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portaal'!$A$1:$I$159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20" i="31" l="1"/>
  <c r="H66" i="34"/>
  <c r="H77" i="36" l="1"/>
  <c r="H90" i="36"/>
  <c r="H88" i="36"/>
  <c r="H87" i="36"/>
  <c r="H86" i="36"/>
  <c r="H85" i="36"/>
  <c r="H84" i="36"/>
  <c r="H82" i="36"/>
  <c r="H76" i="36"/>
  <c r="H72" i="36"/>
  <c r="H89" i="36"/>
  <c r="H83" i="36"/>
  <c r="H81" i="36"/>
  <c r="H80" i="36"/>
  <c r="H79" i="36"/>
  <c r="H78" i="36"/>
  <c r="H75" i="36"/>
  <c r="H74" i="36"/>
  <c r="H73" i="36"/>
  <c r="H71" i="36"/>
  <c r="H70" i="36"/>
  <c r="H69" i="36"/>
  <c r="H68" i="36"/>
  <c r="H67" i="36"/>
  <c r="H66" i="36"/>
  <c r="H65" i="36"/>
  <c r="H64" i="36"/>
  <c r="I75" i="36"/>
  <c r="I73" i="36"/>
  <c r="I86" i="36"/>
  <c r="I72" i="36"/>
  <c r="I89" i="36"/>
  <c r="I76" i="36"/>
  <c r="I90" i="36"/>
  <c r="I74" i="36"/>
  <c r="I82" i="36"/>
  <c r="I81" i="36"/>
  <c r="I88" i="36"/>
  <c r="I83" i="36"/>
  <c r="I84" i="36"/>
  <c r="I64" i="36"/>
  <c r="I87" i="36"/>
  <c r="I78" i="36"/>
  <c r="I80" i="36"/>
  <c r="I77" i="36"/>
  <c r="I79" i="36"/>
  <c r="I85" i="36"/>
  <c r="H29" i="36" l="1"/>
  <c r="H30" i="36"/>
  <c r="H31" i="36"/>
  <c r="H32" i="36"/>
  <c r="H33" i="36"/>
  <c r="I139" i="33"/>
  <c r="I146" i="10"/>
  <c r="I138" i="33"/>
  <c r="I137" i="33"/>
  <c r="H139" i="33" l="1"/>
  <c r="I125" i="33"/>
  <c r="I124" i="33"/>
  <c r="H43" i="33" l="1"/>
  <c r="H137" i="33"/>
  <c r="H44" i="33"/>
  <c r="H138" i="33"/>
  <c r="H125" i="33"/>
  <c r="H124" i="33"/>
  <c r="G57" i="36" l="1"/>
  <c r="G102" i="32"/>
  <c r="G59" i="31"/>
  <c r="G68" i="30"/>
  <c r="G75" i="10"/>
  <c r="G49" i="37"/>
  <c r="G127" i="34"/>
  <c r="G78" i="33"/>
  <c r="H68" i="17"/>
  <c r="H146" i="10" l="1"/>
  <c r="H182" i="32" l="1"/>
  <c r="H181" i="32"/>
  <c r="H180" i="32"/>
  <c r="H179" i="32"/>
  <c r="H178" i="32" l="1"/>
  <c r="H176" i="32"/>
  <c r="H177" i="32"/>
  <c r="H175" i="32"/>
  <c r="I84" i="17"/>
  <c r="I105" i="17"/>
  <c r="I106" i="17"/>
  <c r="I107" i="17"/>
  <c r="I108" i="17"/>
  <c r="I109" i="17"/>
  <c r="I110" i="17"/>
  <c r="I111" i="17"/>
  <c r="I112" i="17"/>
  <c r="I104" i="17"/>
  <c r="I113" i="17"/>
  <c r="I102" i="17"/>
  <c r="I101" i="17"/>
  <c r="I100" i="17"/>
  <c r="I99" i="17"/>
  <c r="I98" i="17"/>
  <c r="I96" i="17"/>
  <c r="I95" i="17"/>
  <c r="I94" i="17"/>
  <c r="I90" i="17"/>
  <c r="I91" i="17"/>
  <c r="I92" i="17"/>
  <c r="I89" i="17"/>
  <c r="I82" i="17"/>
  <c r="I81" i="17"/>
  <c r="I78" i="17"/>
  <c r="I79" i="17"/>
  <c r="I77" i="17"/>
  <c r="J81" i="17"/>
  <c r="J112" i="17"/>
  <c r="I176" i="32"/>
  <c r="I175" i="32"/>
  <c r="J95" i="17"/>
  <c r="J96" i="17"/>
  <c r="J110" i="17"/>
  <c r="J91" i="17"/>
  <c r="I182" i="32"/>
  <c r="J92" i="17"/>
  <c r="J77" i="17"/>
  <c r="I177" i="32"/>
  <c r="J109" i="17"/>
  <c r="J84" i="17"/>
  <c r="J107" i="17"/>
  <c r="J94" i="17"/>
  <c r="J105" i="17"/>
  <c r="J108" i="17"/>
  <c r="I179" i="32"/>
  <c r="J78" i="17"/>
  <c r="J102" i="17"/>
  <c r="I178" i="32"/>
  <c r="J111" i="17"/>
  <c r="J99" i="17"/>
  <c r="J113" i="17"/>
  <c r="I181" i="32"/>
  <c r="J101" i="17"/>
  <c r="J82" i="17"/>
  <c r="J106" i="17"/>
  <c r="J89" i="17"/>
  <c r="J98" i="17"/>
  <c r="J79" i="17"/>
  <c r="J90" i="17"/>
  <c r="J100" i="17"/>
  <c r="I180" i="32"/>
  <c r="I50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24" i="10"/>
  <c r="I131" i="10"/>
  <c r="I130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8" i="34"/>
  <c r="I384" i="34"/>
  <c r="I394" i="34"/>
  <c r="I391" i="34"/>
  <c r="I389" i="34"/>
  <c r="I385" i="34"/>
  <c r="I399" i="34"/>
  <c r="I393" i="34"/>
  <c r="I395" i="34"/>
  <c r="I390" i="34"/>
  <c r="I386" i="34"/>
  <c r="I398" i="34"/>
  <c r="I396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74" i="34"/>
  <c r="I453" i="34"/>
  <c r="I495" i="34"/>
  <c r="I497" i="34"/>
  <c r="I436" i="34"/>
  <c r="I450" i="34"/>
  <c r="I427" i="34"/>
  <c r="I471" i="34"/>
  <c r="I505" i="34"/>
  <c r="I510" i="34"/>
  <c r="I484" i="34"/>
  <c r="I457" i="34"/>
  <c r="I472" i="34"/>
  <c r="I482" i="34"/>
  <c r="I515" i="34"/>
  <c r="I462" i="34"/>
  <c r="I498" i="34"/>
  <c r="I485" i="34"/>
  <c r="I464" i="34"/>
  <c r="I434" i="34"/>
  <c r="I491" i="34"/>
  <c r="I452" i="34"/>
  <c r="I499" i="34"/>
  <c r="I469" i="34"/>
  <c r="I475" i="34"/>
  <c r="I419" i="34"/>
  <c r="I423" i="34"/>
  <c r="I492" i="34"/>
  <c r="I507" i="34"/>
  <c r="I460" i="34"/>
  <c r="I449" i="34"/>
  <c r="I432" i="34"/>
  <c r="I425" i="34"/>
  <c r="I511" i="34"/>
  <c r="I481" i="34"/>
  <c r="I428" i="34"/>
  <c r="I455" i="34"/>
  <c r="I514" i="34"/>
  <c r="I489" i="34"/>
  <c r="I493" i="34"/>
  <c r="I381" i="34"/>
  <c r="I516" i="34"/>
  <c r="I479" i="34"/>
  <c r="I451" i="34"/>
  <c r="I458" i="34"/>
  <c r="I496" i="34"/>
  <c r="I438" i="34"/>
  <c r="I454" i="34"/>
  <c r="I429" i="34"/>
  <c r="I439" i="34"/>
  <c r="I506" i="34"/>
  <c r="I446" i="34"/>
  <c r="I377" i="34"/>
  <c r="I421" i="34"/>
  <c r="I456" i="34"/>
  <c r="I418" i="34"/>
  <c r="I426" i="34"/>
  <c r="I486" i="34"/>
  <c r="I488" i="34"/>
  <c r="I461" i="34"/>
  <c r="I442" i="34"/>
  <c r="I480" i="34"/>
  <c r="I433" i="34"/>
  <c r="I380" i="34"/>
  <c r="I483" i="34"/>
  <c r="I465" i="34"/>
  <c r="I494" i="34"/>
  <c r="I502" i="34"/>
  <c r="I441" i="34"/>
  <c r="I447" i="34"/>
  <c r="I470" i="34"/>
  <c r="I468" i="34"/>
  <c r="I437" i="34"/>
  <c r="I376" i="34"/>
  <c r="I435" i="34"/>
  <c r="I379" i="34"/>
  <c r="I378" i="34"/>
  <c r="I444" i="34"/>
  <c r="I500" i="34"/>
  <c r="I422" i="34"/>
  <c r="I467" i="34"/>
  <c r="I490" i="34"/>
  <c r="I466" i="34"/>
  <c r="I443" i="34"/>
  <c r="I508" i="34"/>
  <c r="I448" i="34"/>
  <c r="I477" i="34"/>
  <c r="I512" i="34"/>
  <c r="I424" i="34"/>
  <c r="I420" i="34"/>
  <c r="I463" i="34"/>
  <c r="I440" i="34"/>
  <c r="I476" i="34"/>
  <c r="I513" i="34"/>
  <c r="I503" i="34"/>
  <c r="I478" i="34"/>
  <c r="I504" i="34"/>
  <c r="H87" i="34" l="1"/>
  <c r="H133" i="34" l="1"/>
  <c r="I242" i="34"/>
  <c r="I326" i="34"/>
  <c r="I352" i="34"/>
  <c r="I166" i="34"/>
  <c r="I330" i="34"/>
  <c r="I278" i="34"/>
  <c r="I283" i="34"/>
  <c r="I344" i="34"/>
  <c r="I337" i="34"/>
  <c r="I327" i="34"/>
  <c r="I150" i="34"/>
  <c r="I282" i="34"/>
  <c r="I245" i="34"/>
  <c r="I383" i="34"/>
  <c r="I172" i="34"/>
  <c r="I306" i="34"/>
  <c r="I358" i="34"/>
  <c r="I171" i="34"/>
  <c r="I148" i="34"/>
  <c r="I354" i="34"/>
  <c r="I156" i="34"/>
  <c r="I318" i="34"/>
  <c r="I314" i="34"/>
  <c r="I159" i="34"/>
  <c r="I201" i="34"/>
  <c r="I168" i="34"/>
  <c r="I208" i="34"/>
  <c r="I310" i="34"/>
  <c r="I313" i="34"/>
  <c r="I274" i="34"/>
  <c r="I154" i="34"/>
  <c r="I323" i="34"/>
  <c r="I253" i="34"/>
  <c r="I209" i="34"/>
  <c r="I288" i="34"/>
  <c r="I169" i="34"/>
  <c r="I176" i="34"/>
  <c r="I276" i="34"/>
  <c r="I266" i="34"/>
  <c r="I163" i="34"/>
  <c r="I158" i="34"/>
  <c r="I280" i="34"/>
  <c r="I317" i="34"/>
  <c r="I226" i="34"/>
  <c r="I364" i="34"/>
  <c r="I165" i="34"/>
  <c r="I273" i="34"/>
  <c r="I247" i="34"/>
  <c r="I269" i="34"/>
  <c r="I197" i="34"/>
  <c r="I164" i="34"/>
  <c r="I308" i="34"/>
  <c r="I203" i="34"/>
  <c r="I360" i="34"/>
  <c r="I183" i="34"/>
  <c r="I198" i="34"/>
  <c r="I341" i="34"/>
  <c r="I174" i="34"/>
  <c r="I241" i="34"/>
  <c r="I157" i="34"/>
  <c r="I289" i="34"/>
  <c r="I249" i="34"/>
  <c r="I324" i="34"/>
  <c r="I180" i="34"/>
  <c r="I250" i="34"/>
  <c r="I182" i="34"/>
  <c r="I328" i="34"/>
  <c r="I170" i="34"/>
  <c r="I230" i="34"/>
  <c r="I240" i="34"/>
  <c r="I331" i="34"/>
  <c r="I252" i="34"/>
  <c r="I319" i="34"/>
  <c r="I350" i="34"/>
  <c r="I361" i="34"/>
  <c r="I232" i="34"/>
  <c r="I205" i="34"/>
  <c r="I315" i="34"/>
  <c r="I340" i="34"/>
  <c r="I281" i="34"/>
  <c r="I333" i="34"/>
  <c r="I229" i="34"/>
  <c r="I265" i="34"/>
  <c r="I284" i="34"/>
  <c r="I204" i="34"/>
  <c r="I365" i="34"/>
  <c r="I155" i="34"/>
  <c r="I335" i="34"/>
  <c r="I307" i="34"/>
  <c r="I193" i="34"/>
  <c r="I233" i="34"/>
  <c r="I207" i="34"/>
  <c r="I275" i="34"/>
  <c r="I254" i="34"/>
  <c r="I259" i="34"/>
  <c r="I149" i="34"/>
  <c r="I228" i="34"/>
  <c r="I267" i="34"/>
  <c r="I236" i="34"/>
  <c r="I263" i="34"/>
  <c r="I261" i="34"/>
  <c r="I349" i="34"/>
  <c r="I239" i="34"/>
  <c r="I357" i="34"/>
  <c r="I187" i="34"/>
  <c r="I153" i="34"/>
  <c r="I190" i="34"/>
  <c r="I167" i="34"/>
  <c r="I345" i="34"/>
  <c r="I321" i="34"/>
  <c r="I178" i="34"/>
  <c r="I227" i="34"/>
  <c r="I270" i="34"/>
  <c r="I161" i="34"/>
  <c r="I195" i="34"/>
  <c r="I339" i="34"/>
  <c r="I210" i="34"/>
  <c r="I348" i="34"/>
  <c r="I268" i="34"/>
  <c r="I338" i="34"/>
  <c r="I362" i="34"/>
  <c r="I244" i="34"/>
  <c r="I304" i="34"/>
  <c r="I334" i="34"/>
  <c r="I260" i="34"/>
  <c r="I286" i="34"/>
  <c r="I231" i="34"/>
  <c r="I363" i="34"/>
  <c r="I177" i="34"/>
  <c r="I181" i="34"/>
  <c r="I202" i="34"/>
  <c r="I211" i="34"/>
  <c r="I359" i="34"/>
  <c r="I175" i="34"/>
  <c r="I271" i="34"/>
  <c r="I311" i="34"/>
  <c r="I258" i="34"/>
  <c r="I185" i="34"/>
  <c r="I188" i="34"/>
  <c r="I356" i="34"/>
  <c r="I243" i="34"/>
  <c r="I320" i="34"/>
  <c r="I272" i="34"/>
  <c r="I200" i="34"/>
  <c r="I234" i="34"/>
  <c r="I287" i="34"/>
  <c r="I347" i="34"/>
  <c r="I237" i="34"/>
  <c r="I353" i="34"/>
  <c r="I246" i="34"/>
  <c r="I196" i="34"/>
  <c r="I206" i="34"/>
  <c r="I312" i="34"/>
  <c r="I256" i="34"/>
  <c r="I279" i="34"/>
  <c r="I184" i="34"/>
  <c r="I325" i="34"/>
  <c r="I257" i="34"/>
  <c r="I343" i="34"/>
  <c r="I367" i="34"/>
  <c r="I262" i="34"/>
  <c r="I194" i="34"/>
  <c r="I336" i="34"/>
  <c r="I305" i="34"/>
  <c r="I351" i="34"/>
  <c r="I255" i="34"/>
  <c r="I192" i="34"/>
  <c r="I346" i="34"/>
  <c r="I189" i="34"/>
  <c r="I191" i="34"/>
  <c r="I248" i="34"/>
  <c r="I162" i="34"/>
  <c r="I285" i="34"/>
  <c r="I235" i="34"/>
  <c r="I332" i="34"/>
  <c r="I152" i="34"/>
  <c r="I309" i="34"/>
  <c r="I151" i="34"/>
  <c r="I322" i="34"/>
  <c r="I366" i="34"/>
  <c r="I179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54" i="33" l="1"/>
  <c r="H155" i="33"/>
  <c r="H156" i="33"/>
  <c r="H153" i="33"/>
  <c r="H141" i="33"/>
  <c r="H142" i="33"/>
  <c r="H140" i="33"/>
  <c r="H131" i="33"/>
  <c r="H128" i="33"/>
  <c r="H129" i="33"/>
  <c r="H127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32" i="33"/>
  <c r="I151" i="33"/>
  <c r="I156" i="33"/>
  <c r="I153" i="33"/>
  <c r="I148" i="33"/>
  <c r="I131" i="33"/>
  <c r="I155" i="33"/>
  <c r="I149" i="33"/>
  <c r="I128" i="33"/>
  <c r="I129" i="33"/>
  <c r="I127" i="33"/>
  <c r="I147" i="33"/>
  <c r="I146" i="33"/>
  <c r="I154" i="33"/>
  <c r="I140" i="33"/>
  <c r="I150" i="33"/>
  <c r="I144" i="33"/>
  <c r="I145" i="33"/>
  <c r="I152" i="33"/>
  <c r="I142" i="33"/>
  <c r="I141" i="33"/>
  <c r="H106" i="31" l="1"/>
  <c r="H111" i="31"/>
  <c r="H110" i="31"/>
  <c r="H102" i="31"/>
  <c r="H111" i="30"/>
  <c r="H120" i="30"/>
  <c r="I120" i="30"/>
  <c r="I102" i="31"/>
  <c r="I110" i="31"/>
  <c r="I111" i="31"/>
  <c r="I111" i="30"/>
  <c r="I121" i="30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91" i="31"/>
  <c r="I78" i="31"/>
  <c r="I81" i="31"/>
  <c r="I79" i="31"/>
  <c r="I82" i="31"/>
  <c r="I83" i="31"/>
  <c r="I90" i="31"/>
  <c r="I88" i="31"/>
  <c r="I80" i="31"/>
  <c r="I77" i="31"/>
  <c r="I87" i="31"/>
  <c r="I84" i="31"/>
  <c r="I89" i="31"/>
  <c r="I86" i="31"/>
  <c r="I85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3" i="33"/>
  <c r="H149" i="33"/>
  <c r="H150" i="33"/>
  <c r="H151" i="33"/>
  <c r="H148" i="33"/>
  <c r="H152" i="33"/>
  <c r="H145" i="33"/>
  <c r="H146" i="33"/>
  <c r="H147" i="33"/>
  <c r="H144" i="33"/>
  <c r="H132" i="33"/>
  <c r="H133" i="33"/>
  <c r="H134" i="33"/>
  <c r="H135" i="33"/>
  <c r="H136" i="33"/>
  <c r="H119" i="33"/>
  <c r="H120" i="33"/>
  <c r="H121" i="33"/>
  <c r="H122" i="33"/>
  <c r="H123" i="33"/>
  <c r="H126" i="33"/>
  <c r="H118" i="33"/>
  <c r="H109" i="33"/>
  <c r="H110" i="33"/>
  <c r="H111" i="33"/>
  <c r="H108" i="33"/>
  <c r="H105" i="33"/>
  <c r="H106" i="33"/>
  <c r="H107" i="33"/>
  <c r="H104" i="33"/>
  <c r="I113" i="33"/>
  <c r="I135" i="33"/>
  <c r="I136" i="33"/>
  <c r="I126" i="33"/>
  <c r="I121" i="33"/>
  <c r="I119" i="33"/>
  <c r="I120" i="33"/>
  <c r="I134" i="33"/>
  <c r="I118" i="33"/>
  <c r="I122" i="33"/>
  <c r="I133" i="33"/>
  <c r="I123" i="33"/>
  <c r="H29" i="37" l="1"/>
  <c r="I110" i="33"/>
  <c r="I106" i="33"/>
  <c r="I111" i="33"/>
  <c r="I108" i="33"/>
  <c r="I105" i="33"/>
  <c r="I107" i="33"/>
  <c r="I109" i="33"/>
  <c r="I49" i="17" l="1"/>
  <c r="H26" i="37" l="1"/>
  <c r="H27" i="37"/>
  <c r="H28" i="37"/>
  <c r="H30" i="37"/>
  <c r="H31" i="37"/>
  <c r="H42" i="33" l="1"/>
  <c r="H41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101" i="33"/>
  <c r="H102" i="33"/>
  <c r="H103" i="33"/>
  <c r="H100" i="33"/>
  <c r="H38" i="33"/>
  <c r="H39" i="33"/>
  <c r="I103" i="33"/>
  <c r="I101" i="33"/>
  <c r="I100" i="33"/>
  <c r="I104" i="33"/>
  <c r="I102" i="33"/>
  <c r="H84" i="33" l="1"/>
  <c r="F40" i="37"/>
  <c r="F39" i="37"/>
  <c r="F38" i="37"/>
  <c r="F37" i="37"/>
  <c r="H25" i="37"/>
  <c r="H24" i="37"/>
  <c r="H23" i="37"/>
  <c r="H22" i="37"/>
  <c r="H21" i="37"/>
  <c r="H5" i="37"/>
  <c r="H6" i="37" s="1"/>
  <c r="I93" i="33"/>
  <c r="I80" i="37"/>
  <c r="I90" i="33"/>
  <c r="I85" i="37"/>
  <c r="I74" i="37"/>
  <c r="I95" i="33"/>
  <c r="I75" i="37"/>
  <c r="I66" i="37"/>
  <c r="I72" i="37"/>
  <c r="I57" i="37"/>
  <c r="I96" i="33"/>
  <c r="I91" i="33"/>
  <c r="I71" i="37"/>
  <c r="I60" i="37"/>
  <c r="I69" i="37"/>
  <c r="I55" i="37"/>
  <c r="I84" i="37"/>
  <c r="I73" i="37"/>
  <c r="I79" i="37"/>
  <c r="I98" i="33"/>
  <c r="I89" i="33"/>
  <c r="I59" i="37"/>
  <c r="I58" i="37"/>
  <c r="I94" i="33"/>
  <c r="I76" i="37"/>
  <c r="I77" i="37"/>
  <c r="I70" i="37"/>
  <c r="I97" i="33"/>
  <c r="I65" i="37"/>
  <c r="I82" i="37"/>
  <c r="I67" i="37"/>
  <c r="I68" i="37"/>
  <c r="I83" i="37"/>
  <c r="I92" i="33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38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34" i="36" l="1"/>
  <c r="H40" i="36"/>
  <c r="F48" i="36"/>
  <c r="F47" i="36"/>
  <c r="F46" i="36"/>
  <c r="F45" i="36"/>
  <c r="I66" i="36"/>
  <c r="I68" i="36"/>
  <c r="I69" i="36"/>
  <c r="I71" i="36"/>
  <c r="I65" i="36"/>
  <c r="I67" i="36"/>
  <c r="I70" i="36"/>
  <c r="H46" i="36" l="1"/>
  <c r="H47" i="36"/>
  <c r="H48" i="36"/>
  <c r="H45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140" i="34"/>
  <c r="I223" i="34"/>
  <c r="I215" i="34"/>
  <c r="I222" i="34"/>
  <c r="I221" i="34"/>
  <c r="I145" i="34"/>
  <c r="I371" i="34"/>
  <c r="I139" i="34"/>
  <c r="I302" i="34"/>
  <c r="I297" i="34"/>
  <c r="I413" i="34"/>
  <c r="I298" i="34"/>
  <c r="I291" i="34"/>
  <c r="I405" i="34"/>
  <c r="I301" i="34"/>
  <c r="I295" i="34"/>
  <c r="I146" i="34"/>
  <c r="I214" i="34"/>
  <c r="I136" i="34"/>
  <c r="I292" i="34"/>
  <c r="I372" i="34"/>
  <c r="I135" i="34"/>
  <c r="I404" i="34"/>
  <c r="I219" i="34"/>
  <c r="I143" i="34"/>
  <c r="I414" i="34"/>
  <c r="I415" i="34"/>
  <c r="I370" i="34"/>
  <c r="I141" i="34"/>
  <c r="I138" i="34"/>
  <c r="I416" i="34"/>
  <c r="I144" i="34"/>
  <c r="I133" i="34"/>
  <c r="I220" i="34"/>
  <c r="I407" i="34"/>
  <c r="I216" i="34"/>
  <c r="I408" i="34"/>
  <c r="I293" i="34"/>
  <c r="I300" i="34"/>
  <c r="I412" i="34"/>
  <c r="I294" i="34"/>
  <c r="I406" i="34"/>
  <c r="I142" i="34"/>
  <c r="I373" i="34"/>
  <c r="I137" i="34"/>
  <c r="I411" i="34"/>
  <c r="I296" i="34"/>
  <c r="I218" i="34"/>
  <c r="I224" i="34"/>
  <c r="I217" i="34"/>
  <c r="I369" i="34"/>
  <c r="I410" i="34"/>
  <c r="I299" i="34"/>
  <c r="I409" i="34"/>
  <c r="I374" i="34"/>
  <c r="I213" i="34"/>
  <c r="H30" i="34" l="1"/>
  <c r="H36" i="34"/>
  <c r="H49" i="36"/>
  <c r="H52" i="36" s="1"/>
  <c r="H14" i="34"/>
  <c r="H82" i="34"/>
  <c r="H115" i="34" s="1"/>
  <c r="H22" i="34"/>
  <c r="H118" i="34" l="1"/>
  <c r="H117" i="34"/>
  <c r="H116" i="34"/>
  <c r="H41" i="34"/>
  <c r="H42" i="34" s="1"/>
  <c r="H68" i="34" s="1"/>
  <c r="H55" i="36"/>
  <c r="B11" i="29" l="1"/>
  <c r="H57" i="36"/>
  <c r="C11" i="29" s="1"/>
  <c r="H37" i="33" l="1"/>
  <c r="H40" i="33"/>
  <c r="H45" i="33"/>
  <c r="E57" i="33"/>
  <c r="H57" i="33" s="1"/>
  <c r="E58" i="33"/>
  <c r="H58" i="33" s="1"/>
  <c r="E59" i="33"/>
  <c r="H59" i="33" s="1"/>
  <c r="E56" i="33"/>
  <c r="H56" i="33" s="1"/>
  <c r="H10" i="33"/>
  <c r="H50" i="33" l="1"/>
  <c r="H46" i="33"/>
  <c r="H11" i="33"/>
  <c r="F69" i="33" l="1"/>
  <c r="F68" i="33"/>
  <c r="F67" i="33"/>
  <c r="F66" i="33"/>
  <c r="H60" i="33"/>
  <c r="E29" i="33"/>
  <c r="H29" i="33" s="1"/>
  <c r="H30" i="33" s="1"/>
  <c r="H19" i="33"/>
  <c r="H18" i="33"/>
  <c r="H17" i="33"/>
  <c r="H16" i="33"/>
  <c r="H5" i="33"/>
  <c r="I84" i="33"/>
  <c r="I88" i="33"/>
  <c r="I86" i="33"/>
  <c r="I87" i="33"/>
  <c r="H61" i="33" l="1"/>
  <c r="H51" i="33"/>
  <c r="H24" i="33"/>
  <c r="H25" i="33" s="1"/>
  <c r="H6" i="33"/>
  <c r="H20" i="33"/>
  <c r="H32" i="33" l="1"/>
  <c r="H68" i="33"/>
  <c r="H69" i="33" l="1"/>
  <c r="H67" i="33"/>
  <c r="H66" i="33"/>
  <c r="H70" i="33" l="1"/>
  <c r="H72" i="33" s="1"/>
  <c r="H75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78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6" i="10"/>
  <c r="I152" i="10"/>
  <c r="I153" i="10"/>
  <c r="I151" i="10"/>
  <c r="I143" i="10"/>
  <c r="I154" i="10"/>
  <c r="I158" i="10"/>
  <c r="I150" i="10"/>
  <c r="H85" i="32" l="1"/>
  <c r="H75" i="32"/>
  <c r="H108" i="31" l="1"/>
  <c r="H99" i="31"/>
  <c r="H101" i="31"/>
  <c r="H105" i="31"/>
  <c r="H107" i="31"/>
  <c r="H109" i="31"/>
  <c r="H98" i="31"/>
  <c r="I116" i="30"/>
  <c r="I119" i="30"/>
  <c r="I106" i="31"/>
  <c r="I108" i="31"/>
  <c r="I117" i="30"/>
  <c r="I118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75" i="31"/>
  <c r="I101" i="30"/>
  <c r="I71" i="31"/>
  <c r="I70" i="31"/>
  <c r="A18" i="29" l="1"/>
  <c r="H149" i="10" l="1"/>
  <c r="H151" i="10"/>
  <c r="H156" i="10"/>
  <c r="H158" i="10"/>
  <c r="H27" i="30"/>
  <c r="F57" i="30"/>
  <c r="F58" i="30"/>
  <c r="F59" i="30"/>
  <c r="F56" i="30"/>
  <c r="J104" i="17"/>
  <c r="I75" i="17" l="1"/>
  <c r="I74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4" i="17"/>
  <c r="J75" i="17"/>
  <c r="I51" i="17" l="1"/>
  <c r="I59" i="17" s="1"/>
  <c r="I7" i="17"/>
  <c r="I57" i="17" l="1"/>
  <c r="I56" i="17"/>
  <c r="I58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03" i="31"/>
  <c r="I139" i="32"/>
  <c r="I167" i="32"/>
  <c r="I98" i="31"/>
  <c r="I65" i="31"/>
  <c r="I129" i="32"/>
  <c r="I127" i="32"/>
  <c r="I146" i="32"/>
  <c r="I145" i="32"/>
  <c r="I157" i="32"/>
  <c r="I164" i="32"/>
  <c r="I161" i="32"/>
  <c r="I155" i="32"/>
  <c r="I100" i="31"/>
  <c r="I119" i="32"/>
  <c r="I109" i="31"/>
  <c r="I131" i="32"/>
  <c r="I148" i="32"/>
  <c r="I116" i="32"/>
  <c r="I93" i="31"/>
  <c r="I126" i="32"/>
  <c r="I152" i="32"/>
  <c r="I158" i="32"/>
  <c r="I166" i="32"/>
  <c r="I150" i="32"/>
  <c r="I160" i="32"/>
  <c r="I134" i="32"/>
  <c r="I120" i="32"/>
  <c r="I114" i="32"/>
  <c r="I162" i="32"/>
  <c r="I109" i="32"/>
  <c r="I113" i="32"/>
  <c r="I101" i="31"/>
  <c r="I135" i="32"/>
  <c r="I68" i="31"/>
  <c r="I128" i="32"/>
  <c r="I99" i="31"/>
  <c r="I67" i="31"/>
  <c r="I123" i="32"/>
  <c r="I115" i="32"/>
  <c r="I147" i="32"/>
  <c r="I117" i="32"/>
  <c r="I163" i="32"/>
  <c r="I149" i="32"/>
  <c r="I125" i="32"/>
  <c r="I121" i="32"/>
  <c r="I108" i="32"/>
  <c r="I105" i="31"/>
  <c r="I133" i="32"/>
  <c r="I170" i="32"/>
  <c r="I130" i="32"/>
  <c r="I118" i="32"/>
  <c r="I66" i="31"/>
  <c r="I159" i="32"/>
  <c r="I168" i="32"/>
  <c r="I111" i="32"/>
  <c r="I132" i="32"/>
  <c r="I107" i="31"/>
  <c r="I110" i="32"/>
  <c r="I137" i="32"/>
  <c r="I140" i="32"/>
  <c r="I171" i="32"/>
  <c r="I169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2" i="30"/>
  <c r="I84" i="30"/>
  <c r="I92" i="30"/>
  <c r="I79" i="30"/>
  <c r="I81" i="30"/>
  <c r="I76" i="30"/>
  <c r="I95" i="30"/>
  <c r="I74" i="30"/>
  <c r="I98" i="30"/>
  <c r="I91" i="30"/>
  <c r="I83" i="30"/>
  <c r="I94" i="30"/>
  <c r="I99" i="30"/>
  <c r="I113" i="30"/>
  <c r="I97" i="30"/>
  <c r="I75" i="30"/>
  <c r="I110" i="30"/>
  <c r="I108" i="30"/>
  <c r="I107" i="30"/>
  <c r="I88" i="30"/>
  <c r="I78" i="30"/>
  <c r="I85" i="30"/>
  <c r="I89" i="30"/>
  <c r="I87" i="30"/>
  <c r="I93" i="30"/>
  <c r="I115" i="30"/>
  <c r="I86" i="30"/>
  <c r="I96" i="30"/>
  <c r="I109" i="30"/>
  <c r="I112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99" i="10"/>
  <c r="I128" i="10"/>
  <c r="I96" i="10"/>
  <c r="I133" i="10"/>
  <c r="I141" i="10"/>
  <c r="I105" i="10"/>
  <c r="I127" i="10"/>
  <c r="I101" i="10"/>
  <c r="I103" i="10"/>
  <c r="I129" i="10"/>
  <c r="I126" i="10"/>
  <c r="I107" i="10"/>
  <c r="I93" i="10"/>
  <c r="I104" i="10"/>
  <c r="I117" i="10"/>
  <c r="I88" i="10"/>
  <c r="I112" i="10"/>
  <c r="I91" i="10"/>
  <c r="I142" i="10"/>
  <c r="I97" i="10"/>
  <c r="I109" i="10"/>
  <c r="I122" i="10"/>
  <c r="I100" i="10"/>
  <c r="I90" i="10"/>
  <c r="I83" i="10"/>
  <c r="I116" i="10"/>
  <c r="I95" i="10"/>
  <c r="I113" i="10"/>
  <c r="I106" i="10"/>
  <c r="I120" i="10"/>
  <c r="I94" i="10"/>
  <c r="I114" i="10"/>
  <c r="I98" i="10"/>
  <c r="I110" i="10"/>
  <c r="I139" i="10"/>
  <c r="I82" i="10"/>
  <c r="I149" i="10"/>
  <c r="I86" i="10"/>
  <c r="I147" i="10"/>
  <c r="I140" i="10"/>
  <c r="I121" i="10"/>
  <c r="I145" i="10"/>
  <c r="I85" i="10"/>
  <c r="I119" i="10"/>
  <c r="I84" i="10"/>
  <c r="I144" i="10"/>
  <c r="I108" i="10"/>
  <c r="I111" i="10"/>
  <c r="I81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0" i="17" l="1"/>
  <c r="I62" i="17" l="1"/>
  <c r="I65" i="17" s="1"/>
  <c r="B3" i="29" l="1"/>
  <c r="B14" i="29" s="1"/>
  <c r="I68" i="17"/>
  <c r="C3" i="29" s="1"/>
  <c r="C14" i="29" s="1"/>
</calcChain>
</file>

<file path=xl/sharedStrings.xml><?xml version="1.0" encoding="utf-8"?>
<sst xmlns="http://schemas.openxmlformats.org/spreadsheetml/2006/main" count="4697" uniqueCount="2520">
  <si>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</si>
  <si>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</si>
  <si>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</si>
  <si>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</si>
  <si>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</si>
  <si>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</si>
  <si>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</si>
  <si>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</si>
  <si>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</si>
  <si>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</si>
  <si>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</si>
  <si>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</si>
  <si>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</si>
  <si>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</si>
  <si>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</si>
  <si>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</si>
  <si>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</si>
  <si>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</si>
  <si>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</si>
  <si>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</si>
  <si>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</si>
  <si>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</si>
  <si>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</si>
  <si>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</si>
  <si>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</si>
  <si>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</si>
  <si>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</si>
  <si>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</si>
  <si>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</si>
  <si>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</si>
  <si>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</si>
  <si>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</si>
  <si>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</si>
  <si>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</si>
  <si>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</si>
  <si>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</si>
  <si>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</si>
  <si>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</si>
  <si>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</si>
  <si>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</si>
  <si>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</si>
  <si>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</si>
  <si>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</si>
  <si>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</si>
  <si>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</si>
  <si>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</si>
  <si>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</si>
  <si>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</si>
  <si>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</si>
  <si>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</si>
  <si>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</si>
  <si>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</si>
  <si>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</si>
  <si>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</si>
  <si>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</si>
  <si>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</si>
  <si>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</si>
  <si>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</si>
  <si>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</si>
  <si>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</si>
  <si>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</si>
  <si>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</si>
  <si>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</si>
  <si>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</si>
  <si>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</si>
  <si>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</si>
  <si>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</si>
  <si>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</si>
  <si>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</si>
  <si>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</si>
  <si>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</si>
  <si>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</si>
  <si>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</si>
  <si>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</si>
  <si>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</si>
  <si>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</si>
  <si>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</si>
  <si>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</si>
  <si>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</si>
  <si>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</si>
  <si>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</si>
  <si>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</si>
  <si>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</si>
  <si>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</si>
  <si>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</si>
  <si>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</si>
  <si>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</si>
  <si>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</si>
  <si>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</si>
  <si>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</si>
  <si>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</si>
  <si>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</si>
  <si>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</si>
  <si>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</si>
  <si>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</si>
  <si>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</si>
  <si>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</si>
  <si>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</si>
  <si>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</si>
  <si>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</si>
  <si>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</si>
  <si>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</si>
  <si>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</si>
  <si>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</si>
  <si>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</si>
  <si>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</si>
  <si>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</si>
  <si>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</si>
  <si>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</si>
  <si>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</si>
  <si>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</si>
  <si>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</si>
  <si>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</si>
  <si>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</si>
  <si>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</si>
  <si>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</si>
  <si>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</si>
  <si>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</si>
  <si>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</si>
  <si>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</si>
  <si>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</si>
  <si>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</si>
  <si>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</si>
  <si>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</si>
  <si>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</si>
  <si>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</si>
  <si>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</si>
  <si>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</si>
  <si>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</si>
  <si>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</si>
  <si>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</si>
  <si>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</si>
  <si>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</si>
  <si>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</si>
  <si>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</si>
  <si>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</si>
  <si>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</si>
  <si>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</si>
  <si>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</si>
  <si>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</si>
  <si>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</si>
  <si>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</si>
  <si>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</si>
  <si>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</si>
  <si>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</si>
  <si>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</si>
  <si>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</si>
  <si>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</si>
  <si>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</si>
  <si>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</si>
  <si>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</si>
  <si>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</si>
  <si>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</si>
  <si>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</si>
  <si>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</si>
  <si>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</si>
  <si>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</si>
  <si>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</si>
  <si>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</si>
  <si>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</si>
  <si>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</si>
  <si>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</si>
  <si>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</si>
  <si>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</si>
  <si>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</si>
  <si>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</si>
  <si>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</si>
  <si>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</si>
  <si>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</si>
  <si>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</si>
  <si>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</si>
  <si>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</si>
  <si>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</si>
  <si>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</si>
  <si>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</si>
  <si>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</si>
  <si>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</si>
  <si>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</si>
  <si>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</si>
  <si>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</si>
  <si>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</si>
  <si>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</si>
  <si>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</si>
  <si>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</si>
  <si>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</si>
  <si>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</si>
  <si>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</si>
  <si>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</si>
  <si>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</si>
  <si>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</si>
  <si>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</si>
  <si>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</si>
  <si>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</si>
  <si>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</si>
  <si>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</si>
  <si>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</si>
  <si>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</si>
  <si>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</si>
  <si>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</si>
  <si>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</si>
  <si>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</si>
  <si>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</si>
  <si>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</si>
  <si>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</si>
  <si>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</si>
  <si>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</si>
  <si>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</si>
  <si>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</si>
  <si>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</si>
  <si>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</si>
  <si>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</si>
  <si>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</si>
  <si>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</si>
  <si>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</si>
  <si>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</si>
  <si>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</si>
  <si>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</si>
  <si>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</si>
  <si>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</si>
  <si>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</si>
  <si>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</si>
  <si>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</si>
  <si>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</si>
  <si>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</si>
  <si>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</si>
  <si>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</si>
  <si>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</si>
  <si>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</si>
  <si>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</si>
  <si>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</si>
  <si>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</si>
  <si>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</si>
  <si>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</si>
  <si>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</si>
  <si>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</si>
  <si>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</si>
  <si>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</si>
  <si>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</si>
  <si>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</si>
  <si>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</si>
  <si>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</si>
  <si>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</si>
  <si>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</si>
  <si>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</si>
  <si>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</si>
  <si>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</si>
  <si>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</si>
  <si>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</si>
  <si>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</si>
  <si>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</si>
  <si>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</si>
  <si>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</si>
  <si>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</si>
  <si>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</si>
  <si>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</si>
  <si>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</si>
  <si>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</si>
  <si>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</si>
  <si>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</si>
  <si>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</si>
  <si>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</si>
  <si>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</si>
  <si>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</si>
  <si>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</si>
  <si>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</si>
  <si>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</si>
  <si>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</si>
  <si>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</si>
  <si>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</si>
  <si>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</si>
  <si>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</si>
  <si>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</si>
  <si>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</si>
  <si>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</si>
  <si>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</si>
  <si>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</si>
  <si>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</si>
  <si>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</si>
  <si>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</si>
  <si>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</si>
  <si>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</si>
  <si>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</si>
  <si>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</si>
  <si>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</si>
  <si>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</si>
  <si>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</si>
  <si>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</si>
  <si>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</si>
  <si>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</si>
  <si>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</si>
  <si>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</si>
  <si>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</si>
  <si>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</si>
  <si>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</si>
  <si>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</si>
  <si>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</si>
  <si>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</si>
  <si>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</si>
  <si>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</si>
  <si>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</si>
  <si>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</si>
  <si>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</si>
  <si>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</si>
  <si>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</si>
  <si>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</si>
  <si>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</si>
  <si>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</si>
  <si>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</si>
  <si>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</si>
  <si>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</si>
  <si>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</si>
  <si>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</si>
  <si>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</si>
  <si>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</si>
  <si>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</si>
  <si>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</si>
  <si>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</si>
  <si>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</si>
  <si>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</si>
  <si>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</si>
  <si>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</si>
  <si>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</si>
  <si>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</si>
  <si>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</si>
  <si>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</si>
  <si>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</si>
  <si>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</si>
  <si>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</si>
  <si>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</si>
  <si>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</si>
  <si>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</si>
  <si>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</si>
  <si>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</si>
  <si>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</si>
  <si>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</si>
  <si>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</si>
  <si>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</si>
  <si>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</si>
  <si>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</si>
  <si>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</si>
  <si>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</si>
  <si>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</si>
  <si>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</si>
  <si>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</si>
  <si>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</si>
  <si>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</si>
  <si>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</si>
  <si>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</si>
  <si>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</si>
  <si>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</si>
  <si>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</si>
  <si>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</si>
  <si>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</si>
  <si>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</si>
  <si>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</si>
  <si>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</si>
  <si>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</si>
  <si>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</si>
  <si>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</si>
  <si>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</si>
  <si>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</si>
  <si>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</si>
  <si>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</si>
  <si>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</si>
  <si>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</si>
  <si>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</si>
  <si>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</si>
  <si>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</si>
  <si>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</si>
  <si>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</si>
  <si>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</si>
  <si>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</si>
  <si>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</si>
  <si>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</si>
  <si>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</si>
  <si>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</si>
  <si>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</si>
  <si>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</si>
  <si>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</si>
  <si>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</si>
  <si>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</si>
  <si>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</si>
  <si>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</si>
  <si>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</si>
  <si>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</si>
  <si>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</si>
  <si>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</si>
  <si>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</si>
  <si>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</si>
  <si>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</si>
  <si>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</si>
  <si>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</si>
  <si>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</si>
  <si>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</si>
  <si>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</si>
  <si>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</si>
  <si>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</si>
  <si>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</si>
  <si>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</si>
  <si>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</si>
  <si>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</si>
  <si>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</si>
  <si>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</si>
  <si>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</si>
  <si>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</si>
  <si>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</si>
  <si>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</si>
  <si>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</si>
  <si>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</si>
  <si>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</si>
  <si>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</si>
  <si>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</si>
  <si>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</si>
  <si>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</si>
  <si>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</si>
  <si>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</si>
  <si>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</si>
  <si>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</si>
  <si>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</si>
  <si>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</si>
  <si>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</si>
  <si>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</si>
  <si>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</si>
  <si>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</si>
  <si>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</si>
  <si>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</si>
  <si>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</si>
  <si>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</si>
  <si>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</si>
  <si>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</si>
  <si>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</si>
  <si>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</si>
  <si>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</si>
  <si>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</si>
  <si>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</si>
  <si>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</si>
  <si>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</si>
  <si>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</si>
  <si>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</si>
  <si>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</si>
  <si>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</si>
  <si>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</si>
  <si>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</si>
  <si>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</si>
  <si>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</si>
  <si>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</si>
  <si>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</si>
  <si>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</si>
  <si>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</si>
  <si>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</si>
  <si>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</si>
  <si>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</si>
  <si>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</si>
  <si>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</si>
  <si>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</si>
  <si>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</si>
  <si>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</si>
  <si>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</si>
  <si>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</si>
  <si>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</si>
  <si>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</si>
  <si>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</si>
  <si>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</si>
  <si>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</si>
  <si>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</si>
  <si>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</si>
  <si>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</si>
  <si>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</si>
  <si>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</si>
  <si>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</si>
  <si>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</si>
  <si>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</si>
  <si>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</si>
  <si>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</si>
  <si>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</si>
  <si>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</si>
  <si>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</si>
  <si>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</si>
  <si>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</si>
  <si>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</si>
  <si>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</si>
  <si>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</si>
  <si>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</si>
  <si>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</si>
  <si>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</si>
  <si>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</si>
  <si>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</si>
  <si>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</si>
  <si>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</si>
  <si>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</si>
  <si>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</si>
  <si>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</si>
  <si>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</si>
  <si>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</si>
  <si>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</si>
  <si>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</si>
  <si>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</si>
  <si>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</si>
  <si>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</si>
  <si>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</si>
  <si>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</si>
  <si>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</si>
  <si>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</si>
  <si>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</si>
  <si>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</si>
  <si>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</si>
  <si>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</si>
  <si>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</si>
  <si>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</si>
  <si>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</si>
  <si>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</si>
  <si>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</si>
  <si>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</si>
  <si>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</si>
  <si>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</si>
  <si>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</si>
  <si>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</si>
  <si>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</si>
  <si>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</si>
  <si>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</si>
  <si>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</si>
  <si>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</si>
  <si>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</si>
  <si>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</si>
  <si>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</si>
  <si>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</si>
  <si>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</si>
  <si>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</si>
  <si>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</si>
  <si>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</si>
  <si>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</si>
  <si>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</si>
  <si>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</si>
  <si>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</si>
  <si>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</si>
  <si>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</si>
  <si>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</si>
  <si>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</si>
  <si>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Fundatie tbv portaal</t>
  </si>
  <si>
    <t>Fundatie geschikt voor alle typen portalen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</si>
  <si>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</si>
  <si>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</si>
  <si>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</si>
  <si>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</si>
  <si>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</si>
  <si>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</si>
  <si>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</si>
  <si>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</si>
  <si>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</si>
  <si>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</si>
  <si>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</si>
  <si>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</si>
  <si>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</si>
  <si>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</si>
  <si>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</si>
  <si>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</si>
  <si>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</si>
  <si>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</si>
  <si>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</si>
  <si>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</si>
  <si>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</si>
  <si>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</si>
  <si>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</si>
  <si>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</si>
  <si>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</si>
  <si>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</si>
  <si>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</si>
  <si>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</si>
  <si>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</si>
  <si>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</si>
  <si>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</si>
  <si>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</si>
  <si>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</si>
  <si>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</si>
  <si>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</si>
  <si>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</si>
  <si>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</si>
  <si>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</si>
  <si>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</si>
  <si>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</si>
  <si>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</si>
  <si>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</si>
  <si>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</si>
  <si>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</si>
  <si>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</si>
  <si>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</si>
  <si>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</si>
  <si>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</si>
  <si>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</si>
  <si>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</si>
  <si>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</si>
  <si>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</si>
  <si>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</si>
  <si>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</si>
  <si>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</si>
  <si>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</si>
  <si>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</si>
  <si>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</si>
  <si>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</si>
  <si>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</si>
  <si>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</si>
  <si>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</si>
  <si>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</si>
  <si>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</si>
  <si>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</si>
  <si>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</si>
  <si>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</si>
  <si>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</si>
  <si>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</si>
  <si>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</si>
  <si>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</si>
  <si>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</si>
  <si>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</si>
  <si>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</si>
  <si>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</si>
  <si>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</si>
  <si>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</si>
  <si>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</si>
  <si>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</si>
  <si>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</si>
  <si>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</si>
  <si>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</si>
  <si>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</si>
  <si>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</si>
  <si>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</si>
  <si>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</si>
  <si>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</si>
  <si>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</si>
  <si>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</si>
  <si>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</si>
  <si>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</si>
  <si>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</si>
  <si>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</si>
  <si>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</si>
  <si>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</si>
  <si>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</si>
  <si>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</si>
  <si>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</si>
  <si>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</si>
  <si>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</si>
  <si>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</si>
  <si>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</si>
  <si>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</si>
  <si>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</si>
  <si>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</si>
  <si>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</si>
  <si>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</si>
  <si>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</si>
  <si>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</si>
  <si>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</si>
  <si>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</si>
  <si>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</si>
  <si>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</si>
  <si>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</si>
  <si>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</si>
  <si>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</si>
  <si>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</si>
  <si>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</si>
  <si>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</si>
  <si>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</si>
  <si>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</si>
  <si>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</si>
  <si>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</si>
  <si>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</si>
  <si>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</si>
  <si>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</si>
  <si>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</si>
  <si>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</si>
  <si>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</si>
  <si>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</si>
  <si>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</si>
  <si>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</si>
  <si>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</si>
  <si>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</si>
  <si>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</si>
  <si>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</si>
  <si>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</si>
  <si>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</si>
  <si>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</si>
  <si>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</si>
  <si>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</si>
  <si>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</si>
  <si>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</si>
  <si>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</si>
  <si>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</si>
  <si>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PT8607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</si>
  <si>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</si>
  <si>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</si>
  <si>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</si>
  <si>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</si>
  <si>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</si>
  <si>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</si>
  <si>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</si>
  <si>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</si>
  <si>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</si>
  <si>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</si>
  <si>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</si>
  <si>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</si>
  <si>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</si>
  <si>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</si>
  <si>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</si>
  <si>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</si>
  <si>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</si>
  <si>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</si>
  <si>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</si>
  <si>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</si>
  <si>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</si>
  <si>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</si>
  <si>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</si>
  <si>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</si>
  <si>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</si>
  <si>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</si>
  <si>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</si>
  <si>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</si>
  <si>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</si>
  <si>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</si>
  <si>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</si>
  <si>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</si>
  <si>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</si>
  <si>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</si>
  <si>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</si>
  <si>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</si>
  <si>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</si>
  <si>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</si>
  <si>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</si>
  <si>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</si>
  <si>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</si>
  <si>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</si>
  <si>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</si>
  <si>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</si>
  <si>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</si>
  <si>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</si>
  <si>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FUNDATIE PORTAAL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</si>
  <si>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</si>
  <si>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</si>
  <si>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</si>
  <si>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</si>
  <si>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</si>
  <si>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</si>
  <si>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</si>
  <si>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</si>
  <si>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</si>
  <si>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</si>
  <si>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</si>
  <si>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</si>
  <si>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</si>
  <si>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</si>
  <si>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</si>
  <si>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</si>
  <si>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</si>
  <si>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</si>
  <si>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</si>
  <si>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</si>
  <si>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</si>
  <si>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</si>
  <si>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</si>
  <si>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</si>
  <si>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</si>
  <si>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</si>
  <si>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</si>
  <si>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</si>
  <si>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</si>
  <si>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</si>
  <si>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</si>
  <si>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</si>
  <si>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</si>
  <si>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</si>
  <si>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</si>
  <si>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</si>
  <si>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</si>
  <si>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</si>
  <si>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</si>
  <si>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</si>
  <si>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</si>
  <si>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</si>
  <si>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</si>
  <si>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</si>
  <si>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</si>
  <si>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</si>
  <si>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</si>
  <si>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</si>
  <si>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</si>
  <si>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HERPLAATSEN PANEEL &lt;10M2</t>
  </si>
  <si>
    <t>HERPLAATSEN PANEEL &lt;20M2</t>
  </si>
  <si>
    <t>HERPLAATSEN PANEEL &lt;40M2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</si>
  <si>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</si>
  <si>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</si>
  <si>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</si>
  <si>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</si>
  <si>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</si>
  <si>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</si>
  <si>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</si>
  <si>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</si>
  <si>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</si>
  <si>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</si>
  <si>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</si>
  <si>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</si>
  <si>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</si>
  <si>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</si>
  <si>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</si>
  <si>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</si>
  <si>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</si>
  <si>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</si>
  <si>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</si>
  <si>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</si>
  <si>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</si>
  <si>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</si>
  <si>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</si>
  <si>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</si>
  <si>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</si>
  <si>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</si>
  <si>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</si>
  <si>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</si>
  <si>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</si>
  <si>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</si>
  <si>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</si>
  <si>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</si>
  <si>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</si>
  <si>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</si>
  <si>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</si>
  <si>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</si>
  <si>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</si>
  <si>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</si>
  <si>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</si>
  <si>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</si>
  <si>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</si>
  <si>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</si>
  <si>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</si>
  <si>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</si>
  <si>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</si>
  <si>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</si>
  <si>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</si>
  <si>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</si>
  <si>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</si>
  <si>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</si>
  <si>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</si>
  <si>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</si>
  <si>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</si>
  <si>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</si>
  <si>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</si>
  <si>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</si>
  <si>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</si>
  <si>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</si>
  <si>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</si>
  <si>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</si>
  <si>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</si>
  <si>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</si>
  <si>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</si>
  <si>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Fundatie per portaal, geschikt voor alle typen portalen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</si>
  <si>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</si>
  <si>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</si>
  <si>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</si>
  <si>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</si>
  <si>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</si>
  <si>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</si>
  <si>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</si>
  <si>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</si>
  <si>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</si>
  <si>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</si>
  <si>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</si>
  <si>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</si>
  <si>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</si>
  <si>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</si>
  <si>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</si>
  <si>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</si>
  <si>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</si>
  <si>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</si>
  <si>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</si>
  <si>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</si>
  <si>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</si>
  <si>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</si>
  <si>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</si>
  <si>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</si>
  <si>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</si>
  <si>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</si>
  <si>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</si>
  <si>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</si>
  <si>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</si>
  <si>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</si>
  <si>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</si>
  <si>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</si>
  <si>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</si>
  <si>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</si>
  <si>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</si>
  <si>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</si>
  <si>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</si>
  <si>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</si>
  <si>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</si>
  <si>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</si>
  <si>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</si>
  <si>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</si>
  <si>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</si>
  <si>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</si>
  <si>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</si>
  <si>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</si>
  <si>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</si>
  <si>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</si>
  <si>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</si>
  <si>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</si>
  <si>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</si>
  <si>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</si>
  <si>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</si>
  <si>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</si>
  <si>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</si>
  <si>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</si>
  <si>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</si>
  <si>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</si>
  <si>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</si>
  <si>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</si>
  <si>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</si>
  <si>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</si>
  <si>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</si>
  <si>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</si>
  <si>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</si>
  <si>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</si>
  <si>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</si>
  <si>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</si>
  <si>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</si>
  <si>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</si>
  <si>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</si>
  <si>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</si>
  <si>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</si>
  <si>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</si>
  <si>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</si>
  <si>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</si>
  <si>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</si>
  <si>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</si>
  <si>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</si>
  <si>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</si>
  <si>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</si>
  <si>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</si>
  <si>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</si>
  <si>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</si>
  <si>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</si>
  <si>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</si>
  <si>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</si>
  <si>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</si>
  <si>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</si>
  <si>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</si>
  <si>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</si>
  <si>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</si>
  <si>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</si>
  <si>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</si>
  <si>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</si>
  <si>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</si>
  <si>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</si>
  <si>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</si>
  <si>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</si>
  <si>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</si>
  <si>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</si>
  <si>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</si>
  <si>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</si>
  <si>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</si>
  <si>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</si>
  <si>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</si>
  <si>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</si>
  <si>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</si>
  <si>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</si>
  <si>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</si>
  <si>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</si>
  <si>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</si>
  <si>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</si>
  <si>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</si>
  <si>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</si>
  <si>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</si>
  <si>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</si>
  <si>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</si>
  <si>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</si>
  <si>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</si>
  <si>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</si>
  <si>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</si>
  <si>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</si>
  <si>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</si>
  <si>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</si>
  <si>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</si>
  <si>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</si>
  <si>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</si>
  <si>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</si>
  <si>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</si>
  <si>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</si>
  <si>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</si>
  <si>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</si>
  <si>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</si>
  <si>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</si>
  <si>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</si>
  <si>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</si>
  <si>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</si>
  <si>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</si>
  <si>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</si>
  <si>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</si>
  <si>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</si>
  <si>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</si>
  <si>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</si>
  <si>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</si>
  <si>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</si>
  <si>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</si>
  <si>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</si>
  <si>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</si>
  <si>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</si>
  <si>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</si>
  <si>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</si>
  <si>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</si>
  <si>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</si>
  <si>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</si>
  <si>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</si>
  <si>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</si>
  <si>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</si>
  <si>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</si>
  <si>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</si>
  <si>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</si>
  <si>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</si>
  <si>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</si>
  <si>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</si>
  <si>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</si>
  <si>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</si>
  <si>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</si>
  <si>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</si>
  <si>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</si>
  <si>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</si>
  <si>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</si>
  <si>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</si>
  <si>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</si>
  <si>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</si>
  <si>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</si>
  <si>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</si>
  <si>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</si>
  <si>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</si>
  <si>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</si>
  <si>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</si>
  <si>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</si>
  <si>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</si>
  <si>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</si>
  <si>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</si>
  <si>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</si>
  <si>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</si>
  <si>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</si>
  <si>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</si>
  <si>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</si>
  <si>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</si>
  <si>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</si>
  <si>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</si>
  <si>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</si>
  <si>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</si>
  <si>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</si>
  <si>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</si>
  <si>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</si>
  <si>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</si>
  <si>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</si>
  <si>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</si>
  <si>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</si>
  <si>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</si>
  <si>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</si>
  <si>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</si>
  <si>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</si>
  <si>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</si>
  <si>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</si>
  <si>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</si>
  <si>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</si>
  <si>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</si>
  <si>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</si>
  <si>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</si>
  <si>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</si>
  <si>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</si>
  <si>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</si>
  <si>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</si>
  <si>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</si>
  <si>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</si>
  <si>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</si>
  <si>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</si>
  <si>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</si>
  <si>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</si>
  <si>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</si>
  <si>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</si>
  <si>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</si>
  <si>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</si>
  <si>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</si>
  <si>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</si>
  <si>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</si>
  <si>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</si>
  <si>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</si>
  <si>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</si>
  <si>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</si>
  <si>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</si>
  <si>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</si>
  <si>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</si>
  <si>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</si>
  <si>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</si>
  <si>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</si>
  <si>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</si>
  <si>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</si>
  <si>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</si>
  <si>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</si>
  <si>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</si>
  <si>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</si>
  <si>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</si>
  <si>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</si>
  <si>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</si>
  <si>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</si>
  <si>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</si>
  <si>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</si>
  <si>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</si>
  <si>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</si>
  <si>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</si>
  <si>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</si>
  <si>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</si>
  <si>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</si>
  <si>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</si>
  <si>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</si>
  <si>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</si>
  <si>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</si>
  <si>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</si>
  <si>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</si>
  <si>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</si>
  <si>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</si>
  <si>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</si>
  <si>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</si>
  <si>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</si>
  <si>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</si>
  <si>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</si>
  <si>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</si>
  <si>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</si>
  <si>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</si>
  <si>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</si>
  <si>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</si>
  <si>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</si>
  <si>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</si>
  <si>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</si>
  <si>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</si>
  <si>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</si>
  <si>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</si>
  <si>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</si>
  <si>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</si>
  <si>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</si>
  <si>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</si>
  <si>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</si>
  <si>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</si>
  <si>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</si>
  <si>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</si>
  <si>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</si>
  <si>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</si>
  <si>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</si>
  <si>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</si>
  <si>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</si>
  <si>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</si>
  <si>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</si>
  <si>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</si>
  <si>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</si>
  <si>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</si>
  <si>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</si>
  <si>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</si>
  <si>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</si>
  <si>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</si>
  <si>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</si>
  <si>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</si>
  <si>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</si>
  <si>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</si>
  <si>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</si>
  <si>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</si>
  <si>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</si>
  <si>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</si>
  <si>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</si>
  <si>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</si>
  <si>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</si>
  <si>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</si>
  <si>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</si>
  <si>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</si>
  <si>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</si>
  <si>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</si>
  <si>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</si>
  <si>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</si>
  <si>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</si>
  <si>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</si>
  <si>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</si>
  <si>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</si>
  <si>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</si>
  <si>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</si>
  <si>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</si>
  <si>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</si>
  <si>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</si>
  <si>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</si>
  <si>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</si>
  <si>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</si>
  <si>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</si>
  <si>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</si>
  <si>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</si>
  <si>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</si>
  <si>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</si>
  <si>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</si>
  <si>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</si>
  <si>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</si>
  <si>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</si>
  <si>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</si>
  <si>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</si>
  <si>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</si>
  <si>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</si>
  <si>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</si>
  <si>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</si>
  <si>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</si>
  <si>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</si>
  <si>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</si>
  <si>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</si>
  <si>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</si>
  <si>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</si>
  <si>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</si>
  <si>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</si>
  <si>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</si>
  <si>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</si>
  <si>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</si>
  <si>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</si>
  <si>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</si>
  <si>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</si>
  <si>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</si>
  <si>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</si>
  <si>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</si>
  <si>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</si>
  <si>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</si>
  <si>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</si>
  <si>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</si>
  <si>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</si>
  <si>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</si>
  <si>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</si>
  <si>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</si>
  <si>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</si>
  <si>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</si>
  <si>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</si>
  <si>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</si>
  <si>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</si>
  <si>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</si>
  <si>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</si>
  <si>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</si>
  <si>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</si>
  <si>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</si>
  <si>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</si>
  <si>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</si>
  <si>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</si>
  <si>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</si>
  <si>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</si>
  <si>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</si>
  <si>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</si>
  <si>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</si>
  <si>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</si>
  <si>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</si>
  <si>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</si>
  <si>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</si>
  <si>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</si>
  <si>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</si>
  <si>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</si>
  <si>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</si>
  <si>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</si>
  <si>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</si>
  <si>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</si>
  <si>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</si>
  <si>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</si>
  <si>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</si>
  <si>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</si>
  <si>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</si>
  <si>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</si>
  <si>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</si>
  <si>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</si>
  <si>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</si>
  <si>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</si>
  <si>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</si>
  <si>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</si>
  <si>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</si>
  <si>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</si>
  <si>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</si>
  <si>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</si>
  <si>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</si>
  <si>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</si>
  <si>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</si>
  <si>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</si>
  <si>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</si>
  <si>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</si>
  <si>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</si>
  <si>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</si>
  <si>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</si>
  <si>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</si>
  <si>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</si>
  <si>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</si>
  <si>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</si>
  <si>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</si>
  <si>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</si>
  <si>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</si>
  <si>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</si>
  <si>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</si>
  <si>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</si>
  <si>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</si>
  <si>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</si>
  <si>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</si>
  <si>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</si>
  <si>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</si>
  <si>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</si>
  <si>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</si>
  <si>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</si>
  <si>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</si>
  <si>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</si>
  <si>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</si>
  <si>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</si>
  <si>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</si>
  <si>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</si>
  <si>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</si>
  <si>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</si>
  <si>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</si>
  <si>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</si>
  <si>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</si>
  <si>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</si>
  <si>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</si>
  <si>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</si>
  <si>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</si>
  <si>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</si>
  <si>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</si>
  <si>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</si>
  <si>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</si>
  <si>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</si>
  <si>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</si>
  <si>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</si>
  <si>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</si>
  <si>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</si>
  <si>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</si>
  <si>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</si>
  <si>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</si>
  <si>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</si>
  <si>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</si>
  <si>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</si>
  <si>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</si>
  <si>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</si>
  <si>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</si>
  <si>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</si>
  <si>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</si>
  <si>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</si>
  <si>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</si>
  <si>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</si>
  <si>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</si>
  <si>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</si>
  <si>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</si>
  <si>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</si>
  <si>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</si>
  <si>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</si>
  <si>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</si>
  <si>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</si>
  <si>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</si>
  <si>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</si>
  <si>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</si>
  <si>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</si>
  <si>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</si>
  <si>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</si>
  <si>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</si>
  <si>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</si>
  <si>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</si>
  <si>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</si>
  <si>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</si>
  <si>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</si>
  <si>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</si>
  <si>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</si>
  <si>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</si>
  <si>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</si>
  <si>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</si>
  <si>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</si>
  <si>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</si>
  <si>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</si>
  <si>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</si>
  <si>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</si>
  <si>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</si>
  <si>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</si>
  <si>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</si>
  <si>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</si>
  <si>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</si>
  <si>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</si>
  <si>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</si>
  <si>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</si>
  <si>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</si>
  <si>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</si>
  <si>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</si>
  <si>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</si>
  <si>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</si>
  <si>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</si>
  <si>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</si>
  <si>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</si>
  <si>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</si>
  <si>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</si>
  <si>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</si>
  <si>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</si>
  <si>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</si>
  <si>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</si>
  <si>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</si>
  <si>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</si>
  <si>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</si>
  <si>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</si>
  <si>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</si>
  <si>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</si>
  <si>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</si>
  <si>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</si>
  <si>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</si>
  <si>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</si>
  <si>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</si>
  <si>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</si>
  <si>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</si>
  <si>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</si>
  <si>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</si>
  <si>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</si>
  <si>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</si>
  <si>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</si>
  <si>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</si>
  <si>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</si>
  <si>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</si>
  <si>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</si>
  <si>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</si>
  <si>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</si>
  <si>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</si>
  <si>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</si>
  <si>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</si>
  <si>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</si>
  <si>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</si>
  <si>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</si>
  <si>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</si>
  <si>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</si>
  <si>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</si>
  <si>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</si>
  <si>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</si>
  <si>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</si>
  <si>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</si>
  <si>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</si>
  <si>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</si>
  <si>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</si>
  <si>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</si>
  <si>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</si>
  <si>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</si>
  <si>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</si>
  <si>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</si>
  <si>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</si>
  <si>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</si>
  <si>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</si>
  <si>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</si>
  <si>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</si>
  <si>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</si>
  <si>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</si>
  <si>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</si>
  <si>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</si>
  <si>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</si>
  <si>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</si>
  <si>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</si>
  <si>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</si>
  <si>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</si>
  <si>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</si>
  <si>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</si>
  <si>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</si>
  <si>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</si>
  <si>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</si>
  <si>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</si>
  <si>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</si>
  <si>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</si>
  <si>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</si>
  <si>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</si>
  <si>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</si>
  <si>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</si>
  <si>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</si>
  <si>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</si>
  <si>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</si>
  <si>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</si>
  <si>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</si>
  <si>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</si>
  <si>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</si>
  <si>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</si>
  <si>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</si>
  <si>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</si>
  <si>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</si>
  <si>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</si>
  <si>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</si>
  <si>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</si>
  <si>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</si>
  <si>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</si>
  <si>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</si>
  <si>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</si>
  <si>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</si>
  <si>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</si>
  <si>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</si>
  <si>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</si>
  <si>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</si>
  <si>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</si>
  <si>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</si>
  <si>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</si>
  <si>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</si>
  <si>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</si>
  <si>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</si>
  <si>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</si>
  <si>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</si>
  <si>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</si>
  <si>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</si>
  <si>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</si>
  <si>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</si>
  <si>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</si>
  <si>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</si>
  <si>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</si>
  <si>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</si>
  <si>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</si>
  <si>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</si>
  <si>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</si>
  <si>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</si>
  <si>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</si>
  <si>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</si>
  <si>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</si>
  <si>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</si>
  <si>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</si>
  <si>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</si>
  <si>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</si>
  <si>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</si>
  <si>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</si>
  <si>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</si>
  <si>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</si>
  <si>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</si>
  <si>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</si>
  <si>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</si>
  <si>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</si>
  <si>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</si>
  <si>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</si>
  <si>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</si>
  <si>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</si>
  <si>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</si>
  <si>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</si>
  <si>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</si>
  <si>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</si>
  <si>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</si>
  <si>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</si>
  <si>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</si>
  <si>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</si>
  <si>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</si>
  <si>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</si>
  <si>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</si>
  <si>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</si>
  <si>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</si>
  <si>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</si>
  <si>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</si>
  <si>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</si>
  <si>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</si>
  <si>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</si>
  <si>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</si>
  <si>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</si>
  <si>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</si>
  <si>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</si>
  <si>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</si>
  <si>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</si>
  <si>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</si>
  <si>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</si>
  <si>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</si>
  <si>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</si>
  <si>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</si>
  <si>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</si>
  <si>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</si>
  <si>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</si>
  <si>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</si>
  <si>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</si>
  <si>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</si>
  <si>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</si>
  <si>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</si>
  <si>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</si>
  <si>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</si>
  <si>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</si>
  <si>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</si>
  <si>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</si>
  <si>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</si>
  <si>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</si>
  <si>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</si>
  <si>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</si>
  <si>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</si>
  <si>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</si>
  <si>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</si>
  <si>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</si>
  <si>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</si>
  <si>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</si>
  <si>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</si>
  <si>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</si>
  <si>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</si>
  <si>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</si>
  <si>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</si>
  <si>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</si>
  <si>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</si>
  <si>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</si>
  <si>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</si>
  <si>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</si>
  <si>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</si>
  <si>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</si>
  <si>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</si>
  <si>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</si>
  <si>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</si>
  <si>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</si>
  <si>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</si>
  <si>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</si>
  <si>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</si>
  <si>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</si>
  <si>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</si>
  <si>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</si>
  <si>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</si>
  <si>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</si>
  <si>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</si>
  <si>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</si>
  <si>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</si>
  <si>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</si>
  <si>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</si>
  <si>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</si>
  <si>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</si>
  <si>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</si>
  <si>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</si>
  <si>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</si>
  <si>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</si>
  <si>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</si>
  <si>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</si>
  <si>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</si>
  <si>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</si>
  <si>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</si>
  <si>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</si>
  <si>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</si>
  <si>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</si>
  <si>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</si>
  <si>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</si>
  <si>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</si>
  <si>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</si>
  <si>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</si>
  <si>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</si>
  <si>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</si>
  <si>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</si>
  <si>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</si>
  <si>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</si>
  <si>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</si>
  <si>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</si>
  <si>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</si>
  <si>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</si>
  <si>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</si>
  <si>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</si>
  <si>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</si>
  <si>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</si>
  <si>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</si>
  <si>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</si>
  <si>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</si>
  <si>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</si>
  <si>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</si>
  <si>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</si>
  <si>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</si>
  <si>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</si>
  <si>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</si>
  <si>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</si>
  <si>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</si>
  <si>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</si>
  <si>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</si>
  <si>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</si>
  <si>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</si>
  <si>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</si>
  <si>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</si>
  <si>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</si>
  <si>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</si>
  <si>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</si>
  <si>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</si>
  <si>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</si>
  <si>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</si>
  <si>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</si>
  <si>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</si>
  <si>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</si>
  <si>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</si>
  <si>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</si>
  <si>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</si>
  <si>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</si>
  <si>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</si>
  <si>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</si>
  <si>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</si>
  <si>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</si>
  <si>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</si>
  <si>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</si>
  <si>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</si>
  <si>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</si>
  <si>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</si>
  <si>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</si>
  <si>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</si>
  <si>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</si>
  <si>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</si>
  <si>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</si>
  <si>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</si>
  <si>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</si>
  <si>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</si>
  <si>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</si>
  <si>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</si>
  <si>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</si>
  <si>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</si>
  <si>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</si>
  <si>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</si>
  <si>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</si>
  <si>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</si>
  <si>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</si>
  <si>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</si>
  <si>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</si>
  <si>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</si>
  <si>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</si>
  <si>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</si>
  <si>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</si>
  <si>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</si>
  <si>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</si>
  <si>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</si>
  <si>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</si>
  <si>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</si>
  <si>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</si>
  <si>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</si>
  <si>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</si>
  <si>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</si>
  <si>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</si>
  <si>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</si>
  <si>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</si>
  <si>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</si>
  <si>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</si>
  <si>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</si>
  <si>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</si>
  <si>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</si>
  <si>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</si>
  <si>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</si>
  <si>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</si>
  <si>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</si>
  <si>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</si>
  <si>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</si>
  <si>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</si>
  <si>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</si>
  <si>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</si>
  <si>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</si>
  <si>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</si>
  <si>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</si>
  <si>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</si>
  <si>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</si>
  <si>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</si>
  <si>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</si>
  <si>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</si>
  <si>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</si>
  <si>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</si>
  <si>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</si>
  <si>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</si>
  <si>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</si>
  <si>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</si>
  <si>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</si>
  <si>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</si>
  <si>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</si>
  <si>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</si>
  <si>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</si>
  <si>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</si>
  <si>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</si>
  <si>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</si>
  <si>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</si>
  <si>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</si>
  <si>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</si>
  <si>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</si>
  <si>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</si>
  <si>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</si>
  <si>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</si>
  <si>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</si>
  <si>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</si>
  <si>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</si>
  <si>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</si>
  <si>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</si>
  <si>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</si>
  <si>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</si>
  <si>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</si>
  <si>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</si>
  <si>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</si>
  <si>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</si>
  <si>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</si>
  <si>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</si>
  <si>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</si>
  <si>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</si>
  <si>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</si>
  <si>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</si>
  <si>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</si>
  <si>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</si>
  <si>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</si>
  <si>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</si>
  <si>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</si>
  <si>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</si>
  <si>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</si>
  <si>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</si>
  <si>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</si>
  <si>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</si>
  <si>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</si>
  <si>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</si>
  <si>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</si>
  <si>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</si>
  <si>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</si>
  <si>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</si>
  <si>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</si>
  <si>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</si>
  <si>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</si>
  <si>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</si>
  <si>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</si>
  <si>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</si>
  <si>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</si>
  <si>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</si>
  <si>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</si>
  <si>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</si>
  <si>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</si>
  <si>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</si>
  <si>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</si>
  <si>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</si>
  <si>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</si>
  <si>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</si>
  <si>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</si>
  <si>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</si>
  <si>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</si>
  <si>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</si>
  <si>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</si>
  <si>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</si>
  <si>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</si>
  <si>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</si>
  <si>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</si>
  <si>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</si>
  <si>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</si>
  <si>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</si>
  <si>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</si>
  <si>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</si>
  <si>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</si>
  <si>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</si>
  <si>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</si>
  <si>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</si>
  <si>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</si>
  <si>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</si>
  <si>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</si>
  <si>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</si>
  <si>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</si>
  <si>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</si>
  <si>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</si>
  <si>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</si>
  <si>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</si>
  <si>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</si>
  <si>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</si>
  <si>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</si>
  <si>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</si>
  <si>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</si>
  <si>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</si>
  <si>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</si>
  <si>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</si>
  <si>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</si>
  <si>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</si>
  <si>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</si>
  <si>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</si>
  <si>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</si>
  <si>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</si>
  <si>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</si>
  <si>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</si>
  <si>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</si>
  <si>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</si>
  <si>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</si>
  <si>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</si>
  <si>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</si>
  <si>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</si>
  <si>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</si>
  <si>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</si>
  <si>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</si>
  <si>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</si>
  <si>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</si>
  <si>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</si>
  <si>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</si>
  <si>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</si>
  <si>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</si>
  <si>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</si>
  <si>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</si>
  <si>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</si>
  <si>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</si>
  <si>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</si>
  <si>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</si>
  <si>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</si>
  <si>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</si>
  <si>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</si>
  <si>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</si>
  <si>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</si>
  <si>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</si>
  <si>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</si>
  <si>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</si>
  <si>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</si>
  <si>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</si>
  <si>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</si>
  <si>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</si>
  <si>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</si>
  <si>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</si>
  <si>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</si>
  <si>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</si>
  <si>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</si>
  <si>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</si>
  <si>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</si>
  <si>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</si>
  <si>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</si>
  <si>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</si>
  <si>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</si>
  <si>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</si>
  <si>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</si>
  <si>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</si>
  <si>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</si>
  <si>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</si>
  <si>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</si>
  <si>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</si>
  <si>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</si>
  <si>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</si>
  <si>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</si>
  <si>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</si>
  <si>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</si>
  <si>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</si>
  <si>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</si>
  <si>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</si>
  <si>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</si>
  <si>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</si>
  <si>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</si>
  <si>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</si>
  <si>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</si>
  <si>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</si>
  <si>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</si>
  <si>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</si>
  <si>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</si>
  <si>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</si>
  <si>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</si>
  <si>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</si>
  <si>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</si>
  <si>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</si>
  <si>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</si>
  <si>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</si>
  <si>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</si>
  <si>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</si>
  <si>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</si>
  <si>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</si>
  <si>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</si>
  <si>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</si>
  <si>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</si>
  <si>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</si>
  <si>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</si>
  <si>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</si>
  <si>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</si>
  <si>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</si>
  <si>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</si>
  <si>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</si>
  <si>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</si>
  <si>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</si>
  <si>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</si>
  <si>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</si>
  <si>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</si>
  <si>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</si>
  <si>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</si>
  <si>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</si>
  <si>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</si>
  <si>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</si>
  <si>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</si>
  <si>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</si>
  <si>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</si>
  <si>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</si>
  <si>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</si>
  <si>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</si>
  <si>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</si>
  <si>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</si>
  <si>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</si>
  <si>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</si>
  <si>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</si>
  <si>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</si>
  <si>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</si>
  <si>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</si>
  <si>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</si>
  <si>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</si>
  <si>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</si>
  <si>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</si>
  <si>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</si>
  <si>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</si>
  <si>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</si>
  <si>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</si>
  <si>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</si>
  <si>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</si>
  <si>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</si>
  <si>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</si>
  <si>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</si>
  <si>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</si>
  <si>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</si>
  <si>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</si>
  <si>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</si>
  <si>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</si>
  <si>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</si>
  <si>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</si>
  <si>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</si>
  <si>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</si>
  <si>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</si>
  <si>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</si>
  <si>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</si>
  <si>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</si>
  <si>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</si>
  <si>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</si>
  <si>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</si>
  <si>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</si>
  <si>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</si>
  <si>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</si>
  <si>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</si>
  <si>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</si>
  <si>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</si>
  <si>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</si>
  <si>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</si>
  <si>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</si>
  <si>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</si>
  <si>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</si>
  <si>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</si>
  <si>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</si>
  <si>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</si>
  <si>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</si>
  <si>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</si>
  <si>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</si>
  <si>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</si>
  <si>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</si>
  <si>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</si>
  <si>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</si>
  <si>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</si>
  <si>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</si>
  <si>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</si>
  <si>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</si>
  <si>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</si>
  <si>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</si>
  <si>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</si>
  <si>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</si>
  <si>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</si>
  <si>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</si>
  <si>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</si>
  <si>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</si>
  <si>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</si>
  <si>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</si>
  <si>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</si>
  <si>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</si>
  <si>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</si>
  <si>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</si>
  <si>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</si>
  <si>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</si>
  <si>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</si>
  <si>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</si>
  <si>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</si>
  <si>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</si>
  <si>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</si>
  <si>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</si>
  <si>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</si>
  <si>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</si>
  <si>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</si>
  <si>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</si>
  <si>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</si>
  <si>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</si>
  <si>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</si>
  <si>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</si>
  <si>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</si>
  <si>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</si>
  <si>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</si>
  <si>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</si>
  <si>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</si>
  <si>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</si>
  <si>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</si>
  <si>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</si>
  <si>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</si>
  <si>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</si>
  <si>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</si>
  <si>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</si>
  <si>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</si>
  <si>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</si>
  <si>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</si>
  <si>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</si>
  <si>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</si>
  <si>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</si>
  <si>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</si>
  <si>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</si>
  <si>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</si>
  <si>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</si>
  <si>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</si>
  <si>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</si>
  <si>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</si>
  <si>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</si>
  <si>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</si>
  <si>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</si>
  <si>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</si>
  <si>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</si>
  <si>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</si>
  <si>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</si>
  <si>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</si>
  <si>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</si>
  <si>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</si>
  <si>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</si>
  <si>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</si>
  <si>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</si>
  <si>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</si>
  <si>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</si>
  <si>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</si>
  <si>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</si>
  <si>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</si>
  <si>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</si>
  <si>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</si>
  <si>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</si>
  <si>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</si>
  <si>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</si>
  <si>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</si>
  <si>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</si>
  <si>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</si>
  <si>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</si>
  <si>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</si>
  <si>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</si>
  <si>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</si>
  <si>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</si>
  <si>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</si>
  <si>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</si>
  <si>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</si>
  <si>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</si>
  <si>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</si>
  <si>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</si>
  <si>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</si>
  <si>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</si>
  <si>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</si>
  <si>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</si>
  <si>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</si>
  <si>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</si>
  <si>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</si>
  <si>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</si>
  <si>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</si>
  <si>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</si>
  <si>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</si>
  <si>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</si>
  <si>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</si>
  <si>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</si>
  <si>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</si>
  <si>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</si>
  <si>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</si>
  <si>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</si>
  <si>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</si>
  <si>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</si>
  <si>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</si>
  <si>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</si>
  <si>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</si>
  <si>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</si>
  <si>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</si>
  <si>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</si>
  <si>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</si>
  <si>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</si>
  <si>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</si>
  <si>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</si>
  <si>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</si>
  <si>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</si>
  <si>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</si>
  <si>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</si>
  <si>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</si>
  <si>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</si>
  <si>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</si>
  <si>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</si>
  <si>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</si>
  <si>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</si>
  <si>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</si>
  <si>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</si>
  <si>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</si>
  <si>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</si>
  <si>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</si>
  <si>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</si>
  <si>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</si>
  <si>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</si>
  <si>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</si>
  <si>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</si>
  <si>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</si>
  <si>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</si>
  <si>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</si>
  <si>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</si>
  <si>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</si>
  <si>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</si>
  <si>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</si>
  <si>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</si>
  <si>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</si>
  <si>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</si>
  <si>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</si>
  <si>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</si>
  <si>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</si>
  <si>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</si>
  <si>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</si>
  <si>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</si>
  <si>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</si>
  <si>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</si>
  <si>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</si>
  <si>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</si>
  <si>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</si>
  <si>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</si>
  <si>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</si>
  <si>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</si>
  <si>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</si>
  <si>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</si>
  <si>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</si>
  <si>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</si>
  <si>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</si>
  <si>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</si>
  <si>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</si>
  <si>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</si>
  <si>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</si>
  <si>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</si>
  <si>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</si>
  <si>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</si>
  <si>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</si>
  <si>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</si>
  <si>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</si>
  <si>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</si>
  <si>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</si>
  <si>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</si>
  <si>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</si>
  <si>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</si>
  <si>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</si>
  <si>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</si>
  <si>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</si>
  <si>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</si>
  <si>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</si>
  <si>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</si>
  <si>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</si>
  <si>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</si>
  <si>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</si>
  <si>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</si>
  <si>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</si>
  <si>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</si>
  <si>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</si>
  <si>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</si>
  <si>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</si>
  <si>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</si>
  <si>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</si>
  <si>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</si>
  <si>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</si>
  <si>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</si>
  <si>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</si>
  <si>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</si>
  <si>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</si>
  <si>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</si>
  <si>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</si>
  <si>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</si>
  <si>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</si>
  <si>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</si>
  <si>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</si>
  <si>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</si>
  <si>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</si>
  <si>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</si>
  <si>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</si>
  <si>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</si>
  <si>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</si>
  <si>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</si>
  <si>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</si>
  <si>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</si>
  <si>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</si>
  <si>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</si>
  <si>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</si>
  <si>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</si>
  <si>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</si>
  <si>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</si>
  <si>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</si>
  <si>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</si>
  <si>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</si>
  <si>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</si>
  <si>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</si>
  <si>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</si>
  <si>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</si>
  <si>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</si>
  <si>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</si>
  <si>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</si>
  <si>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</si>
  <si>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</si>
  <si>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</si>
  <si>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</si>
  <si>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</si>
  <si>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</si>
  <si>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</si>
  <si>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</si>
  <si>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</si>
  <si>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</si>
  <si>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</si>
  <si>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</si>
  <si>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</si>
  <si>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</si>
  <si>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</si>
  <si>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</si>
  <si>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</si>
  <si>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</si>
  <si>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</si>
  <si>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</si>
  <si>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</si>
  <si>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</si>
  <si>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</si>
  <si>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</si>
  <si>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</si>
  <si>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</si>
  <si>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</si>
  <si>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</si>
  <si>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</si>
  <si>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</si>
  <si>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</si>
  <si>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</si>
  <si>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</si>
  <si>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</si>
  <si>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</si>
  <si>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</si>
  <si>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</si>
  <si>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</si>
  <si>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</si>
  <si>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</si>
  <si>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</si>
  <si>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</si>
  <si>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</si>
  <si>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</si>
  <si>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</si>
  <si>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</si>
  <si>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</si>
  <si>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</si>
  <si>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</si>
  <si>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</si>
  <si>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</si>
  <si>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</si>
  <si>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</si>
  <si>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</si>
  <si>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</si>
  <si>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</si>
  <si>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</si>
  <si>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</si>
  <si>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</si>
  <si>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</si>
  <si>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</si>
  <si>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</si>
  <si>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</si>
  <si>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</si>
  <si>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</si>
  <si>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</si>
  <si>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</si>
  <si>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</si>
  <si>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</si>
  <si>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</si>
  <si>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</si>
  <si>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</si>
  <si>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</si>
  <si>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</si>
  <si>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</si>
  <si>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</si>
  <si>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</si>
  <si>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</si>
  <si>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</si>
  <si>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</si>
  <si>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</si>
  <si>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</si>
  <si>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</si>
  <si>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</si>
  <si>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</si>
  <si>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</si>
  <si>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</si>
  <si>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</si>
  <si>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</si>
  <si>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</si>
  <si>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</si>
  <si>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</si>
  <si>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</si>
  <si>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</si>
  <si>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</si>
  <si>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</si>
  <si>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</si>
  <si>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</si>
  <si>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</si>
  <si>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</si>
  <si>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</si>
  <si>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</si>
  <si>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</si>
  <si>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</si>
  <si>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</si>
  <si>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</si>
  <si>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</si>
  <si>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</si>
  <si>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</si>
  <si>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</si>
  <si>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</si>
  <si>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</si>
  <si>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</si>
  <si>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</si>
  <si>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</si>
  <si>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</si>
  <si>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</si>
  <si>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</si>
  <si>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</si>
  <si>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</si>
  <si>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</si>
  <si>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</si>
  <si>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</si>
  <si>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</si>
  <si>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</si>
  <si>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</si>
  <si>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</si>
  <si>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</si>
  <si>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</si>
  <si>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</si>
  <si>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</si>
  <si>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</si>
  <si>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</si>
  <si>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</si>
  <si>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</si>
  <si>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</si>
  <si>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</si>
  <si>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</si>
  <si>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</si>
  <si>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</si>
  <si>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</si>
  <si>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</si>
  <si>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</si>
  <si>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</si>
  <si>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</si>
  <si>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</si>
  <si>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</si>
  <si>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</si>
  <si>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</si>
  <si>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</si>
  <si>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</si>
  <si>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</si>
  <si>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</si>
  <si>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</si>
  <si>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</si>
  <si>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</si>
  <si>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</si>
  <si>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</si>
  <si>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</si>
  <si>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</si>
  <si>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</si>
  <si>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</si>
  <si>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</si>
  <si>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</si>
  <si>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</si>
  <si>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</si>
  <si>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</si>
  <si>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</si>
  <si>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</si>
  <si>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</si>
  <si>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</si>
  <si>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</si>
  <si>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</si>
  <si>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</si>
  <si>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</si>
  <si>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</si>
  <si>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</si>
  <si>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</si>
  <si>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</si>
  <si>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</si>
  <si>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</si>
  <si>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</si>
  <si>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</si>
  <si>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</si>
  <si>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</si>
  <si>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</si>
  <si>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</si>
  <si>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</si>
  <si>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+ AGS &lt;10M2</t>
  </si>
  <si>
    <t>Verwijderen paneel en achtergrondschild. Eventueel ten behoeve van geheel of gedeeltelijk hergebruik; paneeloppervlak &lt;= 10m2</t>
  </si>
  <si>
    <t>PR2053</t>
  </si>
  <si>
    <t>VERWIJDEREN PANEEL + AGS &lt;20M2</t>
  </si>
  <si>
    <t>PR2056</t>
  </si>
  <si>
    <t>VERWIJDEREN PANEEL + AGS &lt;40M2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</si>
  <si>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</si>
  <si>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</si>
  <si>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</si>
  <si>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</si>
  <si>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</si>
  <si>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</si>
  <si>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</si>
  <si>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</si>
  <si>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</si>
  <si>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</si>
  <si>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</si>
  <si>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</si>
  <si>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</si>
  <si>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</si>
  <si>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</si>
  <si>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</si>
  <si>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</si>
  <si>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</si>
  <si>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</si>
  <si>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</si>
  <si>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</si>
  <si>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</si>
  <si>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</si>
  <si>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</si>
  <si>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</si>
  <si>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</si>
  <si>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</si>
  <si>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</si>
  <si>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Inzet is het aanbrengen, in stand houden en verwijderen van de maatregel</t>
  </si>
  <si>
    <t>Kosten opstellen VKM ontwerp (intekenen maatregel op situatie ter plaatsen) moeten in de eenheidsprijzen zijn inbegrepen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</si>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</sst>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0" fillId="0" borderId="0" xfId="0" applyFont="1" applyFill="1" applyAlignment="1" applyProtection="1">
      <alignment horizontal="center"/>
    </xf>
    <xf numFmtId="164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horizontal="right"/>
    </xf>
    <xf numFmtId="44" fontId="0" fillId="0" borderId="0" xfId="1" applyFont="1" applyFill="1" applyAlignment="1" applyProtection="1"/>
    <xf numFmtId="0" fontId="0" fillId="0" borderId="0" xfId="0" applyFont="1" applyAlignment="1" applyProtection="1"/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164" fontId="0" fillId="0" borderId="0" xfId="0" applyNumberFormat="1" applyFont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44" fontId="0" fillId="3" borderId="0" xfId="1" applyNumberFormat="1" applyFont="1" applyFill="1" applyAlignment="1" applyProtection="1"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12" fillId="0" borderId="0" xfId="4" applyFont="1" applyFill="1" applyAlignment="1" applyProtection="1"/>
    <xf numFmtId="0" fontId="1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16" fillId="0" borderId="0" xfId="0" applyFont="1" applyAlignment="1" applyProtection="1"/>
    <xf numFmtId="0" fontId="0" fillId="0" borderId="0" xfId="0" applyNumberFormat="1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/>
    <xf numFmtId="0" fontId="9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0" xfId="0" applyNumberFormat="1" applyFont="1" applyFill="1" applyAlignment="1" applyProtection="1"/>
    <xf numFmtId="0" fontId="0" fillId="0" borderId="0" xfId="0" applyFont="1" applyAlignment="1" applyProtection="1">
      <alignment horizontal="center"/>
    </xf>
    <xf numFmtId="44" fontId="0" fillId="0" borderId="0" xfId="1" applyFont="1" applyAlignment="1" applyProtection="1"/>
    <xf numFmtId="0" fontId="2" fillId="0" borderId="0" xfId="0" applyFont="1" applyAlignment="1" applyProtection="1">
      <alignment horizontal="right"/>
    </xf>
    <xf numFmtId="44" fontId="2" fillId="0" borderId="0" xfId="0" applyNumberFormat="1" applyFont="1" applyAlignment="1" applyProtection="1"/>
    <xf numFmtId="0" fontId="12" fillId="0" borderId="0" xfId="0" applyFont="1" applyFill="1" applyAlignment="1" applyProtection="1"/>
    <xf numFmtId="0" fontId="0" fillId="0" borderId="0" xfId="0" applyFont="1" applyFill="1" applyAlignment="1" applyProtection="1"/>
    <xf numFmtId="0" fontId="0" fillId="0" borderId="0" xfId="1" applyNumberFormat="1" applyFont="1" applyFill="1" applyAlignment="1" applyProtection="1"/>
    <xf numFmtId="9" fontId="0" fillId="0" borderId="0" xfId="2" applyFont="1" applyFill="1" applyAlignment="1" applyProtection="1">
      <alignment horizontal="center"/>
    </xf>
    <xf numFmtId="9" fontId="0" fillId="0" borderId="0" xfId="2" applyFont="1" applyFill="1" applyAlignment="1" applyProtection="1"/>
    <xf numFmtId="0" fontId="12" fillId="0" borderId="0" xfId="1" applyNumberFormat="1" applyFont="1" applyFill="1" applyAlignment="1" applyProtection="1"/>
    <xf numFmtId="9" fontId="0" fillId="0" borderId="0" xfId="2" applyFont="1" applyAlignment="1" applyProtection="1">
      <alignment horizontal="center"/>
    </xf>
    <xf numFmtId="0" fontId="0" fillId="0" borderId="0" xfId="1" applyNumberFormat="1" applyFont="1" applyFill="1" applyAlignment="1" applyProtection="1">
      <alignment wrapText="1"/>
    </xf>
    <xf numFmtId="0" fontId="18" fillId="0" borderId="0" xfId="1" applyNumberFormat="1" applyFont="1" applyFill="1" applyAlignment="1" applyProtection="1">
      <alignment horizontal="right"/>
    </xf>
    <xf numFmtId="44" fontId="18" fillId="0" borderId="0" xfId="1" applyFont="1" applyFill="1" applyAlignment="1" applyProtection="1"/>
    <xf numFmtId="164" fontId="7" fillId="0" borderId="0" xfId="1" applyNumberFormat="1" applyFont="1" applyFill="1" applyAlignment="1" applyProtection="1"/>
    <xf numFmtId="0" fontId="7" fillId="0" borderId="0" xfId="0" applyFont="1" applyFill="1" applyAlignment="1" applyProtection="1"/>
    <xf numFmtId="44" fontId="7" fillId="0" borderId="0" xfId="0" applyNumberFormat="1" applyFont="1" applyFill="1" applyAlignment="1" applyProtection="1">
      <alignment horizontal="center"/>
    </xf>
    <xf numFmtId="0" fontId="18" fillId="0" borderId="0" xfId="0" applyFont="1" applyFill="1" applyAlignment="1" applyProtection="1"/>
    <xf numFmtId="0" fontId="17" fillId="0" borderId="0" xfId="0" applyFont="1" applyFill="1" applyAlignment="1" applyProtection="1"/>
    <xf numFmtId="44" fontId="13" fillId="0" borderId="0" xfId="1" applyFont="1" applyFill="1" applyAlignment="1" applyProtection="1"/>
    <xf numFmtId="0" fontId="13" fillId="0" borderId="0" xfId="0" applyFont="1" applyAlignment="1" applyProtection="1"/>
    <xf numFmtId="0" fontId="2" fillId="0" borderId="0" xfId="0" applyFont="1" applyFill="1" applyAlignment="1" applyProtection="1"/>
    <xf numFmtId="0" fontId="15" fillId="5" borderId="0" xfId="0" applyFont="1" applyFill="1" applyAlignment="1" applyProtection="1"/>
    <xf numFmtId="0" fontId="0" fillId="5" borderId="0" xfId="0" applyFont="1" applyFill="1" applyAlignment="1" applyProtection="1"/>
    <xf numFmtId="0" fontId="0" fillId="5" borderId="0" xfId="1" applyNumberFormat="1" applyFont="1" applyFill="1" applyAlignment="1" applyProtection="1"/>
    <xf numFmtId="0" fontId="0" fillId="0" borderId="0" xfId="0" applyNumberFormat="1" applyFont="1" applyFill="1" applyAlignment="1" applyProtection="1"/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wrapText="1"/>
    </xf>
    <xf numFmtId="0" fontId="2" fillId="0" borderId="0" xfId="0" applyFont="1" applyFill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60" t="s">
        <v>2406</v>
      </c>
      <c r="B1" s="13">
        <v>1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2" spans="1:3" ht="18.75" x14ac:dyDescent="0.25">
      <c r="A2" s="4" t="s">
        <v>22</v>
      </c>
    </row>
    <row r="3" spans="1:3" ht="18.75" x14ac:dyDescent="0.25">
      <c r="A3" s="82" t="s">
        <v>132</v>
      </c>
    </row>
    <row r="4" spans="1:3" ht="18.75" x14ac:dyDescent="0.25">
      <c r="A4" s="82" t="s">
        <v>30</v>
      </c>
    </row>
    <row r="5" spans="1:3" ht="18.75" x14ac:dyDescent="0.25">
      <c r="A5" s="82" t="s">
        <v>591</v>
      </c>
    </row>
    <row r="6" spans="1:3" ht="18.75" x14ac:dyDescent="0.25">
      <c r="A6" s="82" t="s">
        <v>590</v>
      </c>
    </row>
    <row r="7" spans="1:3" ht="18.75" x14ac:dyDescent="0.25">
      <c r="A7" s="82" t="s">
        <v>592</v>
      </c>
    </row>
    <row r="8" spans="1:3" ht="18.75" x14ac:dyDescent="0.25">
      <c r="A8" s="82" t="s">
        <v>593</v>
      </c>
    </row>
    <row r="9" spans="1:3" ht="18.75" x14ac:dyDescent="0.25">
      <c r="A9" s="82" t="s">
        <v>17</v>
      </c>
    </row>
    <row r="10" spans="1:3" ht="18.75" x14ac:dyDescent="0.25">
      <c r="A10" s="82" t="s">
        <v>18</v>
      </c>
    </row>
    <row r="11" spans="1:3" ht="18.75" x14ac:dyDescent="0.25">
      <c r="A11" s="82" t="s">
        <v>19</v>
      </c>
    </row>
    <row r="12" spans="1:3" ht="18.75" x14ac:dyDescent="0.25">
      <c r="A12" s="82" t="s">
        <v>20</v>
      </c>
    </row>
    <row r="13" spans="1:3" ht="18.75" x14ac:dyDescent="0.25">
      <c r="A13" s="82" t="s">
        <v>589</v>
      </c>
    </row>
    <row r="14" spans="1:3" ht="18.75" x14ac:dyDescent="0.25">
      <c r="A14" s="82"/>
    </row>
    <row r="15" spans="1:3" ht="18.75" x14ac:dyDescent="0.25">
      <c r="A15" s="205" t="s">
        <v>2502</v>
      </c>
    </row>
    <row r="16" spans="1:3" ht="18.75" x14ac:dyDescent="0.25">
      <c r="A16" s="4" t="s">
        <v>669</v>
      </c>
    </row>
    <row r="17" spans="1:3" ht="18.75" x14ac:dyDescent="0.25">
      <c r="A17" s="79" t="s">
        <v>24</v>
      </c>
      <c r="C17" s="10"/>
    </row>
    <row r="18" spans="1:3" ht="18.75" x14ac:dyDescent="0.25">
      <c r="A18" s="80" t="s">
        <v>2503</v>
      </c>
      <c r="C18" s="10"/>
    </row>
    <row r="19" spans="1:3" ht="18.75" x14ac:dyDescent="0.25">
      <c r="A19" s="81" t="s">
        <v>2504</v>
      </c>
    </row>
    <row r="20" spans="1:3" ht="18.75" x14ac:dyDescent="0.25">
      <c r="A20" s="206" t="s">
        <v>23</v>
      </c>
      <c r="B20" s="207"/>
      <c r="C20" s="207"/>
    </row>
    <row r="21" spans="1:3" ht="37.5" x14ac:dyDescent="0.25">
      <c r="A21" s="85" t="s">
        <v>668</v>
      </c>
    </row>
    <row r="22" spans="1:3" ht="18.75" x14ac:dyDescent="0.25">
      <c r="A22" s="83" t="s">
        <v>2505</v>
      </c>
    </row>
    <row r="23" spans="1:3" ht="37.5" x14ac:dyDescent="0.25">
      <c r="A23" s="83" t="s">
        <v>670</v>
      </c>
    </row>
    <row r="24" spans="1:3" ht="18.75" x14ac:dyDescent="0.25">
      <c r="A24" s="83" t="s">
        <v>2407</v>
      </c>
    </row>
    <row r="25" spans="1:3" ht="18.75" x14ac:dyDescent="0.25">
      <c r="A25" s="83" t="s">
        <v>2411</v>
      </c>
    </row>
    <row r="26" spans="1:3" ht="37.5" x14ac:dyDescent="0.25">
      <c r="A26" s="84" t="s">
        <v>2506</v>
      </c>
    </row>
    <row r="27" spans="1:3" ht="37.5" x14ac:dyDescent="0.25">
      <c r="A27" s="84" t="s">
        <v>2507</v>
      </c>
    </row>
    <row r="28" spans="1:3" ht="18.75" x14ac:dyDescent="0.25">
      <c r="A28" s="82"/>
    </row>
    <row r="29" spans="1:3" ht="18.75" x14ac:dyDescent="0.25">
      <c r="A29" s="161" t="s">
        <v>2508</v>
      </c>
    </row>
    <row r="30" spans="1:3" ht="18.75" x14ac:dyDescent="0.25">
      <c r="A30" s="4" t="s">
        <v>2510</v>
      </c>
    </row>
    <row r="31" spans="1:3" ht="18.75" x14ac:dyDescent="0.25">
      <c r="A31" s="4" t="s">
        <v>2511</v>
      </c>
    </row>
    <row r="32" spans="1:3" ht="18.75" x14ac:dyDescent="0.25">
      <c r="A32" s="4" t="s">
        <v>2509</v>
      </c>
    </row>
    <row r="33" spans="1:9" ht="18.75" x14ac:dyDescent="0.25">
      <c r="A33" s="4" t="s">
        <v>2512</v>
      </c>
      <c r="B33" s="9" t="s">
        <v>1</v>
      </c>
      <c r="C33" s="3" t="s">
        <v>177</v>
      </c>
    </row>
    <row r="34" spans="1:9" ht="18.75" x14ac:dyDescent="0.25">
      <c r="A34" s="208" t="s">
        <v>176</v>
      </c>
      <c r="B34" s="163">
        <v>0.318</v>
      </c>
      <c r="C34" s="209" t="s">
        <v>2408</v>
      </c>
    </row>
    <row r="35" spans="1:9" ht="18.75" x14ac:dyDescent="0.25">
      <c r="A35" s="4" t="s">
        <v>178</v>
      </c>
      <c r="B35" s="164">
        <v>0.379</v>
      </c>
      <c r="C35" s="3" t="s">
        <v>2409</v>
      </c>
    </row>
    <row r="36" spans="1:9" ht="18.75" x14ac:dyDescent="0.25">
      <c r="A36" s="4" t="s">
        <v>179</v>
      </c>
      <c r="B36" s="164">
        <v>0.30299999999999999</v>
      </c>
      <c r="C36" s="3" t="s">
        <v>2410</v>
      </c>
    </row>
    <row r="37" spans="1:9" ht="18.75" x14ac:dyDescent="0.25">
      <c r="A37" s="4" t="s">
        <v>353</v>
      </c>
      <c r="B37" s="163">
        <f>SUM(B34:B36)</f>
        <v>1</v>
      </c>
      <c r="C37" s="3"/>
    </row>
    <row r="38" spans="1:9" ht="18.75" x14ac:dyDescent="0.25">
      <c r="A38" s="4"/>
    </row>
    <row r="39" spans="1:9" ht="18.75" x14ac:dyDescent="0.25">
      <c r="A39" s="161" t="s">
        <v>2412</v>
      </c>
    </row>
    <row r="40" spans="1:9" ht="18.75" x14ac:dyDescent="0.25">
      <c r="A40" s="4" t="s">
        <v>2420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2414</v>
      </c>
    </row>
    <row r="42" spans="1:9" ht="37.5" x14ac:dyDescent="0.25">
      <c r="A42" s="4" t="s">
        <v>2413</v>
      </c>
    </row>
    <row r="43" spans="1:9" ht="18.75" x14ac:dyDescent="0.25">
      <c r="A43" s="84" t="s">
        <v>2416</v>
      </c>
    </row>
    <row r="44" spans="1:9" ht="18.75" x14ac:dyDescent="0.25">
      <c r="A44" s="84" t="s">
        <v>2415</v>
      </c>
      <c r="C44" s="33"/>
    </row>
  </sheetData>
  <sheetProtection algorithmName="SHA-512" hashValue="kFCCMImDU0cywt43YSzXD3Dfj6oj1WGOGHb5GsYHu3lLu8IhkwzeilEd7V9MDPXeHj6L8H5eot6gmV4oHCjb/g==" saltValue="Wb0FAxqPW5O2wiDQ4k2Syw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318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2242</v>
      </c>
      <c r="E5" s="26">
        <v>664</v>
      </c>
      <c r="F5" s="138"/>
      <c r="G5" s="27" t="s">
        <v>2232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2247</v>
      </c>
      <c r="E6" s="26">
        <v>1467</v>
      </c>
      <c r="F6" s="138"/>
      <c r="G6" s="27" t="s">
        <v>2233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2248</v>
      </c>
      <c r="E7" s="26">
        <v>2020</v>
      </c>
      <c r="F7" s="138"/>
      <c r="G7" s="27" t="s">
        <v>2234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2249</v>
      </c>
      <c r="E8" s="26">
        <v>25</v>
      </c>
      <c r="F8" s="138"/>
      <c r="G8" s="27" t="s">
        <v>2235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2236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837</v>
      </c>
      <c r="E23" s="37">
        <v>0.85</v>
      </c>
      <c r="F23" s="138"/>
      <c r="G23" s="27" t="s">
        <v>838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8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220" t="s">
        <v>8</v>
      </c>
      <c r="B34" s="220"/>
      <c r="C34" s="220"/>
      <c r="D34" s="220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2238</v>
      </c>
      <c r="C36" s="17" t="s">
        <v>329</v>
      </c>
      <c r="D36" s="25" t="s">
        <v>2271</v>
      </c>
      <c r="E36" s="26">
        <v>50</v>
      </c>
      <c r="F36" s="138"/>
      <c r="G36" s="27" t="s">
        <v>596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2239</v>
      </c>
      <c r="C37" s="17" t="s">
        <v>329</v>
      </c>
      <c r="D37" s="25" t="s">
        <v>2272</v>
      </c>
      <c r="E37" s="26">
        <v>40</v>
      </c>
      <c r="F37" s="138"/>
      <c r="G37" s="27" t="s">
        <v>596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2240</v>
      </c>
      <c r="C38" s="17" t="s">
        <v>329</v>
      </c>
      <c r="D38" s="25" t="s">
        <v>2273</v>
      </c>
      <c r="E38" s="26">
        <v>10</v>
      </c>
      <c r="F38" s="138"/>
      <c r="G38" s="27" t="s">
        <v>596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2274</v>
      </c>
      <c r="E39" s="26">
        <v>70</v>
      </c>
      <c r="F39" s="138"/>
      <c r="G39" s="27" t="s">
        <v>596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2250</v>
      </c>
      <c r="E40" s="26">
        <v>110</v>
      </c>
      <c r="F40" s="138"/>
      <c r="G40" s="27" t="s">
        <v>2241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220" t="s">
        <v>9</v>
      </c>
      <c r="B46" s="220"/>
      <c r="C46" s="220"/>
      <c r="D46" s="220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2251</v>
      </c>
      <c r="E48" s="26">
        <v>60</v>
      </c>
      <c r="F48" s="138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2275</v>
      </c>
      <c r="C49" s="17" t="s">
        <v>451</v>
      </c>
      <c r="D49" s="25" t="s">
        <v>2252</v>
      </c>
      <c r="E49" s="26">
        <v>20</v>
      </c>
      <c r="F49" s="138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218" t="s">
        <v>36</v>
      </c>
      <c r="B56" s="218"/>
      <c r="C56" s="218"/>
      <c r="D56" s="218"/>
      <c r="E56" s="32"/>
      <c r="F56" s="35"/>
      <c r="G56" s="27"/>
      <c r="H56" s="8"/>
    </row>
    <row r="57" spans="1:9" ht="23.25" x14ac:dyDescent="0.25">
      <c r="A57" s="220" t="s">
        <v>460</v>
      </c>
      <c r="B57" s="220"/>
      <c r="C57" s="220"/>
      <c r="D57" s="220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2187</v>
      </c>
      <c r="E59" s="131">
        <v>1700</v>
      </c>
      <c r="F59" s="6"/>
      <c r="G59" s="68" t="s">
        <v>2194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2188</v>
      </c>
      <c r="E60" s="131">
        <v>1000</v>
      </c>
      <c r="F60" s="6"/>
      <c r="G60" s="140" t="s">
        <v>770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2189</v>
      </c>
      <c r="E61" s="26">
        <v>400</v>
      </c>
      <c r="F61" s="6"/>
      <c r="G61" s="27" t="s">
        <v>2093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9" t="s">
        <v>529</v>
      </c>
      <c r="D62" s="88" t="s">
        <v>2253</v>
      </c>
      <c r="E62" s="26">
        <v>340</v>
      </c>
      <c r="F62" s="6"/>
      <c r="G62" s="45" t="s">
        <v>2237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9" t="s">
        <v>529</v>
      </c>
      <c r="D63" s="32" t="s">
        <v>2254</v>
      </c>
      <c r="E63" s="26">
        <v>110</v>
      </c>
      <c r="F63" s="6"/>
      <c r="G63" s="68" t="s">
        <v>2298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9" t="s">
        <v>529</v>
      </c>
      <c r="D64" s="32" t="s">
        <v>2255</v>
      </c>
      <c r="E64" s="26">
        <v>140</v>
      </c>
      <c r="F64" s="6"/>
      <c r="G64" s="42" t="s">
        <v>2184</v>
      </c>
      <c r="H64" s="28">
        <f t="shared" si="2"/>
        <v>0</v>
      </c>
      <c r="I64" s="32"/>
    </row>
    <row r="65" spans="1:9" s="33" customFormat="1" ht="18.75" x14ac:dyDescent="0.25">
      <c r="D65" s="88"/>
      <c r="E65" s="132"/>
      <c r="F65" s="133"/>
      <c r="G65" s="48" t="s">
        <v>459</v>
      </c>
      <c r="H65" s="49">
        <f>SUM(H59:H64)</f>
        <v>0</v>
      </c>
      <c r="I65" s="88"/>
    </row>
    <row r="66" spans="1:9" s="33" customFormat="1" ht="18.75" x14ac:dyDescent="0.25">
      <c r="D66" s="88"/>
      <c r="E66" s="132"/>
      <c r="F66" s="133"/>
      <c r="G66" s="48"/>
      <c r="H66" s="49"/>
      <c r="I66" s="88"/>
    </row>
    <row r="67" spans="1:9" s="33" customFormat="1" x14ac:dyDescent="0.25">
      <c r="D67" s="88"/>
      <c r="E67" s="132"/>
      <c r="F67" s="133"/>
      <c r="H67" s="28"/>
      <c r="I67" s="88"/>
    </row>
    <row r="68" spans="1:9" ht="23.25" x14ac:dyDescent="0.25">
      <c r="A68" s="220" t="s">
        <v>8</v>
      </c>
      <c r="B68" s="220"/>
      <c r="C68" s="220"/>
      <c r="D68" s="220"/>
      <c r="E68" s="26"/>
      <c r="F68" s="35"/>
      <c r="G68" s="17"/>
      <c r="I68" s="32"/>
    </row>
    <row r="69" spans="1:9" x14ac:dyDescent="0.25">
      <c r="A69" s="222" t="s">
        <v>2281</v>
      </c>
      <c r="B69" s="222"/>
      <c r="C69" s="222"/>
      <c r="D69" s="222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2376</v>
      </c>
      <c r="C71" s="69" t="s">
        <v>2377</v>
      </c>
      <c r="D71" s="25" t="s">
        <v>2256</v>
      </c>
      <c r="E71" s="131">
        <v>90</v>
      </c>
      <c r="F71" s="6"/>
      <c r="G71" s="45" t="s">
        <v>2283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2378</v>
      </c>
      <c r="C72" s="69" t="s">
        <v>2377</v>
      </c>
      <c r="D72" s="25" t="s">
        <v>2277</v>
      </c>
      <c r="E72" s="131">
        <v>95</v>
      </c>
      <c r="F72" s="6"/>
      <c r="G72" s="68" t="s">
        <v>2373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2379</v>
      </c>
      <c r="C73" s="69" t="s">
        <v>2377</v>
      </c>
      <c r="D73" s="25" t="s">
        <v>2258</v>
      </c>
      <c r="E73" s="26">
        <v>75</v>
      </c>
      <c r="F73" s="6"/>
      <c r="G73" s="68" t="s">
        <v>2374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2380</v>
      </c>
      <c r="C74" s="69" t="s">
        <v>2377</v>
      </c>
      <c r="D74" s="25" t="s">
        <v>2257</v>
      </c>
      <c r="E74" s="26">
        <v>40</v>
      </c>
      <c r="F74" s="6"/>
      <c r="G74" s="68" t="s">
        <v>2375</v>
      </c>
      <c r="H74" s="28">
        <f t="shared" si="3"/>
        <v>0</v>
      </c>
      <c r="I74" s="32"/>
    </row>
    <row r="75" spans="1:9" s="33" customFormat="1" ht="18.75" x14ac:dyDescent="0.25">
      <c r="D75" s="88"/>
      <c r="E75" s="132"/>
      <c r="F75" s="133"/>
      <c r="G75" s="48" t="s">
        <v>466</v>
      </c>
      <c r="H75" s="49">
        <f>SUM(H71:H74)</f>
        <v>0</v>
      </c>
      <c r="I75" s="88"/>
    </row>
    <row r="76" spans="1:9" x14ac:dyDescent="0.25">
      <c r="D76" s="124"/>
      <c r="E76" s="26"/>
      <c r="F76" s="35"/>
      <c r="G76" s="53"/>
      <c r="H76" s="8"/>
      <c r="I76" s="32"/>
    </row>
    <row r="77" spans="1:9" x14ac:dyDescent="0.25">
      <c r="D77" s="124"/>
      <c r="E77" s="26"/>
      <c r="F77" s="35"/>
      <c r="G77" s="53"/>
      <c r="H77" s="8"/>
      <c r="I77" s="32"/>
    </row>
    <row r="78" spans="1:9" ht="23.25" x14ac:dyDescent="0.25">
      <c r="A78" s="220" t="s">
        <v>9</v>
      </c>
      <c r="B78" s="220"/>
      <c r="C78" s="220"/>
      <c r="D78" s="220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2263</v>
      </c>
      <c r="E80" s="131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2259</v>
      </c>
      <c r="E81" s="131">
        <v>10</v>
      </c>
      <c r="F81" s="6"/>
      <c r="G81" s="51" t="s">
        <v>2280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2260</v>
      </c>
      <c r="E82" s="131">
        <v>10</v>
      </c>
      <c r="F82" s="6"/>
      <c r="G82" s="51" t="s">
        <v>2282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2262</v>
      </c>
      <c r="E83" s="26">
        <v>15</v>
      </c>
      <c r="F83" s="6"/>
      <c r="G83" s="42" t="s">
        <v>2093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2261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8"/>
      <c r="E85" s="132"/>
      <c r="F85" s="133"/>
      <c r="G85" s="48" t="s">
        <v>467</v>
      </c>
      <c r="H85" s="49">
        <f>SUM(H80:H84)</f>
        <v>0</v>
      </c>
      <c r="I85" s="88"/>
    </row>
    <row r="86" spans="1:10" x14ac:dyDescent="0.25">
      <c r="D86" s="124"/>
      <c r="E86" s="26"/>
      <c r="F86" s="35"/>
      <c r="G86" s="53"/>
      <c r="H86" s="8"/>
      <c r="I86" s="32"/>
    </row>
    <row r="87" spans="1:10" ht="31.5" x14ac:dyDescent="0.25">
      <c r="A87" s="218" t="s">
        <v>637</v>
      </c>
      <c r="B87" s="218"/>
      <c r="C87" s="218"/>
      <c r="D87" s="218"/>
      <c r="E87" s="26"/>
      <c r="F87" s="35"/>
      <c r="G87" s="53"/>
      <c r="H87" s="8"/>
    </row>
    <row r="88" spans="1:10" x14ac:dyDescent="0.25">
      <c r="A88" s="222" t="s">
        <v>372</v>
      </c>
      <c r="B88" s="222"/>
      <c r="C88" s="222"/>
      <c r="D88" s="222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Algemeen'!G56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Algemeen'!G57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Algemeen'!G58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Algemeen'!G59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24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5" t="s">
        <v>2264</v>
      </c>
      <c r="H99" s="58">
        <f>$H$54+H96</f>
        <v>0</v>
      </c>
    </row>
    <row r="100" spans="1:11" ht="18.75" x14ac:dyDescent="0.25">
      <c r="F100" s="57"/>
      <c r="G100" s="115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6" t="s">
        <v>2265</v>
      </c>
      <c r="G102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02" s="113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216" t="s">
        <v>365</v>
      </c>
      <c r="B105" s="216"/>
      <c r="C105" s="216"/>
      <c r="D105" s="216"/>
      <c r="E105" s="216"/>
      <c r="F105" s="216"/>
      <c r="G105" s="216"/>
      <c r="H105" s="60"/>
    </row>
    <row r="106" spans="1:11" ht="28.5" x14ac:dyDescent="0.25">
      <c r="A106" s="216" t="s">
        <v>494</v>
      </c>
      <c r="B106" s="216"/>
      <c r="C106" s="216"/>
      <c r="D106" s="216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225" t="s">
        <v>81</v>
      </c>
      <c r="F107" s="225"/>
      <c r="G107" s="225"/>
      <c r="H107" s="62" t="s">
        <v>29</v>
      </c>
      <c r="I107" s="17" t="s">
        <v>229</v>
      </c>
    </row>
    <row r="108" spans="1:11" x14ac:dyDescent="0.25">
      <c r="B108" s="50" t="s">
        <v>324</v>
      </c>
      <c r="C108" s="149" t="s">
        <v>328</v>
      </c>
      <c r="D108" s="25" t="s">
        <v>436</v>
      </c>
      <c r="E108" s="228" t="s">
        <v>2232</v>
      </c>
      <c r="F108" s="228"/>
      <c r="G108" s="228"/>
      <c r="H108" s="159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9" t="s">
        <v>328</v>
      </c>
      <c r="D109" s="25" t="s">
        <v>437</v>
      </c>
      <c r="E109" s="228" t="s">
        <v>2233</v>
      </c>
      <c r="F109" s="228"/>
      <c r="G109" s="228"/>
      <c r="H109" s="159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9" t="s">
        <v>328</v>
      </c>
      <c r="D110" s="25" t="s">
        <v>322</v>
      </c>
      <c r="E110" s="228" t="s">
        <v>2234</v>
      </c>
      <c r="F110" s="228"/>
      <c r="G110" s="228"/>
      <c r="H110" s="159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9" t="s">
        <v>328</v>
      </c>
      <c r="D111" s="25" t="s">
        <v>323</v>
      </c>
      <c r="E111" s="228" t="s">
        <v>2235</v>
      </c>
      <c r="F111" s="228"/>
      <c r="G111" s="228"/>
      <c r="H111" s="159">
        <f t="shared" si="6"/>
        <v>0</v>
      </c>
      <c r="I111" s="32" t="str">
        <f t="shared" ca="1" si="5"/>
        <v>=F8</v>
      </c>
    </row>
    <row r="112" spans="1:11" x14ac:dyDescent="0.25">
      <c r="B112" s="50"/>
      <c r="C112" s="149"/>
      <c r="D112" s="25"/>
      <c r="E112" s="150"/>
      <c r="F112" s="150"/>
      <c r="G112" s="150"/>
      <c r="H112" s="28"/>
      <c r="I112" s="32"/>
    </row>
    <row r="113" spans="2:9" x14ac:dyDescent="0.25">
      <c r="B113" s="50" t="s">
        <v>440</v>
      </c>
      <c r="C113" s="149" t="s">
        <v>438</v>
      </c>
      <c r="D113" s="25" t="s">
        <v>504</v>
      </c>
      <c r="E113" s="214" t="s">
        <v>2195</v>
      </c>
      <c r="F113" s="214"/>
      <c r="G113" s="214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9" t="s">
        <v>438</v>
      </c>
      <c r="D114" s="25" t="s">
        <v>505</v>
      </c>
      <c r="E114" s="214" t="s">
        <v>2196</v>
      </c>
      <c r="F114" s="214"/>
      <c r="G114" s="214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9" t="s">
        <v>438</v>
      </c>
      <c r="D115" s="25" t="s">
        <v>506</v>
      </c>
      <c r="E115" s="214" t="s">
        <v>2266</v>
      </c>
      <c r="F115" s="214"/>
      <c r="G115" s="214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9" t="s">
        <v>438</v>
      </c>
      <c r="D116" s="25" t="s">
        <v>508</v>
      </c>
      <c r="E116" s="214" t="s">
        <v>2197</v>
      </c>
      <c r="F116" s="214"/>
      <c r="G116" s="214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9" t="s">
        <v>438</v>
      </c>
      <c r="D117" s="17" t="s">
        <v>510</v>
      </c>
      <c r="E117" s="214" t="s">
        <v>2198</v>
      </c>
      <c r="F117" s="214"/>
      <c r="G117" s="214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9" t="s">
        <v>438</v>
      </c>
      <c r="D118" s="17" t="s">
        <v>512</v>
      </c>
      <c r="E118" s="214" t="s">
        <v>2267</v>
      </c>
      <c r="F118" s="214"/>
      <c r="G118" s="214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9" t="s">
        <v>438</v>
      </c>
      <c r="D119" s="17" t="s">
        <v>514</v>
      </c>
      <c r="E119" s="214" t="s">
        <v>2268</v>
      </c>
      <c r="F119" s="214"/>
      <c r="G119" s="214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9" t="s">
        <v>438</v>
      </c>
      <c r="D120" s="33" t="s">
        <v>516</v>
      </c>
      <c r="E120" s="231" t="s">
        <v>2269</v>
      </c>
      <c r="F120" s="231"/>
      <c r="G120" s="231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9" t="s">
        <v>438</v>
      </c>
      <c r="D121" s="33" t="s">
        <v>518</v>
      </c>
      <c r="E121" s="231" t="s">
        <v>2270</v>
      </c>
      <c r="F121" s="231"/>
      <c r="G121" s="231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9"/>
      <c r="D122" s="33"/>
      <c r="E122" s="151"/>
      <c r="F122" s="151"/>
      <c r="G122" s="151"/>
      <c r="H122" s="28"/>
      <c r="I122" s="32"/>
    </row>
    <row r="123" spans="2:9" ht="15" customHeight="1" x14ac:dyDescent="0.25">
      <c r="B123" s="50" t="s">
        <v>519</v>
      </c>
      <c r="C123" s="149" t="s">
        <v>438</v>
      </c>
      <c r="D123" s="17" t="s">
        <v>520</v>
      </c>
      <c r="E123" s="214" t="s">
        <v>521</v>
      </c>
      <c r="F123" s="214"/>
      <c r="G123" s="214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9"/>
      <c r="E124" s="144"/>
      <c r="F124" s="144"/>
      <c r="G124" s="144"/>
      <c r="H124" s="28"/>
      <c r="I124" s="32"/>
    </row>
    <row r="125" spans="2:9" ht="15" customHeight="1" x14ac:dyDescent="0.25">
      <c r="B125" s="50" t="s">
        <v>330</v>
      </c>
      <c r="C125" s="149" t="s">
        <v>329</v>
      </c>
      <c r="D125" s="25" t="s">
        <v>340</v>
      </c>
      <c r="E125" s="221" t="s">
        <v>596</v>
      </c>
      <c r="F125" s="221"/>
      <c r="G125" s="221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9" t="s">
        <v>329</v>
      </c>
      <c r="D126" s="25" t="s">
        <v>341</v>
      </c>
      <c r="E126" s="221" t="s">
        <v>596</v>
      </c>
      <c r="F126" s="221"/>
      <c r="G126" s="221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9" t="s">
        <v>329</v>
      </c>
      <c r="D127" s="25" t="s">
        <v>342</v>
      </c>
      <c r="E127" s="221" t="s">
        <v>596</v>
      </c>
      <c r="F127" s="221"/>
      <c r="G127" s="221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9" t="s">
        <v>329</v>
      </c>
      <c r="D128" s="24" t="s">
        <v>343</v>
      </c>
      <c r="E128" s="221" t="s">
        <v>596</v>
      </c>
      <c r="F128" s="221"/>
      <c r="G128" s="221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9" t="s">
        <v>329</v>
      </c>
      <c r="D129" s="25" t="s">
        <v>344</v>
      </c>
      <c r="E129" s="221" t="s">
        <v>596</v>
      </c>
      <c r="F129" s="221"/>
      <c r="G129" s="221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9" t="s">
        <v>329</v>
      </c>
      <c r="D130" s="25" t="s">
        <v>345</v>
      </c>
      <c r="E130" s="221" t="s">
        <v>596</v>
      </c>
      <c r="F130" s="221"/>
      <c r="G130" s="221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9" t="s">
        <v>329</v>
      </c>
      <c r="D131" s="25" t="s">
        <v>346</v>
      </c>
      <c r="E131" s="221" t="s">
        <v>596</v>
      </c>
      <c r="F131" s="221"/>
      <c r="G131" s="221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9" t="s">
        <v>329</v>
      </c>
      <c r="D132" s="25" t="s">
        <v>347</v>
      </c>
      <c r="E132" s="221" t="s">
        <v>596</v>
      </c>
      <c r="F132" s="221"/>
      <c r="G132" s="221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9" t="s">
        <v>329</v>
      </c>
      <c r="D133" s="25" t="s">
        <v>348</v>
      </c>
      <c r="E133" s="221" t="s">
        <v>596</v>
      </c>
      <c r="F133" s="221"/>
      <c r="G133" s="221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9" t="s">
        <v>329</v>
      </c>
      <c r="D134" s="25" t="s">
        <v>349</v>
      </c>
      <c r="E134" s="221" t="s">
        <v>596</v>
      </c>
      <c r="F134" s="221"/>
      <c r="G134" s="221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9" t="s">
        <v>329</v>
      </c>
      <c r="D135" s="25" t="s">
        <v>351</v>
      </c>
      <c r="E135" s="221" t="s">
        <v>596</v>
      </c>
      <c r="F135" s="221"/>
      <c r="G135" s="221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9"/>
      <c r="D136" s="25"/>
      <c r="E136" s="143"/>
      <c r="F136" s="143"/>
      <c r="G136" s="143"/>
      <c r="H136" s="28"/>
      <c r="I136" s="32"/>
    </row>
    <row r="137" spans="1:9" ht="15" customHeight="1" x14ac:dyDescent="0.25">
      <c r="B137" s="50" t="s">
        <v>462</v>
      </c>
      <c r="C137" s="149" t="s">
        <v>463</v>
      </c>
      <c r="D137" s="25" t="s">
        <v>461</v>
      </c>
      <c r="E137" s="221" t="s">
        <v>2400</v>
      </c>
      <c r="F137" s="221"/>
      <c r="G137" s="221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9"/>
      <c r="D138" s="25"/>
      <c r="E138" s="143"/>
      <c r="F138" s="143"/>
      <c r="G138" s="143"/>
      <c r="H138" s="28"/>
      <c r="I138" s="32"/>
    </row>
    <row r="139" spans="1:9" ht="15" customHeight="1" x14ac:dyDescent="0.25">
      <c r="B139" s="23" t="s">
        <v>495</v>
      </c>
      <c r="C139" s="149" t="s">
        <v>450</v>
      </c>
      <c r="D139" s="25" t="s">
        <v>447</v>
      </c>
      <c r="E139" s="221" t="s">
        <v>2401</v>
      </c>
      <c r="F139" s="221"/>
      <c r="G139" s="221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9" t="s">
        <v>451</v>
      </c>
      <c r="D140" s="32" t="s">
        <v>448</v>
      </c>
      <c r="E140" s="221" t="s">
        <v>2401</v>
      </c>
      <c r="F140" s="221"/>
      <c r="G140" s="221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216" t="s">
        <v>499</v>
      </c>
      <c r="B143" s="216"/>
      <c r="C143" s="216"/>
      <c r="D143" s="216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221"/>
      <c r="F145" s="221"/>
      <c r="G145" s="221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221" t="s">
        <v>2276</v>
      </c>
      <c r="F146" s="221"/>
      <c r="G146" s="221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221" t="s">
        <v>2217</v>
      </c>
      <c r="F147" s="221"/>
      <c r="G147" s="221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221" t="s">
        <v>2093</v>
      </c>
      <c r="F148" s="221"/>
      <c r="G148" s="221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221"/>
      <c r="F149" s="221"/>
      <c r="G149" s="221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221" t="s">
        <v>352</v>
      </c>
      <c r="F150" s="221"/>
      <c r="G150" s="221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43"/>
      <c r="F151" s="143"/>
      <c r="G151" s="143"/>
      <c r="H151" s="28"/>
    </row>
    <row r="152" spans="2:9" x14ac:dyDescent="0.25">
      <c r="B152" s="50" t="s">
        <v>523</v>
      </c>
      <c r="C152" s="149" t="s">
        <v>529</v>
      </c>
      <c r="D152" s="25" t="s">
        <v>464</v>
      </c>
      <c r="E152" s="221" t="s">
        <v>2128</v>
      </c>
      <c r="F152" s="221"/>
      <c r="G152" s="221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9" t="s">
        <v>529</v>
      </c>
      <c r="D153" s="25" t="s">
        <v>465</v>
      </c>
      <c r="E153" s="221" t="s">
        <v>2298</v>
      </c>
      <c r="F153" s="221"/>
      <c r="G153" s="221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9" t="s">
        <v>529</v>
      </c>
      <c r="D154" s="32" t="s">
        <v>526</v>
      </c>
      <c r="E154" s="221" t="s">
        <v>2184</v>
      </c>
      <c r="F154" s="221"/>
      <c r="G154" s="221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9" t="s">
        <v>529</v>
      </c>
      <c r="D155" s="32" t="s">
        <v>528</v>
      </c>
      <c r="E155" s="221" t="s">
        <v>2128</v>
      </c>
      <c r="F155" s="221"/>
      <c r="G155" s="221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9"/>
      <c r="D156" s="32"/>
      <c r="E156" s="143"/>
      <c r="F156" s="143"/>
      <c r="G156" s="143"/>
      <c r="H156" s="28"/>
    </row>
    <row r="157" spans="2:9" x14ac:dyDescent="0.25">
      <c r="B157" s="23" t="s">
        <v>475</v>
      </c>
      <c r="C157" s="149" t="s">
        <v>474</v>
      </c>
      <c r="D157" s="32" t="s">
        <v>468</v>
      </c>
      <c r="E157" s="221"/>
      <c r="F157" s="221"/>
      <c r="G157" s="221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9" t="s">
        <v>474</v>
      </c>
      <c r="D158" s="32" t="s">
        <v>469</v>
      </c>
      <c r="E158" s="221" t="s">
        <v>2278</v>
      </c>
      <c r="F158" s="221"/>
      <c r="G158" s="221"/>
      <c r="H158" s="28">
        <f>F72</f>
        <v>0</v>
      </c>
      <c r="I158" s="17" t="str">
        <f t="shared" ca="1" si="7"/>
        <v>=F72</v>
      </c>
    </row>
    <row r="159" spans="2:9" x14ac:dyDescent="0.25">
      <c r="B159" s="132" t="s">
        <v>477</v>
      </c>
      <c r="C159" s="158" t="s">
        <v>474</v>
      </c>
      <c r="D159" s="88" t="s">
        <v>470</v>
      </c>
      <c r="E159" s="221"/>
      <c r="F159" s="221"/>
      <c r="G159" s="221"/>
      <c r="H159" s="28">
        <f>F74+F72</f>
        <v>0</v>
      </c>
      <c r="I159" s="17" t="str">
        <f t="shared" ca="1" si="7"/>
        <v>=F74+F72</v>
      </c>
    </row>
    <row r="160" spans="2:9" x14ac:dyDescent="0.25">
      <c r="B160" s="132" t="s">
        <v>478</v>
      </c>
      <c r="C160" s="158" t="s">
        <v>474</v>
      </c>
      <c r="D160" s="88" t="s">
        <v>471</v>
      </c>
      <c r="E160" s="221"/>
      <c r="F160" s="221"/>
      <c r="G160" s="221"/>
      <c r="H160" s="28">
        <f>F73+F71</f>
        <v>0</v>
      </c>
      <c r="I160" s="17" t="str">
        <f t="shared" ca="1" si="7"/>
        <v>=F73+F71</v>
      </c>
    </row>
    <row r="161" spans="1:9" x14ac:dyDescent="0.25">
      <c r="B161" s="132" t="s">
        <v>479</v>
      </c>
      <c r="C161" s="158" t="s">
        <v>474</v>
      </c>
      <c r="D161" s="88" t="s">
        <v>472</v>
      </c>
      <c r="E161" s="221" t="s">
        <v>2093</v>
      </c>
      <c r="F161" s="221"/>
      <c r="G161" s="221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32" t="s">
        <v>480</v>
      </c>
      <c r="C162" s="158" t="s">
        <v>474</v>
      </c>
      <c r="D162" s="88" t="s">
        <v>473</v>
      </c>
      <c r="E162" s="221" t="s">
        <v>2093</v>
      </c>
      <c r="F162" s="221"/>
      <c r="G162" s="221"/>
      <c r="H162" s="28">
        <f>F73</f>
        <v>0</v>
      </c>
      <c r="I162" s="17" t="str">
        <f t="shared" ca="1" si="7"/>
        <v>=F73</v>
      </c>
    </row>
    <row r="163" spans="1:9" x14ac:dyDescent="0.25">
      <c r="B163" s="132" t="s">
        <v>500</v>
      </c>
      <c r="C163" s="158" t="s">
        <v>474</v>
      </c>
      <c r="D163" s="88" t="s">
        <v>501</v>
      </c>
      <c r="E163" s="221"/>
      <c r="F163" s="221"/>
      <c r="G163" s="221"/>
      <c r="H163" s="28">
        <f>F72</f>
        <v>0</v>
      </c>
      <c r="I163" s="17" t="str">
        <f t="shared" ca="1" si="7"/>
        <v>=F72</v>
      </c>
    </row>
    <row r="164" spans="1:9" x14ac:dyDescent="0.25">
      <c r="B164" s="132" t="s">
        <v>502</v>
      </c>
      <c r="C164" s="158" t="s">
        <v>474</v>
      </c>
      <c r="D164" s="88" t="s">
        <v>503</v>
      </c>
      <c r="E164" s="221" t="s">
        <v>2279</v>
      </c>
      <c r="F164" s="221"/>
      <c r="G164" s="221"/>
      <c r="H164" s="28">
        <f>F71</f>
        <v>0</v>
      </c>
      <c r="I164" s="17" t="str">
        <f t="shared" ca="1" si="7"/>
        <v>=F71</v>
      </c>
    </row>
    <row r="165" spans="1:9" x14ac:dyDescent="0.25">
      <c r="B165" s="132"/>
      <c r="C165" s="158"/>
      <c r="D165" s="88"/>
      <c r="E165" s="143"/>
      <c r="F165" s="143"/>
      <c r="G165" s="143"/>
      <c r="H165" s="28"/>
    </row>
    <row r="166" spans="1:9" x14ac:dyDescent="0.25">
      <c r="B166" s="132" t="s">
        <v>482</v>
      </c>
      <c r="C166" s="158" t="s">
        <v>484</v>
      </c>
      <c r="D166" s="88" t="s">
        <v>483</v>
      </c>
      <c r="E166" s="221"/>
      <c r="F166" s="221"/>
      <c r="G166" s="221"/>
      <c r="H166" s="28">
        <f>F80</f>
        <v>0</v>
      </c>
      <c r="I166" s="17" t="str">
        <f t="shared" ca="1" si="7"/>
        <v>=F80</v>
      </c>
    </row>
    <row r="167" spans="1:9" x14ac:dyDescent="0.25">
      <c r="B167" s="132" t="s">
        <v>487</v>
      </c>
      <c r="C167" s="158" t="s">
        <v>485</v>
      </c>
      <c r="D167" s="88" t="s">
        <v>486</v>
      </c>
      <c r="E167" s="221" t="s">
        <v>2398</v>
      </c>
      <c r="F167" s="221"/>
      <c r="G167" s="221"/>
      <c r="H167" s="28">
        <f>F81</f>
        <v>0</v>
      </c>
      <c r="I167" s="17" t="str">
        <f t="shared" ca="1" si="7"/>
        <v>=F81</v>
      </c>
    </row>
    <row r="168" spans="1:9" x14ac:dyDescent="0.25">
      <c r="B168" s="132" t="s">
        <v>491</v>
      </c>
      <c r="C168" s="158" t="s">
        <v>485</v>
      </c>
      <c r="D168" s="88" t="s">
        <v>488</v>
      </c>
      <c r="E168" s="221" t="s">
        <v>2282</v>
      </c>
      <c r="F168" s="221"/>
      <c r="G168" s="221"/>
      <c r="H168" s="28">
        <f>F82</f>
        <v>0</v>
      </c>
      <c r="I168" s="17" t="str">
        <f t="shared" ca="1" si="7"/>
        <v>=F82</v>
      </c>
    </row>
    <row r="169" spans="1:9" x14ac:dyDescent="0.25">
      <c r="B169" s="132" t="s">
        <v>492</v>
      </c>
      <c r="C169" s="158" t="s">
        <v>485</v>
      </c>
      <c r="D169" s="88" t="s">
        <v>489</v>
      </c>
      <c r="E169" s="221" t="s">
        <v>2093</v>
      </c>
      <c r="F169" s="221"/>
      <c r="G169" s="221"/>
      <c r="H169" s="28">
        <f>F83</f>
        <v>0</v>
      </c>
      <c r="I169" s="17" t="str">
        <f t="shared" ca="1" si="7"/>
        <v>=F83</v>
      </c>
    </row>
    <row r="170" spans="1:9" x14ac:dyDescent="0.25">
      <c r="B170" s="132" t="s">
        <v>497</v>
      </c>
      <c r="C170" s="158" t="s">
        <v>485</v>
      </c>
      <c r="D170" s="88" t="s">
        <v>498</v>
      </c>
      <c r="E170" s="221" t="s">
        <v>2399</v>
      </c>
      <c r="F170" s="221"/>
      <c r="G170" s="221"/>
      <c r="H170" s="28">
        <f>F81</f>
        <v>0</v>
      </c>
      <c r="I170" s="17" t="str">
        <f t="shared" ca="1" si="7"/>
        <v>=F81</v>
      </c>
    </row>
    <row r="171" spans="1:9" x14ac:dyDescent="0.25">
      <c r="B171" s="132" t="s">
        <v>493</v>
      </c>
      <c r="C171" s="158" t="s">
        <v>485</v>
      </c>
      <c r="D171" s="88" t="s">
        <v>490</v>
      </c>
      <c r="E171" s="221"/>
      <c r="F171" s="221"/>
      <c r="G171" s="221"/>
      <c r="H171" s="28">
        <f>F84</f>
        <v>0</v>
      </c>
      <c r="I171" s="17" t="str">
        <f t="shared" ca="1" si="7"/>
        <v>=F84</v>
      </c>
    </row>
    <row r="172" spans="1:9" x14ac:dyDescent="0.25">
      <c r="B172" s="132"/>
      <c r="C172" s="158"/>
      <c r="D172" s="88"/>
      <c r="E172" s="143"/>
      <c r="F172" s="143"/>
      <c r="G172" s="143"/>
      <c r="H172" s="28"/>
    </row>
    <row r="173" spans="1:9" ht="28.5" x14ac:dyDescent="0.25">
      <c r="A173" s="216" t="s">
        <v>2397</v>
      </c>
      <c r="B173" s="216"/>
      <c r="C173" s="216"/>
      <c r="D173" s="216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32" t="s">
        <v>2381</v>
      </c>
      <c r="C175" s="158" t="s">
        <v>737</v>
      </c>
      <c r="D175" s="88" t="s">
        <v>2386</v>
      </c>
      <c r="E175" s="215"/>
      <c r="F175" s="215"/>
      <c r="G175" s="215"/>
      <c r="H175" s="28">
        <f>F71</f>
        <v>0</v>
      </c>
      <c r="I175" s="17" t="str">
        <f t="shared" ca="1" si="7"/>
        <v>=F71</v>
      </c>
    </row>
    <row r="176" spans="1:9" x14ac:dyDescent="0.25">
      <c r="B176" s="132" t="s">
        <v>2382</v>
      </c>
      <c r="C176" s="158" t="s">
        <v>737</v>
      </c>
      <c r="D176" s="88" t="s">
        <v>2387</v>
      </c>
      <c r="E176" s="234"/>
      <c r="F176" s="234"/>
      <c r="G176" s="234"/>
      <c r="H176" s="28">
        <f>F73+F71</f>
        <v>0</v>
      </c>
      <c r="I176" s="17" t="str">
        <f t="shared" ca="1" si="7"/>
        <v>=F73+F71</v>
      </c>
    </row>
    <row r="177" spans="1:9" x14ac:dyDescent="0.25">
      <c r="B177" s="132" t="s">
        <v>2383</v>
      </c>
      <c r="C177" s="158" t="s">
        <v>737</v>
      </c>
      <c r="D177" s="88" t="s">
        <v>2388</v>
      </c>
      <c r="E177" s="221" t="s">
        <v>2093</v>
      </c>
      <c r="F177" s="221"/>
      <c r="G177" s="221"/>
      <c r="H177" s="28">
        <f>F73</f>
        <v>0</v>
      </c>
      <c r="I177" s="17" t="str">
        <f t="shared" ca="1" si="7"/>
        <v>=F73</v>
      </c>
    </row>
    <row r="178" spans="1:9" x14ac:dyDescent="0.25">
      <c r="B178" s="132" t="s">
        <v>2384</v>
      </c>
      <c r="C178" s="158" t="s">
        <v>737</v>
      </c>
      <c r="D178" s="88" t="s">
        <v>2389</v>
      </c>
      <c r="E178" s="234"/>
      <c r="F178" s="234"/>
      <c r="G178" s="234"/>
      <c r="H178" s="28">
        <f>F71</f>
        <v>0</v>
      </c>
      <c r="I178" s="17" t="str">
        <f t="shared" ca="1" si="7"/>
        <v>=F71</v>
      </c>
    </row>
    <row r="179" spans="1:9" x14ac:dyDescent="0.25">
      <c r="B179" s="132" t="s">
        <v>2385</v>
      </c>
      <c r="C179" s="158" t="s">
        <v>737</v>
      </c>
      <c r="D179" s="88" t="s">
        <v>2390</v>
      </c>
      <c r="E179" s="221" t="s">
        <v>2403</v>
      </c>
      <c r="F179" s="221"/>
      <c r="G179" s="221"/>
      <c r="H179" s="28">
        <f>F72</f>
        <v>0</v>
      </c>
      <c r="I179" s="17" t="str">
        <f t="shared" ca="1" si="7"/>
        <v>=F72</v>
      </c>
    </row>
    <row r="180" spans="1:9" x14ac:dyDescent="0.25">
      <c r="B180" s="132" t="s">
        <v>2391</v>
      </c>
      <c r="C180" s="158" t="s">
        <v>737</v>
      </c>
      <c r="D180" s="88" t="s">
        <v>2392</v>
      </c>
      <c r="E180" s="143"/>
      <c r="F180" s="143"/>
      <c r="G180" s="143"/>
      <c r="H180" s="28">
        <f>F74+F72</f>
        <v>0</v>
      </c>
      <c r="I180" s="17" t="str">
        <f t="shared" ca="1" si="7"/>
        <v>=F74+F72</v>
      </c>
    </row>
    <row r="181" spans="1:9" x14ac:dyDescent="0.25">
      <c r="B181" s="132" t="s">
        <v>2393</v>
      </c>
      <c r="C181" s="158" t="s">
        <v>737</v>
      </c>
      <c r="D181" s="88" t="s">
        <v>2394</v>
      </c>
      <c r="E181" s="221" t="s">
        <v>2093</v>
      </c>
      <c r="F181" s="221"/>
      <c r="G181" s="221"/>
      <c r="H181" s="28">
        <f>F74</f>
        <v>0</v>
      </c>
      <c r="I181" s="17" t="str">
        <f t="shared" ca="1" si="7"/>
        <v>=F74</v>
      </c>
    </row>
    <row r="182" spans="1:9" x14ac:dyDescent="0.25">
      <c r="B182" s="132" t="s">
        <v>2395</v>
      </c>
      <c r="C182" s="158" t="s">
        <v>737</v>
      </c>
      <c r="D182" s="88" t="s">
        <v>2396</v>
      </c>
      <c r="E182" s="221" t="s">
        <v>2402</v>
      </c>
      <c r="F182" s="221"/>
      <c r="G182" s="221"/>
      <c r="H182" s="28">
        <f>F72</f>
        <v>0</v>
      </c>
      <c r="I182" s="17" t="str">
        <f t="shared" ca="1" si="7"/>
        <v>=F72</v>
      </c>
    </row>
    <row r="183" spans="1:9" x14ac:dyDescent="0.25">
      <c r="B183" s="132"/>
      <c r="C183" s="158"/>
      <c r="D183" s="88"/>
      <c r="E183" s="143"/>
      <c r="F183" s="143"/>
      <c r="G183" s="143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cJFpQ2RakZcM6mrHC0+vEjaozJOK66UFcCaq1mMRwEujFtJD7/EEi+a5SMGVRq8Nlcxia3QZef5hP5L7SPf9UA==" saltValue="TaCSk92wV8ChTnCowI1ZqA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76" customWidth="1"/>
    <col min="2" max="2" width="14.5703125" style="76" customWidth="1"/>
    <col min="3" max="3" width="11.5703125" style="76" customWidth="1"/>
    <col min="4" max="4" width="88.85546875" style="76" customWidth="1"/>
    <col min="5" max="5" width="18.140625" style="76" customWidth="1"/>
    <col min="6" max="6" width="25.85546875" style="76" customWidth="1"/>
    <col min="7" max="7" width="116.7109375" style="173" customWidth="1"/>
    <col min="8" max="8" width="25.28515625" style="76" bestFit="1" customWidth="1"/>
    <col min="9" max="9" width="22.28515625" style="76" bestFit="1" customWidth="1"/>
    <col min="10" max="10" width="11.42578125" style="76" bestFit="1" customWidth="1"/>
    <col min="11" max="16384" width="9.140625" style="76"/>
  </cols>
  <sheetData>
    <row r="1" spans="1:9" ht="46.5" x14ac:dyDescent="0.7">
      <c r="A1" s="240" t="s">
        <v>10</v>
      </c>
      <c r="B1" s="240"/>
      <c r="C1" s="240"/>
      <c r="D1" s="240"/>
      <c r="E1" s="169"/>
      <c r="F1" s="170"/>
      <c r="G1" s="170"/>
      <c r="H1" s="171"/>
      <c r="I1" s="171"/>
    </row>
    <row r="2" spans="1:9" ht="31.5" x14ac:dyDescent="0.5">
      <c r="A2" s="172" t="s">
        <v>577</v>
      </c>
      <c r="H2" s="171"/>
      <c r="I2" s="171"/>
    </row>
    <row r="3" spans="1:9" x14ac:dyDescent="0.25">
      <c r="A3" s="174" t="s">
        <v>2468</v>
      </c>
      <c r="H3" s="171"/>
      <c r="I3" s="171"/>
    </row>
    <row r="4" spans="1:9" x14ac:dyDescent="0.25">
      <c r="A4" s="175" t="s">
        <v>2</v>
      </c>
      <c r="H4" s="171"/>
      <c r="I4" s="171"/>
    </row>
    <row r="5" spans="1:9" x14ac:dyDescent="0.25">
      <c r="A5" s="175" t="s">
        <v>25</v>
      </c>
      <c r="H5" s="171"/>
      <c r="I5" s="171"/>
    </row>
    <row r="6" spans="1:9" x14ac:dyDescent="0.25">
      <c r="A6" s="175" t="s">
        <v>2469</v>
      </c>
      <c r="H6" s="171"/>
      <c r="I6" s="171"/>
    </row>
    <row r="7" spans="1:9" ht="31.5" x14ac:dyDescent="0.35">
      <c r="A7" s="241" t="s">
        <v>578</v>
      </c>
      <c r="B7" s="241"/>
      <c r="C7" s="241"/>
      <c r="D7" s="241"/>
      <c r="E7" s="176" t="s">
        <v>222</v>
      </c>
      <c r="F7" s="170"/>
      <c r="H7" s="171"/>
      <c r="I7" s="171"/>
    </row>
    <row r="8" spans="1:9" x14ac:dyDescent="0.25">
      <c r="A8" s="177" t="s">
        <v>78</v>
      </c>
      <c r="B8" s="171" t="s">
        <v>82</v>
      </c>
      <c r="C8" s="171" t="s">
        <v>34</v>
      </c>
      <c r="D8" s="171" t="s">
        <v>0</v>
      </c>
      <c r="E8" s="171" t="s">
        <v>3</v>
      </c>
      <c r="F8" s="171" t="s">
        <v>2467</v>
      </c>
      <c r="G8" s="178" t="s">
        <v>4</v>
      </c>
      <c r="H8" s="177" t="s">
        <v>21</v>
      </c>
      <c r="I8" s="171"/>
    </row>
    <row r="9" spans="1:9" x14ac:dyDescent="0.25">
      <c r="A9" s="179">
        <v>1</v>
      </c>
      <c r="B9" s="132" t="s">
        <v>2472</v>
      </c>
      <c r="C9" s="76" t="s">
        <v>556</v>
      </c>
      <c r="D9" s="167" t="s">
        <v>557</v>
      </c>
      <c r="E9" s="72">
        <v>25</v>
      </c>
      <c r="F9" s="139"/>
      <c r="G9" s="54"/>
      <c r="H9" s="180">
        <f t="shared" ref="H9:H33" si="0">+F9*E9</f>
        <v>0</v>
      </c>
      <c r="I9" s="180"/>
    </row>
    <row r="10" spans="1:9" x14ac:dyDescent="0.25">
      <c r="A10" s="179">
        <v>2</v>
      </c>
      <c r="B10" s="132" t="s">
        <v>2473</v>
      </c>
      <c r="C10" s="76" t="s">
        <v>556</v>
      </c>
      <c r="D10" s="166" t="s">
        <v>558</v>
      </c>
      <c r="E10" s="72">
        <v>25</v>
      </c>
      <c r="F10" s="139"/>
      <c r="G10" s="54"/>
      <c r="H10" s="180">
        <f t="shared" si="0"/>
        <v>0</v>
      </c>
      <c r="I10" s="180"/>
    </row>
    <row r="11" spans="1:9" x14ac:dyDescent="0.25">
      <c r="A11" s="179">
        <v>3</v>
      </c>
      <c r="B11" s="132" t="s">
        <v>2474</v>
      </c>
      <c r="C11" s="76" t="s">
        <v>556</v>
      </c>
      <c r="D11" s="166" t="s">
        <v>559</v>
      </c>
      <c r="E11" s="72">
        <v>25</v>
      </c>
      <c r="F11" s="139"/>
      <c r="G11" s="54"/>
      <c r="H11" s="180">
        <f t="shared" si="0"/>
        <v>0</v>
      </c>
      <c r="I11" s="180"/>
    </row>
    <row r="12" spans="1:9" x14ac:dyDescent="0.25">
      <c r="A12" s="179">
        <v>4</v>
      </c>
      <c r="B12" s="132" t="s">
        <v>2475</v>
      </c>
      <c r="C12" s="76" t="s">
        <v>556</v>
      </c>
      <c r="D12" s="166" t="s">
        <v>2424</v>
      </c>
      <c r="E12" s="72">
        <v>25</v>
      </c>
      <c r="F12" s="139"/>
      <c r="G12" s="54"/>
      <c r="H12" s="180">
        <f t="shared" si="0"/>
        <v>0</v>
      </c>
    </row>
    <row r="13" spans="1:9" s="54" customFormat="1" x14ac:dyDescent="0.25">
      <c r="A13" s="179">
        <v>5</v>
      </c>
      <c r="B13" s="132" t="s">
        <v>2476</v>
      </c>
      <c r="C13" s="76" t="s">
        <v>556</v>
      </c>
      <c r="D13" s="166" t="s">
        <v>2421</v>
      </c>
      <c r="E13" s="72">
        <v>25</v>
      </c>
      <c r="F13" s="139"/>
      <c r="H13" s="180">
        <f t="shared" si="0"/>
        <v>0</v>
      </c>
    </row>
    <row r="14" spans="1:9" s="54" customFormat="1" x14ac:dyDescent="0.25">
      <c r="A14" s="179">
        <v>6</v>
      </c>
      <c r="B14" s="132" t="s">
        <v>2477</v>
      </c>
      <c r="C14" s="76" t="s">
        <v>556</v>
      </c>
      <c r="D14" s="166" t="s">
        <v>560</v>
      </c>
      <c r="E14" s="72">
        <v>25</v>
      </c>
      <c r="F14" s="139"/>
      <c r="H14" s="180">
        <f t="shared" si="0"/>
        <v>0</v>
      </c>
    </row>
    <row r="15" spans="1:9" s="54" customFormat="1" x14ac:dyDescent="0.25">
      <c r="A15" s="179">
        <v>7</v>
      </c>
      <c r="B15" s="132" t="s">
        <v>2478</v>
      </c>
      <c r="C15" s="76" t="s">
        <v>556</v>
      </c>
      <c r="D15" s="166" t="s">
        <v>561</v>
      </c>
      <c r="E15" s="72">
        <v>25</v>
      </c>
      <c r="F15" s="139"/>
      <c r="H15" s="180">
        <f t="shared" si="0"/>
        <v>0</v>
      </c>
    </row>
    <row r="16" spans="1:9" s="54" customFormat="1" x14ac:dyDescent="0.25">
      <c r="A16" s="179">
        <v>8</v>
      </c>
      <c r="B16" s="132" t="s">
        <v>2479</v>
      </c>
      <c r="C16" s="76" t="s">
        <v>556</v>
      </c>
      <c r="D16" s="166" t="s">
        <v>562</v>
      </c>
      <c r="E16" s="72">
        <v>25</v>
      </c>
      <c r="F16" s="139"/>
      <c r="H16" s="180">
        <f t="shared" si="0"/>
        <v>0</v>
      </c>
    </row>
    <row r="17" spans="1:8" s="54" customFormat="1" x14ac:dyDescent="0.25">
      <c r="A17" s="179">
        <v>9</v>
      </c>
      <c r="B17" s="132" t="s">
        <v>2480</v>
      </c>
      <c r="C17" s="76" t="s">
        <v>556</v>
      </c>
      <c r="D17" s="166" t="s">
        <v>563</v>
      </c>
      <c r="E17" s="72">
        <v>25</v>
      </c>
      <c r="F17" s="139"/>
      <c r="H17" s="180">
        <f t="shared" si="0"/>
        <v>0</v>
      </c>
    </row>
    <row r="18" spans="1:8" s="54" customFormat="1" x14ac:dyDescent="0.25">
      <c r="A18" s="179">
        <v>10</v>
      </c>
      <c r="B18" s="132" t="s">
        <v>2481</v>
      </c>
      <c r="C18" s="76" t="s">
        <v>556</v>
      </c>
      <c r="D18" s="166" t="s">
        <v>2464</v>
      </c>
      <c r="E18" s="72">
        <v>25</v>
      </c>
      <c r="F18" s="139"/>
      <c r="H18" s="180">
        <f t="shared" si="0"/>
        <v>0</v>
      </c>
    </row>
    <row r="19" spans="1:8" s="54" customFormat="1" x14ac:dyDescent="0.25">
      <c r="A19" s="179">
        <v>11</v>
      </c>
      <c r="B19" s="132" t="s">
        <v>2482</v>
      </c>
      <c r="C19" s="76" t="s">
        <v>556</v>
      </c>
      <c r="D19" s="166" t="s">
        <v>2422</v>
      </c>
      <c r="E19" s="72">
        <v>25</v>
      </c>
      <c r="F19" s="139"/>
      <c r="H19" s="180">
        <f t="shared" si="0"/>
        <v>0</v>
      </c>
    </row>
    <row r="20" spans="1:8" s="54" customFormat="1" x14ac:dyDescent="0.25">
      <c r="A20" s="179">
        <v>12</v>
      </c>
      <c r="B20" s="132" t="s">
        <v>2483</v>
      </c>
      <c r="C20" s="76" t="s">
        <v>556</v>
      </c>
      <c r="D20" s="166" t="s">
        <v>564</v>
      </c>
      <c r="E20" s="72">
        <v>25</v>
      </c>
      <c r="F20" s="139"/>
      <c r="H20" s="180">
        <f t="shared" si="0"/>
        <v>0</v>
      </c>
    </row>
    <row r="21" spans="1:8" s="54" customFormat="1" x14ac:dyDescent="0.25">
      <c r="A21" s="179">
        <v>13</v>
      </c>
      <c r="B21" s="132" t="s">
        <v>2484</v>
      </c>
      <c r="C21" s="76" t="s">
        <v>556</v>
      </c>
      <c r="D21" s="166" t="s">
        <v>565</v>
      </c>
      <c r="E21" s="72">
        <v>25</v>
      </c>
      <c r="F21" s="139"/>
      <c r="H21" s="180">
        <f t="shared" si="0"/>
        <v>0</v>
      </c>
    </row>
    <row r="22" spans="1:8" s="54" customFormat="1" x14ac:dyDescent="0.25">
      <c r="A22" s="179">
        <v>14</v>
      </c>
      <c r="B22" s="132" t="s">
        <v>2485</v>
      </c>
      <c r="C22" s="76" t="s">
        <v>556</v>
      </c>
      <c r="D22" s="166" t="s">
        <v>566</v>
      </c>
      <c r="E22" s="72">
        <v>25</v>
      </c>
      <c r="F22" s="139"/>
      <c r="H22" s="180">
        <f t="shared" si="0"/>
        <v>0</v>
      </c>
    </row>
    <row r="23" spans="1:8" s="54" customFormat="1" x14ac:dyDescent="0.25">
      <c r="A23" s="179">
        <v>15</v>
      </c>
      <c r="B23" s="132" t="s">
        <v>2486</v>
      </c>
      <c r="C23" s="76" t="s">
        <v>556</v>
      </c>
      <c r="D23" s="166" t="s">
        <v>567</v>
      </c>
      <c r="E23" s="72">
        <v>25</v>
      </c>
      <c r="F23" s="139"/>
      <c r="H23" s="180">
        <f t="shared" si="0"/>
        <v>0</v>
      </c>
    </row>
    <row r="24" spans="1:8" s="54" customFormat="1" x14ac:dyDescent="0.25">
      <c r="A24" s="179">
        <v>16</v>
      </c>
      <c r="B24" s="132" t="s">
        <v>2487</v>
      </c>
      <c r="C24" s="76" t="s">
        <v>556</v>
      </c>
      <c r="D24" s="166" t="s">
        <v>2423</v>
      </c>
      <c r="E24" s="72">
        <v>25</v>
      </c>
      <c r="F24" s="139"/>
      <c r="H24" s="180">
        <f t="shared" si="0"/>
        <v>0</v>
      </c>
    </row>
    <row r="25" spans="1:8" s="54" customFormat="1" x14ac:dyDescent="0.25">
      <c r="A25" s="179">
        <v>17</v>
      </c>
      <c r="B25" s="132" t="s">
        <v>2488</v>
      </c>
      <c r="C25" s="76" t="s">
        <v>556</v>
      </c>
      <c r="D25" s="166" t="s">
        <v>568</v>
      </c>
      <c r="E25" s="72">
        <v>25</v>
      </c>
      <c r="F25" s="139"/>
      <c r="H25" s="180">
        <f t="shared" si="0"/>
        <v>0</v>
      </c>
    </row>
    <row r="26" spans="1:8" s="54" customFormat="1" x14ac:dyDescent="0.25">
      <c r="A26" s="179">
        <v>18</v>
      </c>
      <c r="B26" s="132" t="s">
        <v>2489</v>
      </c>
      <c r="C26" s="76" t="s">
        <v>556</v>
      </c>
      <c r="D26" s="166" t="s">
        <v>569</v>
      </c>
      <c r="E26" s="72">
        <v>25</v>
      </c>
      <c r="F26" s="139"/>
      <c r="H26" s="180">
        <f t="shared" si="0"/>
        <v>0</v>
      </c>
    </row>
    <row r="27" spans="1:8" s="54" customFormat="1" x14ac:dyDescent="0.25">
      <c r="A27" s="179">
        <v>19</v>
      </c>
      <c r="B27" s="132" t="s">
        <v>2490</v>
      </c>
      <c r="C27" s="76" t="s">
        <v>556</v>
      </c>
      <c r="D27" s="166" t="s">
        <v>570</v>
      </c>
      <c r="E27" s="72">
        <v>25</v>
      </c>
      <c r="F27" s="139"/>
      <c r="H27" s="180">
        <f t="shared" si="0"/>
        <v>0</v>
      </c>
    </row>
    <row r="28" spans="1:8" s="54" customFormat="1" x14ac:dyDescent="0.25">
      <c r="A28" s="179">
        <v>20</v>
      </c>
      <c r="B28" s="132" t="s">
        <v>2491</v>
      </c>
      <c r="C28" s="76" t="s">
        <v>556</v>
      </c>
      <c r="D28" s="166" t="s">
        <v>571</v>
      </c>
      <c r="E28" s="72">
        <v>25</v>
      </c>
      <c r="F28" s="139"/>
      <c r="H28" s="180">
        <f t="shared" si="0"/>
        <v>0</v>
      </c>
    </row>
    <row r="29" spans="1:8" s="54" customFormat="1" x14ac:dyDescent="0.25">
      <c r="A29" s="179">
        <v>21</v>
      </c>
      <c r="B29" s="132" t="s">
        <v>2492</v>
      </c>
      <c r="C29" s="76" t="s">
        <v>556</v>
      </c>
      <c r="D29" s="167" t="s">
        <v>572</v>
      </c>
      <c r="E29" s="72">
        <v>25</v>
      </c>
      <c r="F29" s="139"/>
      <c r="H29" s="180">
        <f t="shared" si="0"/>
        <v>0</v>
      </c>
    </row>
    <row r="30" spans="1:8" s="54" customFormat="1" x14ac:dyDescent="0.25">
      <c r="A30" s="179">
        <v>22</v>
      </c>
      <c r="B30" s="132" t="s">
        <v>2493</v>
      </c>
      <c r="C30" s="76" t="s">
        <v>556</v>
      </c>
      <c r="D30" s="167" t="s">
        <v>573</v>
      </c>
      <c r="E30" s="72">
        <v>25</v>
      </c>
      <c r="F30" s="139"/>
      <c r="H30" s="180">
        <f t="shared" si="0"/>
        <v>0</v>
      </c>
    </row>
    <row r="31" spans="1:8" s="54" customFormat="1" x14ac:dyDescent="0.25">
      <c r="A31" s="179">
        <v>23</v>
      </c>
      <c r="B31" s="132" t="s">
        <v>2494</v>
      </c>
      <c r="C31" s="76" t="s">
        <v>556</v>
      </c>
      <c r="D31" s="167" t="s">
        <v>574</v>
      </c>
      <c r="E31" s="72">
        <v>25</v>
      </c>
      <c r="F31" s="139"/>
      <c r="H31" s="180">
        <f t="shared" si="0"/>
        <v>0</v>
      </c>
    </row>
    <row r="32" spans="1:8" s="54" customFormat="1" x14ac:dyDescent="0.25">
      <c r="A32" s="179">
        <v>24</v>
      </c>
      <c r="B32" s="132" t="s">
        <v>2495</v>
      </c>
      <c r="C32" s="76" t="s">
        <v>556</v>
      </c>
      <c r="D32" s="167" t="s">
        <v>575</v>
      </c>
      <c r="E32" s="72">
        <v>25</v>
      </c>
      <c r="F32" s="139"/>
      <c r="H32" s="180">
        <f t="shared" si="0"/>
        <v>0</v>
      </c>
    </row>
    <row r="33" spans="1:9" s="54" customFormat="1" x14ac:dyDescent="0.25">
      <c r="A33" s="179">
        <v>25</v>
      </c>
      <c r="B33" s="132" t="s">
        <v>2496</v>
      </c>
      <c r="C33" s="76" t="s">
        <v>556</v>
      </c>
      <c r="D33" s="167" t="s">
        <v>576</v>
      </c>
      <c r="E33" s="72">
        <v>25</v>
      </c>
      <c r="F33" s="139"/>
      <c r="H33" s="180">
        <f t="shared" si="0"/>
        <v>0</v>
      </c>
    </row>
    <row r="34" spans="1:9" x14ac:dyDescent="0.25">
      <c r="G34" s="181" t="s">
        <v>189</v>
      </c>
      <c r="H34" s="182">
        <f>SUM(H9:H33)</f>
        <v>0</v>
      </c>
    </row>
    <row r="35" spans="1:9" x14ac:dyDescent="0.25">
      <c r="G35" s="181"/>
      <c r="H35" s="182"/>
    </row>
    <row r="36" spans="1:9" ht="31.5" x14ac:dyDescent="0.35">
      <c r="A36" s="241" t="s">
        <v>579</v>
      </c>
      <c r="B36" s="241"/>
      <c r="C36" s="241"/>
      <c r="D36" s="241"/>
      <c r="E36" s="176" t="s">
        <v>222</v>
      </c>
      <c r="F36" s="170"/>
      <c r="H36" s="171"/>
      <c r="I36" s="171"/>
    </row>
    <row r="37" spans="1:9" x14ac:dyDescent="0.25">
      <c r="A37" s="177" t="s">
        <v>78</v>
      </c>
      <c r="B37" s="171" t="s">
        <v>82</v>
      </c>
      <c r="C37" s="171" t="s">
        <v>34</v>
      </c>
      <c r="D37" s="171" t="s">
        <v>0</v>
      </c>
      <c r="E37" s="171" t="s">
        <v>3</v>
      </c>
      <c r="F37" s="171" t="s">
        <v>2467</v>
      </c>
      <c r="G37" s="178" t="s">
        <v>4</v>
      </c>
      <c r="H37" s="177" t="s">
        <v>21</v>
      </c>
      <c r="I37" s="171"/>
    </row>
    <row r="38" spans="1:9" x14ac:dyDescent="0.25">
      <c r="A38" s="179">
        <v>26</v>
      </c>
      <c r="B38" s="132" t="s">
        <v>2497</v>
      </c>
      <c r="C38" s="76" t="s">
        <v>556</v>
      </c>
      <c r="D38" s="76" t="s">
        <v>2470</v>
      </c>
      <c r="E38" s="72">
        <v>25</v>
      </c>
      <c r="F38" s="139"/>
      <c r="G38" s="168" t="s">
        <v>2499</v>
      </c>
      <c r="H38" s="180">
        <f t="shared" ref="H38:H39" si="1">+F38*E38</f>
        <v>0</v>
      </c>
      <c r="I38" s="180"/>
    </row>
    <row r="39" spans="1:9" x14ac:dyDescent="0.25">
      <c r="A39" s="179">
        <v>27</v>
      </c>
      <c r="B39" s="132" t="s">
        <v>2498</v>
      </c>
      <c r="C39" s="76" t="s">
        <v>556</v>
      </c>
      <c r="D39" s="76" t="s">
        <v>2471</v>
      </c>
      <c r="E39" s="72">
        <v>25</v>
      </c>
      <c r="F39" s="139"/>
      <c r="G39" s="168" t="s">
        <v>2466</v>
      </c>
      <c r="H39" s="180">
        <f t="shared" si="1"/>
        <v>0</v>
      </c>
      <c r="I39" s="180"/>
    </row>
    <row r="40" spans="1:9" x14ac:dyDescent="0.25">
      <c r="G40" s="181" t="s">
        <v>189</v>
      </c>
      <c r="H40" s="182">
        <f>SUM(H38:H39)</f>
        <v>0</v>
      </c>
    </row>
    <row r="41" spans="1:9" x14ac:dyDescent="0.25">
      <c r="D41" s="183"/>
      <c r="E41" s="72"/>
      <c r="F41" s="73"/>
      <c r="G41" s="74"/>
      <c r="H41" s="75"/>
      <c r="I41" s="184"/>
    </row>
    <row r="42" spans="1:9" ht="31.5" x14ac:dyDescent="0.25">
      <c r="A42" s="218" t="s">
        <v>637</v>
      </c>
      <c r="B42" s="218"/>
      <c r="C42" s="218"/>
      <c r="D42" s="218"/>
      <c r="E42" s="72"/>
      <c r="F42" s="73"/>
      <c r="G42" s="74"/>
      <c r="H42" s="75"/>
    </row>
    <row r="43" spans="1:9" x14ac:dyDescent="0.25">
      <c r="A43" s="238" t="s">
        <v>372</v>
      </c>
      <c r="B43" s="238"/>
      <c r="C43" s="238"/>
      <c r="D43" s="238"/>
      <c r="E43" s="72"/>
      <c r="F43" s="73"/>
      <c r="G43" s="74"/>
      <c r="H43" s="75"/>
      <c r="I43" s="184"/>
    </row>
    <row r="44" spans="1:9" x14ac:dyDescent="0.25">
      <c r="A44" s="16" t="s">
        <v>78</v>
      </c>
      <c r="B44" s="16" t="s">
        <v>76</v>
      </c>
      <c r="C44" s="16" t="s">
        <v>34</v>
      </c>
      <c r="D44" s="16" t="s">
        <v>126</v>
      </c>
      <c r="E44" s="171" t="s">
        <v>11</v>
      </c>
      <c r="F44" s="171" t="s">
        <v>70</v>
      </c>
      <c r="G44" s="185"/>
      <c r="H44" s="177" t="s">
        <v>21</v>
      </c>
      <c r="I44" s="75"/>
    </row>
    <row r="45" spans="1:9" x14ac:dyDescent="0.25">
      <c r="B45" s="54" t="s">
        <v>361</v>
      </c>
      <c r="C45" s="179"/>
      <c r="D45" s="184" t="s">
        <v>14</v>
      </c>
      <c r="E45" s="186">
        <v>0.5</v>
      </c>
      <c r="F45" s="187">
        <f>'A. Algemeen'!G56</f>
        <v>0</v>
      </c>
      <c r="G45" s="188"/>
      <c r="H45" s="75">
        <f>($H$34+$H$40)*E45*F45</f>
        <v>0</v>
      </c>
      <c r="I45" s="75"/>
    </row>
    <row r="46" spans="1:9" x14ac:dyDescent="0.25">
      <c r="B46" s="54" t="s">
        <v>362</v>
      </c>
      <c r="C46" s="179"/>
      <c r="D46" s="184" t="s">
        <v>15</v>
      </c>
      <c r="E46" s="189">
        <v>0.1</v>
      </c>
      <c r="F46" s="187">
        <f>'A. Algemeen'!G57</f>
        <v>0</v>
      </c>
      <c r="G46" s="185"/>
      <c r="H46" s="75">
        <f>($H$34+$H$40)*E46*F46</f>
        <v>0</v>
      </c>
      <c r="I46" s="75"/>
    </row>
    <row r="47" spans="1:9" x14ac:dyDescent="0.25">
      <c r="B47" s="54" t="s">
        <v>363</v>
      </c>
      <c r="C47" s="179"/>
      <c r="D47" s="184" t="s">
        <v>12</v>
      </c>
      <c r="E47" s="189">
        <v>0.04</v>
      </c>
      <c r="F47" s="187">
        <f>'A. Algemeen'!G58</f>
        <v>0</v>
      </c>
      <c r="G47" s="190"/>
      <c r="H47" s="75">
        <f>($H$34+$H$40)*E47*F47</f>
        <v>0</v>
      </c>
      <c r="I47" s="180"/>
    </row>
    <row r="48" spans="1:9" x14ac:dyDescent="0.25">
      <c r="B48" s="54" t="s">
        <v>364</v>
      </c>
      <c r="C48" s="179"/>
      <c r="D48" s="184" t="s">
        <v>13</v>
      </c>
      <c r="E48" s="189">
        <v>0.01</v>
      </c>
      <c r="F48" s="187">
        <f>'A. Algemeen'!G59</f>
        <v>0</v>
      </c>
      <c r="G48" s="185"/>
      <c r="H48" s="75">
        <f>($H$34+$H$40)*E48*F48</f>
        <v>0</v>
      </c>
      <c r="I48" s="180"/>
    </row>
    <row r="49" spans="1:9" ht="18.75" x14ac:dyDescent="0.3">
      <c r="D49" s="184"/>
      <c r="E49" s="72"/>
      <c r="F49" s="73"/>
      <c r="G49" s="191" t="s">
        <v>481</v>
      </c>
      <c r="H49" s="192">
        <f>SUM(H45:H48)</f>
        <v>0</v>
      </c>
    </row>
    <row r="50" spans="1:9" x14ac:dyDescent="0.25">
      <c r="D50" s="184"/>
      <c r="E50" s="72"/>
      <c r="F50" s="73"/>
      <c r="G50" s="74"/>
      <c r="H50" s="75"/>
    </row>
    <row r="51" spans="1:9" x14ac:dyDescent="0.25">
      <c r="D51" s="184"/>
      <c r="E51" s="72"/>
      <c r="F51" s="73"/>
      <c r="G51" s="74"/>
      <c r="H51" s="75"/>
    </row>
    <row r="52" spans="1:9" ht="18.75" x14ac:dyDescent="0.3">
      <c r="D52" s="184"/>
      <c r="E52" s="72"/>
      <c r="F52" s="73"/>
      <c r="G52" s="191" t="s">
        <v>580</v>
      </c>
      <c r="H52" s="192">
        <f>H34+H40+H49</f>
        <v>0</v>
      </c>
    </row>
    <row r="53" spans="1:9" x14ac:dyDescent="0.25">
      <c r="D53" s="183"/>
      <c r="E53" s="72"/>
      <c r="F53" s="73"/>
      <c r="G53" s="74"/>
      <c r="H53" s="75"/>
      <c r="I53" s="184"/>
    </row>
    <row r="54" spans="1:9" x14ac:dyDescent="0.25">
      <c r="D54" s="184"/>
      <c r="E54" s="72"/>
      <c r="F54" s="73"/>
      <c r="G54" s="74"/>
      <c r="H54" s="75"/>
    </row>
    <row r="55" spans="1:9" ht="18.75" x14ac:dyDescent="0.3">
      <c r="F55" s="193"/>
      <c r="G55" s="194" t="s">
        <v>581</v>
      </c>
      <c r="H55" s="195">
        <f>+H52</f>
        <v>0</v>
      </c>
    </row>
    <row r="56" spans="1:9" ht="19.5" thickBot="1" x14ac:dyDescent="0.35">
      <c r="F56" s="193"/>
      <c r="G56" s="196"/>
      <c r="H56" s="195"/>
    </row>
    <row r="57" spans="1:9" ht="28.5" thickBot="1" x14ac:dyDescent="0.4">
      <c r="E57" s="197"/>
      <c r="F57" s="116" t="s">
        <v>582</v>
      </c>
      <c r="G57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57" s="113">
        <f>IF('Informatie en uitleg'!$B$1=1,H55*'Informatie en uitleg'!$B$34,IF('Informatie en uitleg'!$B$1=2,H55*'Informatie en uitleg'!$B$35,IF('Informatie en uitleg'!$B$1=3,H55*'Informatie en uitleg'!$B$36,"onjuist perceelnummer")))</f>
        <v>0</v>
      </c>
    </row>
    <row r="58" spans="1:9" x14ac:dyDescent="0.25">
      <c r="D58" s="184"/>
      <c r="E58" s="72"/>
      <c r="F58" s="73"/>
      <c r="G58" s="74"/>
      <c r="H58" s="75"/>
    </row>
    <row r="59" spans="1:9" x14ac:dyDescent="0.25">
      <c r="D59" s="184"/>
      <c r="E59" s="72"/>
      <c r="F59" s="73"/>
      <c r="G59" s="74"/>
      <c r="H59" s="75"/>
    </row>
    <row r="60" spans="1:9" x14ac:dyDescent="0.25">
      <c r="D60" s="184"/>
      <c r="E60" s="184"/>
      <c r="F60" s="73"/>
      <c r="G60" s="185"/>
      <c r="H60" s="75"/>
    </row>
    <row r="61" spans="1:9" s="199" customFormat="1" ht="28.5" x14ac:dyDescent="0.45">
      <c r="A61" s="239" t="s">
        <v>365</v>
      </c>
      <c r="B61" s="239"/>
      <c r="C61" s="239"/>
      <c r="D61" s="239"/>
      <c r="E61" s="239"/>
      <c r="F61" s="239"/>
      <c r="G61" s="239"/>
      <c r="H61" s="198"/>
    </row>
    <row r="62" spans="1:9" ht="28.5" x14ac:dyDescent="0.45">
      <c r="A62" s="237" t="s">
        <v>2417</v>
      </c>
      <c r="B62" s="237"/>
      <c r="C62" s="237"/>
      <c r="D62" s="237"/>
      <c r="F62" s="75"/>
      <c r="G62" s="185"/>
    </row>
    <row r="63" spans="1:9" x14ac:dyDescent="0.25">
      <c r="B63" s="171" t="s">
        <v>82</v>
      </c>
      <c r="C63" s="171" t="s">
        <v>34</v>
      </c>
      <c r="D63" s="171" t="s">
        <v>80</v>
      </c>
      <c r="E63" s="236" t="s">
        <v>81</v>
      </c>
      <c r="F63" s="236"/>
      <c r="G63" s="236"/>
      <c r="H63" s="200" t="s">
        <v>29</v>
      </c>
      <c r="I63" s="76" t="s">
        <v>229</v>
      </c>
    </row>
    <row r="64" spans="1:9" ht="15" customHeight="1" x14ac:dyDescent="0.25">
      <c r="B64" s="132" t="s">
        <v>2472</v>
      </c>
      <c r="C64" s="76" t="s">
        <v>556</v>
      </c>
      <c r="D64" s="167" t="s">
        <v>557</v>
      </c>
      <c r="E64" s="235"/>
      <c r="F64" s="235"/>
      <c r="G64" s="235"/>
      <c r="H64" s="180">
        <f>F9</f>
        <v>0</v>
      </c>
      <c r="I64" s="184" t="str">
        <f t="shared" ref="I64:I71" ca="1" si="2">_xlfn.FORMULATEXT(H64)</f>
        <v>=F9</v>
      </c>
    </row>
    <row r="65" spans="2:9" ht="15" customHeight="1" x14ac:dyDescent="0.25">
      <c r="B65" s="132" t="s">
        <v>2473</v>
      </c>
      <c r="C65" s="76" t="s">
        <v>556</v>
      </c>
      <c r="D65" s="166" t="s">
        <v>558</v>
      </c>
      <c r="E65" s="235"/>
      <c r="F65" s="235"/>
      <c r="G65" s="235"/>
      <c r="H65" s="180">
        <f t="shared" ref="H65:H88" si="3">F10</f>
        <v>0</v>
      </c>
      <c r="I65" s="184" t="str">
        <f t="shared" ca="1" si="2"/>
        <v>=F10</v>
      </c>
    </row>
    <row r="66" spans="2:9" ht="15" customHeight="1" x14ac:dyDescent="0.25">
      <c r="B66" s="132" t="s">
        <v>2474</v>
      </c>
      <c r="C66" s="76" t="s">
        <v>556</v>
      </c>
      <c r="D66" s="166" t="s">
        <v>559</v>
      </c>
      <c r="E66" s="235"/>
      <c r="F66" s="235"/>
      <c r="G66" s="235"/>
      <c r="H66" s="180">
        <f t="shared" si="3"/>
        <v>0</v>
      </c>
      <c r="I66" s="184" t="str">
        <f t="shared" ca="1" si="2"/>
        <v>=F11</v>
      </c>
    </row>
    <row r="67" spans="2:9" ht="15" customHeight="1" x14ac:dyDescent="0.25">
      <c r="B67" s="132" t="s">
        <v>2475</v>
      </c>
      <c r="C67" s="76" t="s">
        <v>556</v>
      </c>
      <c r="D67" s="166" t="s">
        <v>2424</v>
      </c>
      <c r="E67" s="235"/>
      <c r="F67" s="235"/>
      <c r="G67" s="235"/>
      <c r="H67" s="180">
        <f t="shared" si="3"/>
        <v>0</v>
      </c>
      <c r="I67" s="184" t="str">
        <f t="shared" ca="1" si="2"/>
        <v>=F12</v>
      </c>
    </row>
    <row r="68" spans="2:9" ht="15" customHeight="1" x14ac:dyDescent="0.25">
      <c r="B68" s="132" t="s">
        <v>2476</v>
      </c>
      <c r="C68" s="76" t="s">
        <v>556</v>
      </c>
      <c r="D68" s="166" t="s">
        <v>2421</v>
      </c>
      <c r="E68" s="235"/>
      <c r="F68" s="235"/>
      <c r="G68" s="235"/>
      <c r="H68" s="180">
        <f t="shared" si="3"/>
        <v>0</v>
      </c>
      <c r="I68" s="184" t="str">
        <f t="shared" ca="1" si="2"/>
        <v>=F13</v>
      </c>
    </row>
    <row r="69" spans="2:9" ht="15" customHeight="1" x14ac:dyDescent="0.25">
      <c r="B69" s="132" t="s">
        <v>2477</v>
      </c>
      <c r="C69" s="76" t="s">
        <v>556</v>
      </c>
      <c r="D69" s="166" t="s">
        <v>560</v>
      </c>
      <c r="E69" s="235"/>
      <c r="F69" s="235"/>
      <c r="G69" s="235"/>
      <c r="H69" s="180">
        <f t="shared" si="3"/>
        <v>0</v>
      </c>
      <c r="I69" s="184" t="str">
        <f t="shared" ca="1" si="2"/>
        <v>=F14</v>
      </c>
    </row>
    <row r="70" spans="2:9" ht="15" customHeight="1" x14ac:dyDescent="0.25">
      <c r="B70" s="132" t="s">
        <v>2478</v>
      </c>
      <c r="C70" s="76" t="s">
        <v>556</v>
      </c>
      <c r="D70" s="166" t="s">
        <v>561</v>
      </c>
      <c r="E70" s="235"/>
      <c r="F70" s="235"/>
      <c r="G70" s="235"/>
      <c r="H70" s="180">
        <f t="shared" si="3"/>
        <v>0</v>
      </c>
      <c r="I70" s="184" t="str">
        <f t="shared" ca="1" si="2"/>
        <v>=F15</v>
      </c>
    </row>
    <row r="71" spans="2:9" ht="15" customHeight="1" x14ac:dyDescent="0.25">
      <c r="B71" s="132" t="s">
        <v>2479</v>
      </c>
      <c r="C71" s="76" t="s">
        <v>556</v>
      </c>
      <c r="D71" s="166" t="s">
        <v>562</v>
      </c>
      <c r="E71" s="235"/>
      <c r="F71" s="235"/>
      <c r="G71" s="235"/>
      <c r="H71" s="180">
        <f t="shared" si="3"/>
        <v>0</v>
      </c>
      <c r="I71" s="184" t="str">
        <f t="shared" ca="1" si="2"/>
        <v>=F16</v>
      </c>
    </row>
    <row r="72" spans="2:9" ht="15" customHeight="1" x14ac:dyDescent="0.25">
      <c r="B72" s="132" t="s">
        <v>2480</v>
      </c>
      <c r="C72" s="76" t="s">
        <v>556</v>
      </c>
      <c r="D72" s="166" t="s">
        <v>563</v>
      </c>
      <c r="E72" s="235"/>
      <c r="F72" s="235"/>
      <c r="G72" s="235"/>
      <c r="H72" s="180">
        <f t="shared" si="3"/>
        <v>0</v>
      </c>
      <c r="I72" s="184" t="str">
        <f t="shared" ref="I72:I85" ca="1" si="4">_xlfn.FORMULATEXT(H72)</f>
        <v>=F17</v>
      </c>
    </row>
    <row r="73" spans="2:9" ht="15" customHeight="1" x14ac:dyDescent="0.25">
      <c r="B73" s="132" t="s">
        <v>2481</v>
      </c>
      <c r="C73" s="76" t="s">
        <v>556</v>
      </c>
      <c r="D73" s="166" t="s">
        <v>2464</v>
      </c>
      <c r="E73" s="235"/>
      <c r="F73" s="235"/>
      <c r="G73" s="235"/>
      <c r="H73" s="180">
        <f t="shared" si="3"/>
        <v>0</v>
      </c>
      <c r="I73" s="184" t="str">
        <f t="shared" ca="1" si="4"/>
        <v>=F18</v>
      </c>
    </row>
    <row r="74" spans="2:9" ht="15" customHeight="1" x14ac:dyDescent="0.25">
      <c r="B74" s="132" t="s">
        <v>2482</v>
      </c>
      <c r="C74" s="76" t="s">
        <v>556</v>
      </c>
      <c r="D74" s="166" t="s">
        <v>2422</v>
      </c>
      <c r="E74" s="235"/>
      <c r="F74" s="235"/>
      <c r="G74" s="235"/>
      <c r="H74" s="180">
        <f t="shared" si="3"/>
        <v>0</v>
      </c>
      <c r="I74" s="184" t="str">
        <f t="shared" ca="1" si="4"/>
        <v>=F19</v>
      </c>
    </row>
    <row r="75" spans="2:9" ht="15" customHeight="1" x14ac:dyDescent="0.25">
      <c r="B75" s="132" t="s">
        <v>2483</v>
      </c>
      <c r="C75" s="76" t="s">
        <v>556</v>
      </c>
      <c r="D75" s="166" t="s">
        <v>564</v>
      </c>
      <c r="E75" s="235"/>
      <c r="F75" s="235"/>
      <c r="G75" s="235"/>
      <c r="H75" s="180">
        <f t="shared" si="3"/>
        <v>0</v>
      </c>
      <c r="I75" s="184" t="str">
        <f t="shared" ca="1" si="4"/>
        <v>=F20</v>
      </c>
    </row>
    <row r="76" spans="2:9" ht="15" customHeight="1" x14ac:dyDescent="0.25">
      <c r="B76" s="132" t="s">
        <v>2484</v>
      </c>
      <c r="C76" s="76" t="s">
        <v>556</v>
      </c>
      <c r="D76" s="166" t="s">
        <v>565</v>
      </c>
      <c r="E76" s="235"/>
      <c r="F76" s="235"/>
      <c r="G76" s="235"/>
      <c r="H76" s="180">
        <f t="shared" si="3"/>
        <v>0</v>
      </c>
      <c r="I76" s="184" t="str">
        <f t="shared" ca="1" si="4"/>
        <v>=F21</v>
      </c>
    </row>
    <row r="77" spans="2:9" ht="15" customHeight="1" x14ac:dyDescent="0.25">
      <c r="B77" s="132" t="s">
        <v>2485</v>
      </c>
      <c r="C77" s="76" t="s">
        <v>556</v>
      </c>
      <c r="D77" s="166" t="s">
        <v>566</v>
      </c>
      <c r="E77" s="235"/>
      <c r="F77" s="235"/>
      <c r="G77" s="235"/>
      <c r="H77" s="180">
        <f t="shared" si="3"/>
        <v>0</v>
      </c>
      <c r="I77" s="184" t="str">
        <f t="shared" ca="1" si="4"/>
        <v>=F22</v>
      </c>
    </row>
    <row r="78" spans="2:9" ht="15" customHeight="1" x14ac:dyDescent="0.25">
      <c r="B78" s="132" t="s">
        <v>2486</v>
      </c>
      <c r="C78" s="76" t="s">
        <v>556</v>
      </c>
      <c r="D78" s="166" t="s">
        <v>567</v>
      </c>
      <c r="E78" s="235"/>
      <c r="F78" s="235"/>
      <c r="G78" s="235"/>
      <c r="H78" s="180">
        <f t="shared" si="3"/>
        <v>0</v>
      </c>
      <c r="I78" s="184" t="str">
        <f t="shared" ca="1" si="4"/>
        <v>=F23</v>
      </c>
    </row>
    <row r="79" spans="2:9" ht="15" customHeight="1" x14ac:dyDescent="0.25">
      <c r="B79" s="132" t="s">
        <v>2487</v>
      </c>
      <c r="C79" s="76" t="s">
        <v>556</v>
      </c>
      <c r="D79" s="166" t="s">
        <v>2423</v>
      </c>
      <c r="E79" s="235"/>
      <c r="F79" s="235"/>
      <c r="G79" s="235"/>
      <c r="H79" s="180">
        <f t="shared" si="3"/>
        <v>0</v>
      </c>
      <c r="I79" s="184" t="str">
        <f t="shared" ca="1" si="4"/>
        <v>=F24</v>
      </c>
    </row>
    <row r="80" spans="2:9" ht="15" customHeight="1" x14ac:dyDescent="0.25">
      <c r="B80" s="132" t="s">
        <v>2488</v>
      </c>
      <c r="C80" s="76" t="s">
        <v>556</v>
      </c>
      <c r="D80" s="166" t="s">
        <v>568</v>
      </c>
      <c r="E80" s="235"/>
      <c r="F80" s="235"/>
      <c r="G80" s="235"/>
      <c r="H80" s="180">
        <f t="shared" si="3"/>
        <v>0</v>
      </c>
      <c r="I80" s="184" t="str">
        <f t="shared" ca="1" si="4"/>
        <v>=F25</v>
      </c>
    </row>
    <row r="81" spans="1:9" ht="15" customHeight="1" x14ac:dyDescent="0.25">
      <c r="B81" s="132" t="s">
        <v>2489</v>
      </c>
      <c r="C81" s="76" t="s">
        <v>556</v>
      </c>
      <c r="D81" s="166" t="s">
        <v>569</v>
      </c>
      <c r="E81" s="235"/>
      <c r="F81" s="235"/>
      <c r="G81" s="235"/>
      <c r="H81" s="180">
        <f t="shared" si="3"/>
        <v>0</v>
      </c>
      <c r="I81" s="184" t="str">
        <f t="shared" ca="1" si="4"/>
        <v>=F26</v>
      </c>
    </row>
    <row r="82" spans="1:9" ht="15" customHeight="1" x14ac:dyDescent="0.25">
      <c r="B82" s="132" t="s">
        <v>2490</v>
      </c>
      <c r="C82" s="76" t="s">
        <v>556</v>
      </c>
      <c r="D82" s="166" t="s">
        <v>570</v>
      </c>
      <c r="E82" s="235"/>
      <c r="F82" s="235"/>
      <c r="G82" s="235"/>
      <c r="H82" s="180">
        <f t="shared" si="3"/>
        <v>0</v>
      </c>
      <c r="I82" s="184" t="str">
        <f t="shared" ca="1" si="4"/>
        <v>=F27</v>
      </c>
    </row>
    <row r="83" spans="1:9" ht="15" customHeight="1" x14ac:dyDescent="0.25">
      <c r="B83" s="132" t="s">
        <v>2491</v>
      </c>
      <c r="C83" s="76" t="s">
        <v>556</v>
      </c>
      <c r="D83" s="166" t="s">
        <v>571</v>
      </c>
      <c r="E83" s="235"/>
      <c r="F83" s="235"/>
      <c r="G83" s="235"/>
      <c r="H83" s="180">
        <f t="shared" si="3"/>
        <v>0</v>
      </c>
      <c r="I83" s="184" t="str">
        <f t="shared" ca="1" si="4"/>
        <v>=F28</v>
      </c>
    </row>
    <row r="84" spans="1:9" ht="15" customHeight="1" x14ac:dyDescent="0.25">
      <c r="B84" s="132" t="s">
        <v>2492</v>
      </c>
      <c r="C84" s="76" t="s">
        <v>556</v>
      </c>
      <c r="D84" s="167" t="s">
        <v>572</v>
      </c>
      <c r="E84" s="235"/>
      <c r="F84" s="235"/>
      <c r="G84" s="235"/>
      <c r="H84" s="180">
        <f t="shared" si="3"/>
        <v>0</v>
      </c>
      <c r="I84" s="184" t="str">
        <f t="shared" ca="1" si="4"/>
        <v>=F29</v>
      </c>
    </row>
    <row r="85" spans="1:9" ht="15" customHeight="1" x14ac:dyDescent="0.25">
      <c r="B85" s="132" t="s">
        <v>2493</v>
      </c>
      <c r="C85" s="76" t="s">
        <v>556</v>
      </c>
      <c r="D85" s="167" t="s">
        <v>573</v>
      </c>
      <c r="E85" s="235"/>
      <c r="F85" s="235"/>
      <c r="G85" s="235"/>
      <c r="H85" s="180">
        <f t="shared" si="3"/>
        <v>0</v>
      </c>
      <c r="I85" s="184" t="str">
        <f t="shared" ca="1" si="4"/>
        <v>=F30</v>
      </c>
    </row>
    <row r="86" spans="1:9" ht="15" customHeight="1" x14ac:dyDescent="0.25">
      <c r="B86" s="132" t="s">
        <v>2494</v>
      </c>
      <c r="C86" s="76" t="s">
        <v>556</v>
      </c>
      <c r="D86" s="167" t="s">
        <v>574</v>
      </c>
      <c r="E86" s="235"/>
      <c r="F86" s="235"/>
      <c r="G86" s="235"/>
      <c r="H86" s="180">
        <f t="shared" si="3"/>
        <v>0</v>
      </c>
      <c r="I86" s="184" t="str">
        <f t="shared" ref="I86:I90" ca="1" si="5">_xlfn.FORMULATEXT(H86)</f>
        <v>=F31</v>
      </c>
    </row>
    <row r="87" spans="1:9" ht="15" customHeight="1" x14ac:dyDescent="0.25">
      <c r="B87" s="132" t="s">
        <v>2495</v>
      </c>
      <c r="C87" s="76" t="s">
        <v>556</v>
      </c>
      <c r="D87" s="167" t="s">
        <v>575</v>
      </c>
      <c r="E87" s="235"/>
      <c r="F87" s="235"/>
      <c r="G87" s="235"/>
      <c r="H87" s="180">
        <f t="shared" si="3"/>
        <v>0</v>
      </c>
      <c r="I87" s="184" t="str">
        <f t="shared" ca="1" si="5"/>
        <v>=F32</v>
      </c>
    </row>
    <row r="88" spans="1:9" ht="15" customHeight="1" x14ac:dyDescent="0.25">
      <c r="B88" s="132" t="s">
        <v>2496</v>
      </c>
      <c r="C88" s="76" t="s">
        <v>556</v>
      </c>
      <c r="D88" s="167" t="s">
        <v>576</v>
      </c>
      <c r="E88" s="235"/>
      <c r="F88" s="235"/>
      <c r="G88" s="235"/>
      <c r="H88" s="180">
        <f t="shared" si="3"/>
        <v>0</v>
      </c>
      <c r="I88" s="184" t="str">
        <f t="shared" ca="1" si="5"/>
        <v>=F33</v>
      </c>
    </row>
    <row r="89" spans="1:9" ht="15" customHeight="1" x14ac:dyDescent="0.25">
      <c r="B89" s="132" t="s">
        <v>2497</v>
      </c>
      <c r="C89" s="76" t="s">
        <v>556</v>
      </c>
      <c r="D89" s="76" t="s">
        <v>2470</v>
      </c>
      <c r="E89" s="235" t="s">
        <v>2465</v>
      </c>
      <c r="F89" s="235"/>
      <c r="G89" s="235"/>
      <c r="H89" s="180">
        <f>F38</f>
        <v>0</v>
      </c>
      <c r="I89" s="184" t="str">
        <f t="shared" ca="1" si="5"/>
        <v>=F38</v>
      </c>
    </row>
    <row r="90" spans="1:9" ht="15" customHeight="1" x14ac:dyDescent="0.25">
      <c r="B90" s="132" t="s">
        <v>2498</v>
      </c>
      <c r="C90" s="76" t="s">
        <v>556</v>
      </c>
      <c r="D90" s="76" t="s">
        <v>2471</v>
      </c>
      <c r="E90" s="235" t="s">
        <v>2466</v>
      </c>
      <c r="F90" s="235"/>
      <c r="G90" s="235"/>
      <c r="H90" s="180">
        <f>F39</f>
        <v>0</v>
      </c>
      <c r="I90" s="184" t="str">
        <f t="shared" ca="1" si="5"/>
        <v>=F39</v>
      </c>
    </row>
    <row r="91" spans="1:9" x14ac:dyDescent="0.25">
      <c r="G91" s="185"/>
    </row>
    <row r="92" spans="1:9" x14ac:dyDescent="0.25">
      <c r="G92" s="185"/>
    </row>
    <row r="93" spans="1:9" x14ac:dyDescent="0.25">
      <c r="A93" s="201" t="s">
        <v>171</v>
      </c>
      <c r="B93" s="202"/>
      <c r="C93" s="202"/>
      <c r="D93" s="202"/>
      <c r="E93" s="202"/>
      <c r="F93" s="202"/>
      <c r="G93" s="203"/>
      <c r="H93" s="202"/>
      <c r="I93" s="202"/>
    </row>
    <row r="94" spans="1:9" x14ac:dyDescent="0.25">
      <c r="D94" s="184"/>
      <c r="F94" s="75"/>
      <c r="G94" s="185"/>
    </row>
    <row r="95" spans="1:9" x14ac:dyDescent="0.25">
      <c r="D95" s="184"/>
      <c r="F95" s="75"/>
      <c r="G95" s="185"/>
    </row>
    <row r="96" spans="1:9" x14ac:dyDescent="0.25">
      <c r="D96" s="184"/>
      <c r="F96" s="75"/>
      <c r="G96" s="185"/>
    </row>
    <row r="97" spans="2:9" x14ac:dyDescent="0.25">
      <c r="D97" s="184"/>
      <c r="F97" s="75"/>
      <c r="G97" s="185"/>
    </row>
    <row r="98" spans="2:9" x14ac:dyDescent="0.25">
      <c r="D98" s="184"/>
      <c r="F98" s="75"/>
      <c r="G98" s="185"/>
    </row>
    <row r="99" spans="2:9" x14ac:dyDescent="0.25">
      <c r="D99" s="184"/>
      <c r="F99" s="75"/>
      <c r="G99" s="185"/>
    </row>
    <row r="100" spans="2:9" x14ac:dyDescent="0.25">
      <c r="D100" s="184"/>
      <c r="F100" s="75"/>
      <c r="G100" s="185"/>
    </row>
    <row r="101" spans="2:9" x14ac:dyDescent="0.25">
      <c r="D101" s="184"/>
      <c r="F101" s="75"/>
      <c r="G101" s="185"/>
      <c r="H101" s="184"/>
    </row>
    <row r="102" spans="2:9" x14ac:dyDescent="0.25">
      <c r="D102" s="184"/>
      <c r="F102" s="75"/>
      <c r="G102" s="185"/>
      <c r="H102" s="184"/>
    </row>
    <row r="103" spans="2:9" x14ac:dyDescent="0.25">
      <c r="D103" s="184"/>
      <c r="F103" s="75"/>
      <c r="G103" s="185"/>
      <c r="H103" s="184"/>
    </row>
    <row r="104" spans="2:9" x14ac:dyDescent="0.25">
      <c r="D104" s="184"/>
      <c r="F104" s="75"/>
      <c r="G104" s="185"/>
      <c r="H104" s="184"/>
    </row>
    <row r="105" spans="2:9" x14ac:dyDescent="0.25">
      <c r="D105" s="184"/>
      <c r="F105" s="75"/>
      <c r="G105" s="185"/>
      <c r="H105" s="200"/>
    </row>
    <row r="106" spans="2:9" x14ac:dyDescent="0.25">
      <c r="D106" s="184"/>
      <c r="F106" s="75"/>
      <c r="G106" s="185"/>
      <c r="H106" s="184"/>
    </row>
    <row r="107" spans="2:9" x14ac:dyDescent="0.25">
      <c r="B107" s="184"/>
      <c r="C107" s="184"/>
      <c r="D107" s="184"/>
      <c r="E107" s="187"/>
      <c r="F107" s="75"/>
      <c r="G107" s="204"/>
      <c r="H107" s="184"/>
      <c r="I107" s="75"/>
    </row>
    <row r="108" spans="2:9" x14ac:dyDescent="0.25">
      <c r="D108" s="184"/>
      <c r="E108" s="184"/>
      <c r="F108" s="184"/>
      <c r="G108" s="204"/>
      <c r="H108" s="184"/>
    </row>
    <row r="109" spans="2:9" x14ac:dyDescent="0.25">
      <c r="D109" s="184"/>
      <c r="H109" s="184"/>
    </row>
    <row r="110" spans="2:9" x14ac:dyDescent="0.25">
      <c r="H110" s="184"/>
    </row>
    <row r="111" spans="2:9" x14ac:dyDescent="0.25">
      <c r="D111" s="171"/>
    </row>
    <row r="112" spans="2:9" x14ac:dyDescent="0.25">
      <c r="D112" s="171"/>
      <c r="E112" s="184"/>
      <c r="F112" s="184"/>
    </row>
  </sheetData>
  <sheetProtection algorithmName="SHA-512" hashValue="bXZRrTOkWcFRNQaLLzpx600aNP6SOAB0FtgyRE8ZtzLMWm9paSswCimxWVxPjMwjgsykTj4hFbPrHIeMLSc7pA==" saltValue="Ps3fh4cf2u28TYN/97ypSw==" spinCount="100000" sheet="1" objects="1" scenarios="1"/>
  <mergeCells count="35"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A43:D43"/>
    <mergeCell ref="A61:G61"/>
    <mergeCell ref="A1:D1"/>
    <mergeCell ref="A7:D7"/>
    <mergeCell ref="A36:D36"/>
    <mergeCell ref="A42:D42"/>
    <mergeCell ref="E71:G71"/>
    <mergeCell ref="E65:G65"/>
    <mergeCell ref="E64:G64"/>
    <mergeCell ref="E63:G63"/>
    <mergeCell ref="A62:D62"/>
    <mergeCell ref="E66:G66"/>
    <mergeCell ref="E67:G67"/>
    <mergeCell ref="E68:G68"/>
    <mergeCell ref="E69:G69"/>
    <mergeCell ref="E70:G70"/>
  </mergeCells>
  <dataValidations count="1">
    <dataValidation type="whole" allowBlank="1" showInputMessage="1" showErrorMessage="1" errorTitle="Foutieve ingave" error="U kunt alleen bedragen invullen die zijn afgerond op hele Euro's" sqref="F9:F33 F38:F3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8" customWidth="1"/>
    <col min="2" max="2" width="37.28515625" style="98" customWidth="1"/>
    <col min="3" max="3" width="43.140625" style="98" customWidth="1"/>
    <col min="4" max="16384" width="9.140625" style="98"/>
  </cols>
  <sheetData>
    <row r="1" spans="1:3" ht="27" thickBot="1" x14ac:dyDescent="0.3">
      <c r="A1" s="97" t="s">
        <v>354</v>
      </c>
      <c r="B1" s="210" t="s">
        <v>356</v>
      </c>
      <c r="C1" s="210"/>
    </row>
    <row r="2" spans="1:3" ht="15.75" thickBot="1" x14ac:dyDescent="0.3">
      <c r="B2" s="99" t="s">
        <v>31</v>
      </c>
      <c r="C2" s="100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3" spans="1:3" x14ac:dyDescent="0.25">
      <c r="A3" s="101" t="s">
        <v>591</v>
      </c>
      <c r="B3" s="28">
        <f>+'A. Algemeen'!I65</f>
        <v>0</v>
      </c>
      <c r="C3" s="36">
        <f>+'A. Algemeen'!I68</f>
        <v>0</v>
      </c>
    </row>
    <row r="4" spans="1:3" x14ac:dyDescent="0.25">
      <c r="A4" s="101" t="s">
        <v>590</v>
      </c>
      <c r="B4" s="28">
        <f>'B. Paneel en portaal'!H75</f>
        <v>0</v>
      </c>
      <c r="C4" s="31">
        <f>'B. Paneel en portaal'!H78</f>
        <v>0</v>
      </c>
    </row>
    <row r="5" spans="1:3" x14ac:dyDescent="0.25">
      <c r="A5" s="101" t="s">
        <v>592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101" t="s">
        <v>593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102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102" t="s">
        <v>795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101" t="s">
        <v>796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101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101" t="s">
        <v>589</v>
      </c>
      <c r="B11" s="103">
        <f>'I. Verkeersmaatregelen'!H55</f>
        <v>0</v>
      </c>
      <c r="C11" s="104">
        <f>'I. Verkeersmaatregelen'!H57</f>
        <v>0</v>
      </c>
    </row>
    <row r="12" spans="1:3" ht="15.75" thickBot="1" x14ac:dyDescent="0.3">
      <c r="A12" s="101"/>
      <c r="B12" s="28"/>
    </row>
    <row r="13" spans="1:3" ht="15.75" thickTop="1" x14ac:dyDescent="0.25">
      <c r="C13" s="117"/>
    </row>
    <row r="14" spans="1:3" ht="27" thickBot="1" x14ac:dyDescent="0.3">
      <c r="A14" s="105" t="s">
        <v>355</v>
      </c>
      <c r="B14" s="47">
        <f>SUM(B3:B11)</f>
        <v>0</v>
      </c>
      <c r="C14" s="119">
        <f>SUM(C3:C11)</f>
        <v>0</v>
      </c>
    </row>
    <row r="15" spans="1:3" ht="16.5" thickTop="1" thickBot="1" x14ac:dyDescent="0.3">
      <c r="C15" s="118"/>
    </row>
    <row r="16" spans="1:3" ht="15.75" thickTop="1" x14ac:dyDescent="0.25"/>
    <row r="18" spans="1:3" x14ac:dyDescent="0.25">
      <c r="A18" s="211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B18" s="211"/>
      <c r="C18" s="211"/>
    </row>
    <row r="19" spans="1:3" x14ac:dyDescent="0.25">
      <c r="A19" s="211"/>
      <c r="B19" s="211"/>
      <c r="C19" s="211"/>
    </row>
    <row r="20" spans="1:3" x14ac:dyDescent="0.25">
      <c r="A20" s="211"/>
      <c r="B20" s="211"/>
      <c r="C20" s="211"/>
    </row>
    <row r="21" spans="1:3" x14ac:dyDescent="0.25">
      <c r="A21" s="211"/>
      <c r="B21" s="211"/>
      <c r="C21" s="211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8" customWidth="1"/>
    <col min="2" max="2" width="16.42578125" style="98" customWidth="1"/>
    <col min="3" max="3" width="14.28515625" style="98" customWidth="1"/>
    <col min="4" max="4" width="63.7109375" style="98" customWidth="1"/>
    <col min="5" max="5" width="19.140625" style="98" customWidth="1"/>
    <col min="6" max="6" width="14.28515625" style="98" bestFit="1" customWidth="1"/>
    <col min="7" max="7" width="25.7109375" style="98" customWidth="1"/>
    <col min="8" max="8" width="107.5703125" style="98" customWidth="1"/>
    <col min="9" max="9" width="22" style="98" bestFit="1" customWidth="1"/>
    <col min="10" max="10" width="13" style="98" bestFit="1" customWidth="1"/>
    <col min="11" max="11" width="9.85546875" style="98" bestFit="1" customWidth="1"/>
    <col min="12" max="16384" width="9.140625" style="98"/>
  </cols>
  <sheetData>
    <row r="1" spans="1:10" ht="46.5" x14ac:dyDescent="0.25">
      <c r="A1" s="217" t="s">
        <v>357</v>
      </c>
      <c r="B1" s="217"/>
      <c r="C1" s="217"/>
      <c r="D1" s="217"/>
    </row>
    <row r="2" spans="1:10" ht="31.5" x14ac:dyDescent="0.25">
      <c r="A2" s="218" t="s">
        <v>33</v>
      </c>
      <c r="B2" s="218"/>
      <c r="C2" s="218"/>
      <c r="D2" s="218"/>
    </row>
    <row r="3" spans="1:10" s="17" customFormat="1" ht="30" x14ac:dyDescent="0.25">
      <c r="A3" s="219" t="s">
        <v>2345</v>
      </c>
      <c r="B3" s="219"/>
      <c r="C3" s="219"/>
      <c r="D3" s="219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219" t="s">
        <v>588</v>
      </c>
      <c r="B9" s="219"/>
      <c r="C9" s="219"/>
      <c r="D9" s="219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52" t="s">
        <v>3</v>
      </c>
      <c r="F10" s="152" t="s">
        <v>2289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2324</v>
      </c>
      <c r="C11" s="17" t="s">
        <v>2296</v>
      </c>
      <c r="D11" s="33" t="s">
        <v>2340</v>
      </c>
      <c r="E11" s="26">
        <v>185</v>
      </c>
      <c r="F11" s="26">
        <v>0.5</v>
      </c>
      <c r="G11" s="5"/>
      <c r="H11" s="150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2325</v>
      </c>
      <c r="C12" s="17" t="s">
        <v>2296</v>
      </c>
      <c r="D12" s="33" t="s">
        <v>2341</v>
      </c>
      <c r="E12" s="26">
        <v>155</v>
      </c>
      <c r="F12" s="26">
        <v>0.1</v>
      </c>
      <c r="G12" s="5"/>
      <c r="H12" s="150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2322</v>
      </c>
      <c r="C13" s="17" t="s">
        <v>2323</v>
      </c>
      <c r="D13" s="33" t="s">
        <v>2342</v>
      </c>
      <c r="E13" s="26">
        <v>10</v>
      </c>
      <c r="F13" s="26">
        <v>0.5</v>
      </c>
      <c r="G13" s="5"/>
      <c r="H13" s="150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220" t="s">
        <v>2284</v>
      </c>
      <c r="B16" s="220"/>
      <c r="C16" s="220"/>
      <c r="D16" s="220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2285</v>
      </c>
      <c r="C18" s="17" t="s">
        <v>2287</v>
      </c>
      <c r="D18" s="32" t="s">
        <v>2343</v>
      </c>
      <c r="E18" s="153">
        <v>60</v>
      </c>
      <c r="F18" s="153"/>
      <c r="G18" s="5"/>
      <c r="H18" s="45" t="s">
        <v>596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218" t="s">
        <v>36</v>
      </c>
      <c r="B23" s="218"/>
      <c r="C23" s="218"/>
      <c r="D23" s="218"/>
      <c r="E23" s="26"/>
      <c r="F23" s="26"/>
      <c r="G23" s="8"/>
      <c r="H23" s="52"/>
      <c r="I23" s="28"/>
      <c r="J23" s="32"/>
    </row>
    <row r="24" spans="1:11" ht="23.25" x14ac:dyDescent="0.25">
      <c r="A24" s="220" t="s">
        <v>588</v>
      </c>
      <c r="B24" s="220"/>
      <c r="C24" s="220"/>
      <c r="D24" s="220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32">
        <v>7</v>
      </c>
      <c r="B26" s="132" t="s">
        <v>2332</v>
      </c>
      <c r="C26" s="33" t="s">
        <v>2330</v>
      </c>
      <c r="D26" s="33" t="s">
        <v>2292</v>
      </c>
      <c r="E26" s="26">
        <v>185</v>
      </c>
      <c r="F26" s="26"/>
      <c r="G26" s="11"/>
      <c r="H26" s="17" t="s">
        <v>2371</v>
      </c>
      <c r="I26" s="28">
        <f>+G26*E26</f>
        <v>0</v>
      </c>
      <c r="K26" s="137"/>
    </row>
    <row r="27" spans="1:11" s="33" customFormat="1" x14ac:dyDescent="0.25">
      <c r="A27" s="132">
        <v>8</v>
      </c>
      <c r="B27" s="132" t="s">
        <v>2333</v>
      </c>
      <c r="C27" s="33" t="s">
        <v>2330</v>
      </c>
      <c r="D27" s="33" t="s">
        <v>2294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32">
        <v>9</v>
      </c>
      <c r="B28" s="132" t="s">
        <v>2328</v>
      </c>
      <c r="C28" s="33" t="s">
        <v>2331</v>
      </c>
      <c r="D28" s="33" t="s">
        <v>2293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32">
        <v>10</v>
      </c>
      <c r="B29" s="132" t="s">
        <v>2334</v>
      </c>
      <c r="C29" s="33" t="s">
        <v>2330</v>
      </c>
      <c r="D29" s="88" t="s">
        <v>2338</v>
      </c>
      <c r="E29" s="90">
        <v>40</v>
      </c>
      <c r="F29" s="90"/>
      <c r="G29" s="11"/>
      <c r="H29" s="17" t="s">
        <v>2339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8"/>
      <c r="E31" s="132"/>
      <c r="F31" s="132"/>
      <c r="G31" s="133"/>
      <c r="H31" s="30"/>
      <c r="I31" s="36"/>
    </row>
    <row r="32" spans="1:11" ht="23.25" x14ac:dyDescent="0.25">
      <c r="A32" s="220" t="s">
        <v>2284</v>
      </c>
      <c r="B32" s="220"/>
      <c r="C32" s="220"/>
      <c r="D32" s="220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32">
        <v>11</v>
      </c>
      <c r="B34" s="90" t="s">
        <v>2318</v>
      </c>
      <c r="C34" s="33" t="s">
        <v>2286</v>
      </c>
      <c r="D34" s="88" t="s">
        <v>2335</v>
      </c>
      <c r="E34" s="26">
        <v>125</v>
      </c>
      <c r="F34" s="26"/>
      <c r="G34" s="11"/>
      <c r="H34" s="17" t="s">
        <v>2344</v>
      </c>
      <c r="I34" s="28">
        <f>+G34*E34</f>
        <v>0</v>
      </c>
    </row>
    <row r="35" spans="1:11" s="33" customFormat="1" x14ac:dyDescent="0.25">
      <c r="A35" s="132">
        <v>12</v>
      </c>
      <c r="B35" s="90" t="s">
        <v>2320</v>
      </c>
      <c r="C35" s="33" t="s">
        <v>2286</v>
      </c>
      <c r="D35" s="33" t="s">
        <v>2336</v>
      </c>
      <c r="E35" s="90">
        <v>45</v>
      </c>
      <c r="F35" s="90"/>
      <c r="G35" s="11"/>
      <c r="H35" s="17"/>
      <c r="I35" s="28">
        <f>+G35*E35</f>
        <v>0</v>
      </c>
    </row>
    <row r="36" spans="1:11" s="33" customFormat="1" x14ac:dyDescent="0.25">
      <c r="A36" s="132">
        <v>13</v>
      </c>
      <c r="B36" s="90" t="s">
        <v>2319</v>
      </c>
      <c r="C36" s="33" t="s">
        <v>2286</v>
      </c>
      <c r="D36" s="88" t="s">
        <v>2337</v>
      </c>
      <c r="E36" s="90">
        <v>45</v>
      </c>
      <c r="F36" s="90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8"/>
      <c r="E38" s="132"/>
      <c r="F38" s="132"/>
      <c r="G38" s="133"/>
      <c r="H38" s="30"/>
      <c r="I38" s="36"/>
    </row>
    <row r="39" spans="1:11" ht="23.25" x14ac:dyDescent="0.25">
      <c r="A39" s="220" t="s">
        <v>2301</v>
      </c>
      <c r="B39" s="220"/>
      <c r="C39" s="220"/>
      <c r="D39" s="220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32">
        <v>14</v>
      </c>
      <c r="B41" s="132" t="s">
        <v>150</v>
      </c>
      <c r="C41" s="33" t="s">
        <v>169</v>
      </c>
      <c r="D41" s="88" t="s">
        <v>2302</v>
      </c>
      <c r="E41" s="90">
        <v>70</v>
      </c>
      <c r="F41" s="90"/>
      <c r="G41" s="11"/>
      <c r="H41" s="33" t="s">
        <v>2312</v>
      </c>
      <c r="I41" s="28">
        <f t="shared" ref="I41:I42" si="2">+G41*E41</f>
        <v>0</v>
      </c>
      <c r="J41" s="88"/>
    </row>
    <row r="42" spans="1:11" s="33" customFormat="1" ht="30" x14ac:dyDescent="0.25">
      <c r="A42" s="132">
        <v>15</v>
      </c>
      <c r="B42" s="132" t="s">
        <v>151</v>
      </c>
      <c r="C42" s="33" t="s">
        <v>169</v>
      </c>
      <c r="D42" s="88" t="s">
        <v>2303</v>
      </c>
      <c r="E42" s="90">
        <v>10</v>
      </c>
      <c r="F42" s="132"/>
      <c r="G42" s="11"/>
      <c r="H42" s="154" t="s">
        <v>2313</v>
      </c>
      <c r="I42" s="28">
        <f t="shared" si="2"/>
        <v>0</v>
      </c>
    </row>
    <row r="43" spans="1:11" s="33" customFormat="1" ht="30" x14ac:dyDescent="0.25">
      <c r="A43" s="132">
        <v>16</v>
      </c>
      <c r="B43" s="132" t="s">
        <v>2291</v>
      </c>
      <c r="C43" s="33" t="s">
        <v>169</v>
      </c>
      <c r="D43" s="88" t="s">
        <v>2306</v>
      </c>
      <c r="E43" s="90">
        <v>300</v>
      </c>
      <c r="F43" s="132"/>
      <c r="G43" s="11"/>
      <c r="H43" s="154" t="s">
        <v>2314</v>
      </c>
      <c r="I43" s="28">
        <f t="shared" ref="I43:I50" si="3">+G43*E43</f>
        <v>0</v>
      </c>
    </row>
    <row r="44" spans="1:11" s="33" customFormat="1" x14ac:dyDescent="0.25">
      <c r="A44" s="132">
        <v>17</v>
      </c>
      <c r="B44" s="132" t="s">
        <v>152</v>
      </c>
      <c r="C44" s="33" t="s">
        <v>169</v>
      </c>
      <c r="D44" s="88" t="s">
        <v>2307</v>
      </c>
      <c r="E44" s="90">
        <v>50</v>
      </c>
      <c r="F44" s="132"/>
      <c r="G44" s="11"/>
      <c r="H44" s="33" t="s">
        <v>2315</v>
      </c>
      <c r="I44" s="28">
        <f t="shared" si="3"/>
        <v>0</v>
      </c>
    </row>
    <row r="45" spans="1:11" s="33" customFormat="1" x14ac:dyDescent="0.25">
      <c r="A45" s="132">
        <v>18</v>
      </c>
      <c r="B45" s="132" t="s">
        <v>2317</v>
      </c>
      <c r="C45" s="33" t="s">
        <v>169</v>
      </c>
      <c r="D45" s="88" t="s">
        <v>2290</v>
      </c>
      <c r="E45" s="90">
        <v>50</v>
      </c>
      <c r="F45" s="132"/>
      <c r="G45" s="11"/>
      <c r="H45" s="33" t="s">
        <v>2304</v>
      </c>
      <c r="I45" s="28">
        <f t="shared" si="3"/>
        <v>0</v>
      </c>
    </row>
    <row r="46" spans="1:11" s="33" customFormat="1" x14ac:dyDescent="0.25">
      <c r="A46" s="132">
        <v>19</v>
      </c>
      <c r="B46" s="132" t="s">
        <v>153</v>
      </c>
      <c r="C46" s="33" t="s">
        <v>169</v>
      </c>
      <c r="D46" s="88" t="s">
        <v>2305</v>
      </c>
      <c r="E46" s="90">
        <v>60</v>
      </c>
      <c r="F46" s="132"/>
      <c r="G46" s="11"/>
      <c r="H46" s="33" t="s">
        <v>2316</v>
      </c>
      <c r="I46" s="28">
        <f t="shared" si="3"/>
        <v>0</v>
      </c>
    </row>
    <row r="47" spans="1:11" s="33" customFormat="1" x14ac:dyDescent="0.25">
      <c r="A47" s="132">
        <v>20</v>
      </c>
      <c r="B47" s="132" t="s">
        <v>156</v>
      </c>
      <c r="C47" s="33" t="s">
        <v>169</v>
      </c>
      <c r="D47" s="88" t="s">
        <v>2308</v>
      </c>
      <c r="E47" s="90">
        <v>15</v>
      </c>
      <c r="F47" s="132"/>
      <c r="G47" s="11"/>
      <c r="I47" s="28">
        <f t="shared" si="3"/>
        <v>0</v>
      </c>
    </row>
    <row r="48" spans="1:11" s="33" customFormat="1" x14ac:dyDescent="0.25">
      <c r="A48" s="132">
        <v>21</v>
      </c>
      <c r="B48" s="90" t="s">
        <v>157</v>
      </c>
      <c r="C48" s="33" t="s">
        <v>169</v>
      </c>
      <c r="D48" s="88" t="s">
        <v>2309</v>
      </c>
      <c r="E48" s="90">
        <v>25</v>
      </c>
      <c r="F48" s="132"/>
      <c r="G48" s="11"/>
      <c r="I48" s="28">
        <f t="shared" si="3"/>
        <v>0</v>
      </c>
    </row>
    <row r="49" spans="1:13" s="33" customFormat="1" x14ac:dyDescent="0.25">
      <c r="A49" s="132">
        <v>22</v>
      </c>
      <c r="B49" s="90" t="s">
        <v>664</v>
      </c>
      <c r="C49" s="33" t="s">
        <v>169</v>
      </c>
      <c r="D49" s="88" t="s">
        <v>2310</v>
      </c>
      <c r="E49" s="90">
        <v>25</v>
      </c>
      <c r="F49" s="132"/>
      <c r="G49" s="11"/>
      <c r="H49" s="88"/>
      <c r="I49" s="28">
        <f t="shared" si="3"/>
        <v>0</v>
      </c>
    </row>
    <row r="50" spans="1:13" s="33" customFormat="1" x14ac:dyDescent="0.25">
      <c r="A50" s="132">
        <v>23</v>
      </c>
      <c r="B50" s="132" t="s">
        <v>158</v>
      </c>
      <c r="C50" s="33" t="s">
        <v>169</v>
      </c>
      <c r="D50" s="88" t="s">
        <v>2311</v>
      </c>
      <c r="E50" s="90">
        <v>525</v>
      </c>
      <c r="F50" s="26"/>
      <c r="G50" s="11"/>
      <c r="H50" s="33" t="s">
        <v>2513</v>
      </c>
      <c r="I50" s="28">
        <f t="shared" si="3"/>
        <v>0</v>
      </c>
    </row>
    <row r="51" spans="1:13" x14ac:dyDescent="0.25">
      <c r="H51" s="30" t="s">
        <v>189</v>
      </c>
      <c r="I51" s="36">
        <f>SUM(I41:I50)</f>
        <v>0</v>
      </c>
    </row>
    <row r="52" spans="1:13" s="33" customFormat="1" x14ac:dyDescent="0.25">
      <c r="D52" s="88"/>
      <c r="E52" s="132"/>
      <c r="F52" s="132"/>
      <c r="G52" s="133"/>
      <c r="H52" s="30"/>
      <c r="I52" s="36"/>
    </row>
    <row r="53" spans="1:13" ht="31.5" x14ac:dyDescent="0.25">
      <c r="A53" s="218" t="s">
        <v>16</v>
      </c>
      <c r="B53" s="218"/>
      <c r="C53" s="218"/>
      <c r="D53" s="218"/>
    </row>
    <row r="54" spans="1:13" x14ac:dyDescent="0.25">
      <c r="A54" s="146" t="s">
        <v>410</v>
      </c>
      <c r="B54" s="146"/>
      <c r="C54" s="146"/>
      <c r="D54" s="146"/>
      <c r="E54" s="146"/>
      <c r="F54" s="146"/>
      <c r="G54" s="146"/>
      <c r="H54" s="146"/>
    </row>
    <row r="55" spans="1:13" x14ac:dyDescent="0.25">
      <c r="A55" s="16" t="s">
        <v>78</v>
      </c>
      <c r="B55" s="16" t="s">
        <v>76</v>
      </c>
      <c r="C55" s="16" t="s">
        <v>34</v>
      </c>
      <c r="D55" s="16" t="s">
        <v>0</v>
      </c>
      <c r="E55" s="16" t="s">
        <v>11</v>
      </c>
      <c r="F55" s="16"/>
      <c r="G55" s="162" t="s">
        <v>32</v>
      </c>
      <c r="H55" s="22" t="s">
        <v>4</v>
      </c>
      <c r="I55" s="21" t="s">
        <v>21</v>
      </c>
    </row>
    <row r="56" spans="1:13" x14ac:dyDescent="0.25">
      <c r="A56" s="99">
        <v>24</v>
      </c>
      <c r="B56" s="99" t="s">
        <v>361</v>
      </c>
      <c r="C56" s="96"/>
      <c r="D56" s="96" t="s">
        <v>14</v>
      </c>
      <c r="E56" s="37">
        <v>0.45</v>
      </c>
      <c r="F56" s="37"/>
      <c r="G56" s="7"/>
      <c r="H56" s="33" t="s">
        <v>1881</v>
      </c>
      <c r="I56" s="155">
        <f>($I$30+$I$37+$I$51)*E56*G56</f>
        <v>0</v>
      </c>
      <c r="M56" s="17"/>
    </row>
    <row r="57" spans="1:13" x14ac:dyDescent="0.25">
      <c r="A57" s="99">
        <v>25</v>
      </c>
      <c r="B57" s="99" t="s">
        <v>362</v>
      </c>
      <c r="C57" s="96"/>
      <c r="D57" s="96" t="s">
        <v>15</v>
      </c>
      <c r="E57" s="55">
        <v>0.05</v>
      </c>
      <c r="F57" s="55"/>
      <c r="G57" s="7"/>
      <c r="H57" s="33" t="s">
        <v>1882</v>
      </c>
      <c r="I57" s="155">
        <f>($I$30+$I$37+$I$51)*E57*G57</f>
        <v>0</v>
      </c>
      <c r="M57" s="17"/>
    </row>
    <row r="58" spans="1:13" ht="45" x14ac:dyDescent="0.25">
      <c r="A58" s="99">
        <v>26</v>
      </c>
      <c r="B58" s="99" t="s">
        <v>363</v>
      </c>
      <c r="C58" s="96"/>
      <c r="D58" s="96" t="s">
        <v>12</v>
      </c>
      <c r="E58" s="55">
        <v>0.04</v>
      </c>
      <c r="F58" s="55"/>
      <c r="G58" s="7"/>
      <c r="H58" s="154" t="s">
        <v>411</v>
      </c>
      <c r="I58" s="155">
        <f>($I$30+$I$37+$I$51)*E58*G58</f>
        <v>0</v>
      </c>
      <c r="M58" s="17"/>
    </row>
    <row r="59" spans="1:13" ht="45" x14ac:dyDescent="0.25">
      <c r="A59" s="99">
        <v>27</v>
      </c>
      <c r="B59" s="99" t="s">
        <v>364</v>
      </c>
      <c r="C59" s="96"/>
      <c r="D59" s="96" t="s">
        <v>13</v>
      </c>
      <c r="E59" s="55">
        <v>0.01</v>
      </c>
      <c r="F59" s="55"/>
      <c r="G59" s="7"/>
      <c r="H59" s="154" t="s">
        <v>412</v>
      </c>
      <c r="I59" s="155">
        <f>($I$30+$I$37+$I$51)*E59*G59</f>
        <v>0</v>
      </c>
      <c r="M59" s="17"/>
    </row>
    <row r="60" spans="1:13" x14ac:dyDescent="0.25">
      <c r="B60" s="39"/>
      <c r="C60" s="43"/>
      <c r="H60" s="30" t="s">
        <v>189</v>
      </c>
      <c r="I60" s="36">
        <f>SUM(I56:I59)</f>
        <v>0</v>
      </c>
    </row>
    <row r="61" spans="1:13" s="17" customFormat="1" x14ac:dyDescent="0.25">
      <c r="D61" s="32"/>
      <c r="E61" s="26"/>
      <c r="F61" s="26"/>
      <c r="G61" s="35"/>
      <c r="H61" s="53"/>
      <c r="I61" s="8"/>
    </row>
    <row r="62" spans="1:13" s="17" customFormat="1" ht="18.75" x14ac:dyDescent="0.25">
      <c r="D62" s="32"/>
      <c r="E62" s="26"/>
      <c r="F62" s="26"/>
      <c r="G62" s="35"/>
      <c r="H62" s="48" t="s">
        <v>173</v>
      </c>
      <c r="I62" s="49">
        <f>I30+I37+I51+I60</f>
        <v>0</v>
      </c>
    </row>
    <row r="63" spans="1:13" s="17" customFormat="1" x14ac:dyDescent="0.25">
      <c r="D63" s="32"/>
      <c r="E63" s="26"/>
      <c r="F63" s="26"/>
      <c r="G63" s="35"/>
      <c r="H63" s="53"/>
      <c r="I63" s="8"/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ht="18.75" x14ac:dyDescent="0.25">
      <c r="G65" s="57"/>
      <c r="H65" s="115" t="s">
        <v>366</v>
      </c>
      <c r="I65" s="58">
        <f>I21+I62</f>
        <v>0</v>
      </c>
    </row>
    <row r="66" spans="1:12" s="17" customFormat="1" ht="18.75" x14ac:dyDescent="0.25">
      <c r="G66" s="57"/>
      <c r="H66" s="115"/>
      <c r="I66" s="58"/>
    </row>
    <row r="67" spans="1:12" s="17" customFormat="1" ht="19.5" thickBot="1" x14ac:dyDescent="0.3">
      <c r="G67" s="57"/>
      <c r="H67" s="56"/>
      <c r="I67" s="58"/>
    </row>
    <row r="68" spans="1:12" s="17" customFormat="1" ht="28.5" thickBot="1" x14ac:dyDescent="0.3">
      <c r="E68" s="59"/>
      <c r="F68" s="59"/>
      <c r="G68" s="116" t="s">
        <v>367</v>
      </c>
      <c r="H68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I68" s="113">
        <f>IF('Informatie en uitleg'!$B$1=1,I65*'Informatie en uitleg'!$B$34,IF('Informatie en uitleg'!$B$1=2,I65*'Informatie en uitleg'!$B$35,IF('Informatie en uitleg'!$B$1=3,I65*'Informatie en uitleg'!$B$36,"onjuist perceelnummer")))</f>
        <v>0</v>
      </c>
      <c r="K68" s="53"/>
      <c r="L68" s="8"/>
    </row>
    <row r="69" spans="1:12" s="17" customFormat="1" x14ac:dyDescent="0.25">
      <c r="D69" s="32"/>
      <c r="E69" s="26"/>
      <c r="F69" s="26"/>
      <c r="G69" s="35"/>
      <c r="H69" s="53"/>
    </row>
    <row r="70" spans="1:12" x14ac:dyDescent="0.25">
      <c r="A70" s="149"/>
      <c r="J70" s="17"/>
    </row>
    <row r="71" spans="1:12" s="61" customFormat="1" ht="28.5" x14ac:dyDescent="0.25">
      <c r="A71" s="145" t="s">
        <v>365</v>
      </c>
      <c r="B71" s="145"/>
      <c r="C71" s="145"/>
      <c r="D71" s="145"/>
      <c r="E71" s="145"/>
      <c r="F71" s="145"/>
      <c r="G71" s="145"/>
      <c r="H71" s="145"/>
      <c r="J71" s="17"/>
    </row>
    <row r="72" spans="1:12" s="17" customFormat="1" ht="28.5" x14ac:dyDescent="0.25">
      <c r="A72" s="216" t="s">
        <v>2013</v>
      </c>
      <c r="B72" s="216"/>
      <c r="C72" s="216"/>
      <c r="D72" s="216"/>
      <c r="G72" s="8"/>
      <c r="H72" s="27"/>
    </row>
    <row r="73" spans="1:12" s="17" customFormat="1" x14ac:dyDescent="0.25">
      <c r="B73" s="16" t="s">
        <v>82</v>
      </c>
      <c r="C73" s="16" t="s">
        <v>34</v>
      </c>
      <c r="D73" s="16" t="s">
        <v>80</v>
      </c>
      <c r="E73" s="148" t="s">
        <v>81</v>
      </c>
      <c r="F73" s="148"/>
      <c r="G73" s="148"/>
      <c r="H73" s="148"/>
      <c r="I73" s="62" t="s">
        <v>29</v>
      </c>
      <c r="J73" s="16" t="s">
        <v>229</v>
      </c>
    </row>
    <row r="74" spans="1:12" s="17" customFormat="1" x14ac:dyDescent="0.25">
      <c r="B74" s="50" t="s">
        <v>100</v>
      </c>
      <c r="C74" s="17" t="s">
        <v>102</v>
      </c>
      <c r="D74" s="25" t="s">
        <v>86</v>
      </c>
      <c r="E74" s="214" t="s">
        <v>88</v>
      </c>
      <c r="F74" s="214"/>
      <c r="G74" s="214"/>
      <c r="H74" s="214"/>
      <c r="I74" s="63">
        <f>G5</f>
        <v>0</v>
      </c>
      <c r="J74" s="32" t="str">
        <f ca="1">_xlfn.FORMULATEXT(I74)</f>
        <v>=G5</v>
      </c>
    </row>
    <row r="75" spans="1:12" s="17" customFormat="1" x14ac:dyDescent="0.25">
      <c r="B75" s="50" t="s">
        <v>101</v>
      </c>
      <c r="C75" s="17" t="s">
        <v>102</v>
      </c>
      <c r="D75" s="17" t="s">
        <v>87</v>
      </c>
      <c r="E75" s="214" t="s">
        <v>88</v>
      </c>
      <c r="F75" s="214"/>
      <c r="G75" s="214"/>
      <c r="H75" s="214"/>
      <c r="I75" s="63">
        <f>G6</f>
        <v>0</v>
      </c>
      <c r="J75" s="32" t="str">
        <f ca="1">_xlfn.FORMULATEXT(I75)</f>
        <v>=G6</v>
      </c>
    </row>
    <row r="76" spans="1:12" x14ac:dyDescent="0.25">
      <c r="E76" s="146"/>
      <c r="F76" s="146"/>
      <c r="G76" s="146"/>
      <c r="H76" s="146"/>
      <c r="J76" s="32"/>
    </row>
    <row r="77" spans="1:12" x14ac:dyDescent="0.25">
      <c r="B77" s="50" t="s">
        <v>2321</v>
      </c>
      <c r="C77" s="17" t="s">
        <v>2323</v>
      </c>
      <c r="D77" s="33" t="s">
        <v>2340</v>
      </c>
      <c r="E77" s="147"/>
      <c r="F77" s="147"/>
      <c r="G77" s="147"/>
      <c r="H77" s="147"/>
      <c r="I77" s="155">
        <f>G11</f>
        <v>0</v>
      </c>
      <c r="J77" s="32" t="str">
        <f t="shared" ref="J77:J84" ca="1" si="4">_xlfn.FORMULATEXT(I77)</f>
        <v>=G11</v>
      </c>
    </row>
    <row r="78" spans="1:12" x14ac:dyDescent="0.25">
      <c r="B78" s="50" t="s">
        <v>2346</v>
      </c>
      <c r="C78" s="17" t="s">
        <v>2323</v>
      </c>
      <c r="D78" s="33" t="s">
        <v>2341</v>
      </c>
      <c r="E78" s="147"/>
      <c r="F78" s="147"/>
      <c r="G78" s="147"/>
      <c r="H78" s="147"/>
      <c r="I78" s="155">
        <f t="shared" ref="I78:I79" si="5">G12</f>
        <v>0</v>
      </c>
      <c r="J78" s="32" t="str">
        <f t="shared" ca="1" si="4"/>
        <v>=G12</v>
      </c>
    </row>
    <row r="79" spans="1:12" x14ac:dyDescent="0.25">
      <c r="B79" s="50" t="s">
        <v>2322</v>
      </c>
      <c r="C79" s="17" t="s">
        <v>2323</v>
      </c>
      <c r="D79" s="33" t="s">
        <v>2342</v>
      </c>
      <c r="E79" s="147"/>
      <c r="F79" s="147"/>
      <c r="G79" s="147"/>
      <c r="H79" s="147"/>
      <c r="I79" s="155">
        <f t="shared" si="5"/>
        <v>0</v>
      </c>
      <c r="J79" s="32" t="str">
        <f t="shared" ca="1" si="4"/>
        <v>=G13</v>
      </c>
    </row>
    <row r="80" spans="1:12" x14ac:dyDescent="0.25">
      <c r="E80" s="147"/>
      <c r="F80" s="147"/>
      <c r="G80" s="147"/>
      <c r="H80" s="147"/>
      <c r="J80" s="32"/>
    </row>
    <row r="81" spans="1:10" x14ac:dyDescent="0.25">
      <c r="B81" s="50" t="s">
        <v>2348</v>
      </c>
      <c r="C81" s="17" t="s">
        <v>2347</v>
      </c>
      <c r="D81" s="33" t="s">
        <v>2340</v>
      </c>
      <c r="E81" s="147"/>
      <c r="F81" s="147"/>
      <c r="G81" s="147"/>
      <c r="H81" s="147"/>
      <c r="I81" s="155">
        <f>G11</f>
        <v>0</v>
      </c>
      <c r="J81" s="32" t="str">
        <f t="shared" ca="1" si="4"/>
        <v>=G11</v>
      </c>
    </row>
    <row r="82" spans="1:10" x14ac:dyDescent="0.25">
      <c r="B82" s="50" t="s">
        <v>2288</v>
      </c>
      <c r="C82" s="17" t="s">
        <v>2347</v>
      </c>
      <c r="D82" s="33" t="s">
        <v>2341</v>
      </c>
      <c r="E82" s="147"/>
      <c r="F82" s="147"/>
      <c r="G82" s="147"/>
      <c r="H82" s="147"/>
      <c r="I82" s="155">
        <f>G12</f>
        <v>0</v>
      </c>
      <c r="J82" s="32" t="str">
        <f t="shared" ca="1" si="4"/>
        <v>=G12</v>
      </c>
    </row>
    <row r="83" spans="1:10" x14ac:dyDescent="0.25">
      <c r="E83" s="147"/>
      <c r="F83" s="147"/>
      <c r="G83" s="147"/>
      <c r="H83" s="147"/>
      <c r="J83" s="32"/>
    </row>
    <row r="84" spans="1:10" x14ac:dyDescent="0.25">
      <c r="B84" s="23" t="s">
        <v>2285</v>
      </c>
      <c r="C84" s="17" t="s">
        <v>2287</v>
      </c>
      <c r="D84" s="32" t="s">
        <v>2343</v>
      </c>
      <c r="E84" s="215" t="s">
        <v>596</v>
      </c>
      <c r="F84" s="215"/>
      <c r="G84" s="215"/>
      <c r="H84" s="215"/>
      <c r="I84" s="155">
        <f>G18</f>
        <v>0</v>
      </c>
      <c r="J84" s="32" t="str">
        <f t="shared" ca="1" si="4"/>
        <v>=G18</v>
      </c>
    </row>
    <row r="85" spans="1:10" x14ac:dyDescent="0.25">
      <c r="E85" s="147"/>
      <c r="F85" s="147"/>
      <c r="G85" s="147"/>
      <c r="H85" s="147"/>
      <c r="J85" s="32"/>
    </row>
    <row r="86" spans="1:10" x14ac:dyDescent="0.25">
      <c r="E86" s="147"/>
      <c r="F86" s="147"/>
      <c r="G86" s="147"/>
      <c r="H86" s="147"/>
      <c r="J86" s="96"/>
    </row>
    <row r="87" spans="1:10" s="17" customFormat="1" ht="28.5" x14ac:dyDescent="0.25">
      <c r="A87" s="216" t="s">
        <v>2014</v>
      </c>
      <c r="B87" s="216"/>
      <c r="C87" s="216"/>
      <c r="D87" s="216"/>
      <c r="G87" s="8"/>
      <c r="H87" s="27"/>
      <c r="J87" s="32"/>
    </row>
    <row r="88" spans="1:10" s="17" customFormat="1" x14ac:dyDescent="0.25">
      <c r="B88" s="16" t="s">
        <v>82</v>
      </c>
      <c r="C88" s="16" t="s">
        <v>34</v>
      </c>
      <c r="D88" s="16" t="s">
        <v>80</v>
      </c>
      <c r="E88" s="62" t="s">
        <v>81</v>
      </c>
      <c r="F88" s="62"/>
      <c r="G88" s="32"/>
      <c r="H88" s="29"/>
      <c r="I88" s="62" t="s">
        <v>29</v>
      </c>
      <c r="J88" s="32"/>
    </row>
    <row r="89" spans="1:10" s="17" customFormat="1" x14ac:dyDescent="0.25">
      <c r="B89" s="23" t="s">
        <v>2326</v>
      </c>
      <c r="C89" s="17" t="s">
        <v>2331</v>
      </c>
      <c r="D89" s="17" t="s">
        <v>2349</v>
      </c>
      <c r="E89" s="214" t="s">
        <v>2295</v>
      </c>
      <c r="F89" s="214"/>
      <c r="G89" s="214"/>
      <c r="H89" s="214"/>
      <c r="I89" s="156">
        <f>G26</f>
        <v>0</v>
      </c>
      <c r="J89" s="32" t="str">
        <f t="shared" ref="J89:J102" ca="1" si="6">_xlfn.FORMULATEXT(I89)</f>
        <v>=G26</v>
      </c>
    </row>
    <row r="90" spans="1:10" s="17" customFormat="1" x14ac:dyDescent="0.25">
      <c r="B90" s="23" t="s">
        <v>2327</v>
      </c>
      <c r="C90" s="17" t="s">
        <v>2331</v>
      </c>
      <c r="D90" s="17" t="s">
        <v>2350</v>
      </c>
      <c r="E90" s="144"/>
      <c r="F90" s="144"/>
      <c r="G90" s="144"/>
      <c r="H90" s="157"/>
      <c r="I90" s="156">
        <f t="shared" ref="I90:I92" si="7">G27</f>
        <v>0</v>
      </c>
      <c r="J90" s="32" t="str">
        <f t="shared" ca="1" si="6"/>
        <v>=G27</v>
      </c>
    </row>
    <row r="91" spans="1:10" s="17" customFormat="1" x14ac:dyDescent="0.25">
      <c r="B91" s="23" t="s">
        <v>2328</v>
      </c>
      <c r="C91" s="17" t="s">
        <v>2331</v>
      </c>
      <c r="D91" s="17" t="s">
        <v>2351</v>
      </c>
      <c r="E91" s="144"/>
      <c r="F91" s="144"/>
      <c r="G91" s="144"/>
      <c r="H91" s="157"/>
      <c r="I91" s="156">
        <f t="shared" si="7"/>
        <v>0</v>
      </c>
      <c r="J91" s="32" t="str">
        <f t="shared" ca="1" si="6"/>
        <v>=G28</v>
      </c>
    </row>
    <row r="92" spans="1:10" s="17" customFormat="1" x14ac:dyDescent="0.25">
      <c r="B92" s="23" t="s">
        <v>2329</v>
      </c>
      <c r="C92" s="17" t="s">
        <v>2331</v>
      </c>
      <c r="D92" s="17" t="s">
        <v>2357</v>
      </c>
      <c r="E92" s="214" t="s">
        <v>2352</v>
      </c>
      <c r="F92" s="214"/>
      <c r="G92" s="214"/>
      <c r="H92" s="214"/>
      <c r="I92" s="156">
        <f t="shared" si="7"/>
        <v>0</v>
      </c>
      <c r="J92" s="32" t="str">
        <f t="shared" ca="1" si="6"/>
        <v>=G29</v>
      </c>
    </row>
    <row r="93" spans="1:10" s="17" customFormat="1" x14ac:dyDescent="0.25">
      <c r="B93" s="23"/>
      <c r="E93" s="144"/>
      <c r="F93" s="144"/>
      <c r="G93" s="144"/>
      <c r="H93" s="157"/>
      <c r="I93" s="32"/>
      <c r="J93" s="32"/>
    </row>
    <row r="94" spans="1:10" s="17" customFormat="1" x14ac:dyDescent="0.25">
      <c r="B94" s="23" t="s">
        <v>2353</v>
      </c>
      <c r="C94" s="17" t="s">
        <v>2356</v>
      </c>
      <c r="D94" s="17" t="s">
        <v>2349</v>
      </c>
      <c r="E94" s="214" t="s">
        <v>2295</v>
      </c>
      <c r="F94" s="214"/>
      <c r="G94" s="214"/>
      <c r="H94" s="214"/>
      <c r="I94" s="156">
        <f>G26</f>
        <v>0</v>
      </c>
      <c r="J94" s="32" t="str">
        <f t="shared" ca="1" si="6"/>
        <v>=G26</v>
      </c>
    </row>
    <row r="95" spans="1:10" s="17" customFormat="1" x14ac:dyDescent="0.25">
      <c r="B95" s="23" t="s">
        <v>2354</v>
      </c>
      <c r="C95" s="17" t="s">
        <v>2356</v>
      </c>
      <c r="D95" s="17" t="s">
        <v>2350</v>
      </c>
      <c r="E95" s="144"/>
      <c r="F95" s="144"/>
      <c r="G95" s="144"/>
      <c r="H95" s="157"/>
      <c r="I95" s="156">
        <f>G27</f>
        <v>0</v>
      </c>
      <c r="J95" s="32" t="str">
        <f t="shared" ca="1" si="6"/>
        <v>=G27</v>
      </c>
    </row>
    <row r="96" spans="1:10" s="17" customFormat="1" x14ac:dyDescent="0.25">
      <c r="B96" s="23" t="s">
        <v>2355</v>
      </c>
      <c r="C96" s="17" t="s">
        <v>2356</v>
      </c>
      <c r="D96" s="17" t="s">
        <v>2357</v>
      </c>
      <c r="E96" s="214" t="s">
        <v>2352</v>
      </c>
      <c r="F96" s="214"/>
      <c r="G96" s="214"/>
      <c r="H96" s="214"/>
      <c r="I96" s="156">
        <f>G29</f>
        <v>0</v>
      </c>
      <c r="J96" s="32" t="str">
        <f t="shared" ca="1" si="6"/>
        <v>=G29</v>
      </c>
    </row>
    <row r="97" spans="2:10" s="17" customFormat="1" x14ac:dyDescent="0.25">
      <c r="B97" s="23"/>
      <c r="E97" s="32"/>
      <c r="F97" s="32"/>
      <c r="G97" s="32"/>
      <c r="H97" s="29"/>
      <c r="I97" s="32"/>
      <c r="J97" s="32"/>
    </row>
    <row r="98" spans="2:10" s="17" customFormat="1" x14ac:dyDescent="0.25">
      <c r="B98" s="23" t="s">
        <v>2318</v>
      </c>
      <c r="C98" s="17" t="s">
        <v>2286</v>
      </c>
      <c r="D98" s="17" t="s">
        <v>2358</v>
      </c>
      <c r="E98" s="32"/>
      <c r="F98" s="32"/>
      <c r="G98" s="32"/>
      <c r="H98" s="29"/>
      <c r="I98" s="156">
        <f>G34</f>
        <v>0</v>
      </c>
      <c r="J98" s="32" t="str">
        <f t="shared" ca="1" si="6"/>
        <v>=G34</v>
      </c>
    </row>
    <row r="99" spans="2:10" s="17" customFormat="1" x14ac:dyDescent="0.25">
      <c r="B99" s="23" t="s">
        <v>2320</v>
      </c>
      <c r="C99" s="17" t="s">
        <v>2286</v>
      </c>
      <c r="D99" s="17" t="s">
        <v>2359</v>
      </c>
      <c r="E99" s="32"/>
      <c r="F99" s="32"/>
      <c r="G99" s="32"/>
      <c r="H99" s="29"/>
      <c r="I99" s="156">
        <f>G35</f>
        <v>0</v>
      </c>
      <c r="J99" s="32" t="str">
        <f t="shared" ca="1" si="6"/>
        <v>=G35</v>
      </c>
    </row>
    <row r="100" spans="2:10" s="17" customFormat="1" x14ac:dyDescent="0.25">
      <c r="B100" s="23" t="s">
        <v>2363</v>
      </c>
      <c r="C100" s="17" t="s">
        <v>2286</v>
      </c>
      <c r="D100" s="17" t="s">
        <v>2360</v>
      </c>
      <c r="E100" s="32"/>
      <c r="F100" s="32"/>
      <c r="G100" s="32"/>
      <c r="H100" s="29"/>
      <c r="I100" s="156">
        <f>G35</f>
        <v>0</v>
      </c>
      <c r="J100" s="32" t="str">
        <f t="shared" ca="1" si="6"/>
        <v>=G35</v>
      </c>
    </row>
    <row r="101" spans="2:10" s="17" customFormat="1" x14ac:dyDescent="0.25">
      <c r="B101" s="23" t="s">
        <v>2319</v>
      </c>
      <c r="C101" s="17" t="s">
        <v>2286</v>
      </c>
      <c r="D101" s="17" t="s">
        <v>2361</v>
      </c>
      <c r="E101" s="214" t="s">
        <v>2093</v>
      </c>
      <c r="F101" s="214"/>
      <c r="G101" s="214"/>
      <c r="H101" s="214"/>
      <c r="I101" s="156">
        <f>G36</f>
        <v>0</v>
      </c>
      <c r="J101" s="32" t="str">
        <f t="shared" ca="1" si="6"/>
        <v>=G36</v>
      </c>
    </row>
    <row r="102" spans="2:10" s="17" customFormat="1" x14ac:dyDescent="0.25">
      <c r="B102" s="23" t="s">
        <v>2364</v>
      </c>
      <c r="C102" s="17" t="s">
        <v>2286</v>
      </c>
      <c r="D102" s="17" t="s">
        <v>2362</v>
      </c>
      <c r="E102" s="32"/>
      <c r="F102" s="32"/>
      <c r="G102" s="32"/>
      <c r="H102" s="29"/>
      <c r="I102" s="156">
        <f>G34</f>
        <v>0</v>
      </c>
      <c r="J102" s="32" t="str">
        <f t="shared" ca="1" si="6"/>
        <v>=G34</v>
      </c>
    </row>
    <row r="103" spans="2:10" s="17" customFormat="1" x14ac:dyDescent="0.25">
      <c r="B103" s="23"/>
      <c r="E103" s="32"/>
      <c r="F103" s="32"/>
      <c r="G103" s="32"/>
      <c r="H103" s="29"/>
      <c r="I103" s="32"/>
      <c r="J103" s="32"/>
    </row>
    <row r="104" spans="2:10" x14ac:dyDescent="0.25">
      <c r="B104" s="132" t="s">
        <v>150</v>
      </c>
      <c r="C104" s="33" t="s">
        <v>169</v>
      </c>
      <c r="D104" s="88" t="s">
        <v>170</v>
      </c>
      <c r="E104" s="213" t="s">
        <v>2365</v>
      </c>
      <c r="F104" s="213"/>
      <c r="G104" s="213"/>
      <c r="H104" s="213"/>
      <c r="I104" s="28">
        <f>G41</f>
        <v>0</v>
      </c>
      <c r="J104" s="32" t="str">
        <f ca="1">_xlfn.FORMULATEXT(I104)</f>
        <v>=G41</v>
      </c>
    </row>
    <row r="105" spans="2:10" x14ac:dyDescent="0.25">
      <c r="B105" s="132" t="s">
        <v>151</v>
      </c>
      <c r="C105" s="33" t="s">
        <v>169</v>
      </c>
      <c r="D105" s="88" t="s">
        <v>154</v>
      </c>
      <c r="E105" s="212" t="s">
        <v>2313</v>
      </c>
      <c r="F105" s="212"/>
      <c r="G105" s="212"/>
      <c r="H105" s="212"/>
      <c r="I105" s="28">
        <f t="shared" ref="I105:I112" si="8">G42</f>
        <v>0</v>
      </c>
      <c r="J105" s="32" t="str">
        <f t="shared" ref="J105:J113" ca="1" si="9">_xlfn.FORMULATEXT(I105)</f>
        <v>=G42</v>
      </c>
    </row>
    <row r="106" spans="2:10" x14ac:dyDescent="0.25">
      <c r="B106" s="132" t="s">
        <v>2291</v>
      </c>
      <c r="C106" s="33" t="s">
        <v>169</v>
      </c>
      <c r="D106" s="88" t="s">
        <v>2368</v>
      </c>
      <c r="E106" s="212" t="s">
        <v>2314</v>
      </c>
      <c r="F106" s="212"/>
      <c r="G106" s="212"/>
      <c r="H106" s="212"/>
      <c r="I106" s="28">
        <f t="shared" si="8"/>
        <v>0</v>
      </c>
      <c r="J106" s="32" t="str">
        <f t="shared" ca="1" si="9"/>
        <v>=G43</v>
      </c>
    </row>
    <row r="107" spans="2:10" x14ac:dyDescent="0.25">
      <c r="B107" s="132" t="s">
        <v>152</v>
      </c>
      <c r="C107" s="33" t="s">
        <v>169</v>
      </c>
      <c r="D107" s="88" t="s">
        <v>2366</v>
      </c>
      <c r="E107" s="213" t="s">
        <v>2315</v>
      </c>
      <c r="F107" s="213"/>
      <c r="G107" s="213"/>
      <c r="H107" s="213"/>
      <c r="I107" s="28">
        <f t="shared" si="8"/>
        <v>0</v>
      </c>
      <c r="J107" s="32" t="str">
        <f t="shared" ca="1" si="9"/>
        <v>=G44</v>
      </c>
    </row>
    <row r="108" spans="2:10" x14ac:dyDescent="0.25">
      <c r="B108" s="132" t="s">
        <v>2317</v>
      </c>
      <c r="C108" s="33" t="s">
        <v>169</v>
      </c>
      <c r="D108" s="88" t="s">
        <v>2367</v>
      </c>
      <c r="E108" s="213" t="s">
        <v>2339</v>
      </c>
      <c r="F108" s="213"/>
      <c r="G108" s="213"/>
      <c r="H108" s="213"/>
      <c r="I108" s="28">
        <f t="shared" si="8"/>
        <v>0</v>
      </c>
      <c r="J108" s="32" t="str">
        <f t="shared" ca="1" si="9"/>
        <v>=G45</v>
      </c>
    </row>
    <row r="109" spans="2:10" x14ac:dyDescent="0.25">
      <c r="B109" s="132" t="s">
        <v>153</v>
      </c>
      <c r="C109" s="33" t="s">
        <v>169</v>
      </c>
      <c r="D109" s="88" t="s">
        <v>155</v>
      </c>
      <c r="E109" s="213" t="s">
        <v>2316</v>
      </c>
      <c r="F109" s="213"/>
      <c r="G109" s="213"/>
      <c r="H109" s="213"/>
      <c r="I109" s="28">
        <f t="shared" si="8"/>
        <v>0</v>
      </c>
      <c r="J109" s="32" t="str">
        <f t="shared" ca="1" si="9"/>
        <v>=G46</v>
      </c>
    </row>
    <row r="110" spans="2:10" x14ac:dyDescent="0.25">
      <c r="B110" s="132" t="s">
        <v>156</v>
      </c>
      <c r="C110" s="33" t="s">
        <v>169</v>
      </c>
      <c r="D110" s="88" t="s">
        <v>2370</v>
      </c>
      <c r="E110" s="158"/>
      <c r="F110" s="158"/>
      <c r="G110" s="158"/>
      <c r="H110" s="158"/>
      <c r="I110" s="28">
        <f t="shared" si="8"/>
        <v>0</v>
      </c>
      <c r="J110" s="32" t="str">
        <f t="shared" ca="1" si="9"/>
        <v>=G47</v>
      </c>
    </row>
    <row r="111" spans="2:10" x14ac:dyDescent="0.25">
      <c r="B111" s="132" t="s">
        <v>157</v>
      </c>
      <c r="C111" s="33" t="s">
        <v>169</v>
      </c>
      <c r="D111" s="88" t="s">
        <v>2369</v>
      </c>
      <c r="E111" s="158"/>
      <c r="F111" s="158"/>
      <c r="G111" s="158"/>
      <c r="H111" s="158"/>
      <c r="I111" s="28">
        <f t="shared" si="8"/>
        <v>0</v>
      </c>
      <c r="J111" s="32" t="str">
        <f t="shared" ca="1" si="9"/>
        <v>=G48</v>
      </c>
    </row>
    <row r="112" spans="2:10" x14ac:dyDescent="0.25">
      <c r="B112" s="132" t="s">
        <v>664</v>
      </c>
      <c r="C112" s="33" t="s">
        <v>169</v>
      </c>
      <c r="D112" s="88" t="s">
        <v>663</v>
      </c>
      <c r="E112" s="158"/>
      <c r="F112" s="158"/>
      <c r="G112" s="158"/>
      <c r="H112" s="158"/>
      <c r="I112" s="28">
        <f t="shared" si="8"/>
        <v>0</v>
      </c>
      <c r="J112" s="32" t="str">
        <f t="shared" ca="1" si="9"/>
        <v>=G49</v>
      </c>
    </row>
    <row r="113" spans="1:10" x14ac:dyDescent="0.25">
      <c r="B113" s="132" t="s">
        <v>158</v>
      </c>
      <c r="C113" s="33" t="s">
        <v>169</v>
      </c>
      <c r="D113" s="88" t="s">
        <v>159</v>
      </c>
      <c r="E113" s="213" t="s">
        <v>2339</v>
      </c>
      <c r="F113" s="213"/>
      <c r="G113" s="213"/>
      <c r="H113" s="213"/>
      <c r="I113" s="28">
        <f>G50</f>
        <v>0</v>
      </c>
      <c r="J113" s="32" t="str">
        <f t="shared" ca="1" si="9"/>
        <v>=G50</v>
      </c>
    </row>
    <row r="114" spans="1:10" x14ac:dyDescent="0.25">
      <c r="B114" s="132"/>
      <c r="C114" s="33"/>
      <c r="D114" s="88"/>
      <c r="E114" s="158"/>
      <c r="F114" s="158"/>
      <c r="G114" s="158"/>
      <c r="H114" s="158"/>
      <c r="I114" s="28"/>
      <c r="J114" s="32"/>
    </row>
    <row r="116" spans="1:10" s="17" customFormat="1" x14ac:dyDescent="0.25">
      <c r="A116" s="64" t="s">
        <v>171</v>
      </c>
      <c r="B116" s="65"/>
      <c r="C116" s="65"/>
      <c r="D116" s="65"/>
      <c r="E116" s="65"/>
      <c r="F116" s="65"/>
      <c r="G116" s="65"/>
      <c r="H116" s="66"/>
      <c r="I116" s="65"/>
      <c r="J116" s="65"/>
    </row>
  </sheetData>
  <sheetProtection algorithmName="SHA-512" hashValue="QtuUn5FaXQPSyEKpn7hPS9shW9mxtnFNNoOx6/+isCx1Ok/px3xPLF5XADoF02uRQl4RnLkZORSQ7HEmjFm8Kw==" saltValue="AGNY2PP+q472y+WVsJyeyQ==" spinCount="100000" sheet="1" objects="1" scenarios="1"/>
  <mergeCells count="27">
    <mergeCell ref="A87:D87"/>
    <mergeCell ref="A72:D72"/>
    <mergeCell ref="A1:D1"/>
    <mergeCell ref="A53:D53"/>
    <mergeCell ref="A2:D2"/>
    <mergeCell ref="A3:D3"/>
    <mergeCell ref="A23:D23"/>
    <mergeCell ref="A16:D16"/>
    <mergeCell ref="A9:D9"/>
    <mergeCell ref="A32:D32"/>
    <mergeCell ref="A24:D24"/>
    <mergeCell ref="A39:D39"/>
    <mergeCell ref="E84:H84"/>
    <mergeCell ref="E74:H74"/>
    <mergeCell ref="E75:H75"/>
    <mergeCell ref="E89:H89"/>
    <mergeCell ref="E92:H92"/>
    <mergeCell ref="E96:H96"/>
    <mergeCell ref="E94:H94"/>
    <mergeCell ref="E101:H101"/>
    <mergeCell ref="E104:H104"/>
    <mergeCell ref="E105:H105"/>
    <mergeCell ref="E106:H106"/>
    <mergeCell ref="E107:H107"/>
    <mergeCell ref="E108:H108"/>
    <mergeCell ref="E109:H109"/>
    <mergeCell ref="E113:H113"/>
  </mergeCells>
  <dataValidations count="1">
    <dataValidation type="whole" allowBlank="1" showInputMessage="1" showErrorMessage="1" errorTitle="Foutieve ingave" error="U kunt alleen bedragen invullen die zijn afgerond op hele Euro's" sqref="G5:G6 G18 G41:G50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217" t="s">
        <v>531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530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793</v>
      </c>
      <c r="E5" s="26">
        <v>1300</v>
      </c>
      <c r="F5" s="5"/>
      <c r="G5" s="27" t="s">
        <v>734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220" t="s">
        <v>532</v>
      </c>
      <c r="B8" s="220"/>
      <c r="C8" s="220"/>
      <c r="D8" s="220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627</v>
      </c>
      <c r="F9" s="16" t="s">
        <v>628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94" t="s">
        <v>839</v>
      </c>
      <c r="C10" s="17" t="s">
        <v>185</v>
      </c>
      <c r="D10" s="25" t="s">
        <v>794</v>
      </c>
      <c r="E10" s="26">
        <v>100</v>
      </c>
      <c r="F10" s="5"/>
      <c r="G10" s="27" t="s">
        <v>1614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537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223" t="s">
        <v>854</v>
      </c>
      <c r="B14" s="223"/>
      <c r="C14" s="223"/>
      <c r="D14" s="223"/>
      <c r="E14" s="96"/>
      <c r="F14" s="96"/>
      <c r="G14" s="96"/>
      <c r="H14" s="96"/>
      <c r="I14" s="96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629</v>
      </c>
      <c r="C16" s="17" t="s">
        <v>536</v>
      </c>
      <c r="D16" s="17" t="s">
        <v>840</v>
      </c>
      <c r="E16" s="26">
        <v>3</v>
      </c>
      <c r="F16" s="5"/>
      <c r="G16" s="17" t="s">
        <v>845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630</v>
      </c>
      <c r="C17" s="17" t="s">
        <v>536</v>
      </c>
      <c r="D17" s="17" t="s">
        <v>841</v>
      </c>
      <c r="E17" s="26">
        <v>4</v>
      </c>
      <c r="F17" s="5"/>
      <c r="G17" s="17" t="s">
        <v>844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631</v>
      </c>
      <c r="C18" s="17" t="s">
        <v>536</v>
      </c>
      <c r="D18" s="17" t="s">
        <v>842</v>
      </c>
      <c r="E18" s="26">
        <v>6</v>
      </c>
      <c r="F18" s="5"/>
      <c r="G18" s="17" t="s">
        <v>846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632</v>
      </c>
      <c r="C19" s="17" t="s">
        <v>536</v>
      </c>
      <c r="D19" s="17" t="s">
        <v>843</v>
      </c>
      <c r="E19" s="26">
        <v>6</v>
      </c>
      <c r="F19" s="5"/>
      <c r="G19" s="17" t="s">
        <v>847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220" t="s">
        <v>190</v>
      </c>
      <c r="B22" s="220"/>
      <c r="C22" s="220"/>
      <c r="D22" s="220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600</v>
      </c>
      <c r="E24" s="37">
        <v>0.85</v>
      </c>
      <c r="F24" s="142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220" t="s">
        <v>84</v>
      </c>
      <c r="B27" s="220"/>
      <c r="C27" s="220"/>
      <c r="D27" s="220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23" t="s">
        <v>622</v>
      </c>
      <c r="C29" s="17" t="s">
        <v>536</v>
      </c>
      <c r="D29" s="32" t="s">
        <v>538</v>
      </c>
      <c r="E29" s="26">
        <f>SUM(E16:E19)</f>
        <v>19</v>
      </c>
      <c r="F29" s="5"/>
      <c r="G29" s="45" t="s">
        <v>848</v>
      </c>
      <c r="H29" s="28">
        <f>+F29*E29</f>
        <v>0</v>
      </c>
      <c r="I29" s="32"/>
    </row>
    <row r="30" spans="1:9" x14ac:dyDescent="0.25">
      <c r="D30" s="32"/>
      <c r="E30" s="32"/>
      <c r="F30" s="35"/>
      <c r="G30" s="30" t="s">
        <v>189</v>
      </c>
      <c r="H30" s="44">
        <f>SUM(H29:H29)</f>
        <v>0</v>
      </c>
      <c r="I30" s="32"/>
    </row>
    <row r="31" spans="1:9" x14ac:dyDescent="0.25">
      <c r="D31" s="32"/>
      <c r="E31" s="32"/>
      <c r="F31" s="35"/>
      <c r="G31" s="27"/>
      <c r="H31" s="8"/>
    </row>
    <row r="32" spans="1:9" ht="18.75" x14ac:dyDescent="0.25">
      <c r="D32" s="32"/>
      <c r="E32" s="32"/>
      <c r="F32" s="35"/>
      <c r="G32" s="48" t="s">
        <v>172</v>
      </c>
      <c r="H32" s="49">
        <f>H6+H11+H20+H25+H30</f>
        <v>0</v>
      </c>
      <c r="I32" s="32"/>
    </row>
    <row r="33" spans="1:9" x14ac:dyDescent="0.25">
      <c r="D33" s="32"/>
      <c r="E33" s="32"/>
      <c r="F33" s="35"/>
      <c r="G33" s="27"/>
      <c r="H33" s="8"/>
    </row>
    <row r="34" spans="1:9" ht="31.5" x14ac:dyDescent="0.25">
      <c r="A34" s="218" t="s">
        <v>36</v>
      </c>
      <c r="B34" s="218"/>
      <c r="C34" s="218"/>
      <c r="D34" s="218"/>
      <c r="E34" s="32"/>
      <c r="F34" s="35"/>
      <c r="G34" s="27"/>
      <c r="H34" s="8"/>
    </row>
    <row r="35" spans="1:9" ht="23.25" x14ac:dyDescent="0.25">
      <c r="A35" s="220" t="s">
        <v>530</v>
      </c>
      <c r="B35" s="220"/>
      <c r="C35" s="220"/>
      <c r="D35" s="220"/>
      <c r="E35" s="70"/>
      <c r="F35" s="70"/>
      <c r="G35" s="70"/>
      <c r="H35" s="8"/>
    </row>
    <row r="36" spans="1:9" x14ac:dyDescent="0.25">
      <c r="A36" s="16" t="s">
        <v>78</v>
      </c>
      <c r="B36" s="16" t="s">
        <v>82</v>
      </c>
      <c r="C36" s="16" t="s">
        <v>34</v>
      </c>
      <c r="D36" s="16" t="s">
        <v>0</v>
      </c>
      <c r="E36" s="16" t="s">
        <v>3</v>
      </c>
      <c r="F36" s="16" t="s">
        <v>6</v>
      </c>
      <c r="G36" s="22" t="s">
        <v>4</v>
      </c>
      <c r="H36" s="21" t="s">
        <v>21</v>
      </c>
    </row>
    <row r="37" spans="1:9" x14ac:dyDescent="0.25">
      <c r="A37" s="23">
        <v>9</v>
      </c>
      <c r="B37" s="50" t="s">
        <v>625</v>
      </c>
      <c r="C37" s="69" t="s">
        <v>541</v>
      </c>
      <c r="D37" s="17" t="s">
        <v>623</v>
      </c>
      <c r="E37" s="26">
        <v>200</v>
      </c>
      <c r="F37" s="6"/>
      <c r="G37" s="27" t="s">
        <v>1615</v>
      </c>
      <c r="H37" s="28">
        <f t="shared" ref="H37:H60" si="3">+F37*E37</f>
        <v>0</v>
      </c>
      <c r="I37" s="32"/>
    </row>
    <row r="38" spans="1:9" x14ac:dyDescent="0.25">
      <c r="A38" s="23">
        <v>10</v>
      </c>
      <c r="B38" s="50" t="s">
        <v>626</v>
      </c>
      <c r="C38" s="69" t="s">
        <v>541</v>
      </c>
      <c r="D38" s="17" t="s">
        <v>624</v>
      </c>
      <c r="E38" s="26">
        <v>90</v>
      </c>
      <c r="F38" s="6"/>
      <c r="G38" s="27" t="s">
        <v>1616</v>
      </c>
      <c r="H38" s="28">
        <f t="shared" si="3"/>
        <v>0</v>
      </c>
      <c r="I38" s="32"/>
    </row>
    <row r="39" spans="1:9" x14ac:dyDescent="0.25">
      <c r="A39" s="23">
        <v>11</v>
      </c>
      <c r="B39" s="50" t="s">
        <v>671</v>
      </c>
      <c r="C39" s="69" t="s">
        <v>541</v>
      </c>
      <c r="D39" s="33" t="s">
        <v>633</v>
      </c>
      <c r="E39" s="26">
        <v>20</v>
      </c>
      <c r="F39" s="6"/>
      <c r="G39" s="45" t="s">
        <v>1617</v>
      </c>
      <c r="H39" s="28">
        <f t="shared" si="3"/>
        <v>0</v>
      </c>
      <c r="I39" s="32"/>
    </row>
    <row r="40" spans="1:9" x14ac:dyDescent="0.25">
      <c r="A40" s="23">
        <v>12</v>
      </c>
      <c r="B40" s="50" t="s">
        <v>672</v>
      </c>
      <c r="C40" s="69" t="s">
        <v>541</v>
      </c>
      <c r="D40" s="17" t="s">
        <v>636</v>
      </c>
      <c r="E40" s="26">
        <v>35</v>
      </c>
      <c r="F40" s="6"/>
      <c r="G40" s="27" t="s">
        <v>1618</v>
      </c>
      <c r="H40" s="28">
        <f t="shared" si="3"/>
        <v>0</v>
      </c>
      <c r="I40" s="32"/>
    </row>
    <row r="41" spans="1:9" x14ac:dyDescent="0.25">
      <c r="A41" s="23">
        <v>13</v>
      </c>
      <c r="B41" s="50" t="s">
        <v>673</v>
      </c>
      <c r="C41" s="69" t="s">
        <v>541</v>
      </c>
      <c r="D41" s="17" t="s">
        <v>634</v>
      </c>
      <c r="E41" s="26">
        <v>10</v>
      </c>
      <c r="F41" s="6"/>
      <c r="G41" s="27" t="s">
        <v>1619</v>
      </c>
      <c r="H41" s="28">
        <f t="shared" si="3"/>
        <v>0</v>
      </c>
      <c r="I41" s="32"/>
    </row>
    <row r="42" spans="1:9" x14ac:dyDescent="0.25">
      <c r="A42" s="23">
        <v>14</v>
      </c>
      <c r="B42" s="50" t="s">
        <v>674</v>
      </c>
      <c r="C42" s="69" t="s">
        <v>541</v>
      </c>
      <c r="D42" s="33" t="s">
        <v>635</v>
      </c>
      <c r="E42" s="26">
        <v>5</v>
      </c>
      <c r="F42" s="6"/>
      <c r="G42" s="27" t="s">
        <v>1620</v>
      </c>
      <c r="H42" s="28">
        <f t="shared" si="3"/>
        <v>0</v>
      </c>
      <c r="I42" s="32"/>
    </row>
    <row r="43" spans="1:9" s="32" customFormat="1" x14ac:dyDescent="0.25">
      <c r="A43" s="26">
        <v>15</v>
      </c>
      <c r="B43" s="50" t="s">
        <v>2428</v>
      </c>
      <c r="C43" s="69" t="s">
        <v>541</v>
      </c>
      <c r="D43" s="165" t="s">
        <v>2426</v>
      </c>
      <c r="E43" s="26">
        <v>15</v>
      </c>
      <c r="F43" s="6"/>
      <c r="G43" s="45" t="s">
        <v>2432</v>
      </c>
      <c r="H43" s="8">
        <f t="shared" si="3"/>
        <v>0</v>
      </c>
    </row>
    <row r="44" spans="1:9" s="32" customFormat="1" x14ac:dyDescent="0.25">
      <c r="A44" s="26">
        <v>16</v>
      </c>
      <c r="B44" s="50" t="s">
        <v>2427</v>
      </c>
      <c r="C44" s="69" t="s">
        <v>541</v>
      </c>
      <c r="D44" s="165" t="s">
        <v>2425</v>
      </c>
      <c r="E44" s="26">
        <v>10</v>
      </c>
      <c r="F44" s="6"/>
      <c r="G44" s="68" t="s">
        <v>2514</v>
      </c>
      <c r="H44" s="8">
        <f t="shared" si="3"/>
        <v>0</v>
      </c>
    </row>
    <row r="45" spans="1:9" s="32" customFormat="1" x14ac:dyDescent="0.25">
      <c r="A45" s="26">
        <v>17</v>
      </c>
      <c r="B45" s="50" t="s">
        <v>675</v>
      </c>
      <c r="C45" s="69" t="s">
        <v>541</v>
      </c>
      <c r="D45" s="165" t="s">
        <v>687</v>
      </c>
      <c r="E45" s="26">
        <v>5</v>
      </c>
      <c r="F45" s="6"/>
      <c r="G45" s="68" t="s">
        <v>2515</v>
      </c>
      <c r="H45" s="8">
        <f t="shared" si="3"/>
        <v>0</v>
      </c>
    </row>
    <row r="46" spans="1:9" x14ac:dyDescent="0.25">
      <c r="A46" s="23"/>
      <c r="B46" s="50"/>
      <c r="C46" s="69"/>
      <c r="D46" s="25"/>
      <c r="E46" s="26"/>
      <c r="F46" s="8"/>
      <c r="G46" s="30" t="s">
        <v>189</v>
      </c>
      <c r="H46" s="44">
        <f>SUM(H37:H45)</f>
        <v>0</v>
      </c>
      <c r="I46" s="32"/>
    </row>
    <row r="47" spans="1:9" x14ac:dyDescent="0.25">
      <c r="A47" s="23"/>
      <c r="B47" s="50"/>
      <c r="C47" s="69"/>
      <c r="D47" s="25"/>
      <c r="E47" s="26"/>
      <c r="F47" s="8"/>
      <c r="G47" s="27"/>
      <c r="H47" s="28"/>
    </row>
    <row r="48" spans="1:9" ht="23.25" x14ac:dyDescent="0.25">
      <c r="A48" s="220" t="s">
        <v>532</v>
      </c>
      <c r="B48" s="220"/>
      <c r="C48" s="220"/>
      <c r="D48" s="220"/>
      <c r="E48" s="26"/>
      <c r="F48" s="8"/>
      <c r="G48" s="34"/>
      <c r="H48" s="28"/>
      <c r="I48" s="28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0</v>
      </c>
      <c r="E49" s="16" t="s">
        <v>11</v>
      </c>
      <c r="F49" s="162" t="s">
        <v>32</v>
      </c>
      <c r="G49" s="22" t="s">
        <v>4</v>
      </c>
      <c r="H49" s="21" t="s">
        <v>21</v>
      </c>
      <c r="I49" s="28"/>
    </row>
    <row r="50" spans="1:9" x14ac:dyDescent="0.25">
      <c r="A50" s="23">
        <v>18</v>
      </c>
      <c r="B50" s="23" t="s">
        <v>733</v>
      </c>
      <c r="C50" s="17" t="s">
        <v>541</v>
      </c>
      <c r="D50" s="33" t="s">
        <v>642</v>
      </c>
      <c r="E50" s="78">
        <v>0.1</v>
      </c>
      <c r="F50" s="141"/>
      <c r="G50" s="27" t="s">
        <v>1621</v>
      </c>
      <c r="H50" s="46">
        <f>SUM(H37:H42)*E50*F50</f>
        <v>0</v>
      </c>
      <c r="I50" s="32"/>
    </row>
    <row r="51" spans="1:9" x14ac:dyDescent="0.25">
      <c r="D51" s="32"/>
      <c r="E51" s="26"/>
      <c r="F51" s="8"/>
      <c r="G51" s="30" t="s">
        <v>189</v>
      </c>
      <c r="H51" s="44">
        <f>SUM(H50:H50)</f>
        <v>0</v>
      </c>
      <c r="I51" s="32"/>
    </row>
    <row r="52" spans="1:9" x14ac:dyDescent="0.25">
      <c r="D52" s="32"/>
      <c r="E52" s="26"/>
      <c r="F52" s="8"/>
      <c r="G52" s="30"/>
      <c r="H52" s="44"/>
      <c r="I52" s="32"/>
    </row>
    <row r="53" spans="1:9" ht="23.25" x14ac:dyDescent="0.25">
      <c r="A53" s="220" t="s">
        <v>540</v>
      </c>
      <c r="B53" s="220"/>
      <c r="C53" s="220"/>
      <c r="D53" s="220"/>
      <c r="E53" s="26"/>
      <c r="F53" s="8"/>
      <c r="G53" s="27"/>
      <c r="H53" s="28"/>
    </row>
    <row r="54" spans="1:9" x14ac:dyDescent="0.25">
      <c r="A54" s="222" t="s">
        <v>836</v>
      </c>
      <c r="B54" s="222"/>
      <c r="C54" s="222"/>
      <c r="D54" s="222"/>
      <c r="E54" s="26"/>
      <c r="F54" s="35"/>
      <c r="G54" s="53"/>
      <c r="H54" s="8"/>
    </row>
    <row r="55" spans="1:9" x14ac:dyDescent="0.25">
      <c r="A55" s="16" t="s">
        <v>78</v>
      </c>
      <c r="B55" s="16" t="s">
        <v>82</v>
      </c>
      <c r="C55" s="16" t="s">
        <v>34</v>
      </c>
      <c r="D55" s="16" t="s">
        <v>0</v>
      </c>
      <c r="E55" s="16" t="s">
        <v>3</v>
      </c>
      <c r="F55" s="16" t="s">
        <v>6</v>
      </c>
      <c r="G55" s="22" t="s">
        <v>4</v>
      </c>
      <c r="H55" s="21" t="s">
        <v>21</v>
      </c>
    </row>
    <row r="56" spans="1:9" x14ac:dyDescent="0.25">
      <c r="A56" s="23">
        <v>19</v>
      </c>
      <c r="B56" s="50" t="s">
        <v>681</v>
      </c>
      <c r="C56" s="69" t="s">
        <v>542</v>
      </c>
      <c r="D56" s="25" t="s">
        <v>850</v>
      </c>
      <c r="E56" s="26">
        <f>E16</f>
        <v>3</v>
      </c>
      <c r="F56" s="6"/>
      <c r="G56" s="52" t="s">
        <v>1622</v>
      </c>
      <c r="H56" s="28">
        <f t="shared" si="3"/>
        <v>0</v>
      </c>
      <c r="I56" s="32"/>
    </row>
    <row r="57" spans="1:9" x14ac:dyDescent="0.25">
      <c r="A57" s="23">
        <v>20</v>
      </c>
      <c r="B57" s="50" t="s">
        <v>685</v>
      </c>
      <c r="C57" s="69" t="s">
        <v>542</v>
      </c>
      <c r="D57" s="25" t="s">
        <v>851</v>
      </c>
      <c r="E57" s="26">
        <f>E17</f>
        <v>4</v>
      </c>
      <c r="F57" s="6"/>
      <c r="G57" s="52" t="s">
        <v>1623</v>
      </c>
      <c r="H57" s="28">
        <f t="shared" si="3"/>
        <v>0</v>
      </c>
      <c r="I57" s="32"/>
    </row>
    <row r="58" spans="1:9" x14ac:dyDescent="0.25">
      <c r="A58" s="23">
        <v>21</v>
      </c>
      <c r="B58" s="50" t="s">
        <v>683</v>
      </c>
      <c r="C58" s="69" t="s">
        <v>542</v>
      </c>
      <c r="D58" s="25" t="s">
        <v>852</v>
      </c>
      <c r="E58" s="26">
        <f>E18</f>
        <v>6</v>
      </c>
      <c r="F58" s="6"/>
      <c r="G58" s="52" t="s">
        <v>1624</v>
      </c>
      <c r="H58" s="28">
        <f t="shared" si="3"/>
        <v>0</v>
      </c>
      <c r="I58" s="32"/>
    </row>
    <row r="59" spans="1:9" x14ac:dyDescent="0.25">
      <c r="A59" s="23">
        <v>22</v>
      </c>
      <c r="B59" s="50" t="s">
        <v>684</v>
      </c>
      <c r="C59" s="69" t="s">
        <v>542</v>
      </c>
      <c r="D59" s="25" t="s">
        <v>853</v>
      </c>
      <c r="E59" s="26">
        <f>E19</f>
        <v>6</v>
      </c>
      <c r="F59" s="6"/>
      <c r="G59" s="52" t="s">
        <v>1625</v>
      </c>
      <c r="H59" s="28">
        <f t="shared" si="3"/>
        <v>0</v>
      </c>
      <c r="I59" s="32"/>
    </row>
    <row r="60" spans="1:9" x14ac:dyDescent="0.25">
      <c r="A60" s="23">
        <v>23</v>
      </c>
      <c r="B60" s="50" t="s">
        <v>686</v>
      </c>
      <c r="C60" s="69" t="s">
        <v>542</v>
      </c>
      <c r="D60" s="86" t="s">
        <v>2458</v>
      </c>
      <c r="E60" s="26">
        <v>5</v>
      </c>
      <c r="F60" s="6"/>
      <c r="G60" s="87" t="s">
        <v>1626</v>
      </c>
      <c r="H60" s="28">
        <f t="shared" si="3"/>
        <v>0</v>
      </c>
      <c r="I60" s="32"/>
    </row>
    <row r="61" spans="1:9" x14ac:dyDescent="0.25">
      <c r="D61" s="32"/>
      <c r="E61" s="26"/>
      <c r="F61" s="8"/>
      <c r="G61" s="30" t="s">
        <v>189</v>
      </c>
      <c r="H61" s="44">
        <f>SUM(H56:H60)</f>
        <v>0</v>
      </c>
      <c r="I61" s="32"/>
    </row>
    <row r="62" spans="1:9" x14ac:dyDescent="0.25">
      <c r="D62" s="32"/>
      <c r="E62" s="26"/>
      <c r="F62" s="8"/>
      <c r="G62" s="30"/>
      <c r="H62" s="44"/>
      <c r="I62" s="32"/>
    </row>
    <row r="63" spans="1:9" ht="31.5" x14ac:dyDescent="0.25">
      <c r="A63" s="218" t="s">
        <v>637</v>
      </c>
      <c r="B63" s="218"/>
      <c r="C63" s="218"/>
      <c r="D63" s="218"/>
      <c r="E63" s="26"/>
      <c r="F63" s="35"/>
      <c r="G63" s="53"/>
      <c r="H63" s="8"/>
    </row>
    <row r="64" spans="1:9" x14ac:dyDescent="0.25">
      <c r="A64" s="222" t="s">
        <v>372</v>
      </c>
      <c r="B64" s="222"/>
      <c r="C64" s="222"/>
      <c r="D64" s="222"/>
      <c r="E64" s="26"/>
      <c r="F64" s="35"/>
      <c r="G64" s="53"/>
      <c r="H64" s="8"/>
    </row>
    <row r="65" spans="1:9" x14ac:dyDescent="0.25">
      <c r="A65" s="16" t="s">
        <v>78</v>
      </c>
      <c r="B65" s="16" t="s">
        <v>76</v>
      </c>
      <c r="C65" s="16" t="s">
        <v>34</v>
      </c>
      <c r="D65" s="16" t="s">
        <v>0</v>
      </c>
      <c r="E65" s="16" t="s">
        <v>11</v>
      </c>
      <c r="F65" s="16" t="s">
        <v>70</v>
      </c>
      <c r="G65" s="27"/>
      <c r="H65" s="21" t="s">
        <v>21</v>
      </c>
      <c r="I65" s="28"/>
    </row>
    <row r="66" spans="1:9" x14ac:dyDescent="0.25">
      <c r="B66" s="54" t="s">
        <v>361</v>
      </c>
      <c r="D66" s="32" t="s">
        <v>14</v>
      </c>
      <c r="E66" s="37">
        <v>0.7</v>
      </c>
      <c r="F66" s="39">
        <f>'A. Algemeen'!G56</f>
        <v>0</v>
      </c>
      <c r="G66" s="40"/>
      <c r="H66" s="8">
        <f>($H$46+$H$61+$H$51)*E66*F66</f>
        <v>0</v>
      </c>
      <c r="I66" s="32"/>
    </row>
    <row r="67" spans="1:9" x14ac:dyDescent="0.25">
      <c r="B67" s="54" t="s">
        <v>362</v>
      </c>
      <c r="D67" s="32" t="s">
        <v>15</v>
      </c>
      <c r="E67" s="55">
        <v>0.05</v>
      </c>
      <c r="F67" s="39">
        <f>'A. Algemeen'!G57</f>
        <v>0</v>
      </c>
      <c r="G67" s="27"/>
      <c r="H67" s="8">
        <f>($H$46+$H$61+$H$51)*E67*F67</f>
        <v>0</v>
      </c>
      <c r="I67" s="32"/>
    </row>
    <row r="68" spans="1:9" x14ac:dyDescent="0.25">
      <c r="B68" s="54" t="s">
        <v>363</v>
      </c>
      <c r="D68" s="32" t="s">
        <v>12</v>
      </c>
      <c r="E68" s="55">
        <v>0.04</v>
      </c>
      <c r="F68" s="39">
        <f>'A. Algemeen'!G58</f>
        <v>0</v>
      </c>
      <c r="G68" s="42"/>
      <c r="H68" s="8">
        <f>($H$46+$H$61+$H$51)*E68*F68</f>
        <v>0</v>
      </c>
      <c r="I68" s="32"/>
    </row>
    <row r="69" spans="1:9" x14ac:dyDescent="0.25">
      <c r="B69" s="54" t="s">
        <v>364</v>
      </c>
      <c r="D69" s="32" t="s">
        <v>13</v>
      </c>
      <c r="E69" s="55">
        <v>0.01</v>
      </c>
      <c r="F69" s="39">
        <f>'A. Algemeen'!G59</f>
        <v>0</v>
      </c>
      <c r="G69" s="27"/>
      <c r="H69" s="8">
        <f>($H$46+$H$61+$H$51)*E69*F69</f>
        <v>0</v>
      </c>
      <c r="I69" s="32"/>
    </row>
    <row r="70" spans="1:9" x14ac:dyDescent="0.25">
      <c r="D70" s="32"/>
      <c r="E70" s="26"/>
      <c r="F70" s="35"/>
      <c r="G70" s="30" t="s">
        <v>189</v>
      </c>
      <c r="H70" s="44">
        <f>SUM(H66:H69)</f>
        <v>0</v>
      </c>
      <c r="I70" s="32"/>
    </row>
    <row r="71" spans="1:9" x14ac:dyDescent="0.25">
      <c r="D71" s="32"/>
      <c r="E71" s="26"/>
      <c r="F71" s="35"/>
      <c r="G71" s="53"/>
      <c r="H71" s="8"/>
    </row>
    <row r="72" spans="1:9" ht="18.75" x14ac:dyDescent="0.25">
      <c r="D72" s="32"/>
      <c r="E72" s="26"/>
      <c r="F72" s="35"/>
      <c r="G72" s="48" t="s">
        <v>173</v>
      </c>
      <c r="H72" s="49">
        <f>H46+H61+H51+H70</f>
        <v>0</v>
      </c>
      <c r="I72" s="32"/>
    </row>
    <row r="73" spans="1:9" x14ac:dyDescent="0.25">
      <c r="D73" s="32"/>
      <c r="E73" s="26"/>
      <c r="F73" s="35"/>
      <c r="G73" s="53"/>
      <c r="H73" s="8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F75" s="57"/>
      <c r="G75" s="115" t="s">
        <v>2500</v>
      </c>
      <c r="H75" s="58">
        <f>$H$32+$H$72</f>
        <v>0</v>
      </c>
      <c r="I75" s="32"/>
    </row>
    <row r="76" spans="1:9" ht="18.75" x14ac:dyDescent="0.25">
      <c r="F76" s="57"/>
      <c r="G76" s="56"/>
      <c r="H76" s="58"/>
      <c r="I76" s="32"/>
    </row>
    <row r="77" spans="1:9" ht="19.5" thickBot="1" x14ac:dyDescent="0.3">
      <c r="F77" s="57"/>
      <c r="H77" s="58"/>
    </row>
    <row r="78" spans="1:9" ht="28.5" thickBot="1" x14ac:dyDescent="0.3">
      <c r="E78" s="59"/>
      <c r="F78" s="116" t="s">
        <v>2501</v>
      </c>
      <c r="G78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78" s="113">
        <f>IF('Informatie en uitleg'!$B$1=1,H75*'Informatie en uitleg'!$B$34,IF('Informatie en uitleg'!$B$1=2,H75*'Informatie en uitleg'!$B$35,IF('Informatie en uitleg'!$B$1=3,H75*'Informatie en uitleg'!$B$36,"onjuist perceelnummer")))</f>
        <v>0</v>
      </c>
    </row>
    <row r="79" spans="1:9" x14ac:dyDescent="0.25">
      <c r="D79" s="32"/>
      <c r="E79" s="26"/>
      <c r="F79" s="35"/>
      <c r="G79" s="53"/>
    </row>
    <row r="80" spans="1:9" x14ac:dyDescent="0.25">
      <c r="D80" s="32"/>
      <c r="E80" s="26"/>
      <c r="F80" s="35"/>
      <c r="G80" s="53"/>
      <c r="H80" s="8"/>
    </row>
    <row r="81" spans="1:9" s="61" customFormat="1" ht="28.5" x14ac:dyDescent="0.25">
      <c r="A81" s="224" t="s">
        <v>365</v>
      </c>
      <c r="B81" s="224"/>
      <c r="C81" s="224"/>
      <c r="D81" s="224"/>
      <c r="E81" s="224"/>
      <c r="F81" s="224"/>
      <c r="G81" s="224"/>
      <c r="H81" s="60"/>
      <c r="I81" s="17"/>
    </row>
    <row r="82" spans="1:9" ht="28.5" x14ac:dyDescent="0.25">
      <c r="A82" s="216" t="s">
        <v>599</v>
      </c>
      <c r="B82" s="216"/>
      <c r="C82" s="216"/>
      <c r="D82" s="216"/>
      <c r="F82" s="8"/>
      <c r="G82" s="27"/>
    </row>
    <row r="83" spans="1:9" x14ac:dyDescent="0.25">
      <c r="B83" s="16" t="s">
        <v>82</v>
      </c>
      <c r="C83" s="16" t="s">
        <v>34</v>
      </c>
      <c r="D83" s="16" t="s">
        <v>80</v>
      </c>
      <c r="E83" s="225" t="s">
        <v>81</v>
      </c>
      <c r="F83" s="225"/>
      <c r="G83" s="225"/>
      <c r="H83" s="62" t="s">
        <v>29</v>
      </c>
      <c r="I83" s="16" t="s">
        <v>229</v>
      </c>
    </row>
    <row r="84" spans="1:9" x14ac:dyDescent="0.25">
      <c r="B84" s="50" t="s">
        <v>180</v>
      </c>
      <c r="C84" s="17" t="s">
        <v>185</v>
      </c>
      <c r="D84" s="25" t="s">
        <v>181</v>
      </c>
      <c r="E84" s="214" t="s">
        <v>734</v>
      </c>
      <c r="F84" s="214"/>
      <c r="G84" s="214"/>
      <c r="H84" s="28">
        <f>F5</f>
        <v>0</v>
      </c>
      <c r="I84" s="32" t="str">
        <f t="shared" ref="I84:I113" ca="1" si="4">_xlfn.FORMULATEXT(H84)</f>
        <v>=F5</v>
      </c>
    </row>
    <row r="85" spans="1:9" x14ac:dyDescent="0.25">
      <c r="B85" s="50"/>
      <c r="D85" s="25"/>
      <c r="E85" s="109"/>
      <c r="F85" s="109"/>
      <c r="G85" s="109"/>
      <c r="H85" s="28"/>
      <c r="I85" s="32"/>
    </row>
    <row r="86" spans="1:9" x14ac:dyDescent="0.25">
      <c r="B86" s="50" t="s">
        <v>182</v>
      </c>
      <c r="C86" s="17" t="s">
        <v>185</v>
      </c>
      <c r="D86" s="25" t="s">
        <v>534</v>
      </c>
      <c r="E86" s="214" t="s">
        <v>1641</v>
      </c>
      <c r="F86" s="214"/>
      <c r="G86" s="214"/>
      <c r="H86" s="28">
        <f>3*$F$10</f>
        <v>0</v>
      </c>
      <c r="I86" s="32" t="str">
        <f t="shared" ca="1" si="4"/>
        <v>=3*$F$10</v>
      </c>
    </row>
    <row r="87" spans="1:9" x14ac:dyDescent="0.25">
      <c r="B87" s="50" t="s">
        <v>183</v>
      </c>
      <c r="C87" s="17" t="s">
        <v>185</v>
      </c>
      <c r="D87" s="25" t="s">
        <v>535</v>
      </c>
      <c r="E87" s="214" t="s">
        <v>1642</v>
      </c>
      <c r="F87" s="214"/>
      <c r="G87" s="214"/>
      <c r="H87" s="28">
        <f>4*$F$10</f>
        <v>0</v>
      </c>
      <c r="I87" s="32" t="str">
        <f t="shared" ca="1" si="4"/>
        <v>=4*$F$10</v>
      </c>
    </row>
    <row r="88" spans="1:9" x14ac:dyDescent="0.25">
      <c r="B88" s="50" t="s">
        <v>184</v>
      </c>
      <c r="C88" s="17" t="s">
        <v>185</v>
      </c>
      <c r="D88" s="25" t="s">
        <v>533</v>
      </c>
      <c r="E88" s="214" t="s">
        <v>1643</v>
      </c>
      <c r="F88" s="214"/>
      <c r="G88" s="214"/>
      <c r="H88" s="28">
        <f>5*$F$10</f>
        <v>0</v>
      </c>
      <c r="I88" s="32" t="str">
        <f t="shared" ca="1" si="4"/>
        <v>=5*$F$10</v>
      </c>
    </row>
    <row r="89" spans="1:9" x14ac:dyDescent="0.25">
      <c r="B89" s="50" t="s">
        <v>601</v>
      </c>
      <c r="C89" s="17" t="s">
        <v>185</v>
      </c>
      <c r="D89" s="25" t="s">
        <v>611</v>
      </c>
      <c r="E89" s="214" t="s">
        <v>1644</v>
      </c>
      <c r="F89" s="214"/>
      <c r="G89" s="214"/>
      <c r="H89" s="28">
        <f>6*$F$10</f>
        <v>0</v>
      </c>
      <c r="I89" s="32" t="str">
        <f t="shared" ca="1" si="4"/>
        <v>=6*$F$10</v>
      </c>
    </row>
    <row r="90" spans="1:9" x14ac:dyDescent="0.25">
      <c r="B90" s="50" t="s">
        <v>602</v>
      </c>
      <c r="C90" s="17" t="s">
        <v>185</v>
      </c>
      <c r="D90" s="25" t="s">
        <v>612</v>
      </c>
      <c r="E90" s="214" t="s">
        <v>1645</v>
      </c>
      <c r="F90" s="214"/>
      <c r="G90" s="214"/>
      <c r="H90" s="28">
        <f>7*$F$10</f>
        <v>0</v>
      </c>
      <c r="I90" s="32" t="str">
        <f t="shared" ca="1" si="4"/>
        <v>=7*$F$10</v>
      </c>
    </row>
    <row r="91" spans="1:9" x14ac:dyDescent="0.25">
      <c r="B91" s="50" t="s">
        <v>603</v>
      </c>
      <c r="C91" s="17" t="s">
        <v>185</v>
      </c>
      <c r="D91" s="25" t="s">
        <v>613</v>
      </c>
      <c r="E91" s="214" t="s">
        <v>1646</v>
      </c>
      <c r="F91" s="214"/>
      <c r="G91" s="214"/>
      <c r="H91" s="28">
        <f>8*$F$10</f>
        <v>0</v>
      </c>
      <c r="I91" s="32" t="str">
        <f t="shared" ca="1" si="4"/>
        <v>=8*$F$10</v>
      </c>
    </row>
    <row r="92" spans="1:9" x14ac:dyDescent="0.25">
      <c r="B92" s="50" t="s">
        <v>604</v>
      </c>
      <c r="C92" s="17" t="s">
        <v>185</v>
      </c>
      <c r="D92" s="25" t="s">
        <v>614</v>
      </c>
      <c r="E92" s="214" t="s">
        <v>1647</v>
      </c>
      <c r="F92" s="214"/>
      <c r="G92" s="214"/>
      <c r="H92" s="28">
        <f>9*$F$10</f>
        <v>0</v>
      </c>
      <c r="I92" s="32" t="str">
        <f t="shared" ca="1" si="4"/>
        <v>=9*$F$10</v>
      </c>
    </row>
    <row r="93" spans="1:9" x14ac:dyDescent="0.25">
      <c r="B93" s="50" t="s">
        <v>605</v>
      </c>
      <c r="C93" s="17" t="s">
        <v>185</v>
      </c>
      <c r="D93" s="25" t="s">
        <v>615</v>
      </c>
      <c r="E93" s="214" t="s">
        <v>1648</v>
      </c>
      <c r="F93" s="214"/>
      <c r="G93" s="214"/>
      <c r="H93" s="28">
        <f>10*$F$10</f>
        <v>0</v>
      </c>
      <c r="I93" s="32" t="str">
        <f t="shared" ca="1" si="4"/>
        <v>=10*$F$10</v>
      </c>
    </row>
    <row r="94" spans="1:9" x14ac:dyDescent="0.25">
      <c r="B94" s="50" t="s">
        <v>606</v>
      </c>
      <c r="C94" s="17" t="s">
        <v>185</v>
      </c>
      <c r="D94" s="25" t="s">
        <v>616</v>
      </c>
      <c r="E94" s="214" t="s">
        <v>1649</v>
      </c>
      <c r="F94" s="214"/>
      <c r="G94" s="214"/>
      <c r="H94" s="28">
        <f>11*$F$10</f>
        <v>0</v>
      </c>
      <c r="I94" s="32" t="str">
        <f t="shared" ca="1" si="4"/>
        <v>=11*$F$10</v>
      </c>
    </row>
    <row r="95" spans="1:9" x14ac:dyDescent="0.25">
      <c r="B95" s="50" t="s">
        <v>607</v>
      </c>
      <c r="C95" s="17" t="s">
        <v>185</v>
      </c>
      <c r="D95" s="25" t="s">
        <v>617</v>
      </c>
      <c r="E95" s="214" t="s">
        <v>1650</v>
      </c>
      <c r="F95" s="214"/>
      <c r="G95" s="214"/>
      <c r="H95" s="28">
        <f>12*$F$10</f>
        <v>0</v>
      </c>
      <c r="I95" s="32" t="str">
        <f t="shared" ca="1" si="4"/>
        <v>=12*$F$10</v>
      </c>
    </row>
    <row r="96" spans="1:9" x14ac:dyDescent="0.25">
      <c r="B96" s="50" t="s">
        <v>608</v>
      </c>
      <c r="C96" s="17" t="s">
        <v>185</v>
      </c>
      <c r="D96" s="25" t="s">
        <v>618</v>
      </c>
      <c r="E96" s="214" t="s">
        <v>1651</v>
      </c>
      <c r="F96" s="214"/>
      <c r="G96" s="214"/>
      <c r="H96" s="28">
        <f>13*$F$10</f>
        <v>0</v>
      </c>
      <c r="I96" s="32" t="str">
        <f t="shared" ca="1" si="4"/>
        <v>=13*$F$10</v>
      </c>
    </row>
    <row r="97" spans="2:9" x14ac:dyDescent="0.25">
      <c r="B97" s="50" t="s">
        <v>609</v>
      </c>
      <c r="C97" s="17" t="s">
        <v>185</v>
      </c>
      <c r="D97" s="25" t="s">
        <v>619</v>
      </c>
      <c r="E97" s="214" t="s">
        <v>1652</v>
      </c>
      <c r="F97" s="214"/>
      <c r="G97" s="214"/>
      <c r="H97" s="28">
        <f>14*$F$10</f>
        <v>0</v>
      </c>
      <c r="I97" s="32" t="str">
        <f t="shared" ca="1" si="4"/>
        <v>=14*$F$10</v>
      </c>
    </row>
    <row r="98" spans="2:9" x14ac:dyDescent="0.25">
      <c r="B98" s="50" t="s">
        <v>610</v>
      </c>
      <c r="C98" s="17" t="s">
        <v>185</v>
      </c>
      <c r="D98" s="25" t="s">
        <v>620</v>
      </c>
      <c r="E98" s="214" t="s">
        <v>1653</v>
      </c>
      <c r="F98" s="214"/>
      <c r="G98" s="214"/>
      <c r="H98" s="28">
        <f>15*$F$10</f>
        <v>0</v>
      </c>
      <c r="I98" s="32" t="str">
        <f t="shared" ca="1" si="4"/>
        <v>=15*$F$10</v>
      </c>
    </row>
    <row r="99" spans="2:9" x14ac:dyDescent="0.25">
      <c r="B99" s="50"/>
      <c r="D99" s="25"/>
      <c r="E99" s="109"/>
      <c r="F99" s="109"/>
      <c r="G99" s="109"/>
      <c r="H99" s="28"/>
      <c r="I99" s="32"/>
    </row>
    <row r="100" spans="2:9" x14ac:dyDescent="0.25">
      <c r="B100" s="50" t="s">
        <v>629</v>
      </c>
      <c r="C100" s="17" t="s">
        <v>536</v>
      </c>
      <c r="D100" s="25" t="s">
        <v>713</v>
      </c>
      <c r="E100" s="93" t="s">
        <v>1654</v>
      </c>
      <c r="F100" s="93"/>
      <c r="G100" s="93"/>
      <c r="H100" s="28">
        <f>F16</f>
        <v>0</v>
      </c>
      <c r="I100" s="32" t="str">
        <f t="shared" ca="1" si="4"/>
        <v>=F16</v>
      </c>
    </row>
    <row r="101" spans="2:9" x14ac:dyDescent="0.25">
      <c r="B101" s="50" t="s">
        <v>630</v>
      </c>
      <c r="C101" s="17" t="s">
        <v>536</v>
      </c>
      <c r="D101" s="25" t="s">
        <v>714</v>
      </c>
      <c r="E101" s="93" t="s">
        <v>1655</v>
      </c>
      <c r="F101" s="93"/>
      <c r="G101" s="93"/>
      <c r="H101" s="28">
        <f>F17</f>
        <v>0</v>
      </c>
      <c r="I101" s="32" t="str">
        <f t="shared" ca="1" si="4"/>
        <v>=F17</v>
      </c>
    </row>
    <row r="102" spans="2:9" x14ac:dyDescent="0.25">
      <c r="B102" s="50" t="s">
        <v>631</v>
      </c>
      <c r="C102" s="17" t="s">
        <v>536</v>
      </c>
      <c r="D102" s="25" t="s">
        <v>715</v>
      </c>
      <c r="E102" s="93" t="s">
        <v>1656</v>
      </c>
      <c r="F102" s="93"/>
      <c r="G102" s="93"/>
      <c r="H102" s="28">
        <f>F18</f>
        <v>0</v>
      </c>
      <c r="I102" s="32" t="str">
        <f t="shared" ca="1" si="4"/>
        <v>=F18</v>
      </c>
    </row>
    <row r="103" spans="2:9" x14ac:dyDescent="0.25">
      <c r="B103" s="50" t="s">
        <v>632</v>
      </c>
      <c r="C103" s="17" t="s">
        <v>536</v>
      </c>
      <c r="D103" s="25" t="s">
        <v>716</v>
      </c>
      <c r="E103" s="93" t="s">
        <v>1657</v>
      </c>
      <c r="F103" s="93"/>
      <c r="G103" s="93"/>
      <c r="H103" s="28">
        <f>F19</f>
        <v>0</v>
      </c>
      <c r="I103" s="32" t="str">
        <f t="shared" ca="1" si="4"/>
        <v>=F19</v>
      </c>
    </row>
    <row r="104" spans="2:9" x14ac:dyDescent="0.25">
      <c r="B104" s="50" t="s">
        <v>721</v>
      </c>
      <c r="C104" s="17" t="s">
        <v>536</v>
      </c>
      <c r="D104" s="25" t="s">
        <v>717</v>
      </c>
      <c r="E104" s="214" t="s">
        <v>1658</v>
      </c>
      <c r="F104" s="214"/>
      <c r="G104" s="214"/>
      <c r="H104" s="28">
        <f>F16*(1+$F$24)</f>
        <v>0</v>
      </c>
      <c r="I104" s="32" t="str">
        <f t="shared" ca="1" si="4"/>
        <v>=F16*(1+$F$24)</v>
      </c>
    </row>
    <row r="105" spans="2:9" x14ac:dyDescent="0.25">
      <c r="B105" s="50" t="s">
        <v>722</v>
      </c>
      <c r="C105" s="17" t="s">
        <v>536</v>
      </c>
      <c r="D105" s="25" t="s">
        <v>718</v>
      </c>
      <c r="E105" s="214" t="s">
        <v>1659</v>
      </c>
      <c r="F105" s="214"/>
      <c r="G105" s="214"/>
      <c r="H105" s="28">
        <f>F17*(1+$F$24)</f>
        <v>0</v>
      </c>
      <c r="I105" s="32" t="str">
        <f t="shared" ca="1" si="4"/>
        <v>=F17*(1+$F$24)</v>
      </c>
    </row>
    <row r="106" spans="2:9" x14ac:dyDescent="0.25">
      <c r="B106" s="50" t="s">
        <v>723</v>
      </c>
      <c r="C106" s="17" t="s">
        <v>536</v>
      </c>
      <c r="D106" s="25" t="s">
        <v>719</v>
      </c>
      <c r="E106" s="214" t="s">
        <v>1660</v>
      </c>
      <c r="F106" s="214"/>
      <c r="G106" s="214"/>
      <c r="H106" s="28">
        <f>F18*(1+$F$24)</f>
        <v>0</v>
      </c>
      <c r="I106" s="32" t="str">
        <f t="shared" ca="1" si="4"/>
        <v>=F18*(1+$F$24)</v>
      </c>
    </row>
    <row r="107" spans="2:9" x14ac:dyDescent="0.25">
      <c r="B107" s="50" t="s">
        <v>724</v>
      </c>
      <c r="C107" s="17" t="s">
        <v>536</v>
      </c>
      <c r="D107" s="25" t="s">
        <v>720</v>
      </c>
      <c r="E107" s="214" t="s">
        <v>1661</v>
      </c>
      <c r="F107" s="214"/>
      <c r="G107" s="214"/>
      <c r="H107" s="28">
        <f>F19*(1+$F$24)</f>
        <v>0</v>
      </c>
      <c r="I107" s="32" t="str">
        <f t="shared" ca="1" si="4"/>
        <v>=F19*(1+$F$24)</v>
      </c>
    </row>
    <row r="108" spans="2:9" x14ac:dyDescent="0.25">
      <c r="B108" s="50" t="s">
        <v>729</v>
      </c>
      <c r="C108" s="17" t="s">
        <v>536</v>
      </c>
      <c r="D108" s="25" t="s">
        <v>725</v>
      </c>
      <c r="E108" s="214" t="s">
        <v>1662</v>
      </c>
      <c r="F108" s="214"/>
      <c r="G108" s="214"/>
      <c r="H108" s="28">
        <f>F16*(1+$F$24)</f>
        <v>0</v>
      </c>
      <c r="I108" s="32" t="str">
        <f t="shared" ca="1" si="4"/>
        <v>=F16*(1+$F$24)</v>
      </c>
    </row>
    <row r="109" spans="2:9" x14ac:dyDescent="0.25">
      <c r="B109" s="50" t="s">
        <v>730</v>
      </c>
      <c r="C109" s="17" t="s">
        <v>536</v>
      </c>
      <c r="D109" s="25" t="s">
        <v>726</v>
      </c>
      <c r="E109" s="214" t="s">
        <v>1663</v>
      </c>
      <c r="F109" s="214"/>
      <c r="G109" s="214"/>
      <c r="H109" s="28">
        <f>F17*(1+$F$24)</f>
        <v>0</v>
      </c>
      <c r="I109" s="32" t="str">
        <f t="shared" ca="1" si="4"/>
        <v>=F17*(1+$F$24)</v>
      </c>
    </row>
    <row r="110" spans="2:9" x14ac:dyDescent="0.25">
      <c r="B110" s="50" t="s">
        <v>731</v>
      </c>
      <c r="C110" s="17" t="s">
        <v>536</v>
      </c>
      <c r="D110" s="25" t="s">
        <v>727</v>
      </c>
      <c r="E110" s="214" t="s">
        <v>1664</v>
      </c>
      <c r="F110" s="214"/>
      <c r="G110" s="214"/>
      <c r="H110" s="28">
        <f>F18*(1+$F$24)</f>
        <v>0</v>
      </c>
      <c r="I110" s="32" t="str">
        <f t="shared" ca="1" si="4"/>
        <v>=F18*(1+$F$24)</v>
      </c>
    </row>
    <row r="111" spans="2:9" x14ac:dyDescent="0.25">
      <c r="B111" s="50" t="s">
        <v>731</v>
      </c>
      <c r="C111" s="17" t="s">
        <v>536</v>
      </c>
      <c r="D111" s="25" t="s">
        <v>728</v>
      </c>
      <c r="E111" s="214" t="s">
        <v>1665</v>
      </c>
      <c r="F111" s="214"/>
      <c r="G111" s="214"/>
      <c r="H111" s="28">
        <f>F19*(1+$F$24)</f>
        <v>0</v>
      </c>
      <c r="I111" s="32" t="str">
        <f t="shared" ca="1" si="4"/>
        <v>=F19*(1+$F$24)</v>
      </c>
    </row>
    <row r="112" spans="2:9" x14ac:dyDescent="0.25">
      <c r="B112" s="50"/>
      <c r="D112" s="25"/>
      <c r="E112" s="109"/>
      <c r="F112" s="109"/>
      <c r="G112" s="109"/>
      <c r="H112" s="28"/>
      <c r="I112" s="32"/>
    </row>
    <row r="113" spans="1:9" x14ac:dyDescent="0.25">
      <c r="B113" s="50" t="s">
        <v>622</v>
      </c>
      <c r="C113" s="17" t="s">
        <v>536</v>
      </c>
      <c r="D113" s="25" t="s">
        <v>732</v>
      </c>
      <c r="E113" s="214" t="s">
        <v>539</v>
      </c>
      <c r="F113" s="214"/>
      <c r="G113" s="214"/>
      <c r="H113" s="28">
        <f>F29</f>
        <v>0</v>
      </c>
      <c r="I113" s="32" t="str">
        <f t="shared" ca="1" si="4"/>
        <v>=F29</v>
      </c>
    </row>
    <row r="114" spans="1:9" x14ac:dyDescent="0.25">
      <c r="B114" s="50"/>
      <c r="D114" s="25"/>
      <c r="E114" s="93"/>
      <c r="F114" s="93"/>
      <c r="G114" s="93"/>
      <c r="H114" s="28"/>
      <c r="I114" s="32"/>
    </row>
    <row r="115" spans="1:9" x14ac:dyDescent="0.25">
      <c r="B115" s="23"/>
      <c r="D115" s="32"/>
      <c r="F115" s="8"/>
      <c r="G115" s="27"/>
      <c r="I115" s="32"/>
    </row>
    <row r="116" spans="1:9" ht="28.5" x14ac:dyDescent="0.25">
      <c r="A116" s="216" t="s">
        <v>621</v>
      </c>
      <c r="B116" s="216"/>
      <c r="C116" s="216"/>
      <c r="D116" s="216"/>
      <c r="F116" s="8"/>
      <c r="G116" s="27"/>
      <c r="I116" s="32"/>
    </row>
    <row r="117" spans="1:9" x14ac:dyDescent="0.25">
      <c r="B117" s="16" t="s">
        <v>82</v>
      </c>
      <c r="C117" s="16" t="s">
        <v>34</v>
      </c>
      <c r="D117" s="16" t="s">
        <v>80</v>
      </c>
      <c r="E117" s="62" t="s">
        <v>81</v>
      </c>
      <c r="F117" s="32"/>
      <c r="G117" s="29"/>
      <c r="H117" s="62" t="s">
        <v>29</v>
      </c>
      <c r="I117" s="16" t="s">
        <v>229</v>
      </c>
    </row>
    <row r="118" spans="1:9" x14ac:dyDescent="0.25">
      <c r="B118" s="50" t="s">
        <v>625</v>
      </c>
      <c r="C118" s="69" t="s">
        <v>541</v>
      </c>
      <c r="D118" s="25" t="s">
        <v>689</v>
      </c>
      <c r="E118" s="215" t="s">
        <v>1666</v>
      </c>
      <c r="F118" s="215"/>
      <c r="G118" s="215"/>
      <c r="H118" s="63">
        <f t="shared" ref="H118:H123" si="5">F37</f>
        <v>0</v>
      </c>
      <c r="I118" s="32" t="str">
        <f t="shared" ref="I118:I156" ca="1" si="6">_xlfn.FORMULATEXT(H118)</f>
        <v>=F37</v>
      </c>
    </row>
    <row r="119" spans="1:9" x14ac:dyDescent="0.25">
      <c r="B119" s="50" t="s">
        <v>626</v>
      </c>
      <c r="C119" s="69" t="s">
        <v>541</v>
      </c>
      <c r="D119" s="25" t="s">
        <v>690</v>
      </c>
      <c r="E119" s="215" t="s">
        <v>1667</v>
      </c>
      <c r="F119" s="215"/>
      <c r="G119" s="215"/>
      <c r="H119" s="63">
        <f t="shared" si="5"/>
        <v>0</v>
      </c>
      <c r="I119" s="32" t="str">
        <f t="shared" ca="1" si="6"/>
        <v>=F38</v>
      </c>
    </row>
    <row r="120" spans="1:9" x14ac:dyDescent="0.25">
      <c r="B120" s="50" t="s">
        <v>671</v>
      </c>
      <c r="C120" s="69" t="s">
        <v>541</v>
      </c>
      <c r="D120" s="25" t="s">
        <v>691</v>
      </c>
      <c r="E120" s="215" t="s">
        <v>1668</v>
      </c>
      <c r="F120" s="215"/>
      <c r="G120" s="215"/>
      <c r="H120" s="63">
        <f t="shared" si="5"/>
        <v>0</v>
      </c>
      <c r="I120" s="32" t="str">
        <f t="shared" ca="1" si="6"/>
        <v>=F39</v>
      </c>
    </row>
    <row r="121" spans="1:9" x14ac:dyDescent="0.25">
      <c r="B121" s="50" t="s">
        <v>672</v>
      </c>
      <c r="C121" s="69" t="s">
        <v>541</v>
      </c>
      <c r="D121" s="17" t="s">
        <v>692</v>
      </c>
      <c r="E121" s="215" t="s">
        <v>1618</v>
      </c>
      <c r="F121" s="215"/>
      <c r="G121" s="215"/>
      <c r="H121" s="63">
        <f t="shared" si="5"/>
        <v>0</v>
      </c>
      <c r="I121" s="32" t="str">
        <f t="shared" ca="1" si="6"/>
        <v>=F40</v>
      </c>
    </row>
    <row r="122" spans="1:9" x14ac:dyDescent="0.25">
      <c r="B122" s="50" t="s">
        <v>673</v>
      </c>
      <c r="C122" s="69" t="s">
        <v>541</v>
      </c>
      <c r="D122" s="17" t="s">
        <v>693</v>
      </c>
      <c r="E122" s="215" t="s">
        <v>1619</v>
      </c>
      <c r="F122" s="215"/>
      <c r="G122" s="215"/>
      <c r="H122" s="63">
        <f t="shared" si="5"/>
        <v>0</v>
      </c>
      <c r="I122" s="32" t="str">
        <f t="shared" ca="1" si="6"/>
        <v>=F41</v>
      </c>
    </row>
    <row r="123" spans="1:9" x14ac:dyDescent="0.25">
      <c r="B123" s="50" t="s">
        <v>674</v>
      </c>
      <c r="C123" s="69" t="s">
        <v>541</v>
      </c>
      <c r="D123" s="33" t="s">
        <v>694</v>
      </c>
      <c r="E123" s="215" t="s">
        <v>1620</v>
      </c>
      <c r="F123" s="215"/>
      <c r="G123" s="215"/>
      <c r="H123" s="63">
        <f t="shared" si="5"/>
        <v>0</v>
      </c>
      <c r="I123" s="32" t="str">
        <f t="shared" ca="1" si="6"/>
        <v>=F42</v>
      </c>
    </row>
    <row r="124" spans="1:9" x14ac:dyDescent="0.25">
      <c r="B124" s="50" t="s">
        <v>2428</v>
      </c>
      <c r="C124" s="69" t="s">
        <v>541</v>
      </c>
      <c r="D124" s="33" t="s">
        <v>2429</v>
      </c>
      <c r="E124" s="215" t="s">
        <v>2440</v>
      </c>
      <c r="F124" s="215"/>
      <c r="G124" s="215"/>
      <c r="H124" s="63">
        <f t="shared" ref="H124:H126" si="7">F43</f>
        <v>0</v>
      </c>
      <c r="I124" s="32" t="str">
        <f t="shared" ca="1" si="6"/>
        <v>=F43</v>
      </c>
    </row>
    <row r="125" spans="1:9" x14ac:dyDescent="0.25">
      <c r="B125" s="50" t="s">
        <v>2427</v>
      </c>
      <c r="C125" s="69" t="s">
        <v>541</v>
      </c>
      <c r="D125" s="33" t="s">
        <v>2430</v>
      </c>
      <c r="E125" s="215" t="s">
        <v>2516</v>
      </c>
      <c r="F125" s="215"/>
      <c r="G125" s="215"/>
      <c r="H125" s="63">
        <f t="shared" si="7"/>
        <v>0</v>
      </c>
      <c r="I125" s="32" t="str">
        <f t="shared" ca="1" si="6"/>
        <v>=F44</v>
      </c>
    </row>
    <row r="126" spans="1:9" x14ac:dyDescent="0.25">
      <c r="B126" s="50" t="s">
        <v>675</v>
      </c>
      <c r="C126" s="69" t="s">
        <v>541</v>
      </c>
      <c r="D126" s="33" t="s">
        <v>738</v>
      </c>
      <c r="E126" s="215" t="s">
        <v>2517</v>
      </c>
      <c r="F126" s="215"/>
      <c r="G126" s="215"/>
      <c r="H126" s="63">
        <f t="shared" si="7"/>
        <v>0</v>
      </c>
      <c r="I126" s="32" t="str">
        <f t="shared" ca="1" si="6"/>
        <v>=F45</v>
      </c>
    </row>
    <row r="127" spans="1:9" x14ac:dyDescent="0.25">
      <c r="B127" s="50" t="s">
        <v>781</v>
      </c>
      <c r="C127" s="69" t="s">
        <v>541</v>
      </c>
      <c r="D127" s="33" t="s">
        <v>782</v>
      </c>
      <c r="E127" s="215" t="s">
        <v>1683</v>
      </c>
      <c r="F127" s="215"/>
      <c r="G127" s="215"/>
      <c r="H127" s="63">
        <f>F37</f>
        <v>0</v>
      </c>
      <c r="I127" s="32" t="str">
        <f t="shared" ca="1" si="6"/>
        <v>=F37</v>
      </c>
    </row>
    <row r="128" spans="1:9" x14ac:dyDescent="0.25">
      <c r="B128" s="50" t="s">
        <v>785</v>
      </c>
      <c r="C128" s="69" t="s">
        <v>541</v>
      </c>
      <c r="D128" s="33" t="s">
        <v>783</v>
      </c>
      <c r="E128" s="215" t="s">
        <v>1684</v>
      </c>
      <c r="F128" s="215"/>
      <c r="G128" s="215"/>
      <c r="H128" s="63">
        <f>F38</f>
        <v>0</v>
      </c>
      <c r="I128" s="32" t="str">
        <f t="shared" ca="1" si="6"/>
        <v>=F38</v>
      </c>
    </row>
    <row r="129" spans="2:9" x14ac:dyDescent="0.25">
      <c r="B129" s="50" t="s">
        <v>786</v>
      </c>
      <c r="C129" s="69" t="s">
        <v>541</v>
      </c>
      <c r="D129" s="33" t="s">
        <v>784</v>
      </c>
      <c r="E129" s="215" t="s">
        <v>1685</v>
      </c>
      <c r="F129" s="215"/>
      <c r="G129" s="215"/>
      <c r="H129" s="63">
        <f>F39</f>
        <v>0</v>
      </c>
      <c r="I129" s="32" t="str">
        <f t="shared" ca="1" si="6"/>
        <v>=F39</v>
      </c>
    </row>
    <row r="130" spans="2:9" x14ac:dyDescent="0.25">
      <c r="B130" s="50"/>
      <c r="C130" s="69"/>
      <c r="D130" s="33"/>
      <c r="E130" s="108"/>
      <c r="F130" s="108"/>
      <c r="G130" s="108"/>
      <c r="H130" s="63"/>
      <c r="I130" s="32"/>
    </row>
    <row r="131" spans="2:9" x14ac:dyDescent="0.25">
      <c r="B131" s="50" t="s">
        <v>676</v>
      </c>
      <c r="C131" s="69" t="s">
        <v>541</v>
      </c>
      <c r="D131" s="17" t="s">
        <v>695</v>
      </c>
      <c r="E131" s="221" t="s">
        <v>1669</v>
      </c>
      <c r="F131" s="221"/>
      <c r="G131" s="221"/>
      <c r="H131" s="63">
        <f t="shared" ref="H131:H136" si="8">F37*(1+$F$50)</f>
        <v>0</v>
      </c>
      <c r="I131" s="32" t="str">
        <f t="shared" ca="1" si="6"/>
        <v>=F37*(1+$F$50)</v>
      </c>
    </row>
    <row r="132" spans="2:9" x14ac:dyDescent="0.25">
      <c r="B132" s="50" t="s">
        <v>677</v>
      </c>
      <c r="C132" s="69" t="s">
        <v>541</v>
      </c>
      <c r="D132" s="17" t="s">
        <v>696</v>
      </c>
      <c r="E132" s="221" t="s">
        <v>1670</v>
      </c>
      <c r="F132" s="221"/>
      <c r="G132" s="221"/>
      <c r="H132" s="63">
        <f t="shared" si="8"/>
        <v>0</v>
      </c>
      <c r="I132" s="32" t="str">
        <f t="shared" ca="1" si="6"/>
        <v>=F38*(1+$F$50)</v>
      </c>
    </row>
    <row r="133" spans="2:9" x14ac:dyDescent="0.25">
      <c r="B133" s="50" t="s">
        <v>678</v>
      </c>
      <c r="C133" s="69" t="s">
        <v>541</v>
      </c>
      <c r="D133" s="17" t="s">
        <v>697</v>
      </c>
      <c r="E133" s="221" t="s">
        <v>1671</v>
      </c>
      <c r="F133" s="221"/>
      <c r="G133" s="221"/>
      <c r="H133" s="63">
        <f t="shared" si="8"/>
        <v>0</v>
      </c>
      <c r="I133" s="32" t="str">
        <f t="shared" ca="1" si="6"/>
        <v>=F39*(1+$F$50)</v>
      </c>
    </row>
    <row r="134" spans="2:9" x14ac:dyDescent="0.25">
      <c r="B134" s="50" t="s">
        <v>679</v>
      </c>
      <c r="C134" s="69" t="s">
        <v>541</v>
      </c>
      <c r="D134" s="17" t="s">
        <v>698</v>
      </c>
      <c r="E134" s="221" t="s">
        <v>1676</v>
      </c>
      <c r="F134" s="221"/>
      <c r="G134" s="221"/>
      <c r="H134" s="63">
        <f t="shared" si="8"/>
        <v>0</v>
      </c>
      <c r="I134" s="32" t="str">
        <f t="shared" ca="1" si="6"/>
        <v>=F40*(1+$F$50)</v>
      </c>
    </row>
    <row r="135" spans="2:9" x14ac:dyDescent="0.25">
      <c r="B135" s="50" t="s">
        <v>680</v>
      </c>
      <c r="C135" s="69" t="s">
        <v>541</v>
      </c>
      <c r="D135" s="17" t="s">
        <v>699</v>
      </c>
      <c r="E135" s="221" t="s">
        <v>1677</v>
      </c>
      <c r="F135" s="221"/>
      <c r="G135" s="221"/>
      <c r="H135" s="63">
        <f t="shared" si="8"/>
        <v>0</v>
      </c>
      <c r="I135" s="32" t="str">
        <f t="shared" ca="1" si="6"/>
        <v>=F41*(1+$F$50)</v>
      </c>
    </row>
    <row r="136" spans="2:9" x14ac:dyDescent="0.25">
      <c r="B136" s="50" t="s">
        <v>849</v>
      </c>
      <c r="C136" s="69" t="s">
        <v>541</v>
      </c>
      <c r="D136" s="33" t="s">
        <v>700</v>
      </c>
      <c r="E136" s="221" t="s">
        <v>1678</v>
      </c>
      <c r="F136" s="221"/>
      <c r="G136" s="221"/>
      <c r="H136" s="63">
        <f t="shared" si="8"/>
        <v>0</v>
      </c>
      <c r="I136" s="32" t="str">
        <f t="shared" ca="1" si="6"/>
        <v>=F42*(1+$F$50)</v>
      </c>
    </row>
    <row r="137" spans="2:9" x14ac:dyDescent="0.25">
      <c r="B137" s="50" t="s">
        <v>2433</v>
      </c>
      <c r="C137" s="69" t="s">
        <v>541</v>
      </c>
      <c r="D137" s="33" t="s">
        <v>2434</v>
      </c>
      <c r="E137" s="221" t="s">
        <v>2435</v>
      </c>
      <c r="F137" s="221"/>
      <c r="G137" s="221"/>
      <c r="H137" s="63">
        <f>F43</f>
        <v>0</v>
      </c>
      <c r="I137" s="32" t="str">
        <f t="shared" ca="1" si="6"/>
        <v>=F43</v>
      </c>
    </row>
    <row r="138" spans="2:9" ht="15" customHeight="1" x14ac:dyDescent="0.25">
      <c r="B138" s="50" t="s">
        <v>2436</v>
      </c>
      <c r="C138" s="69" t="s">
        <v>541</v>
      </c>
      <c r="D138" s="33" t="s">
        <v>2437</v>
      </c>
      <c r="E138" s="221" t="s">
        <v>2518</v>
      </c>
      <c r="F138" s="221"/>
      <c r="G138" s="221"/>
      <c r="H138" s="63">
        <f t="shared" ref="H138:H139" si="9">F44</f>
        <v>0</v>
      </c>
      <c r="I138" s="32" t="str">
        <f t="shared" ref="I138:I139" ca="1" si="10">_xlfn.FORMULATEXT(H138)</f>
        <v>=F44</v>
      </c>
    </row>
    <row r="139" spans="2:9" ht="15" customHeight="1" x14ac:dyDescent="0.25">
      <c r="B139" s="50" t="s">
        <v>2438</v>
      </c>
      <c r="C139" s="69" t="s">
        <v>541</v>
      </c>
      <c r="D139" s="33" t="s">
        <v>2439</v>
      </c>
      <c r="E139" s="221" t="s">
        <v>2519</v>
      </c>
      <c r="F139" s="221"/>
      <c r="G139" s="221"/>
      <c r="H139" s="63">
        <f t="shared" si="9"/>
        <v>0</v>
      </c>
      <c r="I139" s="32" t="str">
        <f t="shared" ca="1" si="10"/>
        <v>=F45</v>
      </c>
    </row>
    <row r="140" spans="2:9" x14ac:dyDescent="0.25">
      <c r="B140" s="50" t="s">
        <v>790</v>
      </c>
      <c r="C140" s="69" t="s">
        <v>541</v>
      </c>
      <c r="D140" s="17" t="s">
        <v>787</v>
      </c>
      <c r="E140" s="221" t="s">
        <v>1686</v>
      </c>
      <c r="F140" s="221"/>
      <c r="G140" s="221"/>
      <c r="H140" s="63">
        <f>F37*(1+$F$50)</f>
        <v>0</v>
      </c>
      <c r="I140" s="32" t="str">
        <f t="shared" ca="1" si="6"/>
        <v>=F37*(1+$F$50)</v>
      </c>
    </row>
    <row r="141" spans="2:9" x14ac:dyDescent="0.25">
      <c r="B141" s="50" t="s">
        <v>791</v>
      </c>
      <c r="C141" s="69" t="s">
        <v>541</v>
      </c>
      <c r="D141" s="17" t="s">
        <v>788</v>
      </c>
      <c r="E141" s="221" t="s">
        <v>1687</v>
      </c>
      <c r="F141" s="221"/>
      <c r="G141" s="221"/>
      <c r="H141" s="63">
        <f>F38*(1+$F$50)</f>
        <v>0</v>
      </c>
      <c r="I141" s="32" t="str">
        <f t="shared" ca="1" si="6"/>
        <v>=F38*(1+$F$50)</v>
      </c>
    </row>
    <row r="142" spans="2:9" x14ac:dyDescent="0.25">
      <c r="B142" s="50" t="s">
        <v>792</v>
      </c>
      <c r="C142" s="69" t="s">
        <v>541</v>
      </c>
      <c r="D142" s="17" t="s">
        <v>789</v>
      </c>
      <c r="E142" s="221" t="s">
        <v>1688</v>
      </c>
      <c r="F142" s="221"/>
      <c r="G142" s="221"/>
      <c r="H142" s="63">
        <f>F39*(1+$F$50)</f>
        <v>0</v>
      </c>
      <c r="I142" s="32" t="str">
        <f t="shared" ca="1" si="6"/>
        <v>=F39*(1+$F$50)</v>
      </c>
    </row>
    <row r="143" spans="2:9" x14ac:dyDescent="0.25">
      <c r="B143" s="50"/>
      <c r="C143" s="69"/>
      <c r="E143" s="107"/>
      <c r="F143" s="107"/>
      <c r="G143" s="107"/>
      <c r="H143" s="63"/>
      <c r="I143" s="32"/>
    </row>
    <row r="144" spans="2:9" x14ac:dyDescent="0.25">
      <c r="B144" s="50" t="s">
        <v>681</v>
      </c>
      <c r="C144" s="69" t="s">
        <v>542</v>
      </c>
      <c r="D144" s="25" t="s">
        <v>701</v>
      </c>
      <c r="E144" s="221" t="s">
        <v>1672</v>
      </c>
      <c r="F144" s="221"/>
      <c r="G144" s="221"/>
      <c r="H144" s="63">
        <f>F56</f>
        <v>0</v>
      </c>
      <c r="I144" s="32" t="str">
        <f t="shared" ca="1" si="6"/>
        <v>=F56</v>
      </c>
    </row>
    <row r="145" spans="1:9" x14ac:dyDescent="0.25">
      <c r="B145" s="50" t="s">
        <v>682</v>
      </c>
      <c r="C145" s="69" t="s">
        <v>542</v>
      </c>
      <c r="D145" s="25" t="s">
        <v>702</v>
      </c>
      <c r="E145" s="221" t="s">
        <v>1673</v>
      </c>
      <c r="F145" s="221"/>
      <c r="G145" s="221"/>
      <c r="H145" s="63">
        <f t="shared" ref="H145:H147" si="11">F57</f>
        <v>0</v>
      </c>
      <c r="I145" s="32" t="str">
        <f t="shared" ca="1" si="6"/>
        <v>=F57</v>
      </c>
    </row>
    <row r="146" spans="1:9" x14ac:dyDescent="0.25">
      <c r="B146" s="50" t="s">
        <v>683</v>
      </c>
      <c r="C146" s="69" t="s">
        <v>542</v>
      </c>
      <c r="D146" s="25" t="s">
        <v>703</v>
      </c>
      <c r="E146" s="221" t="s">
        <v>1674</v>
      </c>
      <c r="F146" s="221"/>
      <c r="G146" s="221"/>
      <c r="H146" s="63">
        <f t="shared" si="11"/>
        <v>0</v>
      </c>
      <c r="I146" s="32" t="str">
        <f t="shared" ca="1" si="6"/>
        <v>=F58</v>
      </c>
    </row>
    <row r="147" spans="1:9" x14ac:dyDescent="0.25">
      <c r="B147" s="50" t="s">
        <v>684</v>
      </c>
      <c r="C147" s="69" t="s">
        <v>542</v>
      </c>
      <c r="D147" s="25" t="s">
        <v>704</v>
      </c>
      <c r="E147" s="221" t="s">
        <v>1675</v>
      </c>
      <c r="F147" s="221"/>
      <c r="G147" s="221"/>
      <c r="H147" s="63">
        <f t="shared" si="11"/>
        <v>0</v>
      </c>
      <c r="I147" s="32" t="str">
        <f t="shared" ca="1" si="6"/>
        <v>=F59</v>
      </c>
    </row>
    <row r="148" spans="1:9" x14ac:dyDescent="0.25">
      <c r="B148" s="50" t="s">
        <v>708</v>
      </c>
      <c r="C148" s="69" t="s">
        <v>542</v>
      </c>
      <c r="D148" s="25" t="s">
        <v>709</v>
      </c>
      <c r="E148" s="221" t="s">
        <v>1679</v>
      </c>
      <c r="F148" s="221"/>
      <c r="G148" s="221"/>
      <c r="H148" s="63">
        <f>$F$60+F56</f>
        <v>0</v>
      </c>
      <c r="I148" s="32" t="str">
        <f t="shared" ca="1" si="6"/>
        <v>=$F$60+F56</v>
      </c>
    </row>
    <row r="149" spans="1:9" x14ac:dyDescent="0.25">
      <c r="B149" s="50" t="s">
        <v>705</v>
      </c>
      <c r="C149" s="69" t="s">
        <v>542</v>
      </c>
      <c r="D149" s="25" t="s">
        <v>710</v>
      </c>
      <c r="E149" s="221" t="s">
        <v>1680</v>
      </c>
      <c r="F149" s="221"/>
      <c r="G149" s="221"/>
      <c r="H149" s="63">
        <f t="shared" ref="H149:H151" si="12">$F$60+F57</f>
        <v>0</v>
      </c>
      <c r="I149" s="32" t="str">
        <f t="shared" ca="1" si="6"/>
        <v>=$F$60+F57</v>
      </c>
    </row>
    <row r="150" spans="1:9" x14ac:dyDescent="0.25">
      <c r="B150" s="50" t="s">
        <v>706</v>
      </c>
      <c r="C150" s="69" t="s">
        <v>542</v>
      </c>
      <c r="D150" s="25" t="s">
        <v>711</v>
      </c>
      <c r="E150" s="221" t="s">
        <v>1681</v>
      </c>
      <c r="F150" s="221"/>
      <c r="G150" s="221"/>
      <c r="H150" s="63">
        <f t="shared" si="12"/>
        <v>0</v>
      </c>
      <c r="I150" s="32" t="str">
        <f t="shared" ca="1" si="6"/>
        <v>=$F$60+F58</v>
      </c>
    </row>
    <row r="151" spans="1:9" x14ac:dyDescent="0.25">
      <c r="B151" s="50" t="s">
        <v>707</v>
      </c>
      <c r="C151" s="69" t="s">
        <v>542</v>
      </c>
      <c r="D151" s="25" t="s">
        <v>712</v>
      </c>
      <c r="E151" s="221" t="s">
        <v>1682</v>
      </c>
      <c r="F151" s="221"/>
      <c r="G151" s="221"/>
      <c r="H151" s="63">
        <f t="shared" si="12"/>
        <v>0</v>
      </c>
      <c r="I151" s="32" t="str">
        <f t="shared" ca="1" si="6"/>
        <v>=$F$60+F59</v>
      </c>
    </row>
    <row r="152" spans="1:9" x14ac:dyDescent="0.25">
      <c r="B152" s="50" t="s">
        <v>686</v>
      </c>
      <c r="C152" s="69" t="s">
        <v>542</v>
      </c>
      <c r="D152" s="86" t="s">
        <v>688</v>
      </c>
      <c r="E152" s="226" t="s">
        <v>2459</v>
      </c>
      <c r="F152" s="226"/>
      <c r="G152" s="226"/>
      <c r="H152" s="63">
        <f>F60</f>
        <v>0</v>
      </c>
      <c r="I152" s="32" t="str">
        <f t="shared" ca="1" si="6"/>
        <v>=F60</v>
      </c>
    </row>
    <row r="153" spans="1:9" x14ac:dyDescent="0.25">
      <c r="B153" s="50" t="s">
        <v>773</v>
      </c>
      <c r="C153" s="69" t="s">
        <v>542</v>
      </c>
      <c r="D153" s="86" t="s">
        <v>774</v>
      </c>
      <c r="E153" s="226" t="s">
        <v>1689</v>
      </c>
      <c r="F153" s="226"/>
      <c r="G153" s="226"/>
      <c r="H153" s="63">
        <f>F56</f>
        <v>0</v>
      </c>
      <c r="I153" s="32" t="str">
        <f t="shared" ca="1" si="6"/>
        <v>=F56</v>
      </c>
    </row>
    <row r="154" spans="1:9" x14ac:dyDescent="0.25">
      <c r="B154" s="50" t="s">
        <v>775</v>
      </c>
      <c r="C154" s="69" t="s">
        <v>542</v>
      </c>
      <c r="D154" s="86" t="s">
        <v>776</v>
      </c>
      <c r="E154" s="221" t="s">
        <v>1690</v>
      </c>
      <c r="F154" s="221"/>
      <c r="G154" s="221"/>
      <c r="H154" s="63">
        <f t="shared" ref="H154:H156" si="13">F57</f>
        <v>0</v>
      </c>
      <c r="I154" s="32" t="str">
        <f t="shared" ca="1" si="6"/>
        <v>=F57</v>
      </c>
    </row>
    <row r="155" spans="1:9" x14ac:dyDescent="0.25">
      <c r="B155" s="50" t="s">
        <v>779</v>
      </c>
      <c r="C155" s="69" t="s">
        <v>542</v>
      </c>
      <c r="D155" s="86" t="s">
        <v>777</v>
      </c>
      <c r="E155" s="221" t="s">
        <v>1691</v>
      </c>
      <c r="F155" s="221"/>
      <c r="G155" s="221"/>
      <c r="H155" s="63">
        <f t="shared" si="13"/>
        <v>0</v>
      </c>
      <c r="I155" s="32" t="str">
        <f t="shared" ca="1" si="6"/>
        <v>=F58</v>
      </c>
    </row>
    <row r="156" spans="1:9" x14ac:dyDescent="0.25">
      <c r="B156" s="50" t="s">
        <v>780</v>
      </c>
      <c r="C156" s="69" t="s">
        <v>542</v>
      </c>
      <c r="D156" s="86" t="s">
        <v>778</v>
      </c>
      <c r="E156" s="221" t="s">
        <v>1692</v>
      </c>
      <c r="F156" s="221"/>
      <c r="G156" s="221"/>
      <c r="H156" s="63">
        <f t="shared" si="13"/>
        <v>0</v>
      </c>
      <c r="I156" s="32" t="str">
        <f t="shared" ca="1" si="6"/>
        <v>=F59</v>
      </c>
    </row>
    <row r="157" spans="1:9" x14ac:dyDescent="0.25">
      <c r="B157" s="50"/>
      <c r="C157" s="69"/>
      <c r="D157" s="25"/>
      <c r="E157" s="92"/>
      <c r="F157" s="92"/>
      <c r="G157" s="92"/>
      <c r="H157" s="63"/>
      <c r="I157" s="32"/>
    </row>
    <row r="158" spans="1:9" x14ac:dyDescent="0.25">
      <c r="G158" s="27"/>
    </row>
    <row r="159" spans="1:9" x14ac:dyDescent="0.25">
      <c r="A159" s="64" t="s">
        <v>171</v>
      </c>
      <c r="B159" s="65"/>
      <c r="C159" s="65"/>
      <c r="D159" s="65"/>
      <c r="E159" s="65"/>
      <c r="F159" s="65"/>
      <c r="G159" s="66"/>
      <c r="H159" s="65"/>
      <c r="I159" s="65"/>
    </row>
  </sheetData>
  <sheetProtection algorithmName="SHA-512" hashValue="HO3u42K4rhifIfRa1vp2+FYO8gtTCJrqLJF7hqdf4mFVgEieQ+YkJf1NIFGyyWNBJozbwLodsNxIDtWCu6z9Jg==" saltValue="l5/XynGCItR4aXQkXoi5/A==" spinCount="100000" sheet="1" objects="1" scenarios="1"/>
  <mergeCells count="79">
    <mergeCell ref="E153:G153"/>
    <mergeCell ref="E154:G154"/>
    <mergeCell ref="E155:G155"/>
    <mergeCell ref="E156:G156"/>
    <mergeCell ref="E127:G127"/>
    <mergeCell ref="E128:G128"/>
    <mergeCell ref="E129:G129"/>
    <mergeCell ref="E140:G140"/>
    <mergeCell ref="E141:G141"/>
    <mergeCell ref="E142:G142"/>
    <mergeCell ref="E152:G152"/>
    <mergeCell ref="E148:G148"/>
    <mergeCell ref="E149:G149"/>
    <mergeCell ref="E150:G150"/>
    <mergeCell ref="E151:G151"/>
    <mergeCell ref="E145:G145"/>
    <mergeCell ref="E86:G86"/>
    <mergeCell ref="E87:G87"/>
    <mergeCell ref="E88:G88"/>
    <mergeCell ref="E93:G93"/>
    <mergeCell ref="E147:G147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3:G113"/>
    <mergeCell ref="E94:G94"/>
    <mergeCell ref="E95:G95"/>
    <mergeCell ref="A81:G81"/>
    <mergeCell ref="A54:D54"/>
    <mergeCell ref="A82:D82"/>
    <mergeCell ref="E83:G83"/>
    <mergeCell ref="E84:G84"/>
    <mergeCell ref="A1:D1"/>
    <mergeCell ref="A2:D2"/>
    <mergeCell ref="A3:D3"/>
    <mergeCell ref="A13:D13"/>
    <mergeCell ref="A22:D22"/>
    <mergeCell ref="A27:D27"/>
    <mergeCell ref="A34:D34"/>
    <mergeCell ref="A63:D63"/>
    <mergeCell ref="A64:D64"/>
    <mergeCell ref="A8:D8"/>
    <mergeCell ref="A14:D14"/>
    <mergeCell ref="A35:D35"/>
    <mergeCell ref="A48:D48"/>
    <mergeCell ref="A53:D53"/>
    <mergeCell ref="E96:G96"/>
    <mergeCell ref="E97:G97"/>
    <mergeCell ref="E98:G98"/>
    <mergeCell ref="E89:G89"/>
    <mergeCell ref="A116:D116"/>
    <mergeCell ref="E91:G91"/>
    <mergeCell ref="E90:G90"/>
    <mergeCell ref="E92:G92"/>
    <mergeCell ref="E118:G118"/>
    <mergeCell ref="E123:G123"/>
    <mergeCell ref="E126:G126"/>
    <mergeCell ref="E131:G131"/>
    <mergeCell ref="E132:G132"/>
    <mergeCell ref="E119:G119"/>
    <mergeCell ref="E120:G120"/>
    <mergeCell ref="E121:G121"/>
    <mergeCell ref="E122:G122"/>
    <mergeCell ref="E125:G125"/>
    <mergeCell ref="E124:G124"/>
    <mergeCell ref="E146:G146"/>
    <mergeCell ref="E133:G133"/>
    <mergeCell ref="E134:G134"/>
    <mergeCell ref="E135:G135"/>
    <mergeCell ref="E136:G136"/>
    <mergeCell ref="E144:G144"/>
    <mergeCell ref="E137:G137"/>
    <mergeCell ref="E138:G138"/>
    <mergeCell ref="E139:G139"/>
  </mergeCells>
  <dataValidations count="1">
    <dataValidation type="whole" allowBlank="1" showInputMessage="1" showErrorMessage="1" errorTitle="Foutieve ingave" error="U kunt alleen bedragen invullen die zijn afgerond op hele Euro's" sqref="F5 F10 F16:F19 F29 F56:F60 F37:F45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217" t="s">
        <v>594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543</v>
      </c>
      <c r="C5" s="17" t="s">
        <v>545</v>
      </c>
      <c r="D5" s="25" t="s">
        <v>855</v>
      </c>
      <c r="E5" s="77">
        <v>2500</v>
      </c>
      <c r="F5" s="5"/>
      <c r="G5" s="27" t="s">
        <v>856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220" t="s">
        <v>546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797</v>
      </c>
      <c r="C10" s="17" t="s">
        <v>551</v>
      </c>
      <c r="D10" s="17" t="s">
        <v>857</v>
      </c>
      <c r="E10" s="26">
        <v>35</v>
      </c>
      <c r="F10" s="5"/>
      <c r="G10" s="17" t="s">
        <v>1627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798</v>
      </c>
      <c r="C11" s="17" t="s">
        <v>551</v>
      </c>
      <c r="D11" s="17" t="s">
        <v>858</v>
      </c>
      <c r="E11" s="26">
        <v>20</v>
      </c>
      <c r="F11" s="5"/>
      <c r="G11" s="17" t="s">
        <v>1628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799</v>
      </c>
      <c r="C12" s="17" t="s">
        <v>551</v>
      </c>
      <c r="D12" s="17" t="s">
        <v>859</v>
      </c>
      <c r="E12" s="26">
        <v>5</v>
      </c>
      <c r="F12" s="5"/>
      <c r="G12" s="17" t="s">
        <v>1629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800</v>
      </c>
      <c r="C13" s="17" t="s">
        <v>551</v>
      </c>
      <c r="D13" s="17" t="s">
        <v>860</v>
      </c>
      <c r="E13" s="26">
        <v>5</v>
      </c>
      <c r="F13" s="5"/>
      <c r="G13" s="17" t="s">
        <v>1630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220" t="s">
        <v>547</v>
      </c>
      <c r="B16" s="220"/>
      <c r="C16" s="220"/>
      <c r="D16" s="220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907</v>
      </c>
      <c r="C18" s="17" t="s">
        <v>551</v>
      </c>
      <c r="D18" s="17" t="s">
        <v>857</v>
      </c>
      <c r="E18" s="26">
        <v>50</v>
      </c>
      <c r="F18" s="5"/>
      <c r="G18" s="17" t="s">
        <v>1631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908</v>
      </c>
      <c r="C19" s="17" t="s">
        <v>551</v>
      </c>
      <c r="D19" s="17" t="s">
        <v>858</v>
      </c>
      <c r="E19" s="26">
        <v>50</v>
      </c>
      <c r="F19" s="5"/>
      <c r="G19" s="17" t="s">
        <v>1632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909</v>
      </c>
      <c r="C20" s="17" t="s">
        <v>551</v>
      </c>
      <c r="D20" s="17" t="s">
        <v>859</v>
      </c>
      <c r="E20" s="26">
        <v>10</v>
      </c>
      <c r="F20" s="5"/>
      <c r="G20" s="17" t="s">
        <v>1633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910</v>
      </c>
      <c r="C21" s="17" t="s">
        <v>551</v>
      </c>
      <c r="D21" s="17" t="s">
        <v>860</v>
      </c>
      <c r="E21" s="26">
        <v>6</v>
      </c>
      <c r="F21" s="5"/>
      <c r="G21" s="17" t="s">
        <v>1634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220" t="s">
        <v>548</v>
      </c>
      <c r="B24" s="220"/>
      <c r="C24" s="220"/>
      <c r="D24" s="220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919</v>
      </c>
      <c r="C26" s="17" t="s">
        <v>551</v>
      </c>
      <c r="D26" s="17" t="s">
        <v>857</v>
      </c>
      <c r="E26" s="26">
        <v>15</v>
      </c>
      <c r="F26" s="5"/>
      <c r="G26" s="17" t="s">
        <v>1635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920</v>
      </c>
      <c r="C27" s="17" t="s">
        <v>551</v>
      </c>
      <c r="D27" s="17" t="s">
        <v>858</v>
      </c>
      <c r="E27" s="26">
        <v>20</v>
      </c>
      <c r="F27" s="5"/>
      <c r="G27" s="17" t="s">
        <v>1636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921</v>
      </c>
      <c r="C28" s="17" t="s">
        <v>551</v>
      </c>
      <c r="D28" s="17" t="s">
        <v>859</v>
      </c>
      <c r="E28" s="26">
        <v>6</v>
      </c>
      <c r="F28" s="5"/>
      <c r="G28" s="17" t="s">
        <v>1637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922</v>
      </c>
      <c r="C29" s="17" t="s">
        <v>551</v>
      </c>
      <c r="D29" s="17" t="s">
        <v>860</v>
      </c>
      <c r="E29" s="26">
        <v>4</v>
      </c>
      <c r="F29" s="5"/>
      <c r="G29" s="17" t="s">
        <v>1638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220" t="s">
        <v>549</v>
      </c>
      <c r="B32" s="220"/>
      <c r="C32" s="220"/>
      <c r="D32" s="220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931</v>
      </c>
      <c r="C34" s="17" t="s">
        <v>550</v>
      </c>
      <c r="D34" s="17" t="s">
        <v>932</v>
      </c>
      <c r="E34" s="26">
        <v>8</v>
      </c>
      <c r="F34" s="5"/>
      <c r="G34" s="106" t="s">
        <v>1639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934</v>
      </c>
      <c r="C35" s="17" t="s">
        <v>550</v>
      </c>
      <c r="D35" s="17" t="s">
        <v>933</v>
      </c>
      <c r="E35" s="26">
        <v>8</v>
      </c>
      <c r="F35" s="5"/>
      <c r="G35" s="106" t="s">
        <v>1640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220" t="s">
        <v>553</v>
      </c>
      <c r="B39" s="220"/>
      <c r="C39" s="220"/>
      <c r="D39" s="220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62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587</v>
      </c>
      <c r="D41" s="32" t="s">
        <v>1915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220" t="s">
        <v>554</v>
      </c>
      <c r="B44" s="220"/>
      <c r="C44" s="220"/>
      <c r="D44" s="220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2418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587</v>
      </c>
      <c r="D46" s="17" t="s">
        <v>771</v>
      </c>
      <c r="E46" s="37">
        <v>0.15</v>
      </c>
      <c r="F46" s="5"/>
      <c r="G46" s="45" t="s">
        <v>953</v>
      </c>
      <c r="H46" s="89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587</v>
      </c>
      <c r="D47" s="17" t="s">
        <v>772</v>
      </c>
      <c r="E47" s="37">
        <v>0.05</v>
      </c>
      <c r="F47" s="5"/>
      <c r="G47" s="45" t="s">
        <v>954</v>
      </c>
      <c r="H47" s="89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220" t="s">
        <v>555</v>
      </c>
      <c r="B50" s="220"/>
      <c r="C50" s="220"/>
      <c r="D50" s="220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1545</v>
      </c>
      <c r="C52" s="17" t="s">
        <v>551</v>
      </c>
      <c r="D52" s="32" t="s">
        <v>1531</v>
      </c>
      <c r="E52" s="26">
        <f>E10</f>
        <v>35</v>
      </c>
      <c r="F52" s="5"/>
      <c r="G52" s="45" t="s">
        <v>1551</v>
      </c>
      <c r="H52" s="28">
        <f>+F52*E52</f>
        <v>0</v>
      </c>
    </row>
    <row r="53" spans="1:9" x14ac:dyDescent="0.25">
      <c r="A53" s="23">
        <v>20</v>
      </c>
      <c r="B53" s="50" t="s">
        <v>1547</v>
      </c>
      <c r="C53" s="17" t="s">
        <v>551</v>
      </c>
      <c r="D53" s="32" t="s">
        <v>1532</v>
      </c>
      <c r="E53" s="26">
        <f>E11</f>
        <v>20</v>
      </c>
      <c r="F53" s="5"/>
      <c r="G53" s="45" t="s">
        <v>1552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1549</v>
      </c>
      <c r="C54" s="17" t="s">
        <v>551</v>
      </c>
      <c r="D54" s="32" t="s">
        <v>1533</v>
      </c>
      <c r="E54" s="26">
        <f>E12</f>
        <v>5</v>
      </c>
      <c r="F54" s="5"/>
      <c r="G54" s="45" t="s">
        <v>1553</v>
      </c>
      <c r="H54" s="28">
        <f t="shared" si="5"/>
        <v>0</v>
      </c>
    </row>
    <row r="55" spans="1:9" x14ac:dyDescent="0.25">
      <c r="A55" s="23">
        <v>22</v>
      </c>
      <c r="B55" s="50" t="s">
        <v>1550</v>
      </c>
      <c r="C55" s="17" t="s">
        <v>551</v>
      </c>
      <c r="D55" s="32" t="s">
        <v>1534</v>
      </c>
      <c r="E55" s="26">
        <f>E13</f>
        <v>5</v>
      </c>
      <c r="F55" s="5"/>
      <c r="G55" s="45" t="s">
        <v>1554</v>
      </c>
      <c r="H55" s="28">
        <f t="shared" si="5"/>
        <v>0</v>
      </c>
    </row>
    <row r="56" spans="1:9" x14ac:dyDescent="0.25">
      <c r="A56" s="23">
        <v>23</v>
      </c>
      <c r="B56" s="50" t="s">
        <v>1569</v>
      </c>
      <c r="C56" s="17" t="s">
        <v>551</v>
      </c>
      <c r="D56" s="32" t="s">
        <v>1535</v>
      </c>
      <c r="E56" s="26">
        <f>E18</f>
        <v>50</v>
      </c>
      <c r="F56" s="5"/>
      <c r="G56" s="45" t="s">
        <v>1555</v>
      </c>
      <c r="H56" s="28">
        <f t="shared" si="5"/>
        <v>0</v>
      </c>
    </row>
    <row r="57" spans="1:9" x14ac:dyDescent="0.25">
      <c r="A57" s="23">
        <v>24</v>
      </c>
      <c r="B57" s="50" t="s">
        <v>1570</v>
      </c>
      <c r="C57" s="17" t="s">
        <v>551</v>
      </c>
      <c r="D57" s="32" t="s">
        <v>1536</v>
      </c>
      <c r="E57" s="26">
        <f>E19</f>
        <v>50</v>
      </c>
      <c r="F57" s="5"/>
      <c r="G57" s="45" t="s">
        <v>1556</v>
      </c>
      <c r="H57" s="28">
        <f t="shared" si="5"/>
        <v>0</v>
      </c>
    </row>
    <row r="58" spans="1:9" x14ac:dyDescent="0.25">
      <c r="A58" s="23">
        <v>25</v>
      </c>
      <c r="B58" s="50" t="s">
        <v>1571</v>
      </c>
      <c r="C58" s="17" t="s">
        <v>551</v>
      </c>
      <c r="D58" s="32" t="s">
        <v>1537</v>
      </c>
      <c r="E58" s="26">
        <f>E20</f>
        <v>10</v>
      </c>
      <c r="F58" s="5"/>
      <c r="G58" s="45" t="s">
        <v>1557</v>
      </c>
      <c r="H58" s="28">
        <f t="shared" si="5"/>
        <v>0</v>
      </c>
    </row>
    <row r="59" spans="1:9" x14ac:dyDescent="0.25">
      <c r="A59" s="23">
        <v>26</v>
      </c>
      <c r="B59" s="50" t="s">
        <v>1572</v>
      </c>
      <c r="C59" s="17" t="s">
        <v>551</v>
      </c>
      <c r="D59" s="32" t="s">
        <v>1538</v>
      </c>
      <c r="E59" s="26">
        <f>E21</f>
        <v>6</v>
      </c>
      <c r="F59" s="5"/>
      <c r="G59" s="45" t="s">
        <v>1558</v>
      </c>
      <c r="H59" s="28">
        <f t="shared" si="5"/>
        <v>0</v>
      </c>
    </row>
    <row r="60" spans="1:9" x14ac:dyDescent="0.25">
      <c r="A60" s="23">
        <v>27</v>
      </c>
      <c r="B60" s="50" t="s">
        <v>1573</v>
      </c>
      <c r="C60" s="17" t="s">
        <v>551</v>
      </c>
      <c r="D60" s="32" t="s">
        <v>1539</v>
      </c>
      <c r="E60" s="26">
        <f>E26</f>
        <v>15</v>
      </c>
      <c r="F60" s="5"/>
      <c r="G60" s="45" t="s">
        <v>1559</v>
      </c>
      <c r="H60" s="28">
        <f t="shared" si="5"/>
        <v>0</v>
      </c>
    </row>
    <row r="61" spans="1:9" x14ac:dyDescent="0.25">
      <c r="A61" s="23">
        <v>28</v>
      </c>
      <c r="B61" s="50" t="s">
        <v>1574</v>
      </c>
      <c r="C61" s="17" t="s">
        <v>551</v>
      </c>
      <c r="D61" s="32" t="s">
        <v>1540</v>
      </c>
      <c r="E61" s="26">
        <f t="shared" ref="E61:E63" si="6">E27</f>
        <v>20</v>
      </c>
      <c r="F61" s="5"/>
      <c r="G61" s="45" t="s">
        <v>1560</v>
      </c>
      <c r="H61" s="28">
        <f t="shared" si="5"/>
        <v>0</v>
      </c>
    </row>
    <row r="62" spans="1:9" x14ac:dyDescent="0.25">
      <c r="A62" s="23">
        <v>29</v>
      </c>
      <c r="B62" s="50" t="s">
        <v>1575</v>
      </c>
      <c r="C62" s="17" t="s">
        <v>551</v>
      </c>
      <c r="D62" s="32" t="s">
        <v>1541</v>
      </c>
      <c r="E62" s="26">
        <f t="shared" si="6"/>
        <v>6</v>
      </c>
      <c r="F62" s="5"/>
      <c r="G62" s="45" t="s">
        <v>1561</v>
      </c>
      <c r="H62" s="28">
        <f t="shared" si="5"/>
        <v>0</v>
      </c>
    </row>
    <row r="63" spans="1:9" x14ac:dyDescent="0.25">
      <c r="A63" s="23">
        <v>30</v>
      </c>
      <c r="B63" s="50" t="s">
        <v>1576</v>
      </c>
      <c r="C63" s="17" t="s">
        <v>551</v>
      </c>
      <c r="D63" s="32" t="s">
        <v>1542</v>
      </c>
      <c r="E63" s="26">
        <f t="shared" si="6"/>
        <v>4</v>
      </c>
      <c r="F63" s="5"/>
      <c r="G63" s="45" t="s">
        <v>1562</v>
      </c>
      <c r="H63" s="28">
        <f t="shared" si="5"/>
        <v>0</v>
      </c>
    </row>
    <row r="64" spans="1:9" x14ac:dyDescent="0.25">
      <c r="A64" s="23">
        <v>31</v>
      </c>
      <c r="B64" s="50" t="s">
        <v>1580</v>
      </c>
      <c r="C64" s="17" t="s">
        <v>550</v>
      </c>
      <c r="D64" s="32" t="s">
        <v>1544</v>
      </c>
      <c r="E64" s="26">
        <f>E34</f>
        <v>8</v>
      </c>
      <c r="F64" s="5"/>
      <c r="G64" s="45" t="s">
        <v>1563</v>
      </c>
      <c r="H64" s="28">
        <f t="shared" si="5"/>
        <v>0</v>
      </c>
    </row>
    <row r="65" spans="1:8" x14ac:dyDescent="0.25">
      <c r="A65" s="23">
        <v>32</v>
      </c>
      <c r="B65" s="50" t="s">
        <v>1581</v>
      </c>
      <c r="C65" s="17" t="s">
        <v>550</v>
      </c>
      <c r="D65" s="32" t="s">
        <v>1543</v>
      </c>
      <c r="E65" s="26">
        <f>E35</f>
        <v>8</v>
      </c>
      <c r="F65" s="5"/>
      <c r="G65" s="45" t="s">
        <v>1564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218" t="s">
        <v>36</v>
      </c>
      <c r="B70" s="218"/>
      <c r="C70" s="218"/>
      <c r="D70" s="218"/>
      <c r="E70" s="32"/>
      <c r="F70" s="35"/>
      <c r="G70" s="27"/>
      <c r="H70" s="8"/>
    </row>
    <row r="71" spans="1:8" ht="23.25" x14ac:dyDescent="0.25">
      <c r="A71" s="220" t="s">
        <v>544</v>
      </c>
      <c r="B71" s="220"/>
      <c r="C71" s="220"/>
      <c r="D71" s="220"/>
      <c r="E71" s="91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801</v>
      </c>
      <c r="C73" s="69" t="s">
        <v>737</v>
      </c>
      <c r="D73" s="17" t="s">
        <v>1916</v>
      </c>
      <c r="E73" s="26">
        <v>170</v>
      </c>
      <c r="F73" s="6"/>
      <c r="G73" s="27" t="s">
        <v>1693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802</v>
      </c>
      <c r="C74" s="69" t="s">
        <v>737</v>
      </c>
      <c r="D74" s="25" t="s">
        <v>1917</v>
      </c>
      <c r="E74" s="26">
        <v>110</v>
      </c>
      <c r="F74" s="6"/>
      <c r="G74" s="27" t="s">
        <v>1694</v>
      </c>
      <c r="H74" s="28">
        <f t="shared" si="7"/>
        <v>0</v>
      </c>
    </row>
    <row r="75" spans="1:8" x14ac:dyDescent="0.25">
      <c r="A75" s="23">
        <v>35</v>
      </c>
      <c r="B75" s="50" t="s">
        <v>803</v>
      </c>
      <c r="C75" s="69" t="s">
        <v>737</v>
      </c>
      <c r="D75" s="25" t="s">
        <v>1918</v>
      </c>
      <c r="E75" s="26">
        <v>20</v>
      </c>
      <c r="F75" s="6"/>
      <c r="G75" s="27" t="s">
        <v>1695</v>
      </c>
      <c r="H75" s="28">
        <f t="shared" si="7"/>
        <v>0</v>
      </c>
    </row>
    <row r="76" spans="1:8" x14ac:dyDescent="0.25">
      <c r="A76" s="23">
        <v>36</v>
      </c>
      <c r="B76" s="50" t="s">
        <v>804</v>
      </c>
      <c r="C76" s="69" t="s">
        <v>737</v>
      </c>
      <c r="D76" s="25" t="s">
        <v>1919</v>
      </c>
      <c r="E76" s="26">
        <v>10</v>
      </c>
      <c r="F76" s="6"/>
      <c r="G76" s="27" t="s">
        <v>1696</v>
      </c>
      <c r="H76" s="28">
        <f t="shared" si="7"/>
        <v>0</v>
      </c>
    </row>
    <row r="77" spans="1:8" x14ac:dyDescent="0.25">
      <c r="A77" s="23">
        <v>37</v>
      </c>
      <c r="B77" s="50" t="s">
        <v>805</v>
      </c>
      <c r="C77" s="69" t="s">
        <v>737</v>
      </c>
      <c r="D77" s="17" t="s">
        <v>1920</v>
      </c>
      <c r="E77" s="26">
        <v>140</v>
      </c>
      <c r="F77" s="6"/>
      <c r="G77" s="27" t="s">
        <v>1697</v>
      </c>
      <c r="H77" s="28">
        <f t="shared" si="7"/>
        <v>0</v>
      </c>
    </row>
    <row r="78" spans="1:8" x14ac:dyDescent="0.25">
      <c r="A78" s="23">
        <v>38</v>
      </c>
      <c r="B78" s="50" t="s">
        <v>806</v>
      </c>
      <c r="C78" s="69" t="s">
        <v>737</v>
      </c>
      <c r="D78" s="17" t="s">
        <v>1921</v>
      </c>
      <c r="E78" s="26">
        <v>70</v>
      </c>
      <c r="F78" s="6"/>
      <c r="G78" s="27" t="s">
        <v>1698</v>
      </c>
      <c r="H78" s="28">
        <f t="shared" si="7"/>
        <v>0</v>
      </c>
    </row>
    <row r="79" spans="1:8" x14ac:dyDescent="0.25">
      <c r="A79" s="23">
        <v>39</v>
      </c>
      <c r="B79" s="50" t="s">
        <v>807</v>
      </c>
      <c r="C79" s="69" t="s">
        <v>737</v>
      </c>
      <c r="D79" s="17" t="s">
        <v>1922</v>
      </c>
      <c r="E79" s="26">
        <v>10</v>
      </c>
      <c r="F79" s="6"/>
      <c r="G79" s="27" t="s">
        <v>1699</v>
      </c>
      <c r="H79" s="28">
        <f t="shared" si="7"/>
        <v>0</v>
      </c>
    </row>
    <row r="80" spans="1:8" x14ac:dyDescent="0.25">
      <c r="A80" s="23">
        <v>40</v>
      </c>
      <c r="B80" s="50" t="s">
        <v>808</v>
      </c>
      <c r="C80" s="69" t="s">
        <v>737</v>
      </c>
      <c r="D80" s="17" t="s">
        <v>1923</v>
      </c>
      <c r="E80" s="26">
        <v>10</v>
      </c>
      <c r="F80" s="6"/>
      <c r="G80" s="27" t="s">
        <v>1700</v>
      </c>
      <c r="H80" s="28">
        <f t="shared" si="7"/>
        <v>0</v>
      </c>
    </row>
    <row r="81" spans="1:8" x14ac:dyDescent="0.25">
      <c r="A81" s="23">
        <v>41</v>
      </c>
      <c r="B81" s="50" t="s">
        <v>809</v>
      </c>
      <c r="C81" s="69" t="s">
        <v>737</v>
      </c>
      <c r="D81" s="17" t="s">
        <v>1924</v>
      </c>
      <c r="E81" s="26">
        <v>170</v>
      </c>
      <c r="F81" s="6"/>
      <c r="G81" s="27" t="s">
        <v>1701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220" t="s">
        <v>821</v>
      </c>
      <c r="B84" s="220"/>
      <c r="C84" s="220"/>
      <c r="D84" s="220"/>
      <c r="E84" s="26"/>
      <c r="F84" s="8"/>
      <c r="G84" s="27"/>
      <c r="H84" s="28"/>
    </row>
    <row r="85" spans="1:8" x14ac:dyDescent="0.25">
      <c r="A85" s="222" t="s">
        <v>2012</v>
      </c>
      <c r="B85" s="222"/>
      <c r="C85" s="222"/>
      <c r="D85" s="222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1602</v>
      </c>
      <c r="C87" s="69" t="s">
        <v>834</v>
      </c>
      <c r="D87" s="17" t="s">
        <v>1925</v>
      </c>
      <c r="E87" s="26">
        <v>45</v>
      </c>
      <c r="F87" s="6"/>
      <c r="G87" s="111" t="s">
        <v>1702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1603</v>
      </c>
      <c r="C88" s="69" t="s">
        <v>834</v>
      </c>
      <c r="D88" s="17" t="s">
        <v>1926</v>
      </c>
      <c r="E88" s="26">
        <v>20</v>
      </c>
      <c r="F88" s="6"/>
      <c r="G88" s="111" t="s">
        <v>1703</v>
      </c>
      <c r="H88" s="28">
        <f t="shared" si="8"/>
        <v>0</v>
      </c>
    </row>
    <row r="89" spans="1:8" x14ac:dyDescent="0.25">
      <c r="A89" s="23">
        <v>44</v>
      </c>
      <c r="B89" s="50" t="s">
        <v>1604</v>
      </c>
      <c r="C89" s="69" t="s">
        <v>834</v>
      </c>
      <c r="D89" s="17" t="s">
        <v>1927</v>
      </c>
      <c r="E89" s="26">
        <v>5</v>
      </c>
      <c r="F89" s="6"/>
      <c r="G89" s="111" t="s">
        <v>1704</v>
      </c>
      <c r="H89" s="28">
        <f t="shared" si="8"/>
        <v>0</v>
      </c>
    </row>
    <row r="90" spans="1:8" x14ac:dyDescent="0.25">
      <c r="A90" s="23">
        <v>45</v>
      </c>
      <c r="B90" s="50" t="s">
        <v>1605</v>
      </c>
      <c r="C90" s="69" t="s">
        <v>834</v>
      </c>
      <c r="D90" s="17" t="s">
        <v>1928</v>
      </c>
      <c r="E90" s="90">
        <v>5</v>
      </c>
      <c r="F90" s="6"/>
      <c r="G90" s="111" t="s">
        <v>1705</v>
      </c>
      <c r="H90" s="28">
        <f t="shared" si="8"/>
        <v>0</v>
      </c>
    </row>
    <row r="91" spans="1:8" x14ac:dyDescent="0.25">
      <c r="A91" s="23">
        <v>46</v>
      </c>
      <c r="B91" s="50" t="s">
        <v>1606</v>
      </c>
      <c r="C91" s="69" t="s">
        <v>834</v>
      </c>
      <c r="D91" s="17" t="s">
        <v>1929</v>
      </c>
      <c r="E91" s="26">
        <v>55</v>
      </c>
      <c r="F91" s="6"/>
      <c r="G91" s="111" t="s">
        <v>1706</v>
      </c>
      <c r="H91" s="28">
        <f t="shared" si="8"/>
        <v>0</v>
      </c>
    </row>
    <row r="92" spans="1:8" x14ac:dyDescent="0.25">
      <c r="A92" s="23">
        <v>47</v>
      </c>
      <c r="B92" s="50" t="s">
        <v>1607</v>
      </c>
      <c r="C92" s="69" t="s">
        <v>834</v>
      </c>
      <c r="D92" s="17" t="s">
        <v>1930</v>
      </c>
      <c r="E92" s="26">
        <v>55</v>
      </c>
      <c r="F92" s="6"/>
      <c r="G92" s="111" t="s">
        <v>1707</v>
      </c>
      <c r="H92" s="28">
        <f t="shared" si="8"/>
        <v>0</v>
      </c>
    </row>
    <row r="93" spans="1:8" x14ac:dyDescent="0.25">
      <c r="A93" s="23">
        <v>48</v>
      </c>
      <c r="B93" s="50" t="s">
        <v>1608</v>
      </c>
      <c r="C93" s="69" t="s">
        <v>834</v>
      </c>
      <c r="D93" s="17" t="s">
        <v>1931</v>
      </c>
      <c r="E93" s="26">
        <v>15</v>
      </c>
      <c r="F93" s="6"/>
      <c r="G93" s="111" t="s">
        <v>1708</v>
      </c>
      <c r="H93" s="28">
        <f t="shared" si="8"/>
        <v>0</v>
      </c>
    </row>
    <row r="94" spans="1:8" x14ac:dyDescent="0.25">
      <c r="A94" s="23">
        <v>49</v>
      </c>
      <c r="B94" s="50" t="s">
        <v>1609</v>
      </c>
      <c r="C94" s="69" t="s">
        <v>834</v>
      </c>
      <c r="D94" s="17" t="s">
        <v>1932</v>
      </c>
      <c r="E94" s="26">
        <v>6</v>
      </c>
      <c r="F94" s="6"/>
      <c r="G94" s="111" t="s">
        <v>1709</v>
      </c>
      <c r="H94" s="28">
        <f t="shared" si="8"/>
        <v>0</v>
      </c>
    </row>
    <row r="95" spans="1:8" x14ac:dyDescent="0.25">
      <c r="A95" s="23">
        <v>50</v>
      </c>
      <c r="B95" s="50" t="s">
        <v>1610</v>
      </c>
      <c r="C95" s="69" t="s">
        <v>834</v>
      </c>
      <c r="D95" s="17" t="s">
        <v>1933</v>
      </c>
      <c r="E95" s="26">
        <v>20</v>
      </c>
      <c r="F95" s="6"/>
      <c r="G95" s="111" t="s">
        <v>1710</v>
      </c>
      <c r="H95" s="28">
        <f t="shared" si="8"/>
        <v>0</v>
      </c>
    </row>
    <row r="96" spans="1:8" x14ac:dyDescent="0.25">
      <c r="A96" s="23">
        <v>51</v>
      </c>
      <c r="B96" s="50" t="s">
        <v>1611</v>
      </c>
      <c r="C96" s="69" t="s">
        <v>834</v>
      </c>
      <c r="D96" s="17" t="s">
        <v>1934</v>
      </c>
      <c r="E96" s="26">
        <v>25</v>
      </c>
      <c r="F96" s="6"/>
      <c r="G96" s="111" t="s">
        <v>1711</v>
      </c>
      <c r="H96" s="28">
        <f t="shared" si="8"/>
        <v>0</v>
      </c>
    </row>
    <row r="97" spans="1:9" x14ac:dyDescent="0.25">
      <c r="A97" s="23">
        <v>52</v>
      </c>
      <c r="B97" s="50" t="s">
        <v>1612</v>
      </c>
      <c r="C97" s="69" t="s">
        <v>834</v>
      </c>
      <c r="D97" s="17" t="s">
        <v>1935</v>
      </c>
      <c r="E97" s="26">
        <v>10</v>
      </c>
      <c r="F97" s="6"/>
      <c r="G97" s="111" t="s">
        <v>1712</v>
      </c>
      <c r="H97" s="28">
        <f t="shared" si="8"/>
        <v>0</v>
      </c>
    </row>
    <row r="98" spans="1:9" x14ac:dyDescent="0.25">
      <c r="A98" s="23">
        <v>53</v>
      </c>
      <c r="B98" s="50" t="s">
        <v>1613</v>
      </c>
      <c r="C98" s="69" t="s">
        <v>834</v>
      </c>
      <c r="D98" s="17" t="s">
        <v>1936</v>
      </c>
      <c r="E98" s="26">
        <v>4</v>
      </c>
      <c r="F98" s="6"/>
      <c r="G98" s="111" t="s">
        <v>1713</v>
      </c>
      <c r="H98" s="28">
        <f t="shared" si="8"/>
        <v>0</v>
      </c>
    </row>
    <row r="99" spans="1:9" ht="30" x14ac:dyDescent="0.25">
      <c r="A99" s="23">
        <v>54</v>
      </c>
      <c r="B99" s="50" t="s">
        <v>1722</v>
      </c>
      <c r="C99" s="69" t="s">
        <v>834</v>
      </c>
      <c r="D99" s="17" t="s">
        <v>2456</v>
      </c>
      <c r="E99" s="90">
        <v>90</v>
      </c>
      <c r="F99" s="6"/>
      <c r="G99" s="42" t="s">
        <v>2448</v>
      </c>
      <c r="H99" s="28">
        <f t="shared" si="8"/>
        <v>0</v>
      </c>
    </row>
    <row r="100" spans="1:9" ht="30" x14ac:dyDescent="0.25">
      <c r="A100" s="23">
        <v>55</v>
      </c>
      <c r="B100" s="50" t="s">
        <v>1899</v>
      </c>
      <c r="C100" s="69" t="s">
        <v>834</v>
      </c>
      <c r="D100" s="17" t="s">
        <v>2454</v>
      </c>
      <c r="E100" s="26">
        <v>65</v>
      </c>
      <c r="F100" s="6"/>
      <c r="G100" s="42" t="s">
        <v>2449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1900</v>
      </c>
      <c r="C101" s="69" t="s">
        <v>834</v>
      </c>
      <c r="D101" s="17" t="s">
        <v>2455</v>
      </c>
      <c r="E101" s="90">
        <v>30</v>
      </c>
      <c r="F101" s="6"/>
      <c r="G101" s="42" t="s">
        <v>2450</v>
      </c>
      <c r="H101" s="28">
        <f t="shared" si="9"/>
        <v>0</v>
      </c>
    </row>
    <row r="102" spans="1:9" x14ac:dyDescent="0.25">
      <c r="A102" s="23">
        <v>57</v>
      </c>
      <c r="B102" s="23" t="s">
        <v>1885</v>
      </c>
      <c r="C102" s="69" t="s">
        <v>835</v>
      </c>
      <c r="D102" s="32" t="s">
        <v>1938</v>
      </c>
      <c r="E102" s="90">
        <v>8</v>
      </c>
      <c r="F102" s="6"/>
      <c r="G102" s="27" t="s">
        <v>1940</v>
      </c>
      <c r="H102" s="28">
        <f t="shared" si="9"/>
        <v>0</v>
      </c>
    </row>
    <row r="103" spans="1:9" x14ac:dyDescent="0.25">
      <c r="A103" s="23">
        <v>58</v>
      </c>
      <c r="B103" s="23" t="s">
        <v>1886</v>
      </c>
      <c r="C103" s="69" t="s">
        <v>835</v>
      </c>
      <c r="D103" s="32" t="s">
        <v>1937</v>
      </c>
      <c r="E103" s="90">
        <v>9</v>
      </c>
      <c r="F103" s="6"/>
      <c r="G103" s="27" t="s">
        <v>1941</v>
      </c>
      <c r="H103" s="28">
        <f t="shared" si="9"/>
        <v>0</v>
      </c>
    </row>
    <row r="104" spans="1:9" x14ac:dyDescent="0.25">
      <c r="A104" s="23">
        <v>59</v>
      </c>
      <c r="B104" s="23" t="s">
        <v>1889</v>
      </c>
      <c r="C104" s="69" t="s">
        <v>835</v>
      </c>
      <c r="D104" s="17" t="s">
        <v>2457</v>
      </c>
      <c r="E104" s="90">
        <v>3</v>
      </c>
      <c r="F104" s="6"/>
      <c r="G104" s="27" t="s">
        <v>2452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220" t="s">
        <v>820</v>
      </c>
      <c r="B107" s="220"/>
      <c r="C107" s="220"/>
      <c r="D107" s="220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2418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1939</v>
      </c>
      <c r="D109" s="33" t="s">
        <v>2419</v>
      </c>
      <c r="E109" s="78">
        <v>0.15</v>
      </c>
      <c r="F109" s="6"/>
      <c r="G109" s="27" t="s">
        <v>1758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218" t="s">
        <v>637</v>
      </c>
      <c r="B112" s="218"/>
      <c r="C112" s="218"/>
      <c r="D112" s="218"/>
      <c r="E112" s="26"/>
      <c r="F112" s="35"/>
      <c r="G112" s="53"/>
      <c r="H112" s="8"/>
    </row>
    <row r="113" spans="1:9" x14ac:dyDescent="0.25">
      <c r="A113" s="222" t="s">
        <v>372</v>
      </c>
      <c r="B113" s="222"/>
      <c r="C113" s="222"/>
      <c r="D113" s="222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Algemeen'!G56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Algemeen'!G57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Algemeen'!G58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Algemeen'!G59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5" t="s">
        <v>1883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6" t="s">
        <v>1884</v>
      </c>
      <c r="G127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27" s="113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224" t="s">
        <v>365</v>
      </c>
      <c r="B130" s="224"/>
      <c r="C130" s="224"/>
      <c r="D130" s="224"/>
      <c r="E130" s="224"/>
      <c r="F130" s="224"/>
      <c r="G130" s="224"/>
      <c r="H130" s="60"/>
      <c r="I130" s="17"/>
    </row>
    <row r="131" spans="1:9" ht="28.5" x14ac:dyDescent="0.25">
      <c r="A131" s="216" t="s">
        <v>861</v>
      </c>
      <c r="B131" s="216"/>
      <c r="C131" s="216"/>
      <c r="D131" s="216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225" t="s">
        <v>81</v>
      </c>
      <c r="F132" s="225"/>
      <c r="G132" s="225"/>
      <c r="H132" s="62" t="s">
        <v>29</v>
      </c>
      <c r="I132" s="16" t="s">
        <v>229</v>
      </c>
    </row>
    <row r="133" spans="1:9" x14ac:dyDescent="0.25">
      <c r="B133" s="50" t="s">
        <v>543</v>
      </c>
      <c r="C133" s="17" t="s">
        <v>545</v>
      </c>
      <c r="D133" s="25" t="s">
        <v>862</v>
      </c>
      <c r="E133" s="214" t="s">
        <v>856</v>
      </c>
      <c r="F133" s="214"/>
      <c r="G133" s="214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11"/>
      <c r="F134" s="111"/>
      <c r="G134" s="111"/>
      <c r="H134" s="28"/>
      <c r="I134" s="32"/>
    </row>
    <row r="135" spans="1:9" x14ac:dyDescent="0.25">
      <c r="B135" s="50" t="s">
        <v>797</v>
      </c>
      <c r="C135" s="17" t="s">
        <v>551</v>
      </c>
      <c r="D135" s="25" t="s">
        <v>863</v>
      </c>
      <c r="E135" s="227" t="s">
        <v>1315</v>
      </c>
      <c r="F135" s="227"/>
      <c r="G135" s="227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798</v>
      </c>
      <c r="C136" s="17" t="s">
        <v>551</v>
      </c>
      <c r="D136" s="25" t="s">
        <v>864</v>
      </c>
      <c r="E136" s="227" t="s">
        <v>1316</v>
      </c>
      <c r="F136" s="227"/>
      <c r="G136" s="227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799</v>
      </c>
      <c r="C137" s="17" t="s">
        <v>551</v>
      </c>
      <c r="D137" s="25" t="s">
        <v>865</v>
      </c>
      <c r="E137" s="227" t="s">
        <v>1317</v>
      </c>
      <c r="F137" s="227"/>
      <c r="G137" s="227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800</v>
      </c>
      <c r="C138" s="17" t="s">
        <v>551</v>
      </c>
      <c r="D138" s="25" t="s">
        <v>866</v>
      </c>
      <c r="E138" s="227" t="s">
        <v>1318</v>
      </c>
      <c r="F138" s="227"/>
      <c r="G138" s="227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875</v>
      </c>
      <c r="C139" s="17" t="s">
        <v>551</v>
      </c>
      <c r="D139" s="17" t="s">
        <v>879</v>
      </c>
      <c r="E139" s="227" t="s">
        <v>1321</v>
      </c>
      <c r="F139" s="227"/>
      <c r="G139" s="227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876</v>
      </c>
      <c r="C140" s="17" t="s">
        <v>551</v>
      </c>
      <c r="D140" s="17" t="s">
        <v>882</v>
      </c>
      <c r="E140" s="227" t="s">
        <v>1372</v>
      </c>
      <c r="F140" s="227"/>
      <c r="G140" s="227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877</v>
      </c>
      <c r="C141" s="17" t="s">
        <v>551</v>
      </c>
      <c r="D141" s="17" t="s">
        <v>880</v>
      </c>
      <c r="E141" s="227" t="s">
        <v>1373</v>
      </c>
      <c r="F141" s="227"/>
      <c r="G141" s="227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878</v>
      </c>
      <c r="C142" s="17" t="s">
        <v>551</v>
      </c>
      <c r="D142" s="17" t="s">
        <v>881</v>
      </c>
      <c r="E142" s="227" t="s">
        <v>1374</v>
      </c>
      <c r="F142" s="227"/>
      <c r="G142" s="227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867</v>
      </c>
      <c r="C143" s="17" t="s">
        <v>551</v>
      </c>
      <c r="D143" s="25" t="s">
        <v>871</v>
      </c>
      <c r="E143" s="227" t="s">
        <v>1322</v>
      </c>
      <c r="F143" s="227"/>
      <c r="G143" s="227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868</v>
      </c>
      <c r="C144" s="17" t="s">
        <v>551</v>
      </c>
      <c r="D144" s="25" t="s">
        <v>872</v>
      </c>
      <c r="E144" s="227" t="s">
        <v>1375</v>
      </c>
      <c r="F144" s="227"/>
      <c r="G144" s="227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869</v>
      </c>
      <c r="C145" s="17" t="s">
        <v>551</v>
      </c>
      <c r="D145" s="33" t="s">
        <v>873</v>
      </c>
      <c r="E145" s="227" t="s">
        <v>1376</v>
      </c>
      <c r="F145" s="227"/>
      <c r="G145" s="227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870</v>
      </c>
      <c r="C146" s="17" t="s">
        <v>551</v>
      </c>
      <c r="D146" s="33" t="s">
        <v>874</v>
      </c>
      <c r="E146" s="227" t="s">
        <v>1377</v>
      </c>
      <c r="F146" s="227"/>
      <c r="G146" s="227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221"/>
      <c r="F147" s="221"/>
      <c r="G147" s="221"/>
      <c r="H147" s="63"/>
      <c r="I147" s="32"/>
    </row>
    <row r="148" spans="2:9" x14ac:dyDescent="0.25">
      <c r="B148" s="50" t="s">
        <v>967</v>
      </c>
      <c r="C148" s="17" t="s">
        <v>551</v>
      </c>
      <c r="D148" s="25" t="s">
        <v>955</v>
      </c>
      <c r="E148" s="227" t="s">
        <v>1323</v>
      </c>
      <c r="F148" s="227"/>
      <c r="G148" s="227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968</v>
      </c>
      <c r="C149" s="17" t="s">
        <v>551</v>
      </c>
      <c r="D149" s="25" t="s">
        <v>956</v>
      </c>
      <c r="E149" s="227" t="s">
        <v>1378</v>
      </c>
      <c r="F149" s="227"/>
      <c r="G149" s="227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969</v>
      </c>
      <c r="C150" s="17" t="s">
        <v>551</v>
      </c>
      <c r="D150" s="25" t="s">
        <v>957</v>
      </c>
      <c r="E150" s="227" t="s">
        <v>1379</v>
      </c>
      <c r="F150" s="227"/>
      <c r="G150" s="227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970</v>
      </c>
      <c r="C151" s="17" t="s">
        <v>551</v>
      </c>
      <c r="D151" s="25" t="s">
        <v>958</v>
      </c>
      <c r="E151" s="227" t="s">
        <v>1380</v>
      </c>
      <c r="F151" s="227"/>
      <c r="G151" s="227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971</v>
      </c>
      <c r="C152" s="17" t="s">
        <v>551</v>
      </c>
      <c r="D152" s="17" t="s">
        <v>959</v>
      </c>
      <c r="E152" s="227" t="s">
        <v>1324</v>
      </c>
      <c r="F152" s="227"/>
      <c r="G152" s="227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972</v>
      </c>
      <c r="C153" s="17" t="s">
        <v>551</v>
      </c>
      <c r="D153" s="17" t="s">
        <v>960</v>
      </c>
      <c r="E153" s="227" t="s">
        <v>1381</v>
      </c>
      <c r="F153" s="227"/>
      <c r="G153" s="227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973</v>
      </c>
      <c r="C154" s="17" t="s">
        <v>551</v>
      </c>
      <c r="D154" s="17" t="s">
        <v>961</v>
      </c>
      <c r="E154" s="227" t="s">
        <v>1382</v>
      </c>
      <c r="F154" s="227"/>
      <c r="G154" s="227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974</v>
      </c>
      <c r="C155" s="17" t="s">
        <v>551</v>
      </c>
      <c r="D155" s="17" t="s">
        <v>962</v>
      </c>
      <c r="E155" s="227" t="s">
        <v>1383</v>
      </c>
      <c r="F155" s="227"/>
      <c r="G155" s="227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975</v>
      </c>
      <c r="C156" s="17" t="s">
        <v>551</v>
      </c>
      <c r="D156" s="25" t="s">
        <v>963</v>
      </c>
      <c r="E156" s="227" t="s">
        <v>1325</v>
      </c>
      <c r="F156" s="227"/>
      <c r="G156" s="227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976</v>
      </c>
      <c r="C157" s="17" t="s">
        <v>551</v>
      </c>
      <c r="D157" s="25" t="s">
        <v>964</v>
      </c>
      <c r="E157" s="227" t="s">
        <v>1384</v>
      </c>
      <c r="F157" s="227"/>
      <c r="G157" s="227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977</v>
      </c>
      <c r="C158" s="17" t="s">
        <v>551</v>
      </c>
      <c r="D158" s="33" t="s">
        <v>965</v>
      </c>
      <c r="E158" s="227" t="s">
        <v>1385</v>
      </c>
      <c r="F158" s="227"/>
      <c r="G158" s="227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978</v>
      </c>
      <c r="C159" s="17" t="s">
        <v>551</v>
      </c>
      <c r="D159" s="33" t="s">
        <v>966</v>
      </c>
      <c r="E159" s="227" t="s">
        <v>1386</v>
      </c>
      <c r="F159" s="227"/>
      <c r="G159" s="227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221"/>
      <c r="F160" s="221"/>
      <c r="G160" s="221"/>
      <c r="H160" s="63"/>
      <c r="I160" s="32"/>
    </row>
    <row r="161" spans="2:9" x14ac:dyDescent="0.25">
      <c r="B161" s="50" t="s">
        <v>1015</v>
      </c>
      <c r="C161" s="17" t="s">
        <v>551</v>
      </c>
      <c r="D161" s="25" t="s">
        <v>979</v>
      </c>
      <c r="E161" s="227" t="s">
        <v>1326</v>
      </c>
      <c r="F161" s="227"/>
      <c r="G161" s="227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1016</v>
      </c>
      <c r="C162" s="17" t="s">
        <v>551</v>
      </c>
      <c r="D162" s="25" t="s">
        <v>980</v>
      </c>
      <c r="E162" s="227" t="s">
        <v>1387</v>
      </c>
      <c r="F162" s="227"/>
      <c r="G162" s="227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1017</v>
      </c>
      <c r="C163" s="17" t="s">
        <v>551</v>
      </c>
      <c r="D163" s="25" t="s">
        <v>981</v>
      </c>
      <c r="E163" s="227" t="s">
        <v>1388</v>
      </c>
      <c r="F163" s="227"/>
      <c r="G163" s="227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1018</v>
      </c>
      <c r="C164" s="17" t="s">
        <v>551</v>
      </c>
      <c r="D164" s="25" t="s">
        <v>982</v>
      </c>
      <c r="E164" s="227" t="s">
        <v>1389</v>
      </c>
      <c r="F164" s="227"/>
      <c r="G164" s="227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1019</v>
      </c>
      <c r="C165" s="17" t="s">
        <v>551</v>
      </c>
      <c r="D165" s="17" t="s">
        <v>983</v>
      </c>
      <c r="E165" s="227" t="s">
        <v>1327</v>
      </c>
      <c r="F165" s="227"/>
      <c r="G165" s="227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1020</v>
      </c>
      <c r="C166" s="17" t="s">
        <v>551</v>
      </c>
      <c r="D166" s="17" t="s">
        <v>984</v>
      </c>
      <c r="E166" s="227" t="s">
        <v>1390</v>
      </c>
      <c r="F166" s="227"/>
      <c r="G166" s="227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1021</v>
      </c>
      <c r="C167" s="17" t="s">
        <v>551</v>
      </c>
      <c r="D167" s="17" t="s">
        <v>985</v>
      </c>
      <c r="E167" s="227" t="s">
        <v>1391</v>
      </c>
      <c r="F167" s="227"/>
      <c r="G167" s="227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1022</v>
      </c>
      <c r="C168" s="17" t="s">
        <v>551</v>
      </c>
      <c r="D168" s="17" t="s">
        <v>986</v>
      </c>
      <c r="E168" s="227" t="s">
        <v>1392</v>
      </c>
      <c r="F168" s="227"/>
      <c r="G168" s="227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1023</v>
      </c>
      <c r="C169" s="17" t="s">
        <v>551</v>
      </c>
      <c r="D169" s="25" t="s">
        <v>987</v>
      </c>
      <c r="E169" s="227" t="s">
        <v>1328</v>
      </c>
      <c r="F169" s="227"/>
      <c r="G169" s="227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1024</v>
      </c>
      <c r="C170" s="17" t="s">
        <v>551</v>
      </c>
      <c r="D170" s="25" t="s">
        <v>988</v>
      </c>
      <c r="E170" s="227" t="s">
        <v>1393</v>
      </c>
      <c r="F170" s="227"/>
      <c r="G170" s="227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1025</v>
      </c>
      <c r="C171" s="17" t="s">
        <v>551</v>
      </c>
      <c r="D171" s="33" t="s">
        <v>989</v>
      </c>
      <c r="E171" s="227" t="s">
        <v>1394</v>
      </c>
      <c r="F171" s="227"/>
      <c r="G171" s="227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1026</v>
      </c>
      <c r="C172" s="17" t="s">
        <v>551</v>
      </c>
      <c r="D172" s="33" t="s">
        <v>990</v>
      </c>
      <c r="E172" s="227" t="s">
        <v>1395</v>
      </c>
      <c r="F172" s="227"/>
      <c r="G172" s="227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221"/>
      <c r="F173" s="221"/>
      <c r="G173" s="221"/>
      <c r="H173" s="63"/>
      <c r="I173" s="32"/>
    </row>
    <row r="174" spans="2:9" x14ac:dyDescent="0.25">
      <c r="B174" s="50" t="s">
        <v>1003</v>
      </c>
      <c r="C174" s="17" t="s">
        <v>551</v>
      </c>
      <c r="D174" s="25" t="s">
        <v>991</v>
      </c>
      <c r="E174" s="227" t="s">
        <v>1329</v>
      </c>
      <c r="F174" s="227"/>
      <c r="G174" s="227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1004</v>
      </c>
      <c r="C175" s="17" t="s">
        <v>551</v>
      </c>
      <c r="D175" s="25" t="s">
        <v>992</v>
      </c>
      <c r="E175" s="227" t="s">
        <v>1396</v>
      </c>
      <c r="F175" s="227"/>
      <c r="G175" s="227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1005</v>
      </c>
      <c r="C176" s="17" t="s">
        <v>551</v>
      </c>
      <c r="D176" s="25" t="s">
        <v>993</v>
      </c>
      <c r="E176" s="227" t="s">
        <v>1397</v>
      </c>
      <c r="F176" s="227"/>
      <c r="G176" s="227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1006</v>
      </c>
      <c r="C177" s="17" t="s">
        <v>551</v>
      </c>
      <c r="D177" s="25" t="s">
        <v>994</v>
      </c>
      <c r="E177" s="227" t="s">
        <v>1398</v>
      </c>
      <c r="F177" s="227"/>
      <c r="G177" s="227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1007</v>
      </c>
      <c r="C178" s="17" t="s">
        <v>551</v>
      </c>
      <c r="D178" s="17" t="s">
        <v>995</v>
      </c>
      <c r="E178" s="227" t="s">
        <v>1330</v>
      </c>
      <c r="F178" s="227"/>
      <c r="G178" s="227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1008</v>
      </c>
      <c r="C179" s="17" t="s">
        <v>551</v>
      </c>
      <c r="D179" s="17" t="s">
        <v>996</v>
      </c>
      <c r="E179" s="227" t="s">
        <v>1399</v>
      </c>
      <c r="F179" s="227"/>
      <c r="G179" s="227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1009</v>
      </c>
      <c r="C180" s="17" t="s">
        <v>551</v>
      </c>
      <c r="D180" s="17" t="s">
        <v>997</v>
      </c>
      <c r="E180" s="227" t="s">
        <v>1400</v>
      </c>
      <c r="F180" s="227"/>
      <c r="G180" s="227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1010</v>
      </c>
      <c r="C181" s="17" t="s">
        <v>551</v>
      </c>
      <c r="D181" s="17" t="s">
        <v>998</v>
      </c>
      <c r="E181" s="227" t="s">
        <v>1401</v>
      </c>
      <c r="F181" s="227"/>
      <c r="G181" s="227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1011</v>
      </c>
      <c r="C182" s="17" t="s">
        <v>551</v>
      </c>
      <c r="D182" s="25" t="s">
        <v>999</v>
      </c>
      <c r="E182" s="227" t="s">
        <v>1331</v>
      </c>
      <c r="F182" s="227"/>
      <c r="G182" s="227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1012</v>
      </c>
      <c r="C183" s="17" t="s">
        <v>551</v>
      </c>
      <c r="D183" s="25" t="s">
        <v>1000</v>
      </c>
      <c r="E183" s="227" t="s">
        <v>1402</v>
      </c>
      <c r="F183" s="227"/>
      <c r="G183" s="227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1013</v>
      </c>
      <c r="C184" s="17" t="s">
        <v>551</v>
      </c>
      <c r="D184" s="33" t="s">
        <v>1001</v>
      </c>
      <c r="E184" s="227" t="s">
        <v>1403</v>
      </c>
      <c r="F184" s="227"/>
      <c r="G184" s="227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1014</v>
      </c>
      <c r="C185" s="17" t="s">
        <v>551</v>
      </c>
      <c r="D185" s="33" t="s">
        <v>1002</v>
      </c>
      <c r="E185" s="227" t="s">
        <v>1404</v>
      </c>
      <c r="F185" s="227"/>
      <c r="G185" s="227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221"/>
      <c r="F186" s="221"/>
      <c r="G186" s="221"/>
      <c r="H186" s="63"/>
      <c r="I186" s="32"/>
    </row>
    <row r="187" spans="2:9" x14ac:dyDescent="0.25">
      <c r="B187" s="50" t="s">
        <v>1039</v>
      </c>
      <c r="C187" s="17" t="s">
        <v>551</v>
      </c>
      <c r="D187" s="25" t="s">
        <v>1027</v>
      </c>
      <c r="E187" s="227" t="s">
        <v>1332</v>
      </c>
      <c r="F187" s="227"/>
      <c r="G187" s="227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1040</v>
      </c>
      <c r="C188" s="17" t="s">
        <v>551</v>
      </c>
      <c r="D188" s="25" t="s">
        <v>1028</v>
      </c>
      <c r="E188" s="227" t="s">
        <v>1405</v>
      </c>
      <c r="F188" s="227"/>
      <c r="G188" s="227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1041</v>
      </c>
      <c r="C189" s="17" t="s">
        <v>551</v>
      </c>
      <c r="D189" s="25" t="s">
        <v>1029</v>
      </c>
      <c r="E189" s="227" t="s">
        <v>1406</v>
      </c>
      <c r="F189" s="227"/>
      <c r="G189" s="227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1042</v>
      </c>
      <c r="C190" s="17" t="s">
        <v>551</v>
      </c>
      <c r="D190" s="25" t="s">
        <v>1030</v>
      </c>
      <c r="E190" s="227" t="s">
        <v>1407</v>
      </c>
      <c r="F190" s="227"/>
      <c r="G190" s="227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1043</v>
      </c>
      <c r="C191" s="17" t="s">
        <v>551</v>
      </c>
      <c r="D191" s="17" t="s">
        <v>1031</v>
      </c>
      <c r="E191" s="227" t="s">
        <v>1333</v>
      </c>
      <c r="F191" s="227"/>
      <c r="G191" s="227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1044</v>
      </c>
      <c r="C192" s="17" t="s">
        <v>551</v>
      </c>
      <c r="D192" s="17" t="s">
        <v>1032</v>
      </c>
      <c r="E192" s="227" t="s">
        <v>1408</v>
      </c>
      <c r="F192" s="227"/>
      <c r="G192" s="227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1045</v>
      </c>
      <c r="C193" s="17" t="s">
        <v>551</v>
      </c>
      <c r="D193" s="17" t="s">
        <v>1033</v>
      </c>
      <c r="E193" s="227" t="s">
        <v>1409</v>
      </c>
      <c r="F193" s="227"/>
      <c r="G193" s="227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1046</v>
      </c>
      <c r="C194" s="17" t="s">
        <v>551</v>
      </c>
      <c r="D194" s="17" t="s">
        <v>1034</v>
      </c>
      <c r="E194" s="227" t="s">
        <v>1410</v>
      </c>
      <c r="F194" s="227"/>
      <c r="G194" s="227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1047</v>
      </c>
      <c r="C195" s="17" t="s">
        <v>551</v>
      </c>
      <c r="D195" s="25" t="s">
        <v>1035</v>
      </c>
      <c r="E195" s="227" t="s">
        <v>1334</v>
      </c>
      <c r="F195" s="227"/>
      <c r="G195" s="227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1048</v>
      </c>
      <c r="C196" s="17" t="s">
        <v>551</v>
      </c>
      <c r="D196" s="25" t="s">
        <v>1036</v>
      </c>
      <c r="E196" s="227" t="s">
        <v>1411</v>
      </c>
      <c r="F196" s="227"/>
      <c r="G196" s="227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1049</v>
      </c>
      <c r="C197" s="17" t="s">
        <v>551</v>
      </c>
      <c r="D197" s="33" t="s">
        <v>1037</v>
      </c>
      <c r="E197" s="227" t="s">
        <v>1412</v>
      </c>
      <c r="F197" s="227"/>
      <c r="G197" s="227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1050</v>
      </c>
      <c r="C198" s="17" t="s">
        <v>551</v>
      </c>
      <c r="D198" s="33" t="s">
        <v>1038</v>
      </c>
      <c r="E198" s="227" t="s">
        <v>1413</v>
      </c>
      <c r="F198" s="227"/>
      <c r="G198" s="227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221"/>
      <c r="F199" s="221"/>
      <c r="G199" s="221"/>
      <c r="H199" s="63"/>
      <c r="I199" s="32"/>
    </row>
    <row r="200" spans="2:9" x14ac:dyDescent="0.25">
      <c r="B200" s="50" t="s">
        <v>1063</v>
      </c>
      <c r="C200" s="17" t="s">
        <v>551</v>
      </c>
      <c r="D200" s="25" t="s">
        <v>1051</v>
      </c>
      <c r="E200" s="227" t="s">
        <v>1335</v>
      </c>
      <c r="F200" s="227"/>
      <c r="G200" s="227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1064</v>
      </c>
      <c r="C201" s="17" t="s">
        <v>551</v>
      </c>
      <c r="D201" s="25" t="s">
        <v>1052</v>
      </c>
      <c r="E201" s="227" t="s">
        <v>1414</v>
      </c>
      <c r="F201" s="227"/>
      <c r="G201" s="227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1065</v>
      </c>
      <c r="C202" s="17" t="s">
        <v>551</v>
      </c>
      <c r="D202" s="25" t="s">
        <v>1053</v>
      </c>
      <c r="E202" s="227" t="s">
        <v>1415</v>
      </c>
      <c r="F202" s="227"/>
      <c r="G202" s="227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1066</v>
      </c>
      <c r="C203" s="17" t="s">
        <v>551</v>
      </c>
      <c r="D203" s="25" t="s">
        <v>1054</v>
      </c>
      <c r="E203" s="227" t="s">
        <v>1416</v>
      </c>
      <c r="F203" s="227"/>
      <c r="G203" s="227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1067</v>
      </c>
      <c r="C204" s="17" t="s">
        <v>551</v>
      </c>
      <c r="D204" s="17" t="s">
        <v>1055</v>
      </c>
      <c r="E204" s="227" t="s">
        <v>1336</v>
      </c>
      <c r="F204" s="227"/>
      <c r="G204" s="227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1068</v>
      </c>
      <c r="C205" s="17" t="s">
        <v>551</v>
      </c>
      <c r="D205" s="17" t="s">
        <v>1056</v>
      </c>
      <c r="E205" s="227" t="s">
        <v>1417</v>
      </c>
      <c r="F205" s="227"/>
      <c r="G205" s="227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1069</v>
      </c>
      <c r="C206" s="17" t="s">
        <v>551</v>
      </c>
      <c r="D206" s="17" t="s">
        <v>1057</v>
      </c>
      <c r="E206" s="227" t="s">
        <v>1418</v>
      </c>
      <c r="F206" s="227"/>
      <c r="G206" s="227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1070</v>
      </c>
      <c r="C207" s="17" t="s">
        <v>551</v>
      </c>
      <c r="D207" s="17" t="s">
        <v>1058</v>
      </c>
      <c r="E207" s="227" t="s">
        <v>1419</v>
      </c>
      <c r="F207" s="227"/>
      <c r="G207" s="227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1071</v>
      </c>
      <c r="C208" s="17" t="s">
        <v>551</v>
      </c>
      <c r="D208" s="25" t="s">
        <v>1059</v>
      </c>
      <c r="E208" s="227" t="s">
        <v>1337</v>
      </c>
      <c r="F208" s="227"/>
      <c r="G208" s="227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1072</v>
      </c>
      <c r="C209" s="17" t="s">
        <v>551</v>
      </c>
      <c r="D209" s="25" t="s">
        <v>1060</v>
      </c>
      <c r="E209" s="227" t="s">
        <v>1420</v>
      </c>
      <c r="F209" s="227"/>
      <c r="G209" s="227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1073</v>
      </c>
      <c r="C210" s="17" t="s">
        <v>551</v>
      </c>
      <c r="D210" s="33" t="s">
        <v>1061</v>
      </c>
      <c r="E210" s="227" t="s">
        <v>1421</v>
      </c>
      <c r="F210" s="227"/>
      <c r="G210" s="227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1074</v>
      </c>
      <c r="C211" s="17" t="s">
        <v>551</v>
      </c>
      <c r="D211" s="33" t="s">
        <v>1062</v>
      </c>
      <c r="E211" s="227" t="s">
        <v>1422</v>
      </c>
      <c r="F211" s="227"/>
      <c r="G211" s="227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221"/>
      <c r="F212" s="221"/>
      <c r="G212" s="221"/>
      <c r="H212" s="63"/>
      <c r="I212" s="32"/>
    </row>
    <row r="213" spans="2:9" ht="15" customHeight="1" x14ac:dyDescent="0.25">
      <c r="B213" s="50" t="s">
        <v>907</v>
      </c>
      <c r="C213" s="17" t="s">
        <v>551</v>
      </c>
      <c r="D213" s="25" t="s">
        <v>883</v>
      </c>
      <c r="E213" s="227" t="s">
        <v>1319</v>
      </c>
      <c r="F213" s="227"/>
      <c r="G213" s="227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908</v>
      </c>
      <c r="C214" s="17" t="s">
        <v>551</v>
      </c>
      <c r="D214" s="25" t="s">
        <v>884</v>
      </c>
      <c r="E214" s="227" t="s">
        <v>1423</v>
      </c>
      <c r="F214" s="227"/>
      <c r="G214" s="227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909</v>
      </c>
      <c r="C215" s="17" t="s">
        <v>551</v>
      </c>
      <c r="D215" s="25" t="s">
        <v>885</v>
      </c>
      <c r="E215" s="227" t="s">
        <v>1424</v>
      </c>
      <c r="F215" s="227"/>
      <c r="G215" s="227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910</v>
      </c>
      <c r="C216" s="17" t="s">
        <v>551</v>
      </c>
      <c r="D216" s="25" t="s">
        <v>886</v>
      </c>
      <c r="E216" s="227" t="s">
        <v>1425</v>
      </c>
      <c r="F216" s="227"/>
      <c r="G216" s="227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911</v>
      </c>
      <c r="C217" s="17" t="s">
        <v>551</v>
      </c>
      <c r="D217" s="17" t="s">
        <v>887</v>
      </c>
      <c r="E217" s="227" t="s">
        <v>1338</v>
      </c>
      <c r="F217" s="227"/>
      <c r="G217" s="227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912</v>
      </c>
      <c r="C218" s="17" t="s">
        <v>551</v>
      </c>
      <c r="D218" s="17" t="s">
        <v>888</v>
      </c>
      <c r="E218" s="227" t="s">
        <v>1426</v>
      </c>
      <c r="F218" s="227"/>
      <c r="G218" s="227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913</v>
      </c>
      <c r="C219" s="17" t="s">
        <v>551</v>
      </c>
      <c r="D219" s="17" t="s">
        <v>889</v>
      </c>
      <c r="E219" s="227" t="s">
        <v>1427</v>
      </c>
      <c r="F219" s="227"/>
      <c r="G219" s="227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914</v>
      </c>
      <c r="C220" s="17" t="s">
        <v>551</v>
      </c>
      <c r="D220" s="17" t="s">
        <v>890</v>
      </c>
      <c r="E220" s="227" t="s">
        <v>1428</v>
      </c>
      <c r="F220" s="227"/>
      <c r="G220" s="227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915</v>
      </c>
      <c r="C221" s="17" t="s">
        <v>551</v>
      </c>
      <c r="D221" s="25" t="s">
        <v>891</v>
      </c>
      <c r="E221" s="227" t="s">
        <v>1339</v>
      </c>
      <c r="F221" s="227"/>
      <c r="G221" s="227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916</v>
      </c>
      <c r="C222" s="17" t="s">
        <v>551</v>
      </c>
      <c r="D222" s="25" t="s">
        <v>892</v>
      </c>
      <c r="E222" s="227" t="s">
        <v>1429</v>
      </c>
      <c r="F222" s="227"/>
      <c r="G222" s="227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917</v>
      </c>
      <c r="C223" s="17" t="s">
        <v>551</v>
      </c>
      <c r="D223" s="33" t="s">
        <v>893</v>
      </c>
      <c r="E223" s="227" t="s">
        <v>1430</v>
      </c>
      <c r="F223" s="227"/>
      <c r="G223" s="227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918</v>
      </c>
      <c r="C224" s="17" t="s">
        <v>551</v>
      </c>
      <c r="D224" s="33" t="s">
        <v>894</v>
      </c>
      <c r="E224" s="227" t="s">
        <v>1431</v>
      </c>
      <c r="F224" s="227"/>
      <c r="G224" s="227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221"/>
      <c r="F225" s="221"/>
      <c r="G225" s="221"/>
      <c r="H225" s="63"/>
      <c r="I225" s="32"/>
    </row>
    <row r="226" spans="2:9" x14ac:dyDescent="0.25">
      <c r="B226" s="50" t="s">
        <v>1195</v>
      </c>
      <c r="C226" s="17" t="s">
        <v>551</v>
      </c>
      <c r="D226" s="25" t="s">
        <v>1135</v>
      </c>
      <c r="E226" s="227" t="s">
        <v>1340</v>
      </c>
      <c r="F226" s="227"/>
      <c r="G226" s="227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1196</v>
      </c>
      <c r="C227" s="17" t="s">
        <v>551</v>
      </c>
      <c r="D227" s="25" t="s">
        <v>1136</v>
      </c>
      <c r="E227" s="227" t="s">
        <v>1432</v>
      </c>
      <c r="F227" s="227"/>
      <c r="G227" s="227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1197</v>
      </c>
      <c r="C228" s="17" t="s">
        <v>551</v>
      </c>
      <c r="D228" s="25" t="s">
        <v>1137</v>
      </c>
      <c r="E228" s="227" t="s">
        <v>1433</v>
      </c>
      <c r="F228" s="227"/>
      <c r="G228" s="227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1198</v>
      </c>
      <c r="C229" s="17" t="s">
        <v>551</v>
      </c>
      <c r="D229" s="25" t="s">
        <v>1138</v>
      </c>
      <c r="E229" s="227" t="s">
        <v>1434</v>
      </c>
      <c r="F229" s="227"/>
      <c r="G229" s="227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1199</v>
      </c>
      <c r="C230" s="17" t="s">
        <v>551</v>
      </c>
      <c r="D230" s="17" t="s">
        <v>1139</v>
      </c>
      <c r="E230" s="227" t="s">
        <v>1341</v>
      </c>
      <c r="F230" s="227"/>
      <c r="G230" s="227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1200</v>
      </c>
      <c r="C231" s="17" t="s">
        <v>551</v>
      </c>
      <c r="D231" s="17" t="s">
        <v>1140</v>
      </c>
      <c r="E231" s="227" t="s">
        <v>1435</v>
      </c>
      <c r="F231" s="227"/>
      <c r="G231" s="227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1201</v>
      </c>
      <c r="C232" s="17" t="s">
        <v>551</v>
      </c>
      <c r="D232" s="17" t="s">
        <v>1141</v>
      </c>
      <c r="E232" s="227" t="s">
        <v>1436</v>
      </c>
      <c r="F232" s="227"/>
      <c r="G232" s="227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1202</v>
      </c>
      <c r="C233" s="17" t="s">
        <v>551</v>
      </c>
      <c r="D233" s="17" t="s">
        <v>1142</v>
      </c>
      <c r="E233" s="227" t="s">
        <v>1437</v>
      </c>
      <c r="F233" s="227"/>
      <c r="G233" s="227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1203</v>
      </c>
      <c r="C234" s="17" t="s">
        <v>551</v>
      </c>
      <c r="D234" s="25" t="s">
        <v>1143</v>
      </c>
      <c r="E234" s="227" t="s">
        <v>1342</v>
      </c>
      <c r="F234" s="227"/>
      <c r="G234" s="227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1204</v>
      </c>
      <c r="C235" s="17" t="s">
        <v>551</v>
      </c>
      <c r="D235" s="25" t="s">
        <v>1144</v>
      </c>
      <c r="E235" s="227" t="s">
        <v>1438</v>
      </c>
      <c r="F235" s="227"/>
      <c r="G235" s="227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1205</v>
      </c>
      <c r="C236" s="17" t="s">
        <v>551</v>
      </c>
      <c r="D236" s="33" t="s">
        <v>1145</v>
      </c>
      <c r="E236" s="227" t="s">
        <v>1439</v>
      </c>
      <c r="F236" s="227"/>
      <c r="G236" s="227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1206</v>
      </c>
      <c r="C237" s="17" t="s">
        <v>551</v>
      </c>
      <c r="D237" s="33" t="s">
        <v>1146</v>
      </c>
      <c r="E237" s="227" t="s">
        <v>1440</v>
      </c>
      <c r="F237" s="227"/>
      <c r="G237" s="227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221"/>
      <c r="F238" s="221"/>
      <c r="G238" s="221"/>
      <c r="H238" s="63"/>
      <c r="I238" s="32"/>
    </row>
    <row r="239" spans="2:9" x14ac:dyDescent="0.25">
      <c r="B239" s="50" t="s">
        <v>1207</v>
      </c>
      <c r="C239" s="17" t="s">
        <v>551</v>
      </c>
      <c r="D239" s="25" t="s">
        <v>1147</v>
      </c>
      <c r="E239" s="227" t="s">
        <v>1343</v>
      </c>
      <c r="F239" s="227"/>
      <c r="G239" s="227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1208</v>
      </c>
      <c r="C240" s="17" t="s">
        <v>551</v>
      </c>
      <c r="D240" s="25" t="s">
        <v>1148</v>
      </c>
      <c r="E240" s="227" t="s">
        <v>1441</v>
      </c>
      <c r="F240" s="227"/>
      <c r="G240" s="227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1209</v>
      </c>
      <c r="C241" s="17" t="s">
        <v>551</v>
      </c>
      <c r="D241" s="25" t="s">
        <v>1149</v>
      </c>
      <c r="E241" s="227" t="s">
        <v>1442</v>
      </c>
      <c r="F241" s="227"/>
      <c r="G241" s="227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1210</v>
      </c>
      <c r="C242" s="17" t="s">
        <v>551</v>
      </c>
      <c r="D242" s="25" t="s">
        <v>1150</v>
      </c>
      <c r="E242" s="227" t="s">
        <v>1443</v>
      </c>
      <c r="F242" s="227"/>
      <c r="G242" s="227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1211</v>
      </c>
      <c r="C243" s="17" t="s">
        <v>551</v>
      </c>
      <c r="D243" s="17" t="s">
        <v>1151</v>
      </c>
      <c r="E243" s="227" t="s">
        <v>1344</v>
      </c>
      <c r="F243" s="227"/>
      <c r="G243" s="227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1212</v>
      </c>
      <c r="C244" s="17" t="s">
        <v>551</v>
      </c>
      <c r="D244" s="17" t="s">
        <v>1152</v>
      </c>
      <c r="E244" s="227" t="s">
        <v>1444</v>
      </c>
      <c r="F244" s="227"/>
      <c r="G244" s="227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1213</v>
      </c>
      <c r="C245" s="17" t="s">
        <v>551</v>
      </c>
      <c r="D245" s="17" t="s">
        <v>1153</v>
      </c>
      <c r="E245" s="227" t="s">
        <v>1445</v>
      </c>
      <c r="F245" s="227"/>
      <c r="G245" s="227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1214</v>
      </c>
      <c r="C246" s="17" t="s">
        <v>551</v>
      </c>
      <c r="D246" s="17" t="s">
        <v>1154</v>
      </c>
      <c r="E246" s="227" t="s">
        <v>1446</v>
      </c>
      <c r="F246" s="227"/>
      <c r="G246" s="227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1215</v>
      </c>
      <c r="C247" s="17" t="s">
        <v>551</v>
      </c>
      <c r="D247" s="25" t="s">
        <v>1155</v>
      </c>
      <c r="E247" s="227" t="s">
        <v>1345</v>
      </c>
      <c r="F247" s="227"/>
      <c r="G247" s="227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1216</v>
      </c>
      <c r="C248" s="17" t="s">
        <v>551</v>
      </c>
      <c r="D248" s="25" t="s">
        <v>1156</v>
      </c>
      <c r="E248" s="227" t="s">
        <v>1447</v>
      </c>
      <c r="F248" s="227"/>
      <c r="G248" s="227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1217</v>
      </c>
      <c r="C249" s="17" t="s">
        <v>551</v>
      </c>
      <c r="D249" s="33" t="s">
        <v>1157</v>
      </c>
      <c r="E249" s="227" t="s">
        <v>1448</v>
      </c>
      <c r="F249" s="227"/>
      <c r="G249" s="227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1218</v>
      </c>
      <c r="C250" s="17" t="s">
        <v>551</v>
      </c>
      <c r="D250" s="33" t="s">
        <v>1158</v>
      </c>
      <c r="E250" s="227" t="s">
        <v>1449</v>
      </c>
      <c r="F250" s="227"/>
      <c r="G250" s="227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221"/>
      <c r="F251" s="221"/>
      <c r="G251" s="221"/>
      <c r="H251" s="63"/>
      <c r="I251" s="32"/>
    </row>
    <row r="252" spans="2:9" x14ac:dyDescent="0.25">
      <c r="B252" s="50" t="s">
        <v>1219</v>
      </c>
      <c r="C252" s="17" t="s">
        <v>551</v>
      </c>
      <c r="D252" s="25" t="s">
        <v>1159</v>
      </c>
      <c r="E252" s="227" t="s">
        <v>1346</v>
      </c>
      <c r="F252" s="227"/>
      <c r="G252" s="227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1220</v>
      </c>
      <c r="C253" s="17" t="s">
        <v>551</v>
      </c>
      <c r="D253" s="25" t="s">
        <v>1160</v>
      </c>
      <c r="E253" s="227" t="s">
        <v>1450</v>
      </c>
      <c r="F253" s="227"/>
      <c r="G253" s="227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1221</v>
      </c>
      <c r="C254" s="17" t="s">
        <v>551</v>
      </c>
      <c r="D254" s="25" t="s">
        <v>1161</v>
      </c>
      <c r="E254" s="227" t="s">
        <v>1451</v>
      </c>
      <c r="F254" s="227"/>
      <c r="G254" s="227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1222</v>
      </c>
      <c r="C255" s="17" t="s">
        <v>551</v>
      </c>
      <c r="D255" s="25" t="s">
        <v>1162</v>
      </c>
      <c r="E255" s="227" t="s">
        <v>1452</v>
      </c>
      <c r="F255" s="227"/>
      <c r="G255" s="227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1223</v>
      </c>
      <c r="C256" s="17" t="s">
        <v>551</v>
      </c>
      <c r="D256" s="17" t="s">
        <v>1163</v>
      </c>
      <c r="E256" s="227" t="s">
        <v>1347</v>
      </c>
      <c r="F256" s="227"/>
      <c r="G256" s="227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1224</v>
      </c>
      <c r="C257" s="17" t="s">
        <v>551</v>
      </c>
      <c r="D257" s="17" t="s">
        <v>1164</v>
      </c>
      <c r="E257" s="227" t="s">
        <v>1453</v>
      </c>
      <c r="F257" s="227"/>
      <c r="G257" s="227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1225</v>
      </c>
      <c r="C258" s="17" t="s">
        <v>551</v>
      </c>
      <c r="D258" s="17" t="s">
        <v>1165</v>
      </c>
      <c r="E258" s="227" t="s">
        <v>1454</v>
      </c>
      <c r="F258" s="227"/>
      <c r="G258" s="227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1226</v>
      </c>
      <c r="C259" s="17" t="s">
        <v>551</v>
      </c>
      <c r="D259" s="17" t="s">
        <v>1166</v>
      </c>
      <c r="E259" s="227" t="s">
        <v>1455</v>
      </c>
      <c r="F259" s="227"/>
      <c r="G259" s="227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1227</v>
      </c>
      <c r="C260" s="17" t="s">
        <v>551</v>
      </c>
      <c r="D260" s="25" t="s">
        <v>1167</v>
      </c>
      <c r="E260" s="227" t="s">
        <v>1348</v>
      </c>
      <c r="F260" s="227"/>
      <c r="G260" s="227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1228</v>
      </c>
      <c r="C261" s="17" t="s">
        <v>551</v>
      </c>
      <c r="D261" s="25" t="s">
        <v>1168</v>
      </c>
      <c r="E261" s="227" t="s">
        <v>1456</v>
      </c>
      <c r="F261" s="227"/>
      <c r="G261" s="227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1229</v>
      </c>
      <c r="C262" s="17" t="s">
        <v>551</v>
      </c>
      <c r="D262" s="33" t="s">
        <v>1169</v>
      </c>
      <c r="E262" s="227" t="s">
        <v>1457</v>
      </c>
      <c r="F262" s="227"/>
      <c r="G262" s="227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1230</v>
      </c>
      <c r="C263" s="17" t="s">
        <v>551</v>
      </c>
      <c r="D263" s="33" t="s">
        <v>1170</v>
      </c>
      <c r="E263" s="227" t="s">
        <v>1458</v>
      </c>
      <c r="F263" s="227"/>
      <c r="G263" s="227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221"/>
      <c r="F264" s="221"/>
      <c r="G264" s="221"/>
      <c r="H264" s="63"/>
      <c r="I264" s="32"/>
    </row>
    <row r="265" spans="2:9" x14ac:dyDescent="0.25">
      <c r="B265" s="50" t="s">
        <v>1231</v>
      </c>
      <c r="C265" s="17" t="s">
        <v>551</v>
      </c>
      <c r="D265" s="25" t="s">
        <v>1171</v>
      </c>
      <c r="E265" s="227" t="s">
        <v>1349</v>
      </c>
      <c r="F265" s="227"/>
      <c r="G265" s="227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1232</v>
      </c>
      <c r="C266" s="17" t="s">
        <v>551</v>
      </c>
      <c r="D266" s="25" t="s">
        <v>1172</v>
      </c>
      <c r="E266" s="227" t="s">
        <v>1459</v>
      </c>
      <c r="F266" s="227"/>
      <c r="G266" s="227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1233</v>
      </c>
      <c r="C267" s="17" t="s">
        <v>551</v>
      </c>
      <c r="D267" s="25" t="s">
        <v>1173</v>
      </c>
      <c r="E267" s="227" t="s">
        <v>1460</v>
      </c>
      <c r="F267" s="227"/>
      <c r="G267" s="227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1234</v>
      </c>
      <c r="C268" s="17" t="s">
        <v>551</v>
      </c>
      <c r="D268" s="25" t="s">
        <v>1174</v>
      </c>
      <c r="E268" s="227" t="s">
        <v>1461</v>
      </c>
      <c r="F268" s="227"/>
      <c r="G268" s="227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1235</v>
      </c>
      <c r="C269" s="17" t="s">
        <v>551</v>
      </c>
      <c r="D269" s="17" t="s">
        <v>1175</v>
      </c>
      <c r="E269" s="227" t="s">
        <v>1350</v>
      </c>
      <c r="F269" s="227"/>
      <c r="G269" s="227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1236</v>
      </c>
      <c r="C270" s="17" t="s">
        <v>551</v>
      </c>
      <c r="D270" s="17" t="s">
        <v>1176</v>
      </c>
      <c r="E270" s="227" t="s">
        <v>1462</v>
      </c>
      <c r="F270" s="227"/>
      <c r="G270" s="227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1237</v>
      </c>
      <c r="C271" s="17" t="s">
        <v>551</v>
      </c>
      <c r="D271" s="17" t="s">
        <v>1177</v>
      </c>
      <c r="E271" s="227" t="s">
        <v>1463</v>
      </c>
      <c r="F271" s="227"/>
      <c r="G271" s="227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1238</v>
      </c>
      <c r="C272" s="17" t="s">
        <v>551</v>
      </c>
      <c r="D272" s="17" t="s">
        <v>1178</v>
      </c>
      <c r="E272" s="227" t="s">
        <v>1464</v>
      </c>
      <c r="F272" s="227"/>
      <c r="G272" s="227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1239</v>
      </c>
      <c r="C273" s="17" t="s">
        <v>551</v>
      </c>
      <c r="D273" s="25" t="s">
        <v>1179</v>
      </c>
      <c r="E273" s="227" t="s">
        <v>1351</v>
      </c>
      <c r="F273" s="227"/>
      <c r="G273" s="227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1240</v>
      </c>
      <c r="C274" s="17" t="s">
        <v>551</v>
      </c>
      <c r="D274" s="25" t="s">
        <v>1180</v>
      </c>
      <c r="E274" s="227" t="s">
        <v>1465</v>
      </c>
      <c r="F274" s="227"/>
      <c r="G274" s="227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1241</v>
      </c>
      <c r="C275" s="17" t="s">
        <v>551</v>
      </c>
      <c r="D275" s="33" t="s">
        <v>1181</v>
      </c>
      <c r="E275" s="227" t="s">
        <v>1466</v>
      </c>
      <c r="F275" s="227"/>
      <c r="G275" s="227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1242</v>
      </c>
      <c r="C276" s="17" t="s">
        <v>551</v>
      </c>
      <c r="D276" s="33" t="s">
        <v>1182</v>
      </c>
      <c r="E276" s="227" t="s">
        <v>1467</v>
      </c>
      <c r="F276" s="227"/>
      <c r="G276" s="227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221"/>
      <c r="F277" s="221"/>
      <c r="G277" s="221"/>
      <c r="H277" s="63"/>
      <c r="I277" s="32"/>
    </row>
    <row r="278" spans="2:9" x14ac:dyDescent="0.25">
      <c r="B278" s="50" t="s">
        <v>1243</v>
      </c>
      <c r="C278" s="17" t="s">
        <v>551</v>
      </c>
      <c r="D278" s="25" t="s">
        <v>1183</v>
      </c>
      <c r="E278" s="227" t="s">
        <v>1352</v>
      </c>
      <c r="F278" s="227"/>
      <c r="G278" s="227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1244</v>
      </c>
      <c r="C279" s="17" t="s">
        <v>551</v>
      </c>
      <c r="D279" s="25" t="s">
        <v>1184</v>
      </c>
      <c r="E279" s="227" t="s">
        <v>1468</v>
      </c>
      <c r="F279" s="227"/>
      <c r="G279" s="227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1245</v>
      </c>
      <c r="C280" s="17" t="s">
        <v>551</v>
      </c>
      <c r="D280" s="25" t="s">
        <v>1185</v>
      </c>
      <c r="E280" s="227" t="s">
        <v>1469</v>
      </c>
      <c r="F280" s="227"/>
      <c r="G280" s="227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1246</v>
      </c>
      <c r="C281" s="17" t="s">
        <v>551</v>
      </c>
      <c r="D281" s="25" t="s">
        <v>1186</v>
      </c>
      <c r="E281" s="227" t="s">
        <v>1470</v>
      </c>
      <c r="F281" s="227"/>
      <c r="G281" s="227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1247</v>
      </c>
      <c r="C282" s="17" t="s">
        <v>551</v>
      </c>
      <c r="D282" s="17" t="s">
        <v>1187</v>
      </c>
      <c r="E282" s="227" t="s">
        <v>1353</v>
      </c>
      <c r="F282" s="227"/>
      <c r="G282" s="227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1248</v>
      </c>
      <c r="C283" s="17" t="s">
        <v>551</v>
      </c>
      <c r="D283" s="17" t="s">
        <v>1188</v>
      </c>
      <c r="E283" s="227" t="s">
        <v>1471</v>
      </c>
      <c r="F283" s="227"/>
      <c r="G283" s="227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1249</v>
      </c>
      <c r="C284" s="17" t="s">
        <v>551</v>
      </c>
      <c r="D284" s="17" t="s">
        <v>1189</v>
      </c>
      <c r="E284" s="227" t="s">
        <v>1472</v>
      </c>
      <c r="F284" s="227"/>
      <c r="G284" s="227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1250</v>
      </c>
      <c r="C285" s="17" t="s">
        <v>551</v>
      </c>
      <c r="D285" s="17" t="s">
        <v>1190</v>
      </c>
      <c r="E285" s="227" t="s">
        <v>1473</v>
      </c>
      <c r="F285" s="227"/>
      <c r="G285" s="227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1251</v>
      </c>
      <c r="C286" s="17" t="s">
        <v>551</v>
      </c>
      <c r="D286" s="25" t="s">
        <v>1191</v>
      </c>
      <c r="E286" s="227" t="s">
        <v>1354</v>
      </c>
      <c r="F286" s="227"/>
      <c r="G286" s="227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1252</v>
      </c>
      <c r="C287" s="17" t="s">
        <v>551</v>
      </c>
      <c r="D287" s="25" t="s">
        <v>1192</v>
      </c>
      <c r="E287" s="227" t="s">
        <v>1474</v>
      </c>
      <c r="F287" s="227"/>
      <c r="G287" s="227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1253</v>
      </c>
      <c r="C288" s="17" t="s">
        <v>551</v>
      </c>
      <c r="D288" s="33" t="s">
        <v>1193</v>
      </c>
      <c r="E288" s="227" t="s">
        <v>1475</v>
      </c>
      <c r="F288" s="227"/>
      <c r="G288" s="227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1254</v>
      </c>
      <c r="C289" s="17" t="s">
        <v>551</v>
      </c>
      <c r="D289" s="33" t="s">
        <v>1194</v>
      </c>
      <c r="E289" s="227" t="s">
        <v>1476</v>
      </c>
      <c r="F289" s="227"/>
      <c r="G289" s="227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221"/>
      <c r="F290" s="221"/>
      <c r="G290" s="221"/>
      <c r="H290" s="63"/>
      <c r="I290" s="32"/>
    </row>
    <row r="291" spans="2:9" ht="15" customHeight="1" x14ac:dyDescent="0.25">
      <c r="B291" s="50" t="s">
        <v>919</v>
      </c>
      <c r="C291" s="17" t="s">
        <v>551</v>
      </c>
      <c r="D291" s="25" t="s">
        <v>895</v>
      </c>
      <c r="E291" s="227" t="s">
        <v>1320</v>
      </c>
      <c r="F291" s="227"/>
      <c r="G291" s="227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920</v>
      </c>
      <c r="C292" s="17" t="s">
        <v>551</v>
      </c>
      <c r="D292" s="25" t="s">
        <v>896</v>
      </c>
      <c r="E292" s="227" t="s">
        <v>1477</v>
      </c>
      <c r="F292" s="227"/>
      <c r="G292" s="227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921</v>
      </c>
      <c r="C293" s="17" t="s">
        <v>551</v>
      </c>
      <c r="D293" s="25" t="s">
        <v>897</v>
      </c>
      <c r="E293" s="227" t="s">
        <v>1478</v>
      </c>
      <c r="F293" s="227"/>
      <c r="G293" s="227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922</v>
      </c>
      <c r="C294" s="17" t="s">
        <v>551</v>
      </c>
      <c r="D294" s="25" t="s">
        <v>898</v>
      </c>
      <c r="E294" s="227" t="s">
        <v>1479</v>
      </c>
      <c r="F294" s="227"/>
      <c r="G294" s="227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923</v>
      </c>
      <c r="C295" s="17" t="s">
        <v>551</v>
      </c>
      <c r="D295" s="17" t="s">
        <v>899</v>
      </c>
      <c r="E295" s="227" t="s">
        <v>1355</v>
      </c>
      <c r="F295" s="227"/>
      <c r="G295" s="227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924</v>
      </c>
      <c r="C296" s="17" t="s">
        <v>551</v>
      </c>
      <c r="D296" s="17" t="s">
        <v>900</v>
      </c>
      <c r="E296" s="227" t="s">
        <v>1480</v>
      </c>
      <c r="F296" s="227"/>
      <c r="G296" s="227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925</v>
      </c>
      <c r="C297" s="17" t="s">
        <v>551</v>
      </c>
      <c r="D297" s="17" t="s">
        <v>901</v>
      </c>
      <c r="E297" s="227" t="s">
        <v>1481</v>
      </c>
      <c r="F297" s="227"/>
      <c r="G297" s="227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926</v>
      </c>
      <c r="C298" s="17" t="s">
        <v>551</v>
      </c>
      <c r="D298" s="17" t="s">
        <v>902</v>
      </c>
      <c r="E298" s="227" t="s">
        <v>1482</v>
      </c>
      <c r="F298" s="227"/>
      <c r="G298" s="227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927</v>
      </c>
      <c r="C299" s="17" t="s">
        <v>551</v>
      </c>
      <c r="D299" s="25" t="s">
        <v>903</v>
      </c>
      <c r="E299" s="227" t="s">
        <v>1356</v>
      </c>
      <c r="F299" s="227"/>
      <c r="G299" s="227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928</v>
      </c>
      <c r="C300" s="17" t="s">
        <v>551</v>
      </c>
      <c r="D300" s="25" t="s">
        <v>904</v>
      </c>
      <c r="E300" s="227" t="s">
        <v>1483</v>
      </c>
      <c r="F300" s="227"/>
      <c r="G300" s="227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929</v>
      </c>
      <c r="C301" s="17" t="s">
        <v>551</v>
      </c>
      <c r="D301" s="33" t="s">
        <v>905</v>
      </c>
      <c r="E301" s="227" t="s">
        <v>1484</v>
      </c>
      <c r="F301" s="227"/>
      <c r="G301" s="227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930</v>
      </c>
      <c r="C302" s="17" t="s">
        <v>551</v>
      </c>
      <c r="D302" s="33" t="s">
        <v>906</v>
      </c>
      <c r="E302" s="227" t="s">
        <v>1485</v>
      </c>
      <c r="F302" s="227"/>
      <c r="G302" s="227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221"/>
      <c r="F303" s="221"/>
      <c r="G303" s="221"/>
      <c r="H303" s="63"/>
      <c r="I303" s="32"/>
    </row>
    <row r="304" spans="2:9" x14ac:dyDescent="0.25">
      <c r="B304" s="50" t="s">
        <v>1255</v>
      </c>
      <c r="C304" s="17" t="s">
        <v>551</v>
      </c>
      <c r="D304" s="25" t="s">
        <v>1075</v>
      </c>
      <c r="E304" s="227" t="s">
        <v>1357</v>
      </c>
      <c r="F304" s="227"/>
      <c r="G304" s="227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1256</v>
      </c>
      <c r="C305" s="17" t="s">
        <v>551</v>
      </c>
      <c r="D305" s="25" t="s">
        <v>1076</v>
      </c>
      <c r="E305" s="227" t="s">
        <v>1486</v>
      </c>
      <c r="F305" s="227"/>
      <c r="G305" s="227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1257</v>
      </c>
      <c r="C306" s="17" t="s">
        <v>551</v>
      </c>
      <c r="D306" s="25" t="s">
        <v>1077</v>
      </c>
      <c r="E306" s="227" t="s">
        <v>1487</v>
      </c>
      <c r="F306" s="227"/>
      <c r="G306" s="227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1258</v>
      </c>
      <c r="C307" s="17" t="s">
        <v>551</v>
      </c>
      <c r="D307" s="25" t="s">
        <v>1078</v>
      </c>
      <c r="E307" s="227" t="s">
        <v>1488</v>
      </c>
      <c r="F307" s="227"/>
      <c r="G307" s="227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1259</v>
      </c>
      <c r="C308" s="17" t="s">
        <v>551</v>
      </c>
      <c r="D308" s="17" t="s">
        <v>1079</v>
      </c>
      <c r="E308" s="227" t="s">
        <v>1358</v>
      </c>
      <c r="F308" s="227"/>
      <c r="G308" s="227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1260</v>
      </c>
      <c r="C309" s="17" t="s">
        <v>551</v>
      </c>
      <c r="D309" s="17" t="s">
        <v>1080</v>
      </c>
      <c r="E309" s="227" t="s">
        <v>1489</v>
      </c>
      <c r="F309" s="227"/>
      <c r="G309" s="227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1261</v>
      </c>
      <c r="C310" s="17" t="s">
        <v>551</v>
      </c>
      <c r="D310" s="17" t="s">
        <v>1081</v>
      </c>
      <c r="E310" s="227" t="s">
        <v>1490</v>
      </c>
      <c r="F310" s="227"/>
      <c r="G310" s="227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1262</v>
      </c>
      <c r="C311" s="17" t="s">
        <v>551</v>
      </c>
      <c r="D311" s="17" t="s">
        <v>1082</v>
      </c>
      <c r="E311" s="227" t="s">
        <v>1491</v>
      </c>
      <c r="F311" s="227"/>
      <c r="G311" s="227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1263</v>
      </c>
      <c r="C312" s="17" t="s">
        <v>551</v>
      </c>
      <c r="D312" s="25" t="s">
        <v>1083</v>
      </c>
      <c r="E312" s="227" t="s">
        <v>1359</v>
      </c>
      <c r="F312" s="227"/>
      <c r="G312" s="227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1264</v>
      </c>
      <c r="C313" s="17" t="s">
        <v>551</v>
      </c>
      <c r="D313" s="25" t="s">
        <v>1084</v>
      </c>
      <c r="E313" s="227" t="s">
        <v>1492</v>
      </c>
      <c r="F313" s="227"/>
      <c r="G313" s="227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1265</v>
      </c>
      <c r="C314" s="17" t="s">
        <v>551</v>
      </c>
      <c r="D314" s="33" t="s">
        <v>1085</v>
      </c>
      <c r="E314" s="227" t="s">
        <v>1493</v>
      </c>
      <c r="F314" s="227"/>
      <c r="G314" s="227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1266</v>
      </c>
      <c r="C315" s="17" t="s">
        <v>551</v>
      </c>
      <c r="D315" s="33" t="s">
        <v>1086</v>
      </c>
      <c r="E315" s="227" t="s">
        <v>1494</v>
      </c>
      <c r="F315" s="227"/>
      <c r="G315" s="227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221"/>
      <c r="F316" s="221"/>
      <c r="G316" s="221"/>
      <c r="H316" s="63"/>
      <c r="I316" s="32"/>
    </row>
    <row r="317" spans="2:9" x14ac:dyDescent="0.25">
      <c r="B317" s="50" t="s">
        <v>1267</v>
      </c>
      <c r="C317" s="17" t="s">
        <v>551</v>
      </c>
      <c r="D317" s="25" t="s">
        <v>1087</v>
      </c>
      <c r="E317" s="227" t="s">
        <v>1360</v>
      </c>
      <c r="F317" s="227"/>
      <c r="G317" s="227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1268</v>
      </c>
      <c r="C318" s="17" t="s">
        <v>551</v>
      </c>
      <c r="D318" s="25" t="s">
        <v>1088</v>
      </c>
      <c r="E318" s="227" t="s">
        <v>1495</v>
      </c>
      <c r="F318" s="227"/>
      <c r="G318" s="227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1269</v>
      </c>
      <c r="C319" s="17" t="s">
        <v>551</v>
      </c>
      <c r="D319" s="25" t="s">
        <v>1089</v>
      </c>
      <c r="E319" s="227" t="s">
        <v>1496</v>
      </c>
      <c r="F319" s="227"/>
      <c r="G319" s="227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1270</v>
      </c>
      <c r="C320" s="17" t="s">
        <v>551</v>
      </c>
      <c r="D320" s="25" t="s">
        <v>1090</v>
      </c>
      <c r="E320" s="227" t="s">
        <v>1497</v>
      </c>
      <c r="F320" s="227"/>
      <c r="G320" s="227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1271</v>
      </c>
      <c r="C321" s="17" t="s">
        <v>551</v>
      </c>
      <c r="D321" s="17" t="s">
        <v>1091</v>
      </c>
      <c r="E321" s="227" t="s">
        <v>1361</v>
      </c>
      <c r="F321" s="227"/>
      <c r="G321" s="227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1272</v>
      </c>
      <c r="C322" s="17" t="s">
        <v>551</v>
      </c>
      <c r="D322" s="17" t="s">
        <v>1092</v>
      </c>
      <c r="E322" s="227" t="s">
        <v>1498</v>
      </c>
      <c r="F322" s="227"/>
      <c r="G322" s="227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1273</v>
      </c>
      <c r="C323" s="17" t="s">
        <v>551</v>
      </c>
      <c r="D323" s="17" t="s">
        <v>1093</v>
      </c>
      <c r="E323" s="227" t="s">
        <v>1499</v>
      </c>
      <c r="F323" s="227"/>
      <c r="G323" s="227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1274</v>
      </c>
      <c r="C324" s="17" t="s">
        <v>551</v>
      </c>
      <c r="D324" s="17" t="s">
        <v>1094</v>
      </c>
      <c r="E324" s="227" t="s">
        <v>1500</v>
      </c>
      <c r="F324" s="227"/>
      <c r="G324" s="227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1275</v>
      </c>
      <c r="C325" s="17" t="s">
        <v>551</v>
      </c>
      <c r="D325" s="25" t="s">
        <v>1095</v>
      </c>
      <c r="E325" s="227" t="s">
        <v>1362</v>
      </c>
      <c r="F325" s="227"/>
      <c r="G325" s="227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1276</v>
      </c>
      <c r="C326" s="17" t="s">
        <v>551</v>
      </c>
      <c r="D326" s="25" t="s">
        <v>1096</v>
      </c>
      <c r="E326" s="227" t="s">
        <v>1501</v>
      </c>
      <c r="F326" s="227"/>
      <c r="G326" s="227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1277</v>
      </c>
      <c r="C327" s="17" t="s">
        <v>551</v>
      </c>
      <c r="D327" s="33" t="s">
        <v>1097</v>
      </c>
      <c r="E327" s="227" t="s">
        <v>1502</v>
      </c>
      <c r="F327" s="227"/>
      <c r="G327" s="227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1278</v>
      </c>
      <c r="C328" s="17" t="s">
        <v>551</v>
      </c>
      <c r="D328" s="33" t="s">
        <v>1098</v>
      </c>
      <c r="E328" s="227" t="s">
        <v>1503</v>
      </c>
      <c r="F328" s="227"/>
      <c r="G328" s="227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221"/>
      <c r="F329" s="221"/>
      <c r="G329" s="221"/>
      <c r="H329" s="63"/>
      <c r="I329" s="32"/>
    </row>
    <row r="330" spans="2:9" x14ac:dyDescent="0.25">
      <c r="B330" s="50" t="s">
        <v>1279</v>
      </c>
      <c r="C330" s="17" t="s">
        <v>551</v>
      </c>
      <c r="D330" s="25" t="s">
        <v>1099</v>
      </c>
      <c r="E330" s="227" t="s">
        <v>1363</v>
      </c>
      <c r="F330" s="227"/>
      <c r="G330" s="227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1280</v>
      </c>
      <c r="C331" s="17" t="s">
        <v>551</v>
      </c>
      <c r="D331" s="25" t="s">
        <v>1100</v>
      </c>
      <c r="E331" s="227" t="s">
        <v>1504</v>
      </c>
      <c r="F331" s="227"/>
      <c r="G331" s="227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1281</v>
      </c>
      <c r="C332" s="17" t="s">
        <v>551</v>
      </c>
      <c r="D332" s="25" t="s">
        <v>1101</v>
      </c>
      <c r="E332" s="227" t="s">
        <v>1505</v>
      </c>
      <c r="F332" s="227"/>
      <c r="G332" s="227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1282</v>
      </c>
      <c r="C333" s="17" t="s">
        <v>551</v>
      </c>
      <c r="D333" s="25" t="s">
        <v>1102</v>
      </c>
      <c r="E333" s="227" t="s">
        <v>1506</v>
      </c>
      <c r="F333" s="227"/>
      <c r="G333" s="227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1283</v>
      </c>
      <c r="C334" s="17" t="s">
        <v>551</v>
      </c>
      <c r="D334" s="17" t="s">
        <v>1103</v>
      </c>
      <c r="E334" s="227" t="s">
        <v>1364</v>
      </c>
      <c r="F334" s="227"/>
      <c r="G334" s="227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1284</v>
      </c>
      <c r="C335" s="17" t="s">
        <v>551</v>
      </c>
      <c r="D335" s="17" t="s">
        <v>1104</v>
      </c>
      <c r="E335" s="227" t="s">
        <v>1507</v>
      </c>
      <c r="F335" s="227"/>
      <c r="G335" s="227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1285</v>
      </c>
      <c r="C336" s="17" t="s">
        <v>551</v>
      </c>
      <c r="D336" s="17" t="s">
        <v>1105</v>
      </c>
      <c r="E336" s="227" t="s">
        <v>1508</v>
      </c>
      <c r="F336" s="227"/>
      <c r="G336" s="227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1286</v>
      </c>
      <c r="C337" s="17" t="s">
        <v>551</v>
      </c>
      <c r="D337" s="17" t="s">
        <v>1106</v>
      </c>
      <c r="E337" s="227" t="s">
        <v>1509</v>
      </c>
      <c r="F337" s="227"/>
      <c r="G337" s="227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1287</v>
      </c>
      <c r="C338" s="17" t="s">
        <v>551</v>
      </c>
      <c r="D338" s="25" t="s">
        <v>1107</v>
      </c>
      <c r="E338" s="227" t="s">
        <v>1365</v>
      </c>
      <c r="F338" s="227"/>
      <c r="G338" s="227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1288</v>
      </c>
      <c r="C339" s="17" t="s">
        <v>551</v>
      </c>
      <c r="D339" s="25" t="s">
        <v>1108</v>
      </c>
      <c r="E339" s="227" t="s">
        <v>1510</v>
      </c>
      <c r="F339" s="227"/>
      <c r="G339" s="227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1289</v>
      </c>
      <c r="C340" s="17" t="s">
        <v>551</v>
      </c>
      <c r="D340" s="33" t="s">
        <v>1109</v>
      </c>
      <c r="E340" s="227" t="s">
        <v>1511</v>
      </c>
      <c r="F340" s="227"/>
      <c r="G340" s="227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1290</v>
      </c>
      <c r="C341" s="17" t="s">
        <v>551</v>
      </c>
      <c r="D341" s="33" t="s">
        <v>1110</v>
      </c>
      <c r="E341" s="227" t="s">
        <v>1512</v>
      </c>
      <c r="F341" s="227"/>
      <c r="G341" s="227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221"/>
      <c r="F342" s="221"/>
      <c r="G342" s="221"/>
      <c r="H342" s="63"/>
      <c r="I342" s="32"/>
    </row>
    <row r="343" spans="2:9" x14ac:dyDescent="0.25">
      <c r="B343" s="50" t="s">
        <v>1291</v>
      </c>
      <c r="C343" s="17" t="s">
        <v>551</v>
      </c>
      <c r="D343" s="25" t="s">
        <v>1111</v>
      </c>
      <c r="E343" s="227" t="s">
        <v>1366</v>
      </c>
      <c r="F343" s="227"/>
      <c r="G343" s="227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1292</v>
      </c>
      <c r="C344" s="17" t="s">
        <v>551</v>
      </c>
      <c r="D344" s="25" t="s">
        <v>1112</v>
      </c>
      <c r="E344" s="227" t="s">
        <v>1513</v>
      </c>
      <c r="F344" s="227"/>
      <c r="G344" s="227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1293</v>
      </c>
      <c r="C345" s="17" t="s">
        <v>551</v>
      </c>
      <c r="D345" s="25" t="s">
        <v>1113</v>
      </c>
      <c r="E345" s="227" t="s">
        <v>1514</v>
      </c>
      <c r="F345" s="227"/>
      <c r="G345" s="227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1294</v>
      </c>
      <c r="C346" s="17" t="s">
        <v>551</v>
      </c>
      <c r="D346" s="25" t="s">
        <v>1114</v>
      </c>
      <c r="E346" s="227" t="s">
        <v>1515</v>
      </c>
      <c r="F346" s="227"/>
      <c r="G346" s="227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1295</v>
      </c>
      <c r="C347" s="17" t="s">
        <v>551</v>
      </c>
      <c r="D347" s="17" t="s">
        <v>1115</v>
      </c>
      <c r="E347" s="227" t="s">
        <v>1367</v>
      </c>
      <c r="F347" s="227"/>
      <c r="G347" s="227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1296</v>
      </c>
      <c r="C348" s="17" t="s">
        <v>551</v>
      </c>
      <c r="D348" s="17" t="s">
        <v>1116</v>
      </c>
      <c r="E348" s="227" t="s">
        <v>1516</v>
      </c>
      <c r="F348" s="227"/>
      <c r="G348" s="227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1297</v>
      </c>
      <c r="C349" s="17" t="s">
        <v>551</v>
      </c>
      <c r="D349" s="17" t="s">
        <v>1117</v>
      </c>
      <c r="E349" s="227" t="s">
        <v>1517</v>
      </c>
      <c r="F349" s="227"/>
      <c r="G349" s="227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1298</v>
      </c>
      <c r="C350" s="17" t="s">
        <v>551</v>
      </c>
      <c r="D350" s="17" t="s">
        <v>1118</v>
      </c>
      <c r="E350" s="227" t="s">
        <v>1518</v>
      </c>
      <c r="F350" s="227"/>
      <c r="G350" s="227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1299</v>
      </c>
      <c r="C351" s="17" t="s">
        <v>551</v>
      </c>
      <c r="D351" s="25" t="s">
        <v>1119</v>
      </c>
      <c r="E351" s="227" t="s">
        <v>1368</v>
      </c>
      <c r="F351" s="227"/>
      <c r="G351" s="227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1300</v>
      </c>
      <c r="C352" s="17" t="s">
        <v>551</v>
      </c>
      <c r="D352" s="25" t="s">
        <v>1120</v>
      </c>
      <c r="E352" s="227" t="s">
        <v>1519</v>
      </c>
      <c r="F352" s="227"/>
      <c r="G352" s="227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1301</v>
      </c>
      <c r="C353" s="17" t="s">
        <v>551</v>
      </c>
      <c r="D353" s="33" t="s">
        <v>1121</v>
      </c>
      <c r="E353" s="227" t="s">
        <v>1520</v>
      </c>
      <c r="F353" s="227"/>
      <c r="G353" s="227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1302</v>
      </c>
      <c r="C354" s="17" t="s">
        <v>551</v>
      </c>
      <c r="D354" s="33" t="s">
        <v>1122</v>
      </c>
      <c r="E354" s="227" t="s">
        <v>1521</v>
      </c>
      <c r="F354" s="227"/>
      <c r="G354" s="227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221"/>
      <c r="F355" s="221"/>
      <c r="G355" s="221"/>
      <c r="H355" s="63"/>
      <c r="I355" s="32"/>
    </row>
    <row r="356" spans="2:9" x14ac:dyDescent="0.25">
      <c r="B356" s="50" t="s">
        <v>1303</v>
      </c>
      <c r="C356" s="17" t="s">
        <v>551</v>
      </c>
      <c r="D356" s="25" t="s">
        <v>1123</v>
      </c>
      <c r="E356" s="227" t="s">
        <v>1369</v>
      </c>
      <c r="F356" s="227"/>
      <c r="G356" s="227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1304</v>
      </c>
      <c r="C357" s="17" t="s">
        <v>551</v>
      </c>
      <c r="D357" s="25" t="s">
        <v>1124</v>
      </c>
      <c r="E357" s="227" t="s">
        <v>1522</v>
      </c>
      <c r="F357" s="227"/>
      <c r="G357" s="227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1305</v>
      </c>
      <c r="C358" s="17" t="s">
        <v>551</v>
      </c>
      <c r="D358" s="25" t="s">
        <v>1125</v>
      </c>
      <c r="E358" s="227" t="s">
        <v>1523</v>
      </c>
      <c r="F358" s="227"/>
      <c r="G358" s="227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1306</v>
      </c>
      <c r="C359" s="17" t="s">
        <v>551</v>
      </c>
      <c r="D359" s="25" t="s">
        <v>1126</v>
      </c>
      <c r="E359" s="227" t="s">
        <v>1524</v>
      </c>
      <c r="F359" s="227"/>
      <c r="G359" s="227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1307</v>
      </c>
      <c r="C360" s="17" t="s">
        <v>551</v>
      </c>
      <c r="D360" s="17" t="s">
        <v>1127</v>
      </c>
      <c r="E360" s="227" t="s">
        <v>1370</v>
      </c>
      <c r="F360" s="227"/>
      <c r="G360" s="227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1308</v>
      </c>
      <c r="C361" s="17" t="s">
        <v>551</v>
      </c>
      <c r="D361" s="17" t="s">
        <v>1128</v>
      </c>
      <c r="E361" s="227" t="s">
        <v>1525</v>
      </c>
      <c r="F361" s="227"/>
      <c r="G361" s="227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1309</v>
      </c>
      <c r="C362" s="17" t="s">
        <v>551</v>
      </c>
      <c r="D362" s="17" t="s">
        <v>1129</v>
      </c>
      <c r="E362" s="227" t="s">
        <v>1526</v>
      </c>
      <c r="F362" s="227"/>
      <c r="G362" s="227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1310</v>
      </c>
      <c r="C363" s="17" t="s">
        <v>551</v>
      </c>
      <c r="D363" s="17" t="s">
        <v>1130</v>
      </c>
      <c r="E363" s="227" t="s">
        <v>1527</v>
      </c>
      <c r="F363" s="227"/>
      <c r="G363" s="227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1311</v>
      </c>
      <c r="C364" s="17" t="s">
        <v>551</v>
      </c>
      <c r="D364" s="25" t="s">
        <v>1131</v>
      </c>
      <c r="E364" s="227" t="s">
        <v>1371</v>
      </c>
      <c r="F364" s="227"/>
      <c r="G364" s="227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1312</v>
      </c>
      <c r="C365" s="17" t="s">
        <v>551</v>
      </c>
      <c r="D365" s="25" t="s">
        <v>1132</v>
      </c>
      <c r="E365" s="227" t="s">
        <v>1528</v>
      </c>
      <c r="F365" s="227"/>
      <c r="G365" s="227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1313</v>
      </c>
      <c r="C366" s="17" t="s">
        <v>551</v>
      </c>
      <c r="D366" s="33" t="s">
        <v>1133</v>
      </c>
      <c r="E366" s="227" t="s">
        <v>1529</v>
      </c>
      <c r="F366" s="227"/>
      <c r="G366" s="227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1314</v>
      </c>
      <c r="C367" s="17" t="s">
        <v>551</v>
      </c>
      <c r="D367" s="33" t="s">
        <v>1134</v>
      </c>
      <c r="E367" s="227" t="s">
        <v>1530</v>
      </c>
      <c r="F367" s="227"/>
      <c r="G367" s="227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221"/>
      <c r="F368" s="221"/>
      <c r="G368" s="221"/>
      <c r="H368" s="63"/>
      <c r="I368" s="32"/>
    </row>
    <row r="369" spans="2:9" ht="15" customHeight="1" x14ac:dyDescent="0.25">
      <c r="B369" s="50" t="s">
        <v>935</v>
      </c>
      <c r="C369" s="17" t="s">
        <v>550</v>
      </c>
      <c r="D369" s="25" t="s">
        <v>937</v>
      </c>
      <c r="E369" s="214" t="s">
        <v>945</v>
      </c>
      <c r="F369" s="214"/>
      <c r="G369" s="214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936</v>
      </c>
      <c r="C370" s="17" t="s">
        <v>550</v>
      </c>
      <c r="D370" s="25" t="s">
        <v>938</v>
      </c>
      <c r="E370" s="214" t="s">
        <v>946</v>
      </c>
      <c r="F370" s="214"/>
      <c r="G370" s="214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941</v>
      </c>
      <c r="C371" s="17" t="s">
        <v>550</v>
      </c>
      <c r="D371" s="25" t="s">
        <v>939</v>
      </c>
      <c r="E371" s="214" t="s">
        <v>947</v>
      </c>
      <c r="F371" s="214"/>
      <c r="G371" s="214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942</v>
      </c>
      <c r="C372" s="17" t="s">
        <v>550</v>
      </c>
      <c r="D372" s="25" t="s">
        <v>940</v>
      </c>
      <c r="E372" s="214" t="s">
        <v>948</v>
      </c>
      <c r="F372" s="214"/>
      <c r="G372" s="214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951</v>
      </c>
      <c r="C373" s="17" t="s">
        <v>550</v>
      </c>
      <c r="D373" s="25" t="s">
        <v>943</v>
      </c>
      <c r="E373" s="214" t="s">
        <v>949</v>
      </c>
      <c r="F373" s="214"/>
      <c r="G373" s="214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952</v>
      </c>
      <c r="C374" s="17" t="s">
        <v>550</v>
      </c>
      <c r="D374" s="25" t="s">
        <v>944</v>
      </c>
      <c r="E374" s="214" t="s">
        <v>950</v>
      </c>
      <c r="F374" s="214"/>
      <c r="G374" s="214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221"/>
      <c r="F375" s="221"/>
      <c r="G375" s="221"/>
      <c r="H375" s="63"/>
      <c r="I375" s="32"/>
    </row>
    <row r="376" spans="2:9" ht="30" customHeight="1" x14ac:dyDescent="0.25">
      <c r="B376" s="50" t="s">
        <v>2006</v>
      </c>
      <c r="C376" s="17" t="s">
        <v>550</v>
      </c>
      <c r="D376" s="25" t="s">
        <v>1994</v>
      </c>
      <c r="E376" s="221" t="s">
        <v>2000</v>
      </c>
      <c r="F376" s="221"/>
      <c r="G376" s="221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2007</v>
      </c>
      <c r="C377" s="17" t="s">
        <v>550</v>
      </c>
      <c r="D377" s="25" t="s">
        <v>1995</v>
      </c>
      <c r="E377" s="221" t="s">
        <v>2001</v>
      </c>
      <c r="F377" s="221"/>
      <c r="G377" s="221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2008</v>
      </c>
      <c r="C378" s="17" t="s">
        <v>550</v>
      </c>
      <c r="D378" s="25" t="s">
        <v>1996</v>
      </c>
      <c r="E378" s="221" t="s">
        <v>2002</v>
      </c>
      <c r="F378" s="221"/>
      <c r="G378" s="221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2009</v>
      </c>
      <c r="C379" s="17" t="s">
        <v>550</v>
      </c>
      <c r="D379" s="25" t="s">
        <v>1997</v>
      </c>
      <c r="E379" s="221" t="s">
        <v>2003</v>
      </c>
      <c r="F379" s="221"/>
      <c r="G379" s="221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2010</v>
      </c>
      <c r="C380" s="17" t="s">
        <v>550</v>
      </c>
      <c r="D380" s="25" t="s">
        <v>1998</v>
      </c>
      <c r="E380" s="221" t="s">
        <v>2004</v>
      </c>
      <c r="F380" s="221"/>
      <c r="G380" s="221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2011</v>
      </c>
      <c r="C381" s="17" t="s">
        <v>550</v>
      </c>
      <c r="D381" s="25" t="s">
        <v>1999</v>
      </c>
      <c r="E381" s="221" t="s">
        <v>2005</v>
      </c>
      <c r="F381" s="221"/>
      <c r="G381" s="221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221"/>
      <c r="F382" s="221"/>
      <c r="G382" s="221"/>
      <c r="H382" s="63"/>
      <c r="I382" s="32"/>
    </row>
    <row r="383" spans="2:9" ht="15" customHeight="1" x14ac:dyDescent="0.25">
      <c r="B383" s="50" t="s">
        <v>1545</v>
      </c>
      <c r="C383" s="17" t="s">
        <v>551</v>
      </c>
      <c r="D383" s="25" t="s">
        <v>1546</v>
      </c>
      <c r="E383" s="215" t="s">
        <v>1551</v>
      </c>
      <c r="F383" s="215"/>
      <c r="G383" s="215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1547</v>
      </c>
      <c r="C384" s="17" t="s">
        <v>551</v>
      </c>
      <c r="D384" s="25" t="s">
        <v>1548</v>
      </c>
      <c r="E384" s="215" t="s">
        <v>1552</v>
      </c>
      <c r="F384" s="215"/>
      <c r="G384" s="215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1549</v>
      </c>
      <c r="C385" s="17" t="s">
        <v>551</v>
      </c>
      <c r="D385" s="25" t="s">
        <v>2445</v>
      </c>
      <c r="E385" s="215" t="s">
        <v>1553</v>
      </c>
      <c r="F385" s="215"/>
      <c r="G385" s="215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1550</v>
      </c>
      <c r="C386" s="17" t="s">
        <v>551</v>
      </c>
      <c r="D386" s="25" t="s">
        <v>2446</v>
      </c>
      <c r="E386" s="215" t="s">
        <v>1554</v>
      </c>
      <c r="F386" s="215"/>
      <c r="G386" s="215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229"/>
      <c r="F387" s="229"/>
      <c r="G387" s="229"/>
      <c r="I387" s="32"/>
    </row>
    <row r="388" spans="2:9" ht="15" customHeight="1" x14ac:dyDescent="0.25">
      <c r="B388" s="50" t="s">
        <v>1569</v>
      </c>
      <c r="C388" s="17" t="s">
        <v>551</v>
      </c>
      <c r="D388" s="25" t="s">
        <v>1565</v>
      </c>
      <c r="E388" s="215" t="s">
        <v>1555</v>
      </c>
      <c r="F388" s="215"/>
      <c r="G388" s="215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1570</v>
      </c>
      <c r="C389" s="17" t="s">
        <v>551</v>
      </c>
      <c r="D389" s="25" t="s">
        <v>1566</v>
      </c>
      <c r="E389" s="215" t="s">
        <v>1556</v>
      </c>
      <c r="F389" s="215"/>
      <c r="G389" s="215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1571</v>
      </c>
      <c r="C390" s="17" t="s">
        <v>551</v>
      </c>
      <c r="D390" s="25" t="s">
        <v>2443</v>
      </c>
      <c r="E390" s="215" t="s">
        <v>1557</v>
      </c>
      <c r="F390" s="215"/>
      <c r="G390" s="215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1572</v>
      </c>
      <c r="C391" s="17" t="s">
        <v>551</v>
      </c>
      <c r="D391" s="25" t="s">
        <v>2444</v>
      </c>
      <c r="E391" s="215" t="s">
        <v>1558</v>
      </c>
      <c r="F391" s="215"/>
      <c r="G391" s="215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229"/>
      <c r="F392" s="229"/>
      <c r="G392" s="229"/>
      <c r="I392" s="32"/>
    </row>
    <row r="393" spans="2:9" ht="15" customHeight="1" x14ac:dyDescent="0.25">
      <c r="B393" s="50" t="s">
        <v>1573</v>
      </c>
      <c r="C393" s="17" t="s">
        <v>551</v>
      </c>
      <c r="D393" s="25" t="s">
        <v>1567</v>
      </c>
      <c r="E393" s="215" t="s">
        <v>1559</v>
      </c>
      <c r="F393" s="215"/>
      <c r="G393" s="215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1574</v>
      </c>
      <c r="C394" s="17" t="s">
        <v>551</v>
      </c>
      <c r="D394" s="25" t="s">
        <v>1568</v>
      </c>
      <c r="E394" s="215" t="s">
        <v>1560</v>
      </c>
      <c r="F394" s="215"/>
      <c r="G394" s="215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1575</v>
      </c>
      <c r="C395" s="17" t="s">
        <v>551</v>
      </c>
      <c r="D395" s="25" t="s">
        <v>2441</v>
      </c>
      <c r="E395" s="215" t="s">
        <v>1561</v>
      </c>
      <c r="F395" s="215"/>
      <c r="G395" s="215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1576</v>
      </c>
      <c r="C396" s="17" t="s">
        <v>551</v>
      </c>
      <c r="D396" s="25" t="s">
        <v>2442</v>
      </c>
      <c r="E396" s="215" t="s">
        <v>1562</v>
      </c>
      <c r="F396" s="215"/>
      <c r="G396" s="215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229"/>
      <c r="F397" s="229"/>
      <c r="G397" s="229"/>
      <c r="I397" s="32"/>
    </row>
    <row r="398" spans="2:9" ht="15" customHeight="1" x14ac:dyDescent="0.25">
      <c r="B398" s="50" t="s">
        <v>1580</v>
      </c>
      <c r="C398" s="17" t="s">
        <v>550</v>
      </c>
      <c r="D398" s="25" t="s">
        <v>1578</v>
      </c>
      <c r="E398" s="215" t="s">
        <v>1563</v>
      </c>
      <c r="F398" s="215"/>
      <c r="G398" s="215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1581</v>
      </c>
      <c r="C399" s="17" t="s">
        <v>550</v>
      </c>
      <c r="D399" s="25" t="s">
        <v>1579</v>
      </c>
      <c r="E399" s="215" t="s">
        <v>1564</v>
      </c>
      <c r="F399" s="215"/>
      <c r="G399" s="215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221"/>
      <c r="F400" s="221"/>
      <c r="G400" s="221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216" t="s">
        <v>1577</v>
      </c>
      <c r="B402" s="216"/>
      <c r="C402" s="216"/>
      <c r="D402" s="216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801</v>
      </c>
      <c r="C404" s="69" t="s">
        <v>737</v>
      </c>
      <c r="D404" s="25" t="s">
        <v>811</v>
      </c>
      <c r="E404" s="228" t="s">
        <v>1582</v>
      </c>
      <c r="F404" s="228"/>
      <c r="G404" s="228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802</v>
      </c>
      <c r="C405" s="69" t="s">
        <v>737</v>
      </c>
      <c r="D405" s="25" t="s">
        <v>812</v>
      </c>
      <c r="E405" s="228" t="s">
        <v>1583</v>
      </c>
      <c r="F405" s="228"/>
      <c r="G405" s="228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803</v>
      </c>
      <c r="C406" s="69" t="s">
        <v>737</v>
      </c>
      <c r="D406" s="32" t="s">
        <v>813</v>
      </c>
      <c r="E406" s="228" t="s">
        <v>1584</v>
      </c>
      <c r="F406" s="228"/>
      <c r="G406" s="228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804</v>
      </c>
      <c r="C407" s="69" t="s">
        <v>737</v>
      </c>
      <c r="D407" s="25" t="s">
        <v>814</v>
      </c>
      <c r="E407" s="228" t="s">
        <v>1585</v>
      </c>
      <c r="F407" s="228"/>
      <c r="G407" s="228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805</v>
      </c>
      <c r="C408" s="69" t="s">
        <v>737</v>
      </c>
      <c r="D408" s="17" t="s">
        <v>815</v>
      </c>
      <c r="E408" s="228" t="s">
        <v>1586</v>
      </c>
      <c r="F408" s="228"/>
      <c r="G408" s="228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806</v>
      </c>
      <c r="C409" s="69" t="s">
        <v>737</v>
      </c>
      <c r="D409" s="17" t="s">
        <v>816</v>
      </c>
      <c r="E409" s="228" t="s">
        <v>1587</v>
      </c>
      <c r="F409" s="228"/>
      <c r="G409" s="228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807</v>
      </c>
      <c r="C410" s="69" t="s">
        <v>737</v>
      </c>
      <c r="D410" s="17" t="s">
        <v>817</v>
      </c>
      <c r="E410" s="228" t="s">
        <v>1588</v>
      </c>
      <c r="F410" s="228"/>
      <c r="G410" s="228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808</v>
      </c>
      <c r="C411" s="69" t="s">
        <v>737</v>
      </c>
      <c r="D411" s="17" t="s">
        <v>818</v>
      </c>
      <c r="E411" s="228" t="s">
        <v>1589</v>
      </c>
      <c r="F411" s="228"/>
      <c r="G411" s="228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809</v>
      </c>
      <c r="C412" s="69" t="s">
        <v>737</v>
      </c>
      <c r="D412" s="17" t="s">
        <v>819</v>
      </c>
      <c r="E412" s="221" t="s">
        <v>810</v>
      </c>
      <c r="F412" s="221"/>
      <c r="G412" s="221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1598</v>
      </c>
      <c r="C413" s="69" t="s">
        <v>737</v>
      </c>
      <c r="D413" s="25" t="s">
        <v>1594</v>
      </c>
      <c r="E413" s="228" t="s">
        <v>1590</v>
      </c>
      <c r="F413" s="228"/>
      <c r="G413" s="228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1599</v>
      </c>
      <c r="C414" s="69" t="s">
        <v>737</v>
      </c>
      <c r="D414" s="25" t="s">
        <v>1595</v>
      </c>
      <c r="E414" s="228" t="s">
        <v>1591</v>
      </c>
      <c r="F414" s="228"/>
      <c r="G414" s="228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1600</v>
      </c>
      <c r="C415" s="69" t="s">
        <v>737</v>
      </c>
      <c r="D415" s="32" t="s">
        <v>1596</v>
      </c>
      <c r="E415" s="228" t="s">
        <v>1592</v>
      </c>
      <c r="F415" s="228"/>
      <c r="G415" s="228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1601</v>
      </c>
      <c r="C416" s="69" t="s">
        <v>737</v>
      </c>
      <c r="D416" s="25" t="s">
        <v>1597</v>
      </c>
      <c r="E416" s="228" t="s">
        <v>1593</v>
      </c>
      <c r="F416" s="228"/>
      <c r="G416" s="228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12"/>
      <c r="D417" s="32"/>
      <c r="E417" s="221"/>
      <c r="F417" s="221"/>
      <c r="G417" s="221"/>
      <c r="H417" s="63"/>
      <c r="I417" s="32"/>
    </row>
    <row r="418" spans="2:9" x14ac:dyDescent="0.25">
      <c r="B418" s="23" t="s">
        <v>1602</v>
      </c>
      <c r="C418" s="112" t="s">
        <v>834</v>
      </c>
      <c r="D418" s="17" t="s">
        <v>822</v>
      </c>
      <c r="E418" s="221" t="s">
        <v>1759</v>
      </c>
      <c r="F418" s="221"/>
      <c r="G418" s="221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1603</v>
      </c>
      <c r="C419" s="112" t="s">
        <v>834</v>
      </c>
      <c r="D419" s="17" t="s">
        <v>823</v>
      </c>
      <c r="E419" s="214" t="s">
        <v>1760</v>
      </c>
      <c r="F419" s="214"/>
      <c r="G419" s="214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1604</v>
      </c>
      <c r="C420" s="112" t="s">
        <v>834</v>
      </c>
      <c r="D420" s="17" t="s">
        <v>824</v>
      </c>
      <c r="E420" s="214" t="s">
        <v>1761</v>
      </c>
      <c r="F420" s="214"/>
      <c r="G420" s="214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1605</v>
      </c>
      <c r="C421" s="112" t="s">
        <v>834</v>
      </c>
      <c r="D421" s="17" t="s">
        <v>825</v>
      </c>
      <c r="E421" s="214" t="s">
        <v>1762</v>
      </c>
      <c r="F421" s="214"/>
      <c r="G421" s="214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1714</v>
      </c>
      <c r="C422" s="112" t="s">
        <v>834</v>
      </c>
      <c r="D422" s="32" t="s">
        <v>1718</v>
      </c>
      <c r="E422" s="221" t="s">
        <v>1767</v>
      </c>
      <c r="F422" s="221"/>
      <c r="G422" s="221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1715</v>
      </c>
      <c r="C423" s="112" t="s">
        <v>834</v>
      </c>
      <c r="D423" s="32" t="s">
        <v>1719</v>
      </c>
      <c r="E423" s="221" t="s">
        <v>1768</v>
      </c>
      <c r="F423" s="221"/>
      <c r="G423" s="221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1716</v>
      </c>
      <c r="C424" s="112" t="s">
        <v>834</v>
      </c>
      <c r="D424" s="32" t="s">
        <v>1720</v>
      </c>
      <c r="E424" s="221" t="s">
        <v>1769</v>
      </c>
      <c r="F424" s="221"/>
      <c r="G424" s="221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1717</v>
      </c>
      <c r="C425" s="112" t="s">
        <v>834</v>
      </c>
      <c r="D425" s="32" t="s">
        <v>1721</v>
      </c>
      <c r="E425" s="221" t="s">
        <v>1770</v>
      </c>
      <c r="F425" s="221"/>
      <c r="G425" s="221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1722</v>
      </c>
      <c r="C426" s="112" t="s">
        <v>834</v>
      </c>
      <c r="D426" s="32" t="s">
        <v>1723</v>
      </c>
      <c r="E426" s="228" t="s">
        <v>1783</v>
      </c>
      <c r="F426" s="228"/>
      <c r="G426" s="228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1728</v>
      </c>
      <c r="C427" s="112" t="s">
        <v>834</v>
      </c>
      <c r="D427" s="17" t="s">
        <v>1724</v>
      </c>
      <c r="E427" s="221" t="s">
        <v>1775</v>
      </c>
      <c r="F427" s="221"/>
      <c r="G427" s="221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1729</v>
      </c>
      <c r="C428" s="112" t="s">
        <v>834</v>
      </c>
      <c r="D428" s="17" t="s">
        <v>1725</v>
      </c>
      <c r="E428" s="214" t="s">
        <v>1776</v>
      </c>
      <c r="F428" s="214"/>
      <c r="G428" s="214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1730</v>
      </c>
      <c r="C429" s="112" t="s">
        <v>834</v>
      </c>
      <c r="D429" s="17" t="s">
        <v>1726</v>
      </c>
      <c r="E429" s="214" t="s">
        <v>1777</v>
      </c>
      <c r="F429" s="214"/>
      <c r="G429" s="214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1731</v>
      </c>
      <c r="C430" s="112" t="s">
        <v>834</v>
      </c>
      <c r="D430" s="17" t="s">
        <v>1727</v>
      </c>
      <c r="E430" s="214" t="s">
        <v>1778</v>
      </c>
      <c r="F430" s="214"/>
      <c r="G430" s="214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12"/>
      <c r="D431" s="32"/>
      <c r="E431" s="110"/>
      <c r="F431" s="110"/>
      <c r="G431" s="110"/>
      <c r="H431" s="63"/>
      <c r="I431" s="32"/>
    </row>
    <row r="432" spans="2:9" x14ac:dyDescent="0.25">
      <c r="B432" s="23" t="s">
        <v>1745</v>
      </c>
      <c r="C432" s="112" t="s">
        <v>834</v>
      </c>
      <c r="D432" s="17" t="s">
        <v>1732</v>
      </c>
      <c r="E432" s="221" t="s">
        <v>1763</v>
      </c>
      <c r="F432" s="221"/>
      <c r="G432" s="221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1746</v>
      </c>
      <c r="C433" s="112" t="s">
        <v>834</v>
      </c>
      <c r="D433" s="17" t="s">
        <v>1733</v>
      </c>
      <c r="E433" s="214" t="s">
        <v>1764</v>
      </c>
      <c r="F433" s="214"/>
      <c r="G433" s="214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1747</v>
      </c>
      <c r="C434" s="112" t="s">
        <v>834</v>
      </c>
      <c r="D434" s="17" t="s">
        <v>1734</v>
      </c>
      <c r="E434" s="214" t="s">
        <v>1765</v>
      </c>
      <c r="F434" s="214"/>
      <c r="G434" s="214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1748</v>
      </c>
      <c r="C435" s="112" t="s">
        <v>834</v>
      </c>
      <c r="D435" s="17" t="s">
        <v>1735</v>
      </c>
      <c r="E435" s="214" t="s">
        <v>1766</v>
      </c>
      <c r="F435" s="214"/>
      <c r="G435" s="214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1749</v>
      </c>
      <c r="C436" s="112" t="s">
        <v>834</v>
      </c>
      <c r="D436" s="32" t="s">
        <v>1736</v>
      </c>
      <c r="E436" s="221" t="s">
        <v>1771</v>
      </c>
      <c r="F436" s="221"/>
      <c r="G436" s="221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1750</v>
      </c>
      <c r="C437" s="112" t="s">
        <v>834</v>
      </c>
      <c r="D437" s="32" t="s">
        <v>1737</v>
      </c>
      <c r="E437" s="221" t="s">
        <v>1772</v>
      </c>
      <c r="F437" s="221"/>
      <c r="G437" s="221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1751</v>
      </c>
      <c r="C438" s="112" t="s">
        <v>834</v>
      </c>
      <c r="D438" s="32" t="s">
        <v>1738</v>
      </c>
      <c r="E438" s="221" t="s">
        <v>1773</v>
      </c>
      <c r="F438" s="221"/>
      <c r="G438" s="221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1752</v>
      </c>
      <c r="C439" s="112" t="s">
        <v>834</v>
      </c>
      <c r="D439" s="32" t="s">
        <v>1739</v>
      </c>
      <c r="E439" s="221" t="s">
        <v>1774</v>
      </c>
      <c r="F439" s="221"/>
      <c r="G439" s="221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1753</v>
      </c>
      <c r="C440" s="112" t="s">
        <v>834</v>
      </c>
      <c r="D440" s="32" t="s">
        <v>1740</v>
      </c>
      <c r="E440" s="230" t="s">
        <v>1784</v>
      </c>
      <c r="F440" s="230"/>
      <c r="G440" s="230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1754</v>
      </c>
      <c r="C441" s="112" t="s">
        <v>834</v>
      </c>
      <c r="D441" s="17" t="s">
        <v>1741</v>
      </c>
      <c r="E441" s="221" t="s">
        <v>1779</v>
      </c>
      <c r="F441" s="221"/>
      <c r="G441" s="221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1755</v>
      </c>
      <c r="C442" s="112" t="s">
        <v>834</v>
      </c>
      <c r="D442" s="17" t="s">
        <v>1742</v>
      </c>
      <c r="E442" s="214" t="s">
        <v>1780</v>
      </c>
      <c r="F442" s="214"/>
      <c r="G442" s="214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1756</v>
      </c>
      <c r="C443" s="112" t="s">
        <v>834</v>
      </c>
      <c r="D443" s="17" t="s">
        <v>1743</v>
      </c>
      <c r="E443" s="214" t="s">
        <v>1781</v>
      </c>
      <c r="F443" s="214"/>
      <c r="G443" s="214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1757</v>
      </c>
      <c r="C444" s="112" t="s">
        <v>834</v>
      </c>
      <c r="D444" s="17" t="s">
        <v>1744</v>
      </c>
      <c r="E444" s="214" t="s">
        <v>1782</v>
      </c>
      <c r="F444" s="214"/>
      <c r="G444" s="214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12"/>
      <c r="D445" s="32"/>
      <c r="E445" s="221"/>
      <c r="F445" s="221"/>
      <c r="G445" s="221"/>
      <c r="H445" s="63"/>
      <c r="I445" s="32"/>
    </row>
    <row r="446" spans="2:9" x14ac:dyDescent="0.25">
      <c r="B446" s="23" t="s">
        <v>1606</v>
      </c>
      <c r="C446" s="112" t="s">
        <v>834</v>
      </c>
      <c r="D446" s="17" t="s">
        <v>826</v>
      </c>
      <c r="E446" s="221" t="s">
        <v>1785</v>
      </c>
      <c r="F446" s="221"/>
      <c r="G446" s="221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1607</v>
      </c>
      <c r="C447" s="112" t="s">
        <v>834</v>
      </c>
      <c r="D447" s="17" t="s">
        <v>827</v>
      </c>
      <c r="E447" s="214" t="s">
        <v>1786</v>
      </c>
      <c r="F447" s="214"/>
      <c r="G447" s="214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1608</v>
      </c>
      <c r="C448" s="112" t="s">
        <v>834</v>
      </c>
      <c r="D448" s="17" t="s">
        <v>828</v>
      </c>
      <c r="E448" s="214" t="s">
        <v>1787</v>
      </c>
      <c r="F448" s="214"/>
      <c r="G448" s="214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1609</v>
      </c>
      <c r="C449" s="112" t="s">
        <v>834</v>
      </c>
      <c r="D449" s="17" t="s">
        <v>829</v>
      </c>
      <c r="E449" s="214" t="s">
        <v>1788</v>
      </c>
      <c r="F449" s="214"/>
      <c r="G449" s="214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1952</v>
      </c>
      <c r="C450" s="112" t="s">
        <v>834</v>
      </c>
      <c r="D450" s="32" t="s">
        <v>1789</v>
      </c>
      <c r="E450" s="221" t="s">
        <v>1790</v>
      </c>
      <c r="F450" s="221"/>
      <c r="G450" s="221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1953</v>
      </c>
      <c r="C451" s="112" t="s">
        <v>834</v>
      </c>
      <c r="D451" s="32" t="s">
        <v>1791</v>
      </c>
      <c r="E451" s="221" t="s">
        <v>1792</v>
      </c>
      <c r="F451" s="221"/>
      <c r="G451" s="221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1954</v>
      </c>
      <c r="C452" s="112" t="s">
        <v>834</v>
      </c>
      <c r="D452" s="32" t="s">
        <v>1793</v>
      </c>
      <c r="E452" s="221" t="s">
        <v>1794</v>
      </c>
      <c r="F452" s="221"/>
      <c r="G452" s="221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1955</v>
      </c>
      <c r="C453" s="112" t="s">
        <v>834</v>
      </c>
      <c r="D453" s="32" t="s">
        <v>1795</v>
      </c>
      <c r="E453" s="221" t="s">
        <v>1796</v>
      </c>
      <c r="F453" s="221"/>
      <c r="G453" s="221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1899</v>
      </c>
      <c r="C454" s="112" t="s">
        <v>834</v>
      </c>
      <c r="D454" s="32" t="s">
        <v>1797</v>
      </c>
      <c r="E454" s="228" t="s">
        <v>1798</v>
      </c>
      <c r="F454" s="228"/>
      <c r="G454" s="228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1956</v>
      </c>
      <c r="C455" s="112" t="s">
        <v>834</v>
      </c>
      <c r="D455" s="17" t="s">
        <v>1799</v>
      </c>
      <c r="E455" s="221" t="s">
        <v>1800</v>
      </c>
      <c r="F455" s="221"/>
      <c r="G455" s="221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1957</v>
      </c>
      <c r="C456" s="112" t="s">
        <v>834</v>
      </c>
      <c r="D456" s="17" t="s">
        <v>1801</v>
      </c>
      <c r="E456" s="214" t="s">
        <v>1802</v>
      </c>
      <c r="F456" s="214"/>
      <c r="G456" s="214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1958</v>
      </c>
      <c r="C457" s="112" t="s">
        <v>834</v>
      </c>
      <c r="D457" s="17" t="s">
        <v>1803</v>
      </c>
      <c r="E457" s="214" t="s">
        <v>1804</v>
      </c>
      <c r="F457" s="214"/>
      <c r="G457" s="214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1959</v>
      </c>
      <c r="C458" s="112" t="s">
        <v>834</v>
      </c>
      <c r="D458" s="17" t="s">
        <v>1805</v>
      </c>
      <c r="E458" s="214" t="s">
        <v>1806</v>
      </c>
      <c r="F458" s="214"/>
      <c r="G458" s="214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12"/>
      <c r="D459" s="32"/>
      <c r="E459" s="110"/>
      <c r="F459" s="110"/>
      <c r="G459" s="110"/>
      <c r="H459" s="63"/>
      <c r="I459" s="32"/>
    </row>
    <row r="460" spans="2:9" x14ac:dyDescent="0.25">
      <c r="B460" s="23" t="s">
        <v>1960</v>
      </c>
      <c r="C460" s="112" t="s">
        <v>834</v>
      </c>
      <c r="D460" s="17" t="s">
        <v>1807</v>
      </c>
      <c r="E460" s="221" t="s">
        <v>1808</v>
      </c>
      <c r="F460" s="221"/>
      <c r="G460" s="221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1961</v>
      </c>
      <c r="C461" s="112" t="s">
        <v>834</v>
      </c>
      <c r="D461" s="17" t="s">
        <v>1809</v>
      </c>
      <c r="E461" s="214" t="s">
        <v>1810</v>
      </c>
      <c r="F461" s="214"/>
      <c r="G461" s="214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1962</v>
      </c>
      <c r="C462" s="112" t="s">
        <v>834</v>
      </c>
      <c r="D462" s="17" t="s">
        <v>1811</v>
      </c>
      <c r="E462" s="214" t="s">
        <v>1812</v>
      </c>
      <c r="F462" s="214"/>
      <c r="G462" s="214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1963</v>
      </c>
      <c r="C463" s="112" t="s">
        <v>834</v>
      </c>
      <c r="D463" s="17" t="s">
        <v>1813</v>
      </c>
      <c r="E463" s="214" t="s">
        <v>1814</v>
      </c>
      <c r="F463" s="214"/>
      <c r="G463" s="214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1964</v>
      </c>
      <c r="C464" s="112" t="s">
        <v>834</v>
      </c>
      <c r="D464" s="32" t="s">
        <v>1815</v>
      </c>
      <c r="E464" s="221" t="s">
        <v>1816</v>
      </c>
      <c r="F464" s="221"/>
      <c r="G464" s="221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1965</v>
      </c>
      <c r="C465" s="112" t="s">
        <v>834</v>
      </c>
      <c r="D465" s="32" t="s">
        <v>1817</v>
      </c>
      <c r="E465" s="221" t="s">
        <v>1818</v>
      </c>
      <c r="F465" s="221"/>
      <c r="G465" s="221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1966</v>
      </c>
      <c r="C466" s="112" t="s">
        <v>834</v>
      </c>
      <c r="D466" s="32" t="s">
        <v>1819</v>
      </c>
      <c r="E466" s="221" t="s">
        <v>1820</v>
      </c>
      <c r="F466" s="221"/>
      <c r="G466" s="221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1967</v>
      </c>
      <c r="C467" s="112" t="s">
        <v>834</v>
      </c>
      <c r="D467" s="32" t="s">
        <v>1821</v>
      </c>
      <c r="E467" s="221" t="s">
        <v>1822</v>
      </c>
      <c r="F467" s="221"/>
      <c r="G467" s="221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1968</v>
      </c>
      <c r="C468" s="112" t="s">
        <v>834</v>
      </c>
      <c r="D468" s="32" t="s">
        <v>1823</v>
      </c>
      <c r="E468" s="230" t="s">
        <v>1824</v>
      </c>
      <c r="F468" s="230"/>
      <c r="G468" s="230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1969</v>
      </c>
      <c r="C469" s="112" t="s">
        <v>834</v>
      </c>
      <c r="D469" s="17" t="s">
        <v>1825</v>
      </c>
      <c r="E469" s="221" t="s">
        <v>1826</v>
      </c>
      <c r="F469" s="221"/>
      <c r="G469" s="221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1970</v>
      </c>
      <c r="C470" s="112" t="s">
        <v>834</v>
      </c>
      <c r="D470" s="17" t="s">
        <v>1827</v>
      </c>
      <c r="E470" s="214" t="s">
        <v>1828</v>
      </c>
      <c r="F470" s="214"/>
      <c r="G470" s="214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1971</v>
      </c>
      <c r="C471" s="112" t="s">
        <v>834</v>
      </c>
      <c r="D471" s="17" t="s">
        <v>1829</v>
      </c>
      <c r="E471" s="214" t="s">
        <v>1830</v>
      </c>
      <c r="F471" s="214"/>
      <c r="G471" s="214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1972</v>
      </c>
      <c r="C472" s="112" t="s">
        <v>834</v>
      </c>
      <c r="D472" s="17" t="s">
        <v>1831</v>
      </c>
      <c r="E472" s="214" t="s">
        <v>1832</v>
      </c>
      <c r="F472" s="214"/>
      <c r="G472" s="214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12"/>
      <c r="D473" s="32"/>
      <c r="E473" s="221"/>
      <c r="F473" s="221"/>
      <c r="G473" s="221"/>
      <c r="H473" s="63"/>
      <c r="I473" s="32"/>
    </row>
    <row r="474" spans="2:9" x14ac:dyDescent="0.25">
      <c r="B474" s="23" t="s">
        <v>1610</v>
      </c>
      <c r="C474" s="112" t="s">
        <v>834</v>
      </c>
      <c r="D474" s="17" t="s">
        <v>830</v>
      </c>
      <c r="E474" s="221" t="s">
        <v>1833</v>
      </c>
      <c r="F474" s="221"/>
      <c r="G474" s="221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1611</v>
      </c>
      <c r="C475" s="112" t="s">
        <v>834</v>
      </c>
      <c r="D475" s="17" t="s">
        <v>831</v>
      </c>
      <c r="E475" s="214" t="s">
        <v>1834</v>
      </c>
      <c r="F475" s="214"/>
      <c r="G475" s="214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1612</v>
      </c>
      <c r="C476" s="112" t="s">
        <v>834</v>
      </c>
      <c r="D476" s="17" t="s">
        <v>832</v>
      </c>
      <c r="E476" s="214" t="s">
        <v>1835</v>
      </c>
      <c r="F476" s="214"/>
      <c r="G476" s="214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1613</v>
      </c>
      <c r="C477" s="112" t="s">
        <v>834</v>
      </c>
      <c r="D477" s="17" t="s">
        <v>833</v>
      </c>
      <c r="E477" s="214" t="s">
        <v>1836</v>
      </c>
      <c r="F477" s="214"/>
      <c r="G477" s="214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1973</v>
      </c>
      <c r="C478" s="112" t="s">
        <v>834</v>
      </c>
      <c r="D478" s="32" t="s">
        <v>1837</v>
      </c>
      <c r="E478" s="221" t="s">
        <v>1838</v>
      </c>
      <c r="F478" s="221"/>
      <c r="G478" s="221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1974</v>
      </c>
      <c r="C479" s="112" t="s">
        <v>834</v>
      </c>
      <c r="D479" s="32" t="s">
        <v>1839</v>
      </c>
      <c r="E479" s="221" t="s">
        <v>1840</v>
      </c>
      <c r="F479" s="221"/>
      <c r="G479" s="221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1975</v>
      </c>
      <c r="C480" s="112" t="s">
        <v>834</v>
      </c>
      <c r="D480" s="32" t="s">
        <v>1841</v>
      </c>
      <c r="E480" s="221" t="s">
        <v>1842</v>
      </c>
      <c r="F480" s="221"/>
      <c r="G480" s="221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1976</v>
      </c>
      <c r="C481" s="112" t="s">
        <v>834</v>
      </c>
      <c r="D481" s="32" t="s">
        <v>1843</v>
      </c>
      <c r="E481" s="221" t="s">
        <v>1844</v>
      </c>
      <c r="F481" s="221"/>
      <c r="G481" s="221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1900</v>
      </c>
      <c r="C482" s="112" t="s">
        <v>834</v>
      </c>
      <c r="D482" s="32" t="s">
        <v>1845</v>
      </c>
      <c r="E482" s="228" t="s">
        <v>1846</v>
      </c>
      <c r="F482" s="228"/>
      <c r="G482" s="228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1977</v>
      </c>
      <c r="C483" s="112" t="s">
        <v>834</v>
      </c>
      <c r="D483" s="17" t="s">
        <v>1847</v>
      </c>
      <c r="E483" s="221" t="s">
        <v>1848</v>
      </c>
      <c r="F483" s="221"/>
      <c r="G483" s="221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1978</v>
      </c>
      <c r="C484" s="112" t="s">
        <v>834</v>
      </c>
      <c r="D484" s="17" t="s">
        <v>1849</v>
      </c>
      <c r="E484" s="214" t="s">
        <v>1850</v>
      </c>
      <c r="F484" s="214"/>
      <c r="G484" s="214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1979</v>
      </c>
      <c r="C485" s="112" t="s">
        <v>834</v>
      </c>
      <c r="D485" s="17" t="s">
        <v>1851</v>
      </c>
      <c r="E485" s="214" t="s">
        <v>1852</v>
      </c>
      <c r="F485" s="214"/>
      <c r="G485" s="214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1980</v>
      </c>
      <c r="C486" s="112" t="s">
        <v>834</v>
      </c>
      <c r="D486" s="17" t="s">
        <v>1853</v>
      </c>
      <c r="E486" s="214" t="s">
        <v>1854</v>
      </c>
      <c r="F486" s="214"/>
      <c r="G486" s="214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12"/>
      <c r="D487" s="32"/>
      <c r="E487" s="110"/>
      <c r="F487" s="110"/>
      <c r="G487" s="110"/>
      <c r="H487" s="63"/>
      <c r="I487" s="32"/>
    </row>
    <row r="488" spans="2:9" x14ac:dyDescent="0.25">
      <c r="B488" s="23" t="s">
        <v>1981</v>
      </c>
      <c r="C488" s="112" t="s">
        <v>834</v>
      </c>
      <c r="D488" s="17" t="s">
        <v>1855</v>
      </c>
      <c r="E488" s="221" t="s">
        <v>1856</v>
      </c>
      <c r="F488" s="221"/>
      <c r="G488" s="221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1982</v>
      </c>
      <c r="C489" s="112" t="s">
        <v>834</v>
      </c>
      <c r="D489" s="17" t="s">
        <v>1857</v>
      </c>
      <c r="E489" s="214" t="s">
        <v>1858</v>
      </c>
      <c r="F489" s="214"/>
      <c r="G489" s="214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1983</v>
      </c>
      <c r="C490" s="112" t="s">
        <v>834</v>
      </c>
      <c r="D490" s="17" t="s">
        <v>1859</v>
      </c>
      <c r="E490" s="214" t="s">
        <v>1860</v>
      </c>
      <c r="F490" s="214"/>
      <c r="G490" s="214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1984</v>
      </c>
      <c r="C491" s="112" t="s">
        <v>834</v>
      </c>
      <c r="D491" s="17" t="s">
        <v>1861</v>
      </c>
      <c r="E491" s="214" t="s">
        <v>1862</v>
      </c>
      <c r="F491" s="214"/>
      <c r="G491" s="214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1985</v>
      </c>
      <c r="C492" s="112" t="s">
        <v>834</v>
      </c>
      <c r="D492" s="32" t="s">
        <v>1863</v>
      </c>
      <c r="E492" s="221" t="s">
        <v>1864</v>
      </c>
      <c r="F492" s="221"/>
      <c r="G492" s="221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1986</v>
      </c>
      <c r="C493" s="112" t="s">
        <v>834</v>
      </c>
      <c r="D493" s="32" t="s">
        <v>1865</v>
      </c>
      <c r="E493" s="221" t="s">
        <v>1866</v>
      </c>
      <c r="F493" s="221"/>
      <c r="G493" s="221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1987</v>
      </c>
      <c r="C494" s="112" t="s">
        <v>834</v>
      </c>
      <c r="D494" s="32" t="s">
        <v>1867</v>
      </c>
      <c r="E494" s="221" t="s">
        <v>1868</v>
      </c>
      <c r="F494" s="221"/>
      <c r="G494" s="221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1988</v>
      </c>
      <c r="C495" s="112" t="s">
        <v>834</v>
      </c>
      <c r="D495" s="32" t="s">
        <v>1869</v>
      </c>
      <c r="E495" s="221" t="s">
        <v>1870</v>
      </c>
      <c r="F495" s="221"/>
      <c r="G495" s="221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1989</v>
      </c>
      <c r="C496" s="112" t="s">
        <v>834</v>
      </c>
      <c r="D496" s="32" t="s">
        <v>1871</v>
      </c>
      <c r="E496" s="230" t="s">
        <v>1872</v>
      </c>
      <c r="F496" s="230"/>
      <c r="G496" s="230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1990</v>
      </c>
      <c r="C497" s="112" t="s">
        <v>834</v>
      </c>
      <c r="D497" s="17" t="s">
        <v>1873</v>
      </c>
      <c r="E497" s="221" t="s">
        <v>1874</v>
      </c>
      <c r="F497" s="221"/>
      <c r="G497" s="221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1991</v>
      </c>
      <c r="C498" s="112" t="s">
        <v>834</v>
      </c>
      <c r="D498" s="17" t="s">
        <v>1875</v>
      </c>
      <c r="E498" s="214" t="s">
        <v>1876</v>
      </c>
      <c r="F498" s="214"/>
      <c r="G498" s="214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1992</v>
      </c>
      <c r="C499" s="112" t="s">
        <v>834</v>
      </c>
      <c r="D499" s="17" t="s">
        <v>1877</v>
      </c>
      <c r="E499" s="214" t="s">
        <v>1878</v>
      </c>
      <c r="F499" s="214"/>
      <c r="G499" s="214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1993</v>
      </c>
      <c r="C500" s="112" t="s">
        <v>834</v>
      </c>
      <c r="D500" s="17" t="s">
        <v>1879</v>
      </c>
      <c r="E500" s="214" t="s">
        <v>1880</v>
      </c>
      <c r="F500" s="214"/>
      <c r="G500" s="214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12"/>
      <c r="E501" s="111"/>
      <c r="F501" s="111"/>
      <c r="G501" s="111"/>
      <c r="H501" s="63"/>
      <c r="I501" s="32"/>
    </row>
    <row r="502" spans="2:9" x14ac:dyDescent="0.25">
      <c r="B502" s="23" t="s">
        <v>1885</v>
      </c>
      <c r="C502" s="112" t="s">
        <v>550</v>
      </c>
      <c r="D502" s="17" t="s">
        <v>1901</v>
      </c>
      <c r="E502" s="214" t="s">
        <v>1943</v>
      </c>
      <c r="F502" s="214"/>
      <c r="G502" s="214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1886</v>
      </c>
      <c r="C503" s="112" t="s">
        <v>550</v>
      </c>
      <c r="D503" s="17" t="s">
        <v>1902</v>
      </c>
      <c r="E503" s="214" t="s">
        <v>1944</v>
      </c>
      <c r="F503" s="214"/>
      <c r="G503" s="214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1887</v>
      </c>
      <c r="C504" s="112" t="s">
        <v>550</v>
      </c>
      <c r="D504" s="17" t="s">
        <v>1903</v>
      </c>
      <c r="E504" s="214" t="s">
        <v>1945</v>
      </c>
      <c r="F504" s="214"/>
      <c r="G504" s="214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1888</v>
      </c>
      <c r="C505" s="112" t="s">
        <v>550</v>
      </c>
      <c r="D505" s="17" t="s">
        <v>1904</v>
      </c>
      <c r="E505" s="214" t="s">
        <v>1946</v>
      </c>
      <c r="F505" s="214"/>
      <c r="G505" s="214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1889</v>
      </c>
      <c r="C506" s="112" t="s">
        <v>550</v>
      </c>
      <c r="D506" s="17" t="s">
        <v>1905</v>
      </c>
      <c r="E506" s="214" t="s">
        <v>2451</v>
      </c>
      <c r="F506" s="214"/>
      <c r="G506" s="214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1890</v>
      </c>
      <c r="C507" s="112" t="s">
        <v>550</v>
      </c>
      <c r="D507" s="17" t="s">
        <v>1906</v>
      </c>
      <c r="E507" s="214" t="s">
        <v>1942</v>
      </c>
      <c r="F507" s="214"/>
      <c r="G507" s="214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1891</v>
      </c>
      <c r="C508" s="112" t="s">
        <v>550</v>
      </c>
      <c r="D508" s="17" t="s">
        <v>1907</v>
      </c>
      <c r="E508" s="228" t="s">
        <v>1942</v>
      </c>
      <c r="F508" s="228"/>
      <c r="G508" s="228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12"/>
      <c r="E509" s="111"/>
      <c r="F509" s="111"/>
      <c r="G509" s="111"/>
      <c r="H509" s="63"/>
      <c r="I509" s="32"/>
    </row>
    <row r="510" spans="2:9" x14ac:dyDescent="0.25">
      <c r="B510" s="23" t="s">
        <v>1892</v>
      </c>
      <c r="C510" s="112" t="s">
        <v>550</v>
      </c>
      <c r="D510" s="17" t="s">
        <v>1908</v>
      </c>
      <c r="E510" s="214" t="s">
        <v>1947</v>
      </c>
      <c r="F510" s="214"/>
      <c r="G510" s="214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1893</v>
      </c>
      <c r="C511" s="112" t="s">
        <v>550</v>
      </c>
      <c r="D511" s="17" t="s">
        <v>1909</v>
      </c>
      <c r="E511" s="214" t="s">
        <v>1948</v>
      </c>
      <c r="F511" s="214"/>
      <c r="G511" s="214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1894</v>
      </c>
      <c r="C512" s="112" t="s">
        <v>550</v>
      </c>
      <c r="D512" s="17" t="s">
        <v>1910</v>
      </c>
      <c r="E512" s="214" t="s">
        <v>1949</v>
      </c>
      <c r="F512" s="214"/>
      <c r="G512" s="214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1895</v>
      </c>
      <c r="C513" s="112" t="s">
        <v>550</v>
      </c>
      <c r="D513" s="17" t="s">
        <v>1911</v>
      </c>
      <c r="E513" s="214" t="s">
        <v>1950</v>
      </c>
      <c r="F513" s="214"/>
      <c r="G513" s="214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1896</v>
      </c>
      <c r="C514" s="112" t="s">
        <v>550</v>
      </c>
      <c r="D514" s="17" t="s">
        <v>1912</v>
      </c>
      <c r="E514" s="214" t="s">
        <v>2453</v>
      </c>
      <c r="F514" s="214"/>
      <c r="G514" s="214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1897</v>
      </c>
      <c r="C515" s="112" t="s">
        <v>550</v>
      </c>
      <c r="D515" s="17" t="s">
        <v>1913</v>
      </c>
      <c r="E515" s="214" t="s">
        <v>1951</v>
      </c>
      <c r="F515" s="214"/>
      <c r="G515" s="214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1898</v>
      </c>
      <c r="C516" s="112" t="s">
        <v>550</v>
      </c>
      <c r="D516" s="17" t="s">
        <v>1914</v>
      </c>
      <c r="E516" s="228" t="s">
        <v>1951</v>
      </c>
      <c r="F516" s="228"/>
      <c r="G516" s="228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12"/>
      <c r="E517" s="111"/>
      <c r="F517" s="111"/>
      <c r="G517" s="111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598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595</v>
      </c>
      <c r="C5" s="17" t="s">
        <v>545</v>
      </c>
      <c r="D5" s="86" t="s">
        <v>2405</v>
      </c>
      <c r="E5" s="77">
        <v>2150</v>
      </c>
      <c r="F5" s="5"/>
      <c r="G5" s="45" t="s">
        <v>2404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220" t="s">
        <v>597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638</v>
      </c>
      <c r="C10" s="17" t="s">
        <v>552</v>
      </c>
      <c r="D10" s="17" t="s">
        <v>583</v>
      </c>
      <c r="E10" s="26">
        <v>200</v>
      </c>
      <c r="F10" s="5"/>
      <c r="G10" s="34" t="s">
        <v>2083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639</v>
      </c>
      <c r="C11" s="17" t="s">
        <v>552</v>
      </c>
      <c r="D11" s="17" t="s">
        <v>584</v>
      </c>
      <c r="E11" s="26">
        <v>170</v>
      </c>
      <c r="F11" s="5"/>
      <c r="G11" s="52" t="s">
        <v>2084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640</v>
      </c>
      <c r="C12" s="17" t="s">
        <v>552</v>
      </c>
      <c r="D12" s="17" t="s">
        <v>585</v>
      </c>
      <c r="E12" s="26">
        <v>20</v>
      </c>
      <c r="F12" s="5"/>
      <c r="G12" s="52" t="s">
        <v>2085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641</v>
      </c>
      <c r="C13" s="17" t="s">
        <v>552</v>
      </c>
      <c r="D13" s="17" t="s">
        <v>586</v>
      </c>
      <c r="E13" s="26">
        <v>10</v>
      </c>
      <c r="F13" s="5"/>
      <c r="G13" s="52" t="s">
        <v>2086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218" t="s">
        <v>36</v>
      </c>
      <c r="B18" s="218"/>
      <c r="C18" s="218"/>
      <c r="D18" s="218"/>
      <c r="E18" s="32"/>
      <c r="F18" s="35"/>
      <c r="G18" s="27"/>
      <c r="H18" s="8"/>
    </row>
    <row r="19" spans="1:8" ht="23.25" x14ac:dyDescent="0.25">
      <c r="A19" s="220" t="s">
        <v>598</v>
      </c>
      <c r="B19" s="220"/>
      <c r="C19" s="220"/>
      <c r="D19" s="220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643</v>
      </c>
      <c r="C21" s="69" t="s">
        <v>737</v>
      </c>
      <c r="D21" s="17" t="s">
        <v>2059</v>
      </c>
      <c r="E21" s="23">
        <v>100</v>
      </c>
      <c r="F21" s="6"/>
      <c r="G21" s="27" t="s">
        <v>2079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644</v>
      </c>
      <c r="C22" s="69" t="s">
        <v>737</v>
      </c>
      <c r="D22" s="25" t="s">
        <v>2060</v>
      </c>
      <c r="E22" s="23">
        <v>90</v>
      </c>
      <c r="F22" s="6"/>
      <c r="G22" s="27" t="s">
        <v>2080</v>
      </c>
      <c r="H22" s="28">
        <f t="shared" si="2"/>
        <v>0</v>
      </c>
    </row>
    <row r="23" spans="1:8" x14ac:dyDescent="0.25">
      <c r="A23" s="23">
        <v>8</v>
      </c>
      <c r="B23" s="50" t="s">
        <v>645</v>
      </c>
      <c r="C23" s="69" t="s">
        <v>737</v>
      </c>
      <c r="D23" s="25" t="s">
        <v>2061</v>
      </c>
      <c r="E23" s="23">
        <v>10</v>
      </c>
      <c r="F23" s="6"/>
      <c r="G23" s="27" t="s">
        <v>2081</v>
      </c>
      <c r="H23" s="28">
        <f t="shared" si="2"/>
        <v>0</v>
      </c>
    </row>
    <row r="24" spans="1:8" x14ac:dyDescent="0.25">
      <c r="A24" s="23">
        <v>9</v>
      </c>
      <c r="B24" s="50" t="s">
        <v>646</v>
      </c>
      <c r="C24" s="69" t="s">
        <v>737</v>
      </c>
      <c r="D24" s="25" t="s">
        <v>2062</v>
      </c>
      <c r="E24" s="23">
        <v>6</v>
      </c>
      <c r="F24" s="6"/>
      <c r="G24" s="27" t="s">
        <v>2082</v>
      </c>
      <c r="H24" s="28">
        <f t="shared" si="2"/>
        <v>0</v>
      </c>
    </row>
    <row r="25" spans="1:8" x14ac:dyDescent="0.25">
      <c r="A25" s="23">
        <v>10</v>
      </c>
      <c r="B25" s="50" t="s">
        <v>647</v>
      </c>
      <c r="C25" s="69" t="s">
        <v>2042</v>
      </c>
      <c r="D25" s="17" t="s">
        <v>2063</v>
      </c>
      <c r="E25" s="23">
        <v>100</v>
      </c>
      <c r="F25" s="6"/>
      <c r="G25" s="27" t="s">
        <v>2031</v>
      </c>
      <c r="H25" s="28">
        <f t="shared" si="2"/>
        <v>0</v>
      </c>
    </row>
    <row r="26" spans="1:8" x14ac:dyDescent="0.25">
      <c r="A26" s="23">
        <v>11</v>
      </c>
      <c r="B26" s="50" t="s">
        <v>648</v>
      </c>
      <c r="C26" s="69" t="s">
        <v>2042</v>
      </c>
      <c r="D26" s="17" t="s">
        <v>2064</v>
      </c>
      <c r="E26" s="23">
        <v>80</v>
      </c>
      <c r="F26" s="6"/>
      <c r="G26" s="27" t="s">
        <v>2032</v>
      </c>
      <c r="H26" s="28">
        <f t="shared" si="2"/>
        <v>0</v>
      </c>
    </row>
    <row r="27" spans="1:8" x14ac:dyDescent="0.25">
      <c r="A27" s="23">
        <v>12</v>
      </c>
      <c r="B27" s="50" t="s">
        <v>649</v>
      </c>
      <c r="C27" s="69" t="s">
        <v>2042</v>
      </c>
      <c r="D27" s="17" t="s">
        <v>2065</v>
      </c>
      <c r="E27" s="23">
        <v>10</v>
      </c>
      <c r="F27" s="6"/>
      <c r="G27" s="27" t="s">
        <v>2033</v>
      </c>
      <c r="H27" s="28">
        <f t="shared" si="2"/>
        <v>0</v>
      </c>
    </row>
    <row r="28" spans="1:8" x14ac:dyDescent="0.25">
      <c r="A28" s="23">
        <v>13</v>
      </c>
      <c r="B28" s="50" t="s">
        <v>650</v>
      </c>
      <c r="C28" s="69" t="s">
        <v>2042</v>
      </c>
      <c r="D28" s="17" t="s">
        <v>2066</v>
      </c>
      <c r="E28" s="23">
        <v>4</v>
      </c>
      <c r="F28" s="6"/>
      <c r="G28" s="27" t="s">
        <v>2034</v>
      </c>
      <c r="H28" s="28">
        <f t="shared" si="2"/>
        <v>0</v>
      </c>
    </row>
    <row r="29" spans="1:8" x14ac:dyDescent="0.25">
      <c r="A29" s="23">
        <v>16</v>
      </c>
      <c r="B29" s="50" t="s">
        <v>665</v>
      </c>
      <c r="C29" s="69" t="s">
        <v>737</v>
      </c>
      <c r="D29" s="25" t="s">
        <v>2067</v>
      </c>
      <c r="E29" s="26">
        <v>172</v>
      </c>
      <c r="F29" s="6"/>
      <c r="G29" s="27" t="s">
        <v>2037</v>
      </c>
      <c r="H29" s="28">
        <f>+F29*E29</f>
        <v>0</v>
      </c>
    </row>
    <row r="30" spans="1:8" x14ac:dyDescent="0.25">
      <c r="A30" s="23">
        <v>14</v>
      </c>
      <c r="B30" s="50" t="s">
        <v>652</v>
      </c>
      <c r="C30" s="69" t="s">
        <v>737</v>
      </c>
      <c r="D30" s="17" t="s">
        <v>2068</v>
      </c>
      <c r="E30" s="23">
        <v>20</v>
      </c>
      <c r="F30" s="6"/>
      <c r="G30" s="27" t="s">
        <v>2035</v>
      </c>
      <c r="H30" s="28">
        <f t="shared" si="2"/>
        <v>0</v>
      </c>
    </row>
    <row r="31" spans="1:8" x14ac:dyDescent="0.25">
      <c r="A31" s="23">
        <v>15</v>
      </c>
      <c r="B31" s="50" t="s">
        <v>662</v>
      </c>
      <c r="C31" s="69" t="s">
        <v>737</v>
      </c>
      <c r="D31" s="17" t="s">
        <v>2069</v>
      </c>
      <c r="E31" s="23">
        <v>8</v>
      </c>
      <c r="F31" s="6"/>
      <c r="G31" s="27" t="s">
        <v>2036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218" t="s">
        <v>637</v>
      </c>
      <c r="B34" s="218"/>
      <c r="C34" s="218"/>
      <c r="D34" s="218"/>
      <c r="E34" s="26"/>
      <c r="F34" s="35"/>
      <c r="G34" s="53"/>
      <c r="H34" s="8"/>
    </row>
    <row r="35" spans="1:10" x14ac:dyDescent="0.25">
      <c r="A35" s="222" t="s">
        <v>372</v>
      </c>
      <c r="B35" s="222"/>
      <c r="C35" s="222"/>
      <c r="D35" s="222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Algemeen'!G56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Algemeen'!G57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Algemeen'!G58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Algemeen'!G59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5" t="s">
        <v>2431</v>
      </c>
      <c r="H46" s="58">
        <f>H16+H43</f>
        <v>0</v>
      </c>
    </row>
    <row r="47" spans="1:10" ht="18.75" x14ac:dyDescent="0.25">
      <c r="F47" s="57"/>
      <c r="G47" s="115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6" t="s">
        <v>2447</v>
      </c>
      <c r="G49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49" s="113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224" t="s">
        <v>365</v>
      </c>
      <c r="B52" s="224"/>
      <c r="C52" s="224"/>
      <c r="D52" s="224"/>
      <c r="E52" s="224"/>
      <c r="F52" s="224"/>
      <c r="G52" s="224"/>
      <c r="H52" s="60"/>
      <c r="I52" s="17"/>
    </row>
    <row r="53" spans="1:11" ht="28.5" x14ac:dyDescent="0.25">
      <c r="A53" s="216" t="s">
        <v>735</v>
      </c>
      <c r="B53" s="216"/>
      <c r="C53" s="216"/>
      <c r="D53" s="216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225" t="s">
        <v>81</v>
      </c>
      <c r="F54" s="225"/>
      <c r="G54" s="225"/>
      <c r="H54" s="62" t="s">
        <v>29</v>
      </c>
      <c r="I54" s="16" t="s">
        <v>229</v>
      </c>
    </row>
    <row r="55" spans="1:11" x14ac:dyDescent="0.25">
      <c r="B55" s="50" t="s">
        <v>595</v>
      </c>
      <c r="C55" s="17" t="s">
        <v>545</v>
      </c>
      <c r="D55" s="86" t="s">
        <v>2372</v>
      </c>
      <c r="E55" s="214" t="s">
        <v>596</v>
      </c>
      <c r="F55" s="214"/>
      <c r="G55" s="214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11"/>
      <c r="F56" s="111"/>
      <c r="G56" s="111"/>
      <c r="H56" s="28"/>
      <c r="I56" s="32"/>
    </row>
    <row r="57" spans="1:11" ht="15" customHeight="1" x14ac:dyDescent="0.25">
      <c r="B57" s="50" t="s">
        <v>638</v>
      </c>
      <c r="C57" s="17" t="s">
        <v>552</v>
      </c>
      <c r="D57" s="33" t="s">
        <v>2055</v>
      </c>
      <c r="E57" s="231" t="s">
        <v>2015</v>
      </c>
      <c r="F57" s="231"/>
      <c r="G57" s="231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639</v>
      </c>
      <c r="C58" s="17" t="s">
        <v>552</v>
      </c>
      <c r="D58" s="25" t="s">
        <v>2056</v>
      </c>
      <c r="E58" s="221" t="s">
        <v>2016</v>
      </c>
      <c r="F58" s="221"/>
      <c r="G58" s="221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640</v>
      </c>
      <c r="C59" s="17" t="s">
        <v>552</v>
      </c>
      <c r="D59" s="25" t="s">
        <v>2057</v>
      </c>
      <c r="E59" s="221" t="s">
        <v>2017</v>
      </c>
      <c r="F59" s="221"/>
      <c r="G59" s="221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641</v>
      </c>
      <c r="C60" s="17" t="s">
        <v>552</v>
      </c>
      <c r="D60" s="25" t="s">
        <v>2058</v>
      </c>
      <c r="E60" s="221" t="s">
        <v>2018</v>
      </c>
      <c r="F60" s="221"/>
      <c r="G60" s="221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221"/>
      <c r="F61" s="221"/>
      <c r="G61" s="221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216" t="s">
        <v>736</v>
      </c>
      <c r="B63" s="216"/>
      <c r="C63" s="216"/>
      <c r="D63" s="216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643</v>
      </c>
      <c r="C65" s="69" t="s">
        <v>737</v>
      </c>
      <c r="D65" s="25" t="s">
        <v>653</v>
      </c>
      <c r="E65" s="221" t="s">
        <v>2027</v>
      </c>
      <c r="F65" s="221"/>
      <c r="G65" s="221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644</v>
      </c>
      <c r="C66" s="69" t="s">
        <v>737</v>
      </c>
      <c r="D66" s="25" t="s">
        <v>654</v>
      </c>
      <c r="E66" s="221" t="s">
        <v>2028</v>
      </c>
      <c r="F66" s="221"/>
      <c r="G66" s="221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645</v>
      </c>
      <c r="C67" s="69" t="s">
        <v>737</v>
      </c>
      <c r="D67" s="32" t="s">
        <v>655</v>
      </c>
      <c r="E67" s="221" t="s">
        <v>2029</v>
      </c>
      <c r="F67" s="221"/>
      <c r="G67" s="221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646</v>
      </c>
      <c r="C68" s="69" t="s">
        <v>737</v>
      </c>
      <c r="D68" s="25" t="s">
        <v>656</v>
      </c>
      <c r="E68" s="221" t="s">
        <v>2030</v>
      </c>
      <c r="F68" s="221"/>
      <c r="G68" s="221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647</v>
      </c>
      <c r="C69" s="69" t="s">
        <v>737</v>
      </c>
      <c r="D69" s="25" t="s">
        <v>657</v>
      </c>
      <c r="E69" s="221" t="s">
        <v>2031</v>
      </c>
      <c r="F69" s="221"/>
      <c r="G69" s="221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648</v>
      </c>
      <c r="C70" s="69" t="s">
        <v>737</v>
      </c>
      <c r="D70" s="32" t="s">
        <v>658</v>
      </c>
      <c r="E70" s="221" t="s">
        <v>2032</v>
      </c>
      <c r="F70" s="221"/>
      <c r="G70" s="221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649</v>
      </c>
      <c r="C71" s="69" t="s">
        <v>737</v>
      </c>
      <c r="D71" s="25" t="s">
        <v>659</v>
      </c>
      <c r="E71" s="221" t="s">
        <v>2033</v>
      </c>
      <c r="F71" s="221"/>
      <c r="G71" s="221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650</v>
      </c>
      <c r="C72" s="69" t="s">
        <v>737</v>
      </c>
      <c r="D72" s="25" t="s">
        <v>660</v>
      </c>
      <c r="E72" s="221" t="s">
        <v>2034</v>
      </c>
      <c r="F72" s="221"/>
      <c r="G72" s="221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665</v>
      </c>
      <c r="C73" s="69" t="s">
        <v>737</v>
      </c>
      <c r="D73" s="25" t="s">
        <v>667</v>
      </c>
      <c r="E73" s="221" t="s">
        <v>2037</v>
      </c>
      <c r="F73" s="221"/>
      <c r="G73" s="221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2023</v>
      </c>
      <c r="C74" s="69" t="s">
        <v>737</v>
      </c>
      <c r="D74" s="25" t="s">
        <v>2019</v>
      </c>
      <c r="E74" s="221" t="s">
        <v>2038</v>
      </c>
      <c r="F74" s="221"/>
      <c r="G74" s="221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2024</v>
      </c>
      <c r="C75" s="69" t="s">
        <v>737</v>
      </c>
      <c r="D75" s="25" t="s">
        <v>2020</v>
      </c>
      <c r="E75" s="221" t="s">
        <v>2039</v>
      </c>
      <c r="F75" s="221"/>
      <c r="G75" s="221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2025</v>
      </c>
      <c r="C76" s="69" t="s">
        <v>737</v>
      </c>
      <c r="D76" s="32" t="s">
        <v>2021</v>
      </c>
      <c r="E76" s="221" t="s">
        <v>2040</v>
      </c>
      <c r="F76" s="221"/>
      <c r="G76" s="221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2026</v>
      </c>
      <c r="C77" s="69" t="s">
        <v>737</v>
      </c>
      <c r="D77" s="25" t="s">
        <v>2022</v>
      </c>
      <c r="E77" s="221" t="s">
        <v>2041</v>
      </c>
      <c r="F77" s="221"/>
      <c r="G77" s="221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10"/>
      <c r="F78" s="110"/>
      <c r="G78" s="110"/>
      <c r="H78" s="63"/>
      <c r="I78" s="32"/>
    </row>
    <row r="79" spans="2:9" x14ac:dyDescent="0.25">
      <c r="B79" s="23" t="s">
        <v>652</v>
      </c>
      <c r="C79" s="69" t="s">
        <v>737</v>
      </c>
      <c r="D79" s="17" t="s">
        <v>661</v>
      </c>
      <c r="E79" s="221" t="s">
        <v>2035</v>
      </c>
      <c r="F79" s="221"/>
      <c r="G79" s="221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662</v>
      </c>
      <c r="C80" s="69" t="s">
        <v>737</v>
      </c>
      <c r="D80" s="17" t="s">
        <v>666</v>
      </c>
      <c r="E80" s="221" t="s">
        <v>2036</v>
      </c>
      <c r="F80" s="221"/>
      <c r="G80" s="221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10"/>
      <c r="F81" s="110"/>
      <c r="G81" s="110"/>
      <c r="H81" s="63"/>
      <c r="I81" s="32"/>
    </row>
    <row r="82" spans="1:9" x14ac:dyDescent="0.25">
      <c r="B82" s="23" t="s">
        <v>2043</v>
      </c>
      <c r="C82" s="112" t="s">
        <v>651</v>
      </c>
      <c r="D82" s="32" t="s">
        <v>2047</v>
      </c>
      <c r="E82" s="214" t="s">
        <v>2051</v>
      </c>
      <c r="F82" s="214"/>
      <c r="G82" s="214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2044</v>
      </c>
      <c r="C83" s="112" t="s">
        <v>651</v>
      </c>
      <c r="D83" s="32" t="s">
        <v>2048</v>
      </c>
      <c r="E83" s="214" t="s">
        <v>2052</v>
      </c>
      <c r="F83" s="214"/>
      <c r="G83" s="214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2045</v>
      </c>
      <c r="C84" s="112" t="s">
        <v>651</v>
      </c>
      <c r="D84" s="32" t="s">
        <v>2049</v>
      </c>
      <c r="E84" s="214" t="s">
        <v>2053</v>
      </c>
      <c r="F84" s="214"/>
      <c r="G84" s="214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2046</v>
      </c>
      <c r="C85" s="112" t="s">
        <v>651</v>
      </c>
      <c r="D85" s="32" t="s">
        <v>2050</v>
      </c>
      <c r="E85" s="214" t="s">
        <v>2054</v>
      </c>
      <c r="F85" s="214"/>
      <c r="G85" s="214"/>
      <c r="H85" s="63">
        <f t="shared" si="8"/>
        <v>0</v>
      </c>
      <c r="I85" s="32" t="str">
        <f t="shared" ca="1" si="5"/>
        <v>=F28</v>
      </c>
    </row>
    <row r="86" spans="1:9" x14ac:dyDescent="0.25">
      <c r="E86" s="221"/>
      <c r="F86" s="221"/>
      <c r="G86" s="221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79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2132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89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2133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2134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2135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2136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2137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2138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2139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2140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2141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2142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2089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220" t="s">
        <v>190</v>
      </c>
      <c r="B28" s="220"/>
      <c r="C28" s="220"/>
      <c r="D28" s="220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62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2418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2149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220" t="s">
        <v>84</v>
      </c>
      <c r="B37" s="220"/>
      <c r="C37" s="220"/>
      <c r="D37" s="220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24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218" t="s">
        <v>36</v>
      </c>
      <c r="B44" s="218"/>
      <c r="C44" s="218"/>
      <c r="D44" s="218"/>
      <c r="E44" s="32"/>
      <c r="F44" s="35"/>
      <c r="G44" s="27"/>
      <c r="H44" s="8"/>
    </row>
    <row r="45" spans="1:10" x14ac:dyDescent="0.25">
      <c r="A45" s="232" t="s">
        <v>147</v>
      </c>
      <c r="B45" s="232"/>
      <c r="C45" s="232"/>
      <c r="D45" s="232"/>
      <c r="E45" s="232"/>
      <c r="F45" s="232"/>
      <c r="G45" s="232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2070</v>
      </c>
      <c r="E47" s="26">
        <v>1065</v>
      </c>
      <c r="F47" s="6"/>
      <c r="G47" s="27" t="s">
        <v>2090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2071</v>
      </c>
      <c r="E48" s="26">
        <v>155</v>
      </c>
      <c r="F48" s="6"/>
      <c r="G48" s="34" t="s">
        <v>2091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2072</v>
      </c>
      <c r="E49" s="26">
        <v>65</v>
      </c>
      <c r="F49" s="6"/>
      <c r="G49" s="51" t="s">
        <v>2092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2073</v>
      </c>
      <c r="E50" s="26">
        <v>475</v>
      </c>
      <c r="F50" s="6"/>
      <c r="G50" s="27" t="s">
        <v>2093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2159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2074</v>
      </c>
      <c r="E52" s="26">
        <v>660</v>
      </c>
      <c r="F52" s="6"/>
      <c r="G52" s="34" t="s">
        <v>2460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2075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21" t="s">
        <v>167</v>
      </c>
      <c r="D54" s="32" t="s">
        <v>2076</v>
      </c>
      <c r="E54" s="26">
        <v>175</v>
      </c>
      <c r="F54" s="6"/>
      <c r="G54" s="27" t="s">
        <v>2094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21" t="s">
        <v>167</v>
      </c>
      <c r="D55" s="32" t="s">
        <v>2077</v>
      </c>
      <c r="E55" s="26">
        <v>75</v>
      </c>
      <c r="F55" s="6"/>
      <c r="G55" s="68" t="s">
        <v>2297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21" t="s">
        <v>167</v>
      </c>
      <c r="D56" s="32" t="s">
        <v>2078</v>
      </c>
      <c r="E56" s="26">
        <v>100</v>
      </c>
      <c r="F56" s="6"/>
      <c r="G56" s="42" t="s">
        <v>2095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21" t="s">
        <v>167</v>
      </c>
      <c r="D57" s="32" t="s">
        <v>2097</v>
      </c>
      <c r="E57" s="26">
        <v>75</v>
      </c>
      <c r="F57" s="6"/>
      <c r="G57" s="52" t="s">
        <v>2096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218" t="s">
        <v>637</v>
      </c>
      <c r="B60" s="218"/>
      <c r="C60" s="218"/>
      <c r="D60" s="218"/>
      <c r="E60" s="26"/>
      <c r="F60" s="35"/>
      <c r="G60" s="53"/>
      <c r="H60" s="8"/>
    </row>
    <row r="61" spans="1:10" x14ac:dyDescent="0.25">
      <c r="A61" s="222" t="s">
        <v>372</v>
      </c>
      <c r="B61" s="222"/>
      <c r="C61" s="222"/>
      <c r="D61" s="222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Algemeen'!G56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Algemeen'!G57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Algemeen'!G58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Algemeen'!G59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5" t="s">
        <v>174</v>
      </c>
      <c r="H72" s="58">
        <f>$H$42+$H$69</f>
        <v>0</v>
      </c>
    </row>
    <row r="73" spans="1:11" ht="18.75" x14ac:dyDescent="0.25">
      <c r="F73" s="57"/>
      <c r="G73" s="115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6" t="s">
        <v>175</v>
      </c>
      <c r="G75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75" s="113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216" t="s">
        <v>365</v>
      </c>
      <c r="B78" s="216"/>
      <c r="C78" s="216"/>
      <c r="D78" s="216"/>
      <c r="E78" s="216"/>
      <c r="F78" s="216"/>
      <c r="G78" s="216"/>
      <c r="H78" s="60"/>
      <c r="I78" s="17"/>
    </row>
    <row r="79" spans="1:11" ht="28.5" x14ac:dyDescent="0.25">
      <c r="A79" s="216" t="s">
        <v>232</v>
      </c>
      <c r="B79" s="216"/>
      <c r="C79" s="216"/>
      <c r="D79" s="216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225" t="s">
        <v>81</v>
      </c>
      <c r="F80" s="225"/>
      <c r="G80" s="225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214"/>
      <c r="F81" s="214"/>
      <c r="G81" s="214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214"/>
      <c r="F82" s="214"/>
      <c r="G82" s="214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214"/>
      <c r="F83" s="214"/>
      <c r="G83" s="214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214" t="s">
        <v>188</v>
      </c>
      <c r="F84" s="214"/>
      <c r="G84" s="214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214" t="s">
        <v>187</v>
      </c>
      <c r="F85" s="214"/>
      <c r="G85" s="214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214"/>
      <c r="F86" s="214"/>
      <c r="G86" s="214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21"/>
      <c r="F87" s="121"/>
      <c r="G87" s="121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214" t="s">
        <v>2089</v>
      </c>
      <c r="F88" s="214"/>
      <c r="G88" s="214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21"/>
      <c r="F89" s="121"/>
      <c r="G89" s="121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231" t="s">
        <v>2087</v>
      </c>
      <c r="F90" s="231"/>
      <c r="G90" s="231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231" t="s">
        <v>2088</v>
      </c>
      <c r="F91" s="231"/>
      <c r="G91" s="231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23"/>
      <c r="F92" s="123"/>
      <c r="G92" s="123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221" t="s">
        <v>2098</v>
      </c>
      <c r="F93" s="221"/>
      <c r="G93" s="221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221" t="s">
        <v>2099</v>
      </c>
      <c r="F94" s="221"/>
      <c r="G94" s="221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221" t="s">
        <v>2100</v>
      </c>
      <c r="F95" s="221"/>
      <c r="G95" s="221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221" t="s">
        <v>2110</v>
      </c>
      <c r="F96" s="221"/>
      <c r="G96" s="221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221" t="s">
        <v>2111</v>
      </c>
      <c r="F97" s="221"/>
      <c r="G97" s="221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221" t="s">
        <v>2112</v>
      </c>
      <c r="F98" s="221"/>
      <c r="G98" s="221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221" t="s">
        <v>2113</v>
      </c>
      <c r="F99" s="221"/>
      <c r="G99" s="221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221" t="s">
        <v>2114</v>
      </c>
      <c r="F100" s="221"/>
      <c r="G100" s="221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221" t="s">
        <v>2115</v>
      </c>
      <c r="F101" s="221"/>
      <c r="G101" s="221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20"/>
      <c r="F102" s="120"/>
      <c r="G102" s="120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221" t="s">
        <v>2101</v>
      </c>
      <c r="F103" s="221"/>
      <c r="G103" s="221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221" t="s">
        <v>2102</v>
      </c>
      <c r="F104" s="221"/>
      <c r="G104" s="221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221" t="s">
        <v>2103</v>
      </c>
      <c r="F105" s="221"/>
      <c r="G105" s="221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221" t="s">
        <v>2104</v>
      </c>
      <c r="F106" s="221"/>
      <c r="G106" s="221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221" t="s">
        <v>2105</v>
      </c>
      <c r="F107" s="221"/>
      <c r="G107" s="221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221" t="s">
        <v>2116</v>
      </c>
      <c r="F108" s="221"/>
      <c r="G108" s="221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221" t="s">
        <v>2117</v>
      </c>
      <c r="F109" s="221"/>
      <c r="G109" s="221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221" t="s">
        <v>2118</v>
      </c>
      <c r="F110" s="221"/>
      <c r="G110" s="221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221" t="s">
        <v>2119</v>
      </c>
      <c r="F111" s="221"/>
      <c r="G111" s="221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221" t="s">
        <v>2120</v>
      </c>
      <c r="F112" s="221"/>
      <c r="G112" s="221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221" t="s">
        <v>2121</v>
      </c>
      <c r="F113" s="221"/>
      <c r="G113" s="221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221" t="s">
        <v>2122</v>
      </c>
      <c r="F114" s="221"/>
      <c r="G114" s="221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221" t="s">
        <v>2123</v>
      </c>
      <c r="F115" s="221"/>
      <c r="G115" s="221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221" t="s">
        <v>2124</v>
      </c>
      <c r="F116" s="221"/>
      <c r="G116" s="221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221" t="s">
        <v>2125</v>
      </c>
      <c r="F117" s="221"/>
      <c r="G117" s="221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20"/>
      <c r="F118" s="120"/>
      <c r="G118" s="120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221" t="s">
        <v>2106</v>
      </c>
      <c r="F119" s="221"/>
      <c r="G119" s="221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221" t="s">
        <v>2107</v>
      </c>
      <c r="F120" s="221"/>
      <c r="G120" s="221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221" t="s">
        <v>2150</v>
      </c>
      <c r="F121" s="221"/>
      <c r="G121" s="221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221" t="s">
        <v>2151</v>
      </c>
      <c r="F122" s="221"/>
      <c r="G122" s="221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2143</v>
      </c>
      <c r="C123" s="17" t="s">
        <v>53</v>
      </c>
      <c r="D123" s="25" t="s">
        <v>2144</v>
      </c>
      <c r="E123" s="221" t="s">
        <v>2145</v>
      </c>
      <c r="F123" s="221"/>
      <c r="G123" s="221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2146</v>
      </c>
      <c r="C124" s="17" t="s">
        <v>53</v>
      </c>
      <c r="D124" s="25" t="s">
        <v>2147</v>
      </c>
      <c r="E124" s="221" t="s">
        <v>2148</v>
      </c>
      <c r="F124" s="221"/>
      <c r="G124" s="221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20"/>
      <c r="F125" s="120"/>
      <c r="G125" s="120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221" t="s">
        <v>2108</v>
      </c>
      <c r="F126" s="221"/>
      <c r="G126" s="221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221" t="s">
        <v>2109</v>
      </c>
      <c r="F127" s="221"/>
      <c r="G127" s="221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221" t="s">
        <v>2126</v>
      </c>
      <c r="F128" s="221"/>
      <c r="G128" s="221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221" t="s">
        <v>2127</v>
      </c>
      <c r="F129" s="221"/>
      <c r="G129" s="221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2152</v>
      </c>
      <c r="C130" s="17" t="s">
        <v>53</v>
      </c>
      <c r="D130" s="25" t="s">
        <v>2153</v>
      </c>
      <c r="E130" s="221" t="s">
        <v>2154</v>
      </c>
      <c r="F130" s="221"/>
      <c r="G130" s="221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2155</v>
      </c>
      <c r="C131" s="17" t="s">
        <v>53</v>
      </c>
      <c r="D131" s="25" t="s">
        <v>2156</v>
      </c>
      <c r="E131" s="221" t="s">
        <v>2157</v>
      </c>
      <c r="F131" s="221"/>
      <c r="G131" s="221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20"/>
      <c r="F132" s="120"/>
      <c r="G132" s="120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221" t="s">
        <v>392</v>
      </c>
      <c r="F133" s="221"/>
      <c r="G133" s="221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221"/>
      <c r="F134" s="221"/>
      <c r="G134" s="221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216" t="s">
        <v>231</v>
      </c>
      <c r="B136" s="216"/>
      <c r="C136" s="216"/>
      <c r="D136" s="216"/>
      <c r="F136" s="8"/>
      <c r="G136" s="27"/>
      <c r="I136" s="32"/>
    </row>
    <row r="137" spans="1:9" x14ac:dyDescent="0.25">
      <c r="A137" s="232" t="s">
        <v>147</v>
      </c>
      <c r="B137" s="232"/>
      <c r="C137" s="232"/>
      <c r="D137" s="232"/>
      <c r="E137" s="232"/>
      <c r="F137" s="232"/>
      <c r="G137" s="232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221" t="s">
        <v>400</v>
      </c>
      <c r="F139" s="221"/>
      <c r="G139" s="221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221" t="s">
        <v>2091</v>
      </c>
      <c r="F140" s="221"/>
      <c r="G140" s="221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221" t="s">
        <v>2092</v>
      </c>
      <c r="F141" s="221"/>
      <c r="G141" s="221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221" t="s">
        <v>2093</v>
      </c>
      <c r="F142" s="221"/>
      <c r="G142" s="221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6" t="s">
        <v>414</v>
      </c>
      <c r="E143" s="221" t="s">
        <v>423</v>
      </c>
      <c r="F143" s="221"/>
      <c r="G143" s="221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8" t="s">
        <v>148</v>
      </c>
      <c r="E144" s="221" t="s">
        <v>149</v>
      </c>
      <c r="F144" s="221"/>
      <c r="G144" s="221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6" t="s">
        <v>144</v>
      </c>
      <c r="E145" s="221" t="s">
        <v>2158</v>
      </c>
      <c r="F145" s="221"/>
      <c r="G145" s="221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2461</v>
      </c>
      <c r="C146" s="69" t="s">
        <v>37</v>
      </c>
      <c r="D146" s="88" t="s">
        <v>2462</v>
      </c>
      <c r="E146" s="221" t="s">
        <v>2463</v>
      </c>
      <c r="F146" s="221"/>
      <c r="G146" s="221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6" t="s">
        <v>146</v>
      </c>
      <c r="E147" s="221" t="s">
        <v>352</v>
      </c>
      <c r="F147" s="221"/>
      <c r="G147" s="221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6"/>
      <c r="E148" s="120"/>
      <c r="F148" s="120"/>
      <c r="G148" s="120"/>
      <c r="H148" s="63"/>
      <c r="I148" s="32"/>
    </row>
    <row r="149" spans="2:9" x14ac:dyDescent="0.25">
      <c r="B149" s="23" t="s">
        <v>160</v>
      </c>
      <c r="C149" s="122" t="s">
        <v>167</v>
      </c>
      <c r="D149" s="88" t="s">
        <v>161</v>
      </c>
      <c r="E149" s="221" t="s">
        <v>2128</v>
      </c>
      <c r="F149" s="221"/>
      <c r="G149" s="221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22" t="s">
        <v>167</v>
      </c>
      <c r="D150" s="88" t="s">
        <v>425</v>
      </c>
      <c r="E150" s="221" t="s">
        <v>2129</v>
      </c>
      <c r="F150" s="221"/>
      <c r="G150" s="221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22" t="s">
        <v>167</v>
      </c>
      <c r="D151" s="88" t="s">
        <v>163</v>
      </c>
      <c r="E151" s="221" t="s">
        <v>2130</v>
      </c>
      <c r="F151" s="221"/>
      <c r="G151" s="221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22" t="s">
        <v>167</v>
      </c>
      <c r="D152" s="88" t="s">
        <v>426</v>
      </c>
      <c r="E152" s="221" t="s">
        <v>2299</v>
      </c>
      <c r="F152" s="221"/>
      <c r="G152" s="221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22" t="s">
        <v>167</v>
      </c>
      <c r="D153" s="88" t="s">
        <v>427</v>
      </c>
      <c r="E153" s="221" t="s">
        <v>2128</v>
      </c>
      <c r="F153" s="221"/>
      <c r="G153" s="221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22" t="s">
        <v>167</v>
      </c>
      <c r="D154" s="88" t="s">
        <v>428</v>
      </c>
      <c r="E154" s="221" t="s">
        <v>2129</v>
      </c>
      <c r="F154" s="221"/>
      <c r="G154" s="221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22"/>
      <c r="D155" s="88"/>
      <c r="E155" s="120"/>
      <c r="F155" s="120"/>
      <c r="G155" s="120"/>
      <c r="H155" s="63"/>
      <c r="I155" s="32"/>
    </row>
    <row r="156" spans="2:9" x14ac:dyDescent="0.25">
      <c r="B156" s="23" t="s">
        <v>164</v>
      </c>
      <c r="C156" s="122" t="s">
        <v>167</v>
      </c>
      <c r="D156" s="88" t="s">
        <v>168</v>
      </c>
      <c r="E156" s="221" t="s">
        <v>2095</v>
      </c>
      <c r="F156" s="221"/>
      <c r="G156" s="221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22"/>
      <c r="D157" s="88"/>
      <c r="E157" s="120"/>
      <c r="F157" s="120"/>
      <c r="G157" s="120"/>
      <c r="H157" s="63"/>
      <c r="I157" s="32"/>
    </row>
    <row r="158" spans="2:9" x14ac:dyDescent="0.25">
      <c r="B158" s="23" t="s">
        <v>165</v>
      </c>
      <c r="C158" s="122" t="s">
        <v>167</v>
      </c>
      <c r="D158" s="88" t="s">
        <v>166</v>
      </c>
      <c r="E158" s="221" t="s">
        <v>2131</v>
      </c>
      <c r="F158" s="221"/>
      <c r="G158" s="221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221"/>
      <c r="F159" s="221"/>
      <c r="G159" s="221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192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129" t="s">
        <v>33</v>
      </c>
      <c r="E2" s="19"/>
      <c r="F2" s="15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8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8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8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14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2160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2163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2164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2165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2178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2177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14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2166</v>
      </c>
      <c r="E24" s="37">
        <v>0.65</v>
      </c>
      <c r="F24" s="67"/>
      <c r="G24" s="40"/>
      <c r="H24" s="130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2418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8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14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8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9" t="s">
        <v>36</v>
      </c>
      <c r="D37" s="32"/>
      <c r="E37" s="32"/>
      <c r="F37" s="35"/>
      <c r="G37" s="27"/>
      <c r="H37" s="8"/>
    </row>
    <row r="38" spans="1:9" x14ac:dyDescent="0.25">
      <c r="A38" s="232" t="s">
        <v>249</v>
      </c>
      <c r="B38" s="232"/>
      <c r="C38" s="232"/>
      <c r="D38" s="232"/>
      <c r="E38" s="232"/>
      <c r="F38" s="232"/>
      <c r="G38" s="232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2070</v>
      </c>
      <c r="E40" s="131">
        <v>746</v>
      </c>
      <c r="F40" s="6"/>
      <c r="G40" s="27" t="s">
        <v>2170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2071</v>
      </c>
      <c r="E41" s="131">
        <v>155</v>
      </c>
      <c r="F41" s="6"/>
      <c r="G41" s="51" t="s">
        <v>2171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2072</v>
      </c>
      <c r="E42" s="131">
        <v>24</v>
      </c>
      <c r="F42" s="6"/>
      <c r="G42" s="51" t="s">
        <v>2172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2073</v>
      </c>
      <c r="E43" s="131">
        <v>215</v>
      </c>
      <c r="F43" s="6"/>
      <c r="G43" s="27" t="s">
        <v>2093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2159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2075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7" t="s">
        <v>243</v>
      </c>
      <c r="D46" s="32" t="s">
        <v>2167</v>
      </c>
      <c r="E46" s="26">
        <v>120</v>
      </c>
      <c r="F46" s="6"/>
      <c r="G46" s="27" t="s">
        <v>2173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7" t="s">
        <v>243</v>
      </c>
      <c r="D47" s="32" t="s">
        <v>2176</v>
      </c>
      <c r="E47" s="26">
        <v>10</v>
      </c>
      <c r="F47" s="6"/>
      <c r="G47" s="27" t="s">
        <v>2174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7" t="s">
        <v>243</v>
      </c>
      <c r="D48" s="32" t="s">
        <v>2168</v>
      </c>
      <c r="E48" s="26">
        <v>60</v>
      </c>
      <c r="F48" s="6"/>
      <c r="G48" s="68" t="s">
        <v>2298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7" t="s">
        <v>243</v>
      </c>
      <c r="D49" s="32" t="s">
        <v>2175</v>
      </c>
      <c r="E49" s="26">
        <v>10</v>
      </c>
      <c r="F49" s="6"/>
      <c r="G49" s="68" t="s">
        <v>2299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7" t="s">
        <v>243</v>
      </c>
      <c r="D50" s="32" t="s">
        <v>2169</v>
      </c>
      <c r="E50" s="26">
        <v>85</v>
      </c>
      <c r="F50" s="6"/>
      <c r="G50" s="42" t="s">
        <v>2095</v>
      </c>
      <c r="H50" s="28">
        <f t="shared" si="2"/>
        <v>0</v>
      </c>
      <c r="I50" s="32"/>
    </row>
    <row r="51" spans="1:10" s="33" customFormat="1" x14ac:dyDescent="0.25">
      <c r="D51" s="88"/>
      <c r="E51" s="132"/>
      <c r="F51" s="133"/>
      <c r="G51" s="30" t="s">
        <v>189</v>
      </c>
      <c r="H51" s="44">
        <f>SUM(H40:H50)</f>
        <v>0</v>
      </c>
      <c r="I51" s="88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218" t="s">
        <v>637</v>
      </c>
      <c r="B53" s="218"/>
      <c r="C53" s="218"/>
      <c r="D53" s="218"/>
      <c r="E53" s="26"/>
      <c r="F53" s="35"/>
      <c r="G53" s="52"/>
      <c r="H53" s="52"/>
      <c r="I53" s="52"/>
    </row>
    <row r="54" spans="1:10" x14ac:dyDescent="0.25">
      <c r="A54" s="222" t="s">
        <v>372</v>
      </c>
      <c r="B54" s="222"/>
      <c r="C54" s="222"/>
      <c r="D54" s="222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Algemeen'!G56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Algemeen'!G57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Algemeen'!G58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Algemeen'!G59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5" t="s">
        <v>247</v>
      </c>
      <c r="H65" s="58">
        <f>$H$35+$H$62</f>
        <v>0</v>
      </c>
    </row>
    <row r="66" spans="1:11" ht="18.75" x14ac:dyDescent="0.25">
      <c r="F66" s="57"/>
      <c r="G66" s="115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6" t="s">
        <v>248</v>
      </c>
      <c r="G68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68" s="113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216" t="s">
        <v>365</v>
      </c>
      <c r="B71" s="216"/>
      <c r="C71" s="216"/>
      <c r="D71" s="216"/>
      <c r="E71" s="216"/>
      <c r="F71" s="216"/>
      <c r="G71" s="216"/>
      <c r="H71" s="60"/>
    </row>
    <row r="72" spans="1:11" ht="28.5" x14ac:dyDescent="0.25">
      <c r="A72" s="216" t="s">
        <v>230</v>
      </c>
      <c r="B72" s="216"/>
      <c r="C72" s="216"/>
      <c r="D72" s="216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225" t="s">
        <v>81</v>
      </c>
      <c r="F73" s="225"/>
      <c r="G73" s="225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214"/>
      <c r="F74" s="214"/>
      <c r="G74" s="214"/>
      <c r="H74" s="134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214"/>
      <c r="F75" s="214"/>
      <c r="G75" s="214"/>
      <c r="H75" s="134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214"/>
      <c r="F76" s="214"/>
      <c r="G76" s="214"/>
      <c r="H76" s="134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6"/>
      <c r="F77" s="126"/>
      <c r="G77" s="126"/>
      <c r="H77" s="134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231" t="s">
        <v>2178</v>
      </c>
      <c r="F78" s="231"/>
      <c r="G78" s="231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231" t="s">
        <v>2177</v>
      </c>
      <c r="F79" s="231"/>
      <c r="G79" s="231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8"/>
      <c r="F80" s="128"/>
      <c r="G80" s="128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221" t="s">
        <v>2220</v>
      </c>
      <c r="F81" s="221"/>
      <c r="G81" s="221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221" t="s">
        <v>2195</v>
      </c>
      <c r="F82" s="221"/>
      <c r="G82" s="221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221" t="s">
        <v>2196</v>
      </c>
      <c r="F83" s="221"/>
      <c r="G83" s="221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221" t="s">
        <v>2224</v>
      </c>
      <c r="F84" s="221"/>
      <c r="G84" s="221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221" t="s">
        <v>2197</v>
      </c>
      <c r="F85" s="221"/>
      <c r="G85" s="221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221" t="s">
        <v>2198</v>
      </c>
      <c r="F86" s="221"/>
      <c r="G86" s="221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221" t="s">
        <v>2225</v>
      </c>
      <c r="F87" s="221"/>
      <c r="G87" s="221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221" t="s">
        <v>2199</v>
      </c>
      <c r="F88" s="221"/>
      <c r="G88" s="221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221" t="s">
        <v>2200</v>
      </c>
      <c r="F89" s="221"/>
      <c r="G89" s="221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5"/>
      <c r="F90" s="125"/>
      <c r="G90" s="125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221" t="s">
        <v>2221</v>
      </c>
      <c r="F91" s="221"/>
      <c r="G91" s="221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221" t="s">
        <v>2222</v>
      </c>
      <c r="F92" s="221"/>
      <c r="G92" s="221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221" t="s">
        <v>2223</v>
      </c>
      <c r="F93" s="221"/>
      <c r="G93" s="221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233" t="s">
        <v>2226</v>
      </c>
      <c r="F94" s="233"/>
      <c r="G94" s="233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233" t="s">
        <v>2227</v>
      </c>
      <c r="F95" s="233"/>
      <c r="G95" s="233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233" t="s">
        <v>2228</v>
      </c>
      <c r="F96" s="233"/>
      <c r="G96" s="233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233" t="s">
        <v>2229</v>
      </c>
      <c r="F97" s="233"/>
      <c r="G97" s="233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233" t="s">
        <v>2230</v>
      </c>
      <c r="F98" s="233"/>
      <c r="G98" s="233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233" t="s">
        <v>2231</v>
      </c>
      <c r="F99" s="233"/>
      <c r="G99" s="233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5"/>
      <c r="F100" s="135"/>
      <c r="G100" s="135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221" t="s">
        <v>393</v>
      </c>
      <c r="F101" s="221"/>
      <c r="G101" s="221"/>
      <c r="H101" s="136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221"/>
      <c r="F102" s="221"/>
      <c r="G102" s="221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216" t="s">
        <v>317</v>
      </c>
      <c r="B104" s="216"/>
      <c r="C104" s="216"/>
      <c r="D104" s="216"/>
      <c r="F104" s="8"/>
      <c r="G104" s="27"/>
    </row>
    <row r="105" spans="1:9" x14ac:dyDescent="0.25">
      <c r="A105" s="232" t="s">
        <v>249</v>
      </c>
      <c r="B105" s="232"/>
      <c r="C105" s="232"/>
      <c r="D105" s="232"/>
      <c r="E105" s="232"/>
      <c r="F105" s="232"/>
      <c r="G105" s="232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221"/>
      <c r="F107" s="221"/>
      <c r="G107" s="221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221" t="s">
        <v>2171</v>
      </c>
      <c r="F108" s="221"/>
      <c r="G108" s="221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221" t="s">
        <v>2172</v>
      </c>
      <c r="F109" s="221"/>
      <c r="G109" s="221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221" t="s">
        <v>2093</v>
      </c>
      <c r="F110" s="221"/>
      <c r="G110" s="221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6" t="s">
        <v>414</v>
      </c>
      <c r="E111" s="221" t="s">
        <v>400</v>
      </c>
      <c r="F111" s="221"/>
      <c r="G111" s="221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8" t="s">
        <v>148</v>
      </c>
      <c r="E112" s="221" t="s">
        <v>149</v>
      </c>
      <c r="F112" s="221"/>
      <c r="G112" s="221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6" t="s">
        <v>146</v>
      </c>
      <c r="E113" s="221" t="s">
        <v>352</v>
      </c>
      <c r="F113" s="221"/>
      <c r="G113" s="221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6"/>
      <c r="E114" s="125"/>
      <c r="F114" s="125"/>
      <c r="G114" s="125"/>
      <c r="H114" s="63"/>
      <c r="I114" s="32"/>
    </row>
    <row r="115" spans="1:9" x14ac:dyDescent="0.25">
      <c r="B115" s="23" t="s">
        <v>244</v>
      </c>
      <c r="C115" s="127" t="s">
        <v>243</v>
      </c>
      <c r="D115" s="88" t="s">
        <v>240</v>
      </c>
      <c r="E115" s="221" t="s">
        <v>2128</v>
      </c>
      <c r="F115" s="221"/>
      <c r="G115" s="221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7" t="s">
        <v>243</v>
      </c>
      <c r="D116" s="88" t="s">
        <v>415</v>
      </c>
      <c r="E116" s="221" t="s">
        <v>2218</v>
      </c>
      <c r="F116" s="221"/>
      <c r="G116" s="221"/>
      <c r="H116" s="137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7" t="s">
        <v>243</v>
      </c>
      <c r="D117" s="88" t="s">
        <v>241</v>
      </c>
      <c r="E117" s="221" t="s">
        <v>2298</v>
      </c>
      <c r="F117" s="221"/>
      <c r="G117" s="221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7" t="s">
        <v>243</v>
      </c>
      <c r="D118" s="88" t="s">
        <v>417</v>
      </c>
      <c r="E118" s="221" t="s">
        <v>2299</v>
      </c>
      <c r="F118" s="221"/>
      <c r="G118" s="221"/>
      <c r="H118" s="137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7" t="s">
        <v>243</v>
      </c>
      <c r="D119" s="88" t="s">
        <v>242</v>
      </c>
      <c r="E119" s="221" t="s">
        <v>2095</v>
      </c>
      <c r="F119" s="221"/>
      <c r="G119" s="221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7" t="s">
        <v>243</v>
      </c>
      <c r="D120" s="88" t="s">
        <v>419</v>
      </c>
      <c r="E120" s="221" t="s">
        <v>2128</v>
      </c>
      <c r="F120" s="221"/>
      <c r="G120" s="221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7" t="s">
        <v>243</v>
      </c>
      <c r="D121" s="88" t="s">
        <v>420</v>
      </c>
      <c r="E121" s="221" t="s">
        <v>2218</v>
      </c>
      <c r="F121" s="221"/>
      <c r="G121" s="221"/>
      <c r="H121" s="137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mlarK2PHMrcuI0wMSB22dycTqytuSobc1ItDTi0g6jf62Ox4pZyPD97EMAiQD+O93axLWYaQ/Vww6sTbFO6D2g==" saltValue="L6/mzHlxGjmCiMVXDAqSwA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250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2243</v>
      </c>
      <c r="E5" s="26">
        <v>94</v>
      </c>
      <c r="F5" s="138"/>
      <c r="G5" s="27" t="s">
        <v>2181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2244</v>
      </c>
      <c r="E6" s="26">
        <v>112</v>
      </c>
      <c r="F6" s="138"/>
      <c r="G6" s="27" t="s">
        <v>2182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2245</v>
      </c>
      <c r="E7" s="26">
        <v>182</v>
      </c>
      <c r="F7" s="138"/>
      <c r="G7" s="27" t="s">
        <v>2179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2246</v>
      </c>
      <c r="E8" s="26">
        <v>10</v>
      </c>
      <c r="F8" s="138"/>
      <c r="G8" s="27" t="s">
        <v>2180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132" t="s">
        <v>739</v>
      </c>
      <c r="C15" s="17" t="s">
        <v>261</v>
      </c>
      <c r="D15" s="17" t="s">
        <v>740</v>
      </c>
      <c r="E15" s="26">
        <v>5</v>
      </c>
      <c r="F15" s="5"/>
      <c r="G15" s="27" t="s">
        <v>2183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8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8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9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2187</v>
      </c>
      <c r="E35" s="131">
        <v>130</v>
      </c>
      <c r="F35" s="6"/>
      <c r="G35" s="45" t="s">
        <v>2194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2188</v>
      </c>
      <c r="E36" s="131">
        <v>130</v>
      </c>
      <c r="F36" s="6"/>
      <c r="G36" s="87" t="s">
        <v>770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2189</v>
      </c>
      <c r="E37" s="131">
        <v>50</v>
      </c>
      <c r="F37" s="6"/>
      <c r="G37" s="27" t="s">
        <v>2093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7" t="s">
        <v>402</v>
      </c>
      <c r="D38" s="32" t="s">
        <v>2190</v>
      </c>
      <c r="E38" s="26">
        <v>20</v>
      </c>
      <c r="F38" s="6"/>
      <c r="G38" s="27" t="s">
        <v>2173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7" t="s">
        <v>402</v>
      </c>
      <c r="D39" s="32" t="s">
        <v>2191</v>
      </c>
      <c r="E39" s="26">
        <v>5</v>
      </c>
      <c r="F39" s="6"/>
      <c r="G39" s="27" t="s">
        <v>2174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7" t="s">
        <v>402</v>
      </c>
      <c r="D40" s="32" t="s">
        <v>2192</v>
      </c>
      <c r="E40" s="26">
        <v>20</v>
      </c>
      <c r="F40" s="6"/>
      <c r="G40" s="68" t="s">
        <v>2300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7" t="s">
        <v>402</v>
      </c>
      <c r="D41" s="32" t="s">
        <v>2193</v>
      </c>
      <c r="E41" s="26">
        <v>15</v>
      </c>
      <c r="F41" s="6"/>
      <c r="G41" s="42" t="s">
        <v>2095</v>
      </c>
      <c r="H41" s="28">
        <f t="shared" si="1"/>
        <v>0</v>
      </c>
      <c r="I41" s="32"/>
    </row>
    <row r="42" spans="1:10" s="33" customFormat="1" x14ac:dyDescent="0.25">
      <c r="D42" s="88"/>
      <c r="E42" s="132"/>
      <c r="F42" s="133"/>
      <c r="G42" s="30" t="s">
        <v>189</v>
      </c>
      <c r="H42" s="44">
        <f>SUM(H35:H41)</f>
        <v>0</v>
      </c>
      <c r="I42" s="88"/>
    </row>
    <row r="43" spans="1:10" x14ac:dyDescent="0.25">
      <c r="D43" s="32"/>
      <c r="E43" s="26"/>
      <c r="F43" s="35"/>
      <c r="G43" s="221"/>
      <c r="H43" s="221"/>
      <c r="I43" s="221"/>
    </row>
    <row r="44" spans="1:10" ht="31.5" x14ac:dyDescent="0.25">
      <c r="A44" s="218" t="s">
        <v>637</v>
      </c>
      <c r="B44" s="218"/>
      <c r="C44" s="218"/>
      <c r="D44" s="218"/>
      <c r="E44" s="26"/>
      <c r="F44" s="35"/>
      <c r="G44" s="53"/>
      <c r="H44" s="8"/>
    </row>
    <row r="45" spans="1:10" x14ac:dyDescent="0.25">
      <c r="A45" s="222" t="s">
        <v>372</v>
      </c>
      <c r="B45" s="222"/>
      <c r="C45" s="222"/>
      <c r="D45" s="222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Algemeen'!G56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Algemeen'!G57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Algemeen'!G58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Algemeen'!G59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5" t="s">
        <v>280</v>
      </c>
      <c r="H56" s="58">
        <f>$H$31+$H$53</f>
        <v>0</v>
      </c>
    </row>
    <row r="57" spans="1:11" ht="18.75" x14ac:dyDescent="0.25">
      <c r="F57" s="57"/>
      <c r="G57" s="115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6" t="s">
        <v>281</v>
      </c>
      <c r="G59" s="114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59" s="113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216" t="s">
        <v>365</v>
      </c>
      <c r="B62" s="216"/>
      <c r="C62" s="216"/>
      <c r="D62" s="216"/>
      <c r="E62" s="216"/>
      <c r="F62" s="216"/>
      <c r="G62" s="216"/>
      <c r="H62" s="60"/>
    </row>
    <row r="63" spans="1:11" ht="28.5" x14ac:dyDescent="0.25">
      <c r="A63" s="216" t="s">
        <v>321</v>
      </c>
      <c r="B63" s="216"/>
      <c r="C63" s="216"/>
      <c r="D63" s="216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225" t="s">
        <v>81</v>
      </c>
      <c r="F64" s="225"/>
      <c r="G64" s="225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214" t="s">
        <v>2181</v>
      </c>
      <c r="F65" s="214"/>
      <c r="G65" s="214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214" t="s">
        <v>2182</v>
      </c>
      <c r="F66" s="214"/>
      <c r="G66" s="214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214" t="s">
        <v>2186</v>
      </c>
      <c r="F67" s="214"/>
      <c r="G67" s="214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214" t="s">
        <v>2185</v>
      </c>
      <c r="F68" s="214"/>
      <c r="G68" s="214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6"/>
      <c r="F69" s="126"/>
      <c r="G69" s="126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214" t="s">
        <v>2195</v>
      </c>
      <c r="F70" s="214"/>
      <c r="G70" s="214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214" t="s">
        <v>2196</v>
      </c>
      <c r="F71" s="214"/>
      <c r="G71" s="214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214" t="s">
        <v>2197</v>
      </c>
      <c r="F72" s="214"/>
      <c r="G72" s="214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214" t="s">
        <v>2198</v>
      </c>
      <c r="F73" s="214"/>
      <c r="G73" s="214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214" t="s">
        <v>2199</v>
      </c>
      <c r="F74" s="214"/>
      <c r="G74" s="214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214" t="s">
        <v>2200</v>
      </c>
      <c r="F75" s="214"/>
      <c r="G75" s="214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6"/>
      <c r="F76" s="126"/>
      <c r="G76" s="126"/>
      <c r="H76" s="28"/>
      <c r="I76" s="32"/>
    </row>
    <row r="77" spans="2:9" x14ac:dyDescent="0.25">
      <c r="B77" s="50" t="s">
        <v>741</v>
      </c>
      <c r="C77" s="17" t="s">
        <v>261</v>
      </c>
      <c r="D77" s="25" t="s">
        <v>742</v>
      </c>
      <c r="E77" s="214" t="s">
        <v>2211</v>
      </c>
      <c r="F77" s="214"/>
      <c r="G77" s="214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743</v>
      </c>
      <c r="C78" s="17" t="s">
        <v>261</v>
      </c>
      <c r="D78" s="25" t="s">
        <v>744</v>
      </c>
      <c r="E78" s="214" t="s">
        <v>2212</v>
      </c>
      <c r="F78" s="214"/>
      <c r="G78" s="214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745</v>
      </c>
      <c r="C79" s="17" t="s">
        <v>261</v>
      </c>
      <c r="D79" s="25" t="s">
        <v>746</v>
      </c>
      <c r="E79" s="214" t="s">
        <v>2213</v>
      </c>
      <c r="F79" s="214"/>
      <c r="G79" s="214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747</v>
      </c>
      <c r="C80" s="17" t="s">
        <v>261</v>
      </c>
      <c r="D80" s="25" t="s">
        <v>748</v>
      </c>
      <c r="E80" s="214" t="s">
        <v>2214</v>
      </c>
      <c r="F80" s="214"/>
      <c r="G80" s="214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739</v>
      </c>
      <c r="C81" s="17" t="s">
        <v>261</v>
      </c>
      <c r="D81" s="25" t="s">
        <v>749</v>
      </c>
      <c r="E81" s="214" t="s">
        <v>2215</v>
      </c>
      <c r="F81" s="214"/>
      <c r="G81" s="214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750</v>
      </c>
      <c r="C82" s="17" t="s">
        <v>261</v>
      </c>
      <c r="D82" s="25" t="s">
        <v>751</v>
      </c>
      <c r="E82" s="214" t="s">
        <v>2201</v>
      </c>
      <c r="F82" s="214"/>
      <c r="G82" s="214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752</v>
      </c>
      <c r="C83" s="17" t="s">
        <v>261</v>
      </c>
      <c r="D83" s="25" t="s">
        <v>753</v>
      </c>
      <c r="E83" s="214" t="s">
        <v>2202</v>
      </c>
      <c r="F83" s="214"/>
      <c r="G83" s="214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754</v>
      </c>
      <c r="C84" s="17" t="s">
        <v>261</v>
      </c>
      <c r="D84" s="25" t="s">
        <v>755</v>
      </c>
      <c r="E84" s="214" t="s">
        <v>2203</v>
      </c>
      <c r="F84" s="214"/>
      <c r="G84" s="214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756</v>
      </c>
      <c r="C85" s="17" t="s">
        <v>261</v>
      </c>
      <c r="D85" s="25" t="s">
        <v>757</v>
      </c>
      <c r="E85" s="214" t="s">
        <v>2204</v>
      </c>
      <c r="F85" s="214"/>
      <c r="G85" s="214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758</v>
      </c>
      <c r="C86" s="17" t="s">
        <v>261</v>
      </c>
      <c r="D86" s="25" t="s">
        <v>759</v>
      </c>
      <c r="E86" s="214" t="s">
        <v>2205</v>
      </c>
      <c r="F86" s="214"/>
      <c r="G86" s="214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760</v>
      </c>
      <c r="C87" s="17" t="s">
        <v>261</v>
      </c>
      <c r="D87" s="25" t="s">
        <v>761</v>
      </c>
      <c r="E87" s="214" t="s">
        <v>2206</v>
      </c>
      <c r="F87" s="214"/>
      <c r="G87" s="214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762</v>
      </c>
      <c r="C88" s="17" t="s">
        <v>261</v>
      </c>
      <c r="D88" s="25" t="s">
        <v>763</v>
      </c>
      <c r="E88" s="214" t="s">
        <v>2207</v>
      </c>
      <c r="F88" s="214"/>
      <c r="G88" s="214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764</v>
      </c>
      <c r="C89" s="17" t="s">
        <v>261</v>
      </c>
      <c r="D89" s="25" t="s">
        <v>765</v>
      </c>
      <c r="E89" s="214" t="s">
        <v>2208</v>
      </c>
      <c r="F89" s="214"/>
      <c r="G89" s="214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766</v>
      </c>
      <c r="C90" s="17" t="s">
        <v>261</v>
      </c>
      <c r="D90" s="25" t="s">
        <v>767</v>
      </c>
      <c r="E90" s="214" t="s">
        <v>2209</v>
      </c>
      <c r="F90" s="214"/>
      <c r="G90" s="214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768</v>
      </c>
      <c r="C91" s="17" t="s">
        <v>261</v>
      </c>
      <c r="D91" s="25" t="s">
        <v>769</v>
      </c>
      <c r="E91" s="214" t="s">
        <v>2210</v>
      </c>
      <c r="F91" s="214"/>
      <c r="G91" s="214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6"/>
      <c r="F92" s="126"/>
      <c r="G92" s="126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214" t="s">
        <v>394</v>
      </c>
      <c r="F93" s="214"/>
      <c r="G93" s="214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214"/>
      <c r="F94" s="214"/>
      <c r="G94" s="214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221"/>
      <c r="F98" s="221"/>
      <c r="G98" s="221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221" t="s">
        <v>2216</v>
      </c>
      <c r="F99" s="221"/>
      <c r="G99" s="221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221" t="s">
        <v>2217</v>
      </c>
      <c r="F100" s="221"/>
      <c r="G100" s="221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221" t="s">
        <v>2093</v>
      </c>
      <c r="F101" s="221"/>
      <c r="G101" s="221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221"/>
      <c r="F102" s="221"/>
      <c r="G102" s="221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221" t="s">
        <v>352</v>
      </c>
      <c r="F103" s="221"/>
      <c r="G103" s="221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5"/>
      <c r="F104" s="125"/>
      <c r="G104" s="125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221" t="s">
        <v>2128</v>
      </c>
      <c r="F105" s="221"/>
      <c r="G105" s="221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221" t="s">
        <v>2218</v>
      </c>
      <c r="F106" s="221"/>
      <c r="G106" s="221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221" t="s">
        <v>2298</v>
      </c>
      <c r="F107" s="221"/>
      <c r="G107" s="221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221" t="s">
        <v>2299</v>
      </c>
      <c r="F108" s="221"/>
      <c r="G108" s="221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221" t="s">
        <v>2184</v>
      </c>
      <c r="F109" s="221"/>
      <c r="G109" s="221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221" t="s">
        <v>2128</v>
      </c>
      <c r="F110" s="221"/>
      <c r="G110" s="221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2219</v>
      </c>
      <c r="E111" s="221" t="s">
        <v>2218</v>
      </c>
      <c r="F111" s="221"/>
      <c r="G111" s="221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221"/>
      <c r="F112" s="221"/>
      <c r="G112" s="221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2023-09-13T11:56:38Z</dcterms:modified>
</cp:coreProperties>
</file>