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202300"/>
  <mc:AlternateContent xmlns:mc="http://schemas.openxmlformats.org/markup-compatibility/2006">
    <mc:Choice Requires="x15">
      <x15ac:absPath xmlns:x15ac="http://schemas.microsoft.com/office/spreadsheetml/2010/11/ac" url="/Users/jeroenvandekletersteeg/Climex Dropbox/Jeroen van de Kletersteeg/3. European Energy Consultancy BV/Klanten/Servicepunt-71/Documenten/EU-aanbesteding e&amp;g/"/>
    </mc:Choice>
  </mc:AlternateContent>
  <xr:revisionPtr revIDLastSave="0" documentId="13_ncr:1_{B22E90E5-51F4-DF4E-A695-4B272CF33711}" xr6:coauthVersionLast="47" xr6:coauthVersionMax="47" xr10:uidLastSave="{00000000-0000-0000-0000-000000000000}"/>
  <bookViews>
    <workbookView xWindow="0" yWindow="500" windowWidth="28800" windowHeight="16480" xr2:uid="{2D288EF8-C77E-9343-8B44-0524B4DE7F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 l="1"/>
  <c r="I8" i="1"/>
  <c r="C10" i="1"/>
  <c r="G10" i="1" s="1"/>
  <c r="C16" i="1"/>
  <c r="F16" i="1" s="1"/>
  <c r="H15" i="1"/>
  <c r="I15" i="1" s="1"/>
  <c r="G15" i="1"/>
  <c r="G14" i="1"/>
  <c r="G11" i="1"/>
  <c r="J11" i="1" s="1"/>
  <c r="H10" i="1"/>
  <c r="I10" i="1" s="1"/>
  <c r="H9" i="1"/>
  <c r="I9" i="1" s="1"/>
  <c r="G9" i="1"/>
  <c r="G8" i="1"/>
  <c r="J14" i="1" l="1"/>
  <c r="J15" i="1"/>
  <c r="G16" i="1"/>
  <c r="J16" i="1" s="1"/>
  <c r="J9" i="1"/>
  <c r="J10" i="1"/>
  <c r="J8" i="1"/>
  <c r="J17" i="1" l="1"/>
  <c r="G18" i="1"/>
  <c r="J12" i="1"/>
  <c r="J18" i="1" l="1"/>
  <c r="I18" i="1" s="1"/>
</calcChain>
</file>

<file path=xl/sharedStrings.xml><?xml version="1.0" encoding="utf-8"?>
<sst xmlns="http://schemas.openxmlformats.org/spreadsheetml/2006/main" count="41" uniqueCount="28">
  <si>
    <t>Naam inschrijver:</t>
  </si>
  <si>
    <t>Handtekening inschrijver:</t>
  </si>
  <si>
    <t>Elektriciteit</t>
  </si>
  <si>
    <t>Fictief Volume  MWh</t>
  </si>
  <si>
    <t>Opslag EUR/MWh</t>
  </si>
  <si>
    <t>Afslag EUR/MWh</t>
  </si>
  <si>
    <t>Bruto Fictieve Waarde</t>
  </si>
  <si>
    <t>Extra Bandbreedte</t>
  </si>
  <si>
    <t>Korting</t>
  </si>
  <si>
    <t>Netto Fictieve Waarde</t>
  </si>
  <si>
    <t>Opslag Piek-uren</t>
  </si>
  <si>
    <t>Opslag Dal-uren</t>
  </si>
  <si>
    <t>GvO</t>
  </si>
  <si>
    <t>Afslag teruglevering</t>
  </si>
  <si>
    <t>n.v.t.</t>
  </si>
  <si>
    <t>Sub-totaal</t>
  </si>
  <si>
    <t>Gas</t>
  </si>
  <si>
    <t>Fictief volume  (N)m3</t>
  </si>
  <si>
    <t>Opslag EUR/(N)m3</t>
  </si>
  <si>
    <t>GS-VERs EUR/VER</t>
  </si>
  <si>
    <t>GS-VERs  EUR/(N)m3</t>
  </si>
  <si>
    <t>Opslag Telemetrie</t>
  </si>
  <si>
    <t>Opslag Profiel</t>
  </si>
  <si>
    <t>GS VERs</t>
  </si>
  <si>
    <t>Totale fictieve waarde inschrijving:</t>
  </si>
  <si>
    <t>Korting per extra procent bandbreedte</t>
  </si>
  <si>
    <t>GvO-prijs EUR/GvO</t>
  </si>
  <si>
    <t>Bijlage 6: Prijzenformulier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</si>
</sst>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43" formatCode="_(* #,##0.00_);_(* \(#,##0.00\);_(* &quot;-&quot;??_);_(@_)"/>
    <numFmt numFmtId="164" formatCode="_(* #,##0_);_(* \(#,##0\);_(* &quot;-&quot;??_);_(@_)"/>
    <numFmt numFmtId="165" formatCode="_(&quot;€&quot;\ * #,##0.0000_);_(&quot;€&quot;\ * \(#,##0.0000\);_(&quot;€&quot;\ * &quot;-&quot;??_);_(@_)"/>
    <numFmt numFmtId="166" formatCode="_(&quot;€&quot;\ * #,##0.000_);_(&quot;€&quot;\ * \(#,##0.000\);_(&quot;€&quot;\ * &quot;-&quot;??_);_(@_)"/>
  </numFmts>
  <fonts count="9" x14ac:knownFonts="1">
    <font>
      <sz val="12"/>
      <color theme="1"/>
      <name val="Aptos Narrow"/>
      <family val="2"/>
      <scheme val="minor"/>
    </font>
    <font>
      <sz val="12"/>
      <color theme="1"/>
      <name val="Aptos Narrow"/>
      <family val="2"/>
      <scheme val="minor"/>
    </font>
    <font>
      <sz val="12"/>
      <color rgb="FFFF0000"/>
      <name val="Aptos Narrow"/>
      <family val="2"/>
      <scheme val="minor"/>
    </font>
    <font>
      <b/>
      <sz val="12"/>
      <color theme="1"/>
      <name val="Aptos Narrow"/>
      <family val="2"/>
      <scheme val="minor"/>
    </font>
    <font>
      <b/>
      <sz val="14"/>
      <color theme="1"/>
      <name val="Aptos Narrow"/>
      <family val="2"/>
      <scheme val="minor"/>
    </font>
    <font>
      <b/>
      <i/>
      <sz val="12"/>
      <color theme="1"/>
      <name val="Aptos Narrow"/>
      <family val="2"/>
      <scheme val="minor"/>
    </font>
    <font>
      <i/>
      <sz val="12"/>
      <color theme="1"/>
      <name val="Aptos Narrow"/>
      <family val="2"/>
      <scheme val="minor"/>
    </font>
    <font>
      <sz val="12"/>
      <color rgb="FFFF0000"/>
      <name val="Calibri (Hoofdtekst)"/>
    </font>
    <font>
      <sz val="14"/>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4" fillId="2" borderId="0" xfId="0" applyFont="1" applyFill="1"/>
    <xf numFmtId="0" fontId="0" fillId="2" borderId="0" xfId="0" applyFill="1"/>
    <xf numFmtId="0" fontId="0" fillId="2" borderId="0" xfId="0" applyFill="1" applyAlignment="1">
      <alignment vertical="top"/>
    </xf>
    <xf numFmtId="0" fontId="3" fillId="4" borderId="1" xfId="0" applyFont="1" applyFill="1" applyBorder="1" applyAlignment="1">
      <alignment horizontal="center" vertical="top" wrapText="1"/>
    </xf>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2" borderId="0" xfId="0" applyFont="1" applyFill="1" applyAlignment="1">
      <alignment horizontal="center" vertical="top" wrapText="1"/>
    </xf>
    <xf numFmtId="0" fontId="2" fillId="0" borderId="4" xfId="0" applyFont="1" applyBorder="1" applyAlignment="1">
      <alignment horizontal="left" indent="1"/>
    </xf>
    <xf numFmtId="164" fontId="0" fillId="2" borderId="5" xfId="1" applyNumberFormat="1" applyFont="1" applyFill="1" applyBorder="1" applyAlignment="1">
      <alignment horizontal="left"/>
    </xf>
    <xf numFmtId="44" fontId="0" fillId="2" borderId="6" xfId="2" applyFont="1" applyFill="1" applyBorder="1"/>
    <xf numFmtId="44" fontId="0" fillId="0" borderId="7" xfId="2" applyFont="1" applyBorder="1"/>
    <xf numFmtId="44" fontId="0" fillId="0" borderId="6" xfId="2" applyFont="1" applyBorder="1" applyAlignment="1">
      <alignment horizontal="center"/>
    </xf>
    <xf numFmtId="44" fontId="3" fillId="0" borderId="8" xfId="0" applyNumberFormat="1" applyFont="1" applyBorder="1"/>
    <xf numFmtId="164" fontId="0" fillId="2" borderId="0" xfId="1" applyNumberFormat="1" applyFont="1" applyFill="1"/>
    <xf numFmtId="9" fontId="0" fillId="2" borderId="0" xfId="0" applyNumberFormat="1" applyFill="1"/>
    <xf numFmtId="9" fontId="0" fillId="2" borderId="0" xfId="3" applyFont="1" applyFill="1"/>
    <xf numFmtId="9" fontId="0" fillId="0" borderId="6" xfId="3" applyFont="1" applyFill="1" applyBorder="1" applyAlignment="1">
      <alignment horizontal="center"/>
    </xf>
    <xf numFmtId="0" fontId="0" fillId="0" borderId="4" xfId="0" applyBorder="1" applyAlignment="1">
      <alignment horizontal="left" indent="1"/>
    </xf>
    <xf numFmtId="9" fontId="0" fillId="2" borderId="6" xfId="3" applyFont="1" applyFill="1" applyBorder="1" applyAlignment="1">
      <alignment horizontal="center"/>
    </xf>
    <xf numFmtId="9" fontId="0" fillId="0" borderId="6" xfId="3" applyFont="1" applyBorder="1" applyAlignment="1">
      <alignment horizontal="center"/>
    </xf>
    <xf numFmtId="0" fontId="5" fillId="2" borderId="9" xfId="0" applyFont="1" applyFill="1" applyBorder="1" applyAlignment="1">
      <alignment horizontal="left" indent="1"/>
    </xf>
    <xf numFmtId="0" fontId="6" fillId="2" borderId="0" xfId="0" applyFont="1" applyFill="1"/>
    <xf numFmtId="44" fontId="5" fillId="2" borderId="10" xfId="0" applyNumberFormat="1" applyFont="1" applyFill="1" applyBorder="1"/>
    <xf numFmtId="9" fontId="6" fillId="2" borderId="0" xfId="3" applyFont="1" applyFill="1"/>
    <xf numFmtId="0" fontId="3" fillId="4" borderId="4" xfId="0" applyFont="1" applyFill="1" applyBorder="1" applyAlignment="1">
      <alignment horizontal="center" vertical="top" wrapText="1"/>
    </xf>
    <xf numFmtId="0" fontId="3" fillId="4" borderId="7" xfId="0" applyFont="1" applyFill="1" applyBorder="1" applyAlignment="1">
      <alignment horizontal="center" vertical="top" wrapText="1"/>
    </xf>
    <xf numFmtId="0" fontId="3" fillId="4" borderId="8" xfId="0" applyFont="1" applyFill="1" applyBorder="1" applyAlignment="1">
      <alignment horizontal="center" vertical="top" wrapText="1"/>
    </xf>
    <xf numFmtId="0" fontId="7" fillId="0" borderId="4" xfId="0" applyFont="1" applyBorder="1" applyAlignment="1">
      <alignment horizontal="left" indent="1"/>
    </xf>
    <xf numFmtId="164" fontId="0" fillId="2" borderId="6" xfId="1" applyNumberFormat="1" applyFont="1" applyFill="1" applyBorder="1"/>
    <xf numFmtId="44" fontId="0" fillId="0" borderId="6" xfId="2" applyFont="1" applyBorder="1"/>
    <xf numFmtId="165" fontId="0" fillId="2" borderId="6" xfId="2" applyNumberFormat="1" applyFont="1" applyFill="1" applyBorder="1"/>
    <xf numFmtId="0" fontId="4" fillId="5" borderId="11" xfId="0" applyFont="1" applyFill="1" applyBorder="1" applyAlignment="1">
      <alignment horizontal="left" vertical="center" indent="1"/>
    </xf>
    <xf numFmtId="0" fontId="4" fillId="5" borderId="12" xfId="0" applyFont="1" applyFill="1" applyBorder="1" applyAlignment="1">
      <alignment vertical="center"/>
    </xf>
    <xf numFmtId="44" fontId="4" fillId="5" borderId="12" xfId="2" applyFont="1" applyFill="1" applyBorder="1" applyAlignment="1">
      <alignment vertical="center"/>
    </xf>
    <xf numFmtId="44" fontId="4" fillId="5" borderId="13" xfId="0" applyNumberFormat="1" applyFont="1" applyFill="1" applyBorder="1" applyAlignment="1">
      <alignment vertical="center"/>
    </xf>
    <xf numFmtId="0" fontId="8" fillId="2" borderId="0" xfId="0" applyFont="1" applyFill="1" applyAlignment="1">
      <alignment vertical="center"/>
    </xf>
    <xf numFmtId="43" fontId="8" fillId="2" borderId="0" xfId="0" applyNumberFormat="1" applyFont="1" applyFill="1" applyAlignment="1">
      <alignment vertical="center"/>
    </xf>
    <xf numFmtId="44" fontId="0" fillId="2" borderId="0" xfId="2" applyFont="1" applyFill="1"/>
    <xf numFmtId="44" fontId="0" fillId="3" borderId="6" xfId="2" applyFont="1" applyFill="1" applyBorder="1" applyProtection="1">
      <protection locked="0"/>
    </xf>
    <xf numFmtId="9" fontId="0" fillId="3" borderId="6" xfId="3" applyFont="1" applyFill="1" applyBorder="1" applyAlignment="1" applyProtection="1">
      <alignment horizontal="center"/>
      <protection locked="0"/>
    </xf>
    <xf numFmtId="166" fontId="0" fillId="3" borderId="6" xfId="2" applyNumberFormat="1" applyFont="1" applyFill="1" applyBorder="1" applyProtection="1">
      <protection locked="0"/>
    </xf>
    <xf numFmtId="0" fontId="0" fillId="3" borderId="0" xfId="0" applyFill="1" applyAlignment="1" applyProtection="1">
      <alignment horizontal="left" vertical="top"/>
      <protection locked="0"/>
    </xf>
    <xf numFmtId="0" fontId="0" fillId="3" borderId="0" xfId="0" applyFill="1" applyAlignment="1" applyProtection="1">
      <alignment horizontal="center" vertical="top"/>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31749</xdr:colOff>
      <xdr:row>19</xdr:row>
      <xdr:rowOff>31751</xdr:rowOff>
    </xdr:from>
    <xdr:to>
      <xdr:col>9</xdr:col>
      <xdr:colOff>1291166</xdr:colOff>
      <xdr:row>44</xdr:row>
      <xdr:rowOff>74084</xdr:rowOff>
    </xdr:to>
    <xdr:sp macro="" textlink="">
      <xdr:nvSpPr>
        <xdr:cNvPr id="2" name="Tekstvak 1">
          <a:extLst>
            <a:ext uri="{FF2B5EF4-FFF2-40B4-BE49-F238E27FC236}">
              <a16:creationId xmlns:a16="http://schemas.microsoft.com/office/drawing/2014/main" id="{7C1F1C2C-74A8-5549-B43A-93407C2D9260}"/>
            </a:ext>
          </a:extLst>
        </xdr:cNvPr>
        <xdr:cNvSpPr txBox="1"/>
      </xdr:nvSpPr>
      <xdr:spPr>
        <a:xfrm>
          <a:off x="857249" y="4635501"/>
          <a:ext cx="9599084" cy="506941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Toelichting</a:t>
          </a:r>
        </a:p>
        <a:p>
          <a:endParaRPr lang="nl-NL" sz="1100" b="1"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Aanvullend op de Eisen die gesteld worden aan de inschrijving, zoals genoemd in het PvE, hoofdstuk 7</a:t>
          </a:r>
          <a:r>
            <a:rPr lang="nl-NL" sz="1100" b="0" i="0" u="none" strike="noStrike" baseline="0">
              <a:solidFill>
                <a:schemeClr val="dk1"/>
              </a:solidFill>
              <a:effectLst/>
              <a:latin typeface="+mn-lt"/>
              <a:ea typeface="+mn-ea"/>
              <a:cs typeface="+mn-cs"/>
            </a:rPr>
            <a:t> geldt het volgende:</a:t>
          </a:r>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Inschrijver vult</a:t>
          </a:r>
          <a:r>
            <a:rPr lang="nl-NL" sz="1100" b="0" i="0" u="none" strike="noStrike" baseline="0">
              <a:solidFill>
                <a:schemeClr val="dk1"/>
              </a:solidFill>
              <a:effectLst/>
              <a:latin typeface="+mn-lt"/>
              <a:ea typeface="+mn-ea"/>
              <a:cs typeface="+mn-cs"/>
            </a:rPr>
            <a:t> uitsluitend de groene cellen in.</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fictieve waarde berekening is gebaseerd op een fictief volume. Voor elektriciteit is dit gesteld op 30 miljoen KWh (= 30.000 GWh) en voor gas op 3 miljoen kuub, wat gelijk staat aan 5.337 ton CO</a:t>
          </a:r>
          <a:r>
            <a:rPr lang="nl-NL" sz="800" b="0" i="0" u="none" strike="noStrike">
              <a:solidFill>
                <a:schemeClr val="dk1"/>
              </a:solidFill>
              <a:effectLst/>
              <a:latin typeface="+mn-lt"/>
              <a:ea typeface="+mn-ea"/>
              <a:cs typeface="+mn-cs"/>
            </a:rPr>
            <a:t>2</a:t>
          </a:r>
          <a:r>
            <a:rPr lang="nl-NL" sz="1100" b="0" i="0" u="none" strike="noStrike">
              <a:solidFill>
                <a:schemeClr val="dk1"/>
              </a:solidFill>
              <a:effectLst/>
              <a:latin typeface="+mn-lt"/>
              <a:ea typeface="+mn-ea"/>
              <a:cs typeface="+mn-cs"/>
            </a:rPr>
            <a:t>-uitstoot.</a:t>
          </a:r>
        </a:p>
        <a:p>
          <a:endParaRPr lang="nl-NL" sz="1100" b="0" i="0" u="none" strike="noStrike">
            <a:solidFill>
              <a:schemeClr val="dk1"/>
            </a:solidFill>
            <a:effectLst/>
            <a:latin typeface="+mn-lt"/>
            <a:ea typeface="+mn-ea"/>
            <a:cs typeface="+mn-cs"/>
          </a:endParaRPr>
        </a:p>
        <a:p>
          <a:r>
            <a:rPr lang="nl-NL" sz="1100"/>
            <a:t>De volumebandbreedte bedraagt minimaal</a:t>
          </a:r>
          <a:r>
            <a:rPr lang="nl-NL" sz="1100" baseline="0"/>
            <a:t> 5% (= tot en met 5% boven en tot en met 5% onder het contractvolume).</a:t>
          </a:r>
        </a:p>
        <a:p>
          <a:r>
            <a:rPr lang="nl-NL" sz="1100" baseline="0"/>
            <a:t>Aanvullend kan inschrijver extra bandbreedte aanbieden, wat resulteert in een korting op de bruto fictieve waarde.</a:t>
          </a:r>
        </a:p>
        <a:p>
          <a:endParaRPr lang="nl-NL" sz="1100" baseline="0"/>
        </a:p>
        <a:p>
          <a:r>
            <a:rPr lang="nl-NL" sz="1100" baseline="0"/>
            <a:t>Voor elektriciteit betekent dit als voorbeeld het volgende:</a:t>
          </a:r>
        </a:p>
        <a:p>
          <a:endParaRPr lang="nl-NL" sz="1100" baseline="0"/>
        </a:p>
        <a:p>
          <a:r>
            <a:rPr lang="nl-NL" sz="1100" baseline="0"/>
            <a:t>1% extra bandbreedte resulteert in EUR 7.500,- fictieve korting</a:t>
          </a:r>
        </a:p>
        <a:p>
          <a:r>
            <a:rPr lang="nl-NL" sz="1100" baseline="0"/>
            <a:t>2% extra bandbreedte resulteert in EUR 15.000,- fictieve korting</a:t>
          </a:r>
        </a:p>
        <a:p>
          <a:r>
            <a:rPr lang="nl-NL" sz="1100" baseline="0"/>
            <a:t>3% extra bandbreedte resulteert in EUR 22.500,- fictieve korting</a:t>
          </a:r>
        </a:p>
        <a:p>
          <a:r>
            <a:rPr lang="nl-NL" sz="1100" baseline="0"/>
            <a:t>4% extra bandbreedte resulteert in EUR 30.000,- fictieve korting</a:t>
          </a:r>
        </a:p>
        <a:p>
          <a:r>
            <a:rPr lang="nl-NL" sz="1100" baseline="0"/>
            <a:t>5% extra bandbreedte resulteert in EUR 37.500,- fictieve korting</a:t>
          </a:r>
        </a:p>
        <a:p>
          <a:endParaRPr lang="nl-NL" sz="1100" baseline="0"/>
        </a:p>
        <a:p>
          <a:r>
            <a:rPr lang="nl-NL" sz="1100" baseline="0"/>
            <a:t>Uitsluitend hele percentages kunnen worden ingevoerd: dus wel 1%, 2%, 3%, 4% of 5%, maar niet bijvoorbeeld 1,5% of 2,25%.</a:t>
          </a:r>
        </a:p>
        <a:p>
          <a:endParaRPr lang="nl-NL" sz="1100" baseline="0"/>
        </a:p>
        <a:p>
          <a:r>
            <a:rPr lang="nl-NL" sz="1100" baseline="0"/>
            <a:t>De korting wordt in mindering gebracht op de bruto fictieve waarde.</a:t>
          </a:r>
        </a:p>
        <a:p>
          <a:r>
            <a:rPr lang="nl-NL" sz="1100" baseline="0"/>
            <a:t> </a:t>
          </a:r>
        </a:p>
        <a:p>
          <a:r>
            <a:rPr lang="nl-NL" sz="1100" baseline="0"/>
            <a:t>Voor elektriciteit kan teruglevering aan de orde zijn. De vergoeding voor elektriciteit dat aan het net wordt teruggeleverd is gebaseerd op de gemiddeld gewogen sportprijs -/- afslag. Deze afslag vult de leverancier in op het Prijzenformulier. Het volume voor teruglevering is in het prijzenblad ook een fictief volume en is gesteld op 3.000 MWh. Op de afslag teruglevering is geen bandbreedte en dus ook geen korting van toepassing. Dit geldt zowel voor elektriciteit als voor gas.</a:t>
          </a:r>
        </a:p>
        <a:p>
          <a:endParaRPr lang="nl-NL" sz="1100" baseline="0"/>
        </a:p>
        <a:p>
          <a:r>
            <a:rPr lang="nl-NL" sz="1100" baseline="0"/>
            <a:t>Voor GS VERs geldt dat er een vast volume wordt gecontracteerd, met als gevolg dat er geen korting van toepassing is op GS VERs.</a:t>
          </a:r>
        </a:p>
        <a:p>
          <a:endParaRPr lang="nl-NL" sz="1100" baseline="0"/>
        </a:p>
        <a:p>
          <a:endParaRPr lang="nl-NL" sz="1100" baseline="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4B3D-C429-274E-B9E0-C71F93AC9E60}">
  <dimension ref="B1:N49"/>
  <sheetViews>
    <sheetView tabSelected="1" zoomScale="120" zoomScaleNormal="120" workbookViewId="0">
      <selection activeCell="C3" sqref="C3:D3"/>
    </sheetView>
  </sheetViews>
  <sheetFormatPr baseColWidth="10" defaultRowHeight="16" x14ac:dyDescent="0.2"/>
  <cols>
    <col min="1" max="1" width="10.83203125" style="2"/>
    <col min="2" max="2" width="19.5" style="2" customWidth="1"/>
    <col min="3" max="3" width="13.33203125" style="2" customWidth="1"/>
    <col min="4" max="4" width="10.83203125" style="2"/>
    <col min="5" max="5" width="11.83203125" style="2" bestFit="1" customWidth="1"/>
    <col min="6" max="6" width="10" style="2" customWidth="1"/>
    <col min="7" max="7" width="18.5" style="2" customWidth="1"/>
    <col min="8" max="8" width="13.5" style="2" customWidth="1"/>
    <col min="9" max="9" width="17.33203125" style="2" customWidth="1"/>
    <col min="10" max="10" width="17.33203125" style="2" bestFit="1" customWidth="1"/>
    <col min="11" max="11" width="10.83203125" style="2"/>
    <col min="12" max="12" width="13.83203125" style="2" bestFit="1" customWidth="1"/>
    <col min="13" max="16384" width="10.83203125" style="2"/>
  </cols>
  <sheetData>
    <row r="1" spans="2:14" ht="19" x14ac:dyDescent="0.25">
      <c r="B1" s="1" t="s">
        <v>27</v>
      </c>
    </row>
    <row r="3" spans="2:14" s="3" customFormat="1" x14ac:dyDescent="0.2">
      <c r="B3" s="3" t="s">
        <v>0</v>
      </c>
      <c r="C3" s="42"/>
      <c r="D3" s="42"/>
      <c r="F3" s="3" t="s">
        <v>1</v>
      </c>
      <c r="H3" s="43"/>
      <c r="I3" s="43"/>
      <c r="J3" s="43"/>
    </row>
    <row r="4" spans="2:14" s="3" customFormat="1" x14ac:dyDescent="0.2">
      <c r="H4" s="43"/>
      <c r="I4" s="43"/>
      <c r="J4" s="43"/>
    </row>
    <row r="5" spans="2:14" s="3" customFormat="1" x14ac:dyDescent="0.2">
      <c r="H5" s="43"/>
      <c r="I5" s="43"/>
      <c r="J5" s="43"/>
    </row>
    <row r="6" spans="2:14" ht="17" thickBot="1" x14ac:dyDescent="0.25"/>
    <row r="7" spans="2:14" s="7" customFormat="1" ht="34" x14ac:dyDescent="0.2">
      <c r="B7" s="4" t="s">
        <v>2</v>
      </c>
      <c r="C7" s="5" t="s">
        <v>3</v>
      </c>
      <c r="D7" s="5" t="s">
        <v>4</v>
      </c>
      <c r="E7" s="5" t="s">
        <v>26</v>
      </c>
      <c r="F7" s="5" t="s">
        <v>5</v>
      </c>
      <c r="G7" s="5" t="s">
        <v>6</v>
      </c>
      <c r="H7" s="5" t="s">
        <v>7</v>
      </c>
      <c r="I7" s="5" t="s">
        <v>8</v>
      </c>
      <c r="J7" s="6" t="s">
        <v>9</v>
      </c>
    </row>
    <row r="8" spans="2:14" x14ac:dyDescent="0.2">
      <c r="B8" s="8" t="s">
        <v>10</v>
      </c>
      <c r="C8" s="9">
        <v>15000</v>
      </c>
      <c r="D8" s="41">
        <v>0</v>
      </c>
      <c r="E8" s="10"/>
      <c r="F8" s="10"/>
      <c r="G8" s="11">
        <f>(D8+E8)*C8</f>
        <v>0</v>
      </c>
      <c r="H8" s="40">
        <v>0</v>
      </c>
      <c r="I8" s="12">
        <f>IF(H8&lt;1%,0,IF(H8=1%,G46,IF(H8=2%,2*G46,IF(H8=3%,3*G46,IF(H8=4%,4*G46,IF(H8=5%,5*G46,IF(H8&gt;5%,5*G46)))))))/C10*C8</f>
        <v>0</v>
      </c>
      <c r="J8" s="13">
        <f>G8-I8</f>
        <v>0</v>
      </c>
      <c r="K8" s="14"/>
      <c r="L8" s="15"/>
      <c r="M8" s="16"/>
    </row>
    <row r="9" spans="2:14" x14ac:dyDescent="0.2">
      <c r="B9" s="8" t="s">
        <v>11</v>
      </c>
      <c r="C9" s="9">
        <v>15000</v>
      </c>
      <c r="D9" s="41">
        <v>0</v>
      </c>
      <c r="E9" s="10"/>
      <c r="F9" s="10"/>
      <c r="G9" s="11">
        <f>(D9+E9)*C9</f>
        <v>0</v>
      </c>
      <c r="H9" s="17">
        <f>H8</f>
        <v>0</v>
      </c>
      <c r="I9" s="12">
        <f>IF(H9&lt;1%,0,IF(H9=1%,G46,IF(H9=2%,2*G46,IF(H9=3%,3*G46,IF(H9=4%,4*G46,IF(H9=5%,5*G46,IF(H9&gt;5%,5*G46)))))))/C10*C9</f>
        <v>0</v>
      </c>
      <c r="J9" s="13">
        <f>G9-I9</f>
        <v>0</v>
      </c>
      <c r="K9" s="14"/>
      <c r="L9" s="15"/>
      <c r="M9" s="16"/>
    </row>
    <row r="10" spans="2:14" x14ac:dyDescent="0.2">
      <c r="B10" s="18" t="s">
        <v>12</v>
      </c>
      <c r="C10" s="9">
        <f>C8+C9</f>
        <v>30000</v>
      </c>
      <c r="D10" s="10"/>
      <c r="E10" s="39">
        <v>0</v>
      </c>
      <c r="F10" s="10"/>
      <c r="G10" s="11">
        <f>(D10+E10)*C10</f>
        <v>0</v>
      </c>
      <c r="H10" s="19">
        <f>H8</f>
        <v>0</v>
      </c>
      <c r="I10" s="12">
        <f>IF(H10&lt;1%,0,IF(H10=1%,G47,IF(H10=2%,2*G47,IF(H10=3%,3*G47,IF(H10=4%,4*G47,IF(H10=5%,5*G47,IF(H10&gt;5%,5*G47)))))))</f>
        <v>0</v>
      </c>
      <c r="J10" s="13">
        <f>G10-I10</f>
        <v>0</v>
      </c>
      <c r="M10" s="16"/>
    </row>
    <row r="11" spans="2:14" x14ac:dyDescent="0.2">
      <c r="B11" s="18" t="s">
        <v>13</v>
      </c>
      <c r="C11" s="9">
        <v>3000</v>
      </c>
      <c r="D11" s="10"/>
      <c r="E11" s="10"/>
      <c r="F11" s="41">
        <v>0</v>
      </c>
      <c r="G11" s="11">
        <f>(F11+E11)*C11</f>
        <v>0</v>
      </c>
      <c r="H11" s="19" t="s">
        <v>14</v>
      </c>
      <c r="I11" s="20" t="s">
        <v>14</v>
      </c>
      <c r="J11" s="13">
        <f>G11</f>
        <v>0</v>
      </c>
      <c r="M11" s="16"/>
    </row>
    <row r="12" spans="2:14" s="22" customFormat="1" x14ac:dyDescent="0.2">
      <c r="B12" s="21" t="s">
        <v>15</v>
      </c>
      <c r="J12" s="23">
        <f>SUM(J8:J11)</f>
        <v>0</v>
      </c>
      <c r="L12" s="2"/>
      <c r="M12" s="24"/>
    </row>
    <row r="13" spans="2:14" s="7" customFormat="1" ht="51" x14ac:dyDescent="0.2">
      <c r="B13" s="25" t="s">
        <v>16</v>
      </c>
      <c r="C13" s="26" t="s">
        <v>17</v>
      </c>
      <c r="D13" s="26" t="s">
        <v>18</v>
      </c>
      <c r="E13" s="26" t="s">
        <v>19</v>
      </c>
      <c r="F13" s="26" t="s">
        <v>20</v>
      </c>
      <c r="G13" s="26" t="s">
        <v>6</v>
      </c>
      <c r="H13" s="26" t="s">
        <v>7</v>
      </c>
      <c r="I13" s="26" t="s">
        <v>8</v>
      </c>
      <c r="J13" s="27" t="s">
        <v>9</v>
      </c>
    </row>
    <row r="14" spans="2:14" x14ac:dyDescent="0.2">
      <c r="B14" s="28" t="s">
        <v>21</v>
      </c>
      <c r="C14" s="29">
        <v>2000000</v>
      </c>
      <c r="D14" s="41">
        <v>0</v>
      </c>
      <c r="E14" s="10"/>
      <c r="F14" s="10"/>
      <c r="G14" s="30">
        <f>(D14+E14)*C14</f>
        <v>0</v>
      </c>
      <c r="H14" s="40">
        <v>0</v>
      </c>
      <c r="I14" s="12">
        <f>IF(H14&lt;1%,0,IF(H14=1%,G49,IF(H14=2%,2*G49,IF(H14=3%,3*G49,IF(H14=4%,4*G49,IF(H14=5%,5*G49,IF(H14&gt;5%,5*G49)))))))/(C14+C15)*C14</f>
        <v>0</v>
      </c>
      <c r="J14" s="13">
        <f>G14-I14</f>
        <v>0</v>
      </c>
      <c r="M14" s="16"/>
      <c r="N14" s="15"/>
    </row>
    <row r="15" spans="2:14" x14ac:dyDescent="0.2">
      <c r="B15" s="28" t="s">
        <v>22</v>
      </c>
      <c r="C15" s="29">
        <v>1000000</v>
      </c>
      <c r="D15" s="41">
        <v>0</v>
      </c>
      <c r="E15" s="10"/>
      <c r="F15" s="10"/>
      <c r="G15" s="30">
        <f>(D15+E15)*C15</f>
        <v>0</v>
      </c>
      <c r="H15" s="17">
        <f>H14</f>
        <v>0</v>
      </c>
      <c r="I15" s="12">
        <f>IF(H15&lt;1%,0,IF(H15=1%,G49,IF(H15=2%,2*G49,IF(H15=3%,3*G49,IF(H15=4%,4*G49,IF(H15=5%,5*G49,IF(H15&gt;5%,5*G49)))))))/(C14+C15)*C15</f>
        <v>0</v>
      </c>
      <c r="J15" s="13">
        <f>G15-I15</f>
        <v>0</v>
      </c>
      <c r="M15" s="16"/>
      <c r="N15" s="15"/>
    </row>
    <row r="16" spans="2:14" x14ac:dyDescent="0.2">
      <c r="B16" s="18" t="s">
        <v>23</v>
      </c>
      <c r="C16" s="29">
        <f>(C14+C15)/1000000*1779</f>
        <v>5337</v>
      </c>
      <c r="D16" s="10"/>
      <c r="E16" s="39">
        <v>0</v>
      </c>
      <c r="F16" s="31">
        <f>E16*C16/C14</f>
        <v>0</v>
      </c>
      <c r="G16" s="30">
        <f>C16*E16</f>
        <v>0</v>
      </c>
      <c r="H16" s="19" t="s">
        <v>14</v>
      </c>
      <c r="I16" s="12" t="s">
        <v>14</v>
      </c>
      <c r="J16" s="13">
        <f>G16</f>
        <v>0</v>
      </c>
      <c r="M16" s="16"/>
      <c r="N16" s="15"/>
    </row>
    <row r="17" spans="2:12" s="22" customFormat="1" x14ac:dyDescent="0.2">
      <c r="B17" s="21" t="s">
        <v>15</v>
      </c>
      <c r="J17" s="23">
        <f>SUM(J14:J16)</f>
        <v>0</v>
      </c>
    </row>
    <row r="18" spans="2:12" s="36" customFormat="1" ht="20" thickBot="1" x14ac:dyDescent="0.25">
      <c r="B18" s="32" t="s">
        <v>24</v>
      </c>
      <c r="C18" s="33"/>
      <c r="D18" s="33"/>
      <c r="E18" s="33"/>
      <c r="F18" s="33"/>
      <c r="G18" s="34">
        <f>SUM(G8:G17)</f>
        <v>0</v>
      </c>
      <c r="H18" s="34"/>
      <c r="I18" s="34">
        <f>G18-J18</f>
        <v>0</v>
      </c>
      <c r="J18" s="35">
        <f>J12+J17</f>
        <v>0</v>
      </c>
      <c r="L18" s="37"/>
    </row>
    <row r="22" spans="2:12" x14ac:dyDescent="0.2">
      <c r="C22" s="14"/>
      <c r="D22" s="14"/>
      <c r="E22" s="38"/>
      <c r="F22" s="38"/>
      <c r="G22" s="38"/>
    </row>
    <row r="46" spans="2:7" x14ac:dyDescent="0.2">
      <c r="B46" s="2" t="s">
        <v>2</v>
      </c>
      <c r="C46" s="15" t="s">
        <v>25</v>
      </c>
      <c r="G46" s="38">
        <v>7500</v>
      </c>
    </row>
    <row r="47" spans="2:7" x14ac:dyDescent="0.2">
      <c r="B47" s="2" t="s">
        <v>12</v>
      </c>
      <c r="C47" s="15" t="s">
        <v>25</v>
      </c>
      <c r="G47" s="38">
        <v>500</v>
      </c>
    </row>
    <row r="48" spans="2:7" x14ac:dyDescent="0.2">
      <c r="B48" s="15"/>
      <c r="C48" s="38"/>
    </row>
    <row r="49" spans="2:7" x14ac:dyDescent="0.2">
      <c r="B49" s="15" t="s">
        <v>16</v>
      </c>
      <c r="C49" s="15" t="s">
        <v>25</v>
      </c>
      <c r="G49" s="38">
        <v>5000</v>
      </c>
    </row>
  </sheetData>
  <sheetProtection algorithmName="SHA-512" hashValue="+cgZkcvB/VaTW2oiMekU2Q8yReljwwjTbt/1/tTekawzEQ6Q4KNQwaKbeHmcB0SeWpLpqwwgPCF6IlWgL5ft2w==" saltValue="hss4JeG+3UNdn7yL4C3ODQ==" spinCount="100000" sheet="1" objects="1" scenarios="1"/>
  <mergeCells count="2">
    <mergeCell ref="C3:D3"/>
    <mergeCell ref="H3:J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van de Kletersteeg</dc:creator>
  <cp:lastModifiedBy>Jeroen van de Kletersteeg</cp:lastModifiedBy>
  <dcterms:created xsi:type="dcterms:W3CDTF">2024-04-16T11:23:20Z</dcterms:created>
  <dcterms:modified xsi:type="dcterms:W3CDTF">2024-04-24T10:04:57Z</dcterms:modified>
</cp:coreProperties>
</file>