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Emiel\"/>
    </mc:Choice>
  </mc:AlternateContent>
  <xr:revisionPtr revIDLastSave="0" documentId="14_{A190406C-3EB9-4BBD-BE57-B5BCFDE94F87}" xr6:coauthVersionLast="47" xr6:coauthVersionMax="47" xr10:uidLastSave="{00000000-0000-0000-0000-000000000000}"/>
  <bookViews>
    <workbookView xWindow="-120" yWindow="-120" windowWidth="29040" windowHeight="15840" xr2:uid="{339BB5B4-327E-45E3-AE55-9F664AC54C41}"/>
  </bookViews>
  <sheets>
    <sheet name="Gunningscriteria" sheetId="1" r:id="rId1"/>
  </sheets>
  <definedNames>
    <definedName name="Lijsten_ja_nee_onbekend">Gunningscriteria!$H$85:$H$87</definedName>
    <definedName name="Lijsten_kWh_punt_aftrek">Gunningscriteria!$H$98</definedName>
    <definedName name="Lijsten_weging_milieu_impact">Gunningscriteria!$H$90:$H$95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" i="1" l="1"/>
  <c r="I49" i="1"/>
  <c r="I55" i="1"/>
  <c r="I61" i="1"/>
  <c r="C66" i="1"/>
  <c r="H26" i="1"/>
  <c r="H25" i="1"/>
  <c r="H44" i="1" l="1"/>
  <c r="I19" i="1" l="1"/>
  <c r="H43" i="1"/>
  <c r="I43" i="1"/>
  <c r="H24" i="1" l="1"/>
  <c r="F12" i="1" l="1"/>
  <c r="F16" i="1"/>
  <c r="I28" i="1"/>
  <c r="I29" i="1" s="1"/>
  <c r="I26" i="1"/>
  <c r="I25" i="1"/>
  <c r="I24" i="1"/>
  <c r="H28" i="1"/>
  <c r="H19" i="1"/>
  <c r="H61" i="1"/>
  <c r="H55" i="1"/>
  <c r="G51" i="1"/>
  <c r="H49" i="1"/>
  <c r="H68" i="1" s="1"/>
  <c r="I68" i="1"/>
  <c r="G46" i="1"/>
  <c r="J70" i="1"/>
  <c r="C70" i="1"/>
  <c r="J69" i="1"/>
  <c r="C69" i="1"/>
  <c r="J68" i="1"/>
  <c r="C68" i="1"/>
  <c r="J67" i="1"/>
  <c r="C67" i="1"/>
  <c r="I64" i="1"/>
  <c r="H64" i="1"/>
  <c r="G57" i="1"/>
  <c r="G38" i="1"/>
  <c r="I16" i="1"/>
  <c r="H16" i="1"/>
  <c r="G16" i="1"/>
  <c r="H33" i="1" l="1"/>
  <c r="H34" i="1" s="1"/>
  <c r="H35" i="1" s="1"/>
  <c r="I33" i="1"/>
  <c r="H29" i="1"/>
  <c r="H69" i="1"/>
  <c r="I70" i="1"/>
  <c r="H70" i="1"/>
  <c r="H67" i="1"/>
  <c r="J66" i="1"/>
  <c r="J71" i="1" s="1"/>
  <c r="I67" i="1"/>
  <c r="I69" i="1"/>
  <c r="I34" i="1" l="1"/>
  <c r="I35" i="1" s="1"/>
  <c r="I36" i="1" l="1"/>
  <c r="I66" i="1" s="1"/>
  <c r="I71" i="1" s="1"/>
  <c r="H36" i="1"/>
  <c r="H66" i="1" s="1"/>
  <c r="H71" i="1" s="1"/>
</calcChain>
</file>

<file path=xl/sharedStrings.xml><?xml version="1.0" encoding="utf-8"?>
<sst xmlns="http://schemas.openxmlformats.org/spreadsheetml/2006/main" count="155" uniqueCount="102">
  <si>
    <r>
      <rPr>
        <b/>
        <sz val="11"/>
        <color rgb="FF0070C0"/>
        <rFont val="Calibri (Hoofdtekst)"/>
      </rPr>
      <t>Instructie inschrijver</t>
    </r>
    <r>
      <rPr>
        <sz val="11"/>
        <color rgb="FF0070C0"/>
        <rFont val="Calibri (Hoofdtekst)"/>
      </rPr>
      <t xml:space="preserve">: Inschrijver vult in kolom i de gegevens in van het PV-systeem dat hij aanbiedt. </t>
    </r>
    <r>
      <rPr>
        <b/>
        <sz val="11"/>
        <color rgb="FF0070C0"/>
        <rFont val="Calibri"/>
        <family val="2"/>
        <scheme val="minor"/>
      </rPr>
      <t>Vul hierbij alleen de Blauwe cellen in kolom I.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 (Hoofdtekst)"/>
      </rPr>
      <t xml:space="preserve">Gebruik bij de cellen eventueel het dropdownmenu </t>
    </r>
  </si>
  <si>
    <t>De grijze en gele cellen worden automatisch berekend voor uw aanbieding.</t>
  </si>
  <si>
    <t>Informatie van de aanbieding</t>
  </si>
  <si>
    <t>Eenheid</t>
  </si>
  <si>
    <t>Eis</t>
  </si>
  <si>
    <t>Weging (%)</t>
  </si>
  <si>
    <t>Punten</t>
  </si>
  <si>
    <t>Voorbeeld</t>
  </si>
  <si>
    <t>Uw aanbieding</t>
  </si>
  <si>
    <t xml:space="preserve">Verificatie </t>
  </si>
  <si>
    <t>Opmerkingen</t>
  </si>
  <si>
    <t>Naam aanbieder</t>
  </si>
  <si>
    <t>Voorbeeld B.V.</t>
  </si>
  <si>
    <t>Invuldatum</t>
  </si>
  <si>
    <t>Inschrijvingsbedrag</t>
  </si>
  <si>
    <t xml:space="preserve">€ </t>
  </si>
  <si>
    <r>
      <t>kW</t>
    </r>
    <r>
      <rPr>
        <vertAlign val="subscript"/>
        <sz val="11"/>
        <color theme="1"/>
        <rFont val="Calibri"/>
        <family val="2"/>
        <scheme val="minor"/>
      </rPr>
      <t>p</t>
    </r>
  </si>
  <si>
    <t xml:space="preserve">Totale vermogen van alle zonnepanelen van locaties bij elkaar opgeteld; Het (monofacial) piekvermogen @ STC per zonnepaneel, vermenigvuldigd met het aantal zonnepanelen. </t>
  </si>
  <si>
    <t xml:space="preserve">Totale vermogen van de voor de PV installaties benodigde omvormers bij elkaar opgeteld: het vermogen per omvormer vermenigvuldigd met het aantal omvormers. </t>
  </si>
  <si>
    <r>
      <t>kWh/m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/jaar</t>
    </r>
  </si>
  <si>
    <t>De  nominale waarde, ofwel gemiddelde verwachting, ofwel de P50 waarde; Deze waarde kan verschillen afhankelijk van de gebruikte software (PVSol, PVSyst etc etc), de weerdatabase en de geanalyseerde periode)</t>
  </si>
  <si>
    <r>
      <t>Nominale Energie jaar 1 (E</t>
    </r>
    <r>
      <rPr>
        <vertAlign val="subscript"/>
        <sz val="11"/>
        <color rgb="FF002060"/>
        <rFont val="Calibri (Hoofdtekst)"/>
      </rPr>
      <t>O</t>
    </r>
    <r>
      <rPr>
        <sz val="11"/>
        <color rgb="FF002060"/>
        <rFont val="Calibri (Hoofdtekst)"/>
      </rPr>
      <t>)</t>
    </r>
  </si>
  <si>
    <t>kWh/jaar</t>
  </si>
  <si>
    <t xml:space="preserve">Energy-Out Nominaal: De verwachte totale energie-opbrengst gedurende de eerste 12 maanden, geleverd voor eigen verbruik of ingevoerd in het net, indien de instraling gelijk is aan het langjarig gemiddelde, inclusief eerste jaarsdegradatie. </t>
  </si>
  <si>
    <t xml:space="preserve">AC/DC ratio </t>
  </si>
  <si>
    <t>%</t>
  </si>
  <si>
    <r>
      <t>Specifieke nominale opbrengst jaar 1 (Y</t>
    </r>
    <r>
      <rPr>
        <vertAlign val="subscript"/>
        <sz val="11"/>
        <color theme="1"/>
        <rFont val="Calibri (Hoofdtekst)"/>
      </rPr>
      <t>f</t>
    </r>
    <r>
      <rPr>
        <sz val="11"/>
        <color theme="1"/>
        <rFont val="Calibri"/>
        <family val="2"/>
        <scheme val="minor"/>
      </rPr>
      <t xml:space="preserve">) </t>
    </r>
  </si>
  <si>
    <t>kWh/kWp</t>
  </si>
  <si>
    <t>Final Yield - gemiddelde opbrengst van de installatie per kWp, in jaar 1 bij nominale instraling.</t>
  </si>
  <si>
    <t>PR is een maat voor de efficientie van het hele PV systeem, met een maximum van 100%.</t>
  </si>
  <si>
    <r>
      <t>Referentie GHI van KNMI station de Bilt (GHI</t>
    </r>
    <r>
      <rPr>
        <vertAlign val="subscript"/>
        <sz val="11"/>
        <color theme="1"/>
        <rFont val="Calibri"/>
        <family val="2"/>
        <scheme val="minor"/>
      </rPr>
      <t xml:space="preserve">ref , </t>
    </r>
    <r>
      <rPr>
        <sz val="11"/>
        <color theme="1"/>
        <rFont val="Calibri"/>
        <family val="2"/>
        <scheme val="minor"/>
      </rPr>
      <t>onze referentie)</t>
    </r>
  </si>
  <si>
    <t>De nominale GHI in de Bilt volgens opdrachtgever, wordt gebruikt voor normalisatie</t>
  </si>
  <si>
    <r>
      <t>Genormaliseerde nominale Energie jaar 1 (E</t>
    </r>
    <r>
      <rPr>
        <vertAlign val="subscript"/>
        <sz val="11"/>
        <color theme="1"/>
        <rFont val="Calibri"/>
        <family val="2"/>
        <scheme val="minor"/>
      </rPr>
      <t>O,N</t>
    </r>
    <r>
      <rPr>
        <sz val="11"/>
        <color theme="1"/>
        <rFont val="Calibri"/>
        <family val="2"/>
        <scheme val="minor"/>
      </rPr>
      <t>)</t>
    </r>
  </si>
  <si>
    <r>
      <t>Totale energie opbrengst in jaar 1 bij de verwachte GHI</t>
    </r>
    <r>
      <rPr>
        <vertAlign val="subscript"/>
        <sz val="11"/>
        <color theme="1"/>
        <rFont val="Calibri"/>
        <family val="2"/>
        <scheme val="minor"/>
      </rPr>
      <t>ref</t>
    </r>
    <r>
      <rPr>
        <sz val="11"/>
        <color theme="1"/>
        <rFont val="Calibri"/>
        <family val="2"/>
        <scheme val="minor"/>
      </rPr>
      <t>.</t>
    </r>
  </si>
  <si>
    <r>
      <t>Genormaliseerde specifieke nominale opbrengst jaar 1 (Y</t>
    </r>
    <r>
      <rPr>
        <vertAlign val="subscript"/>
        <sz val="11"/>
        <color theme="1"/>
        <rFont val="Calibri (Hoofdtekst)"/>
      </rPr>
      <t>f,N</t>
    </r>
    <r>
      <rPr>
        <sz val="11"/>
        <color theme="1"/>
        <rFont val="Calibri"/>
        <family val="2"/>
        <scheme val="minor"/>
      </rPr>
      <t>)</t>
    </r>
  </si>
  <si>
    <r>
      <t>kWh/kW</t>
    </r>
    <r>
      <rPr>
        <vertAlign val="subscript"/>
        <sz val="11"/>
        <color theme="1"/>
        <rFont val="Calibri"/>
        <family val="2"/>
        <scheme val="minor"/>
      </rPr>
      <t>p</t>
    </r>
  </si>
  <si>
    <r>
      <t>Specifieke opbrengst (Yield) in jaar 1  bij de verwachte GHI</t>
    </r>
    <r>
      <rPr>
        <vertAlign val="subscript"/>
        <sz val="11"/>
        <color theme="1"/>
        <rFont val="Calibri"/>
        <family val="2"/>
        <scheme val="minor"/>
      </rPr>
      <t>ref</t>
    </r>
    <r>
      <rPr>
        <sz val="11"/>
        <color theme="1"/>
        <rFont val="Calibri"/>
        <family val="2"/>
        <scheme val="minor"/>
      </rPr>
      <t>.</t>
    </r>
  </si>
  <si>
    <t>Efficiëntie van de panelen</t>
  </si>
  <si>
    <t>datasheet van beoogde PV paneel</t>
  </si>
  <si>
    <t>Eerstejaarsdegradatie van de panelen</t>
  </si>
  <si>
    <t>Degradatie van de panelen na eerste jaar</t>
  </si>
  <si>
    <t>%/jaar</t>
  </si>
  <si>
    <t>Zoals vermeld op het specificatieblad van de fabrikant. Geef uw antwoord met twee decimalen achter de komma.</t>
  </si>
  <si>
    <r>
      <t>Verwachte genormaliseerde nominale opbrengst in jaar 30 (E</t>
    </r>
    <r>
      <rPr>
        <vertAlign val="subscript"/>
        <sz val="11"/>
        <color theme="1"/>
        <rFont val="Calibri (Hoofdtekst)"/>
      </rPr>
      <t>O,N,30</t>
    </r>
    <r>
      <rPr>
        <sz val="11"/>
        <color theme="1"/>
        <rFont val="Calibri"/>
        <family val="2"/>
        <scheme val="minor"/>
      </rPr>
      <t>)</t>
    </r>
  </si>
  <si>
    <t>Energieopbrengst in jaar 30 inclusief lineaire degradatie</t>
  </si>
  <si>
    <t>Totale opbrengst over 30 jaar</t>
  </si>
  <si>
    <t xml:space="preserve">kWh </t>
  </si>
  <si>
    <t>€/kWh</t>
  </si>
  <si>
    <t>2. Carbon footprint (CFP) van de toegepaste zonnepanelen</t>
  </si>
  <si>
    <r>
      <t>CO</t>
    </r>
    <r>
      <rPr>
        <vertAlign val="subscript"/>
        <sz val="11"/>
        <color theme="1"/>
        <rFont val="Calibri (Hoofdtekst)"/>
      </rPr>
      <t>2</t>
    </r>
    <r>
      <rPr>
        <sz val="11"/>
        <color theme="1"/>
        <rFont val="Calibri"/>
        <family val="2"/>
        <scheme val="minor"/>
      </rPr>
      <t>-eq / kWp</t>
    </r>
  </si>
  <si>
    <t>ECs certificaat van beoogd PV paneel</t>
  </si>
  <si>
    <t>Berekening Score</t>
  </si>
  <si>
    <t>Score CFP</t>
  </si>
  <si>
    <t xml:space="preserve">3. Technische levensduur </t>
  </si>
  <si>
    <t>Ja</t>
  </si>
  <si>
    <t>Nee</t>
  </si>
  <si>
    <t>Productgarantie (workmanship guarantee) van 30 jaar of langer?</t>
  </si>
  <si>
    <t>Onbekend</t>
  </si>
  <si>
    <t>Certificaat rigorous Accelerated Stress Testing; volgens PVEL PQP of IEC 63209 of 3* EN61215?</t>
  </si>
  <si>
    <t>Score Levensduur</t>
  </si>
  <si>
    <t>4. Vermijdbare Giftige stoffen</t>
  </si>
  <si>
    <t>Halogeen-vrije kunststoffen gebruikt in de kabels?</t>
  </si>
  <si>
    <t xml:space="preserve"> 'Ja' betekent dat er geen halogeen in de kabels aanwezig is en er dus aan de voorwaarde wordt voldaan.</t>
  </si>
  <si>
    <t>&lt; 1% gewichtspercentage lood in de soldeertin aanwezig?</t>
  </si>
  <si>
    <t xml:space="preserve"> 'Ja' betekent dat er minder dan 0,1% lood in cel-interconnecties aanwezig is en er dus aan de voorwaarde wordt voldaan.</t>
  </si>
  <si>
    <t xml:space="preserve"> 'Ja' betekent dat er minder dan 50 ppm antimoon in het glas aanwezig is en er dus aan de voorwaarde wordt voldaan.</t>
  </si>
  <si>
    <t>Score Vermijdbare giftige stoffen</t>
  </si>
  <si>
    <t>TOTAALSCORE (aantal punten)</t>
  </si>
  <si>
    <t>Weging</t>
  </si>
  <si>
    <t>Totaal score in punten per inschrijver</t>
  </si>
  <si>
    <t>De maximum totaal score is 100 punten.</t>
  </si>
  <si>
    <t>Lijsten</t>
  </si>
  <si>
    <t>Ja, nee, onbekend</t>
  </si>
  <si>
    <t>1 of 0</t>
  </si>
  <si>
    <t>Geen halogeen in kabels aanwezig?</t>
  </si>
  <si>
    <t>&lt; 0,1% lood in cel-interconnecties aanwezig?</t>
  </si>
  <si>
    <t>&lt; 50 ppm antimoon in glas aanwezig?</t>
  </si>
  <si>
    <t xml:space="preserve">In kolom H is een fictief voorbeeld ingevuld. </t>
  </si>
  <si>
    <t>5. Inzet elektrisch materieel</t>
  </si>
  <si>
    <t>Transport intern 100% elektrisch</t>
  </si>
  <si>
    <t>Score Inzet elektrisch materieel</t>
  </si>
  <si>
    <r>
      <t>Nominale GHI  (GHI</t>
    </r>
    <r>
      <rPr>
        <vertAlign val="subscript"/>
        <sz val="11"/>
        <color rgb="FF002060"/>
        <rFont val="Calibri (Hoofdtekst)"/>
      </rPr>
      <t>nom</t>
    </r>
    <r>
      <rPr>
        <sz val="11"/>
        <color rgb="FF002060"/>
        <rFont val="Calibri"/>
        <family val="2"/>
        <scheme val="minor"/>
      </rPr>
      <t xml:space="preserve"> , uw uitgangspunt)</t>
    </r>
  </si>
  <si>
    <t>Kosten onderhoudsfase (60 mnd)</t>
  </si>
  <si>
    <t>Kosten ontwerp en realisatie</t>
  </si>
  <si>
    <t>Ingevulde inschrijfstaat</t>
  </si>
  <si>
    <r>
      <t>s-LCOE: de kosten per kWh gedurende 30 jaar</t>
    </r>
    <r>
      <rPr>
        <sz val="11"/>
        <color theme="1"/>
        <rFont val="Calibri"/>
        <family val="2"/>
        <scheme val="minor"/>
      </rPr>
      <t xml:space="preserve"> (vereenvoudigde LCOE)</t>
    </r>
    <r>
      <rPr>
        <b/>
        <sz val="11"/>
        <color theme="1"/>
        <rFont val="Calibri"/>
        <family val="2"/>
        <scheme val="minor"/>
      </rPr>
      <t xml:space="preserve"> (afgerond op 5 decimalen)</t>
    </r>
  </si>
  <si>
    <r>
      <t xml:space="preserve">        o  Indien gelijk aan of groter dan 550 kg CO</t>
    </r>
    <r>
      <rPr>
        <vertAlign val="subscript"/>
        <sz val="11"/>
        <color theme="1"/>
        <rFont val="Calibri (Hoofdtekst)"/>
      </rPr>
      <t>2</t>
    </r>
    <r>
      <rPr>
        <sz val="11"/>
        <color theme="1"/>
        <rFont val="Calibri"/>
        <family val="2"/>
        <scheme val="minor"/>
      </rPr>
      <t>-eq / kWp geen geldige inschrijving</t>
    </r>
  </si>
  <si>
    <t xml:space="preserve"> </t>
  </si>
  <si>
    <t xml:space="preserve">        o  Voor tussenliggende waarden volgens formule punten = (CFP_max - CFP_inschrijving) * 20/(550-CFP_min) afgerond op 2 decimalen</t>
  </si>
  <si>
    <t>CFP van de voorgestelde zonnepanelen volgens de Simplified Carbon Assessment (ECS CRE4)</t>
  </si>
  <si>
    <r>
      <t xml:space="preserve">        o  Indien gelijk aan of lager dan 200 kg CO</t>
    </r>
    <r>
      <rPr>
        <vertAlign val="subscript"/>
        <sz val="11"/>
        <color theme="1"/>
        <rFont val="Calibri (Hoofdtekst)"/>
      </rPr>
      <t>2</t>
    </r>
    <r>
      <rPr>
        <sz val="11"/>
        <color theme="1"/>
        <rFont val="Calibri"/>
        <family val="2"/>
        <scheme val="minor"/>
      </rPr>
      <t>-eq / kWp ontvangt Inschrijver max punten</t>
    </r>
  </si>
  <si>
    <t>Aanbrengen en inheien montage frames 100% elektrisch</t>
  </si>
  <si>
    <r>
      <rPr>
        <b/>
        <i/>
        <u/>
        <sz val="11"/>
        <color theme="1"/>
        <rFont val="Calibri"/>
        <family val="2"/>
        <scheme val="minor"/>
      </rPr>
      <t>Gegarandeerde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Performance Ratio_Nominaal (PR</t>
    </r>
    <r>
      <rPr>
        <vertAlign val="subscript"/>
        <sz val="11"/>
        <color theme="1"/>
        <rFont val="Calibri (Hoofdtekst)"/>
      </rPr>
      <t>N</t>
    </r>
    <r>
      <rPr>
        <sz val="11"/>
        <color theme="1"/>
        <rFont val="Calibri"/>
        <family val="2"/>
        <scheme val="minor"/>
      </rPr>
      <t>)</t>
    </r>
  </si>
  <si>
    <t>&lt; 0,05% gewichtspercentage antimoon in het glas aanwezig?</t>
  </si>
  <si>
    <t>Graven AC/DC kabels 100% elektrisch</t>
  </si>
  <si>
    <t>Controleveld op geldigheid inschrijving</t>
  </si>
  <si>
    <t>1. Kosten per kWh</t>
  </si>
  <si>
    <t>Aangeboden vermogen zonnepanelen</t>
  </si>
  <si>
    <t>Aangeboden vermogen omvormers</t>
  </si>
  <si>
    <t>Let op: dit is een voorbeeld berekening. De daadwerkelijke eindscore wordt berekend aan de hand van de definitieve inschrijvingen.</t>
  </si>
  <si>
    <t>Blauwe cell invullen</t>
  </si>
  <si>
    <t>Score s-LCOE (voorbeeld, daadwerkelijke score wordt berekend op basis van inschrijvingen partijen) (afgerond op 2 decimalen)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</si>
</sst>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_(* #,##0_);_(* \(#,##0\);_(* &quot;-&quot;??_);_(@_)"/>
    <numFmt numFmtId="166" formatCode="_(&quot;€&quot;\ * #,##0.00_);_(&quot;€&quot;\ * \(#,##0.00\);_(&quot;€&quot;\ * &quot;-&quot;??_);_(@_)"/>
    <numFmt numFmtId="167" formatCode="&quot;/ &quot;0"/>
    <numFmt numFmtId="168" formatCode="_(&quot;€&quot;\ * #,##0.00000_);_(&quot;€&quot;\ * \(#,##0.00000\);_(&quot;€&quot;\ * &quot;-&quot;??_);_(@_)"/>
    <numFmt numFmtId="169" formatCode="_ [$€-413]\ * #,##0.00000_ ;_ [$€-413]\ * \-#,##0.00000_ ;_ [$€-413]\ * &quot;-&quot;??_ ;_ @_ "/>
    <numFmt numFmtId="170" formatCode="#,##0.000"/>
    <numFmt numFmtId="171" formatCode="_ * #,##0.000_ ;_ * \-#,##0.000_ ;_ * &quot;-&quot;??_ ;_ @_ 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 (Hoofdtekst)"/>
    </font>
    <font>
      <sz val="11"/>
      <color rgb="FF0070C0"/>
      <name val="Calibri (Hoofdtekst)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rgb="FF002060"/>
      <name val="Calibri (Hoofdtekst)"/>
    </font>
    <font>
      <vertAlign val="superscript"/>
      <sz val="11"/>
      <color theme="1"/>
      <name val="Calibri"/>
      <family val="2"/>
      <scheme val="minor"/>
    </font>
    <font>
      <sz val="11"/>
      <color rgb="FF002060"/>
      <name val="Calibri (Hoofdtekst)"/>
    </font>
    <font>
      <sz val="11"/>
      <color theme="1" tint="0.499984740745262"/>
      <name val="Calibri"/>
      <family val="2"/>
      <scheme val="minor"/>
    </font>
    <font>
      <vertAlign val="subscript"/>
      <sz val="11"/>
      <color theme="1"/>
      <name val="Calibri (Hoofdtekst)"/>
    </font>
    <font>
      <sz val="11"/>
      <color rgb="FF3F3F3F"/>
      <name val="Calibri"/>
      <family val="2"/>
      <scheme val="minor"/>
    </font>
    <font>
      <b/>
      <sz val="11"/>
      <color rgb="FFFF714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2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theme="4" tint="0.39997558519241921"/>
      </bottom>
      <diagonal/>
    </border>
    <border>
      <left/>
      <right/>
      <top style="medium">
        <color indexed="64"/>
      </top>
      <bottom style="medium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theme="4" tint="0.39997558519241921"/>
      </left>
      <right style="medium">
        <color theme="4" tint="0.39997558519241921"/>
      </right>
      <top style="medium">
        <color theme="4" tint="0.39997558519241921"/>
      </top>
      <bottom style="medium">
        <color theme="4" tint="0.39997558519241921"/>
      </bottom>
      <diagonal/>
    </border>
    <border>
      <left style="medium">
        <color theme="4" tint="0.39997558519241921"/>
      </left>
      <right style="medium">
        <color theme="4" tint="0.39997558519241921"/>
      </right>
      <top/>
      <bottom/>
      <diagonal/>
    </border>
    <border>
      <left style="medium">
        <color theme="4" tint="0.39997558519241921"/>
      </left>
      <right style="medium">
        <color theme="4" tint="0.39997558519241921"/>
      </right>
      <top/>
      <bottom style="medium">
        <color theme="4" tint="0.39997558519241921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4" fillId="0" borderId="2" applyNumberFormat="0" applyFill="0" applyAlignment="0" applyProtection="0"/>
    <xf numFmtId="0" fontId="16" fillId="3" borderId="0" applyNumberFormat="0" applyAlignment="0">
      <protection locked="0"/>
    </xf>
    <xf numFmtId="0" fontId="27" fillId="5" borderId="3" applyNumberFormat="0" applyBorder="0" applyAlignment="0"/>
    <xf numFmtId="0" fontId="16" fillId="8" borderId="0" applyAlignment="0">
      <protection locked="0"/>
    </xf>
  </cellStyleXfs>
  <cellXfs count="147">
    <xf numFmtId="0" fontId="0" fillId="0" borderId="0" xfId="0"/>
    <xf numFmtId="0" fontId="29" fillId="4" borderId="10" xfId="1" applyNumberFormat="1" applyFont="1" applyFill="1" applyBorder="1" applyAlignment="1" applyProtection="1">
      <alignment horizontal="center" vertical="center"/>
      <protection locked="0"/>
    </xf>
    <xf numFmtId="10" fontId="25" fillId="5" borderId="0" xfId="3" applyNumberFormat="1" applyFont="1" applyFill="1" applyBorder="1" applyProtection="1"/>
    <xf numFmtId="170" fontId="25" fillId="5" borderId="0" xfId="7" applyNumberFormat="1" applyFont="1" applyBorder="1" applyProtection="1"/>
    <xf numFmtId="3" fontId="25" fillId="5" borderId="0" xfId="7" applyNumberFormat="1" applyFont="1" applyBorder="1" applyProtection="1"/>
    <xf numFmtId="3" fontId="25" fillId="5" borderId="0" xfId="7" applyNumberFormat="1" applyFont="1" applyBorder="1" applyAlignment="1" applyProtection="1">
      <alignment horizontal="right"/>
    </xf>
    <xf numFmtId="3" fontId="25" fillId="5" borderId="28" xfId="6" applyNumberFormat="1" applyFont="1" applyFill="1" applyBorder="1" applyProtection="1"/>
    <xf numFmtId="10" fontId="25" fillId="5" borderId="28" xfId="3" applyNumberFormat="1" applyFont="1" applyFill="1" applyBorder="1" applyProtection="1"/>
    <xf numFmtId="3" fontId="25" fillId="5" borderId="28" xfId="7" applyNumberFormat="1" applyFont="1" applyBorder="1" applyProtection="1"/>
    <xf numFmtId="3" fontId="25" fillId="5" borderId="28" xfId="7" applyNumberFormat="1" applyFont="1" applyBorder="1" applyAlignment="1" applyProtection="1">
      <alignment horizontal="right"/>
    </xf>
    <xf numFmtId="165" fontId="25" fillId="5" borderId="0" xfId="1" applyNumberFormat="1" applyFont="1" applyFill="1" applyProtection="1"/>
    <xf numFmtId="165" fontId="25" fillId="5" borderId="28" xfId="1" applyNumberFormat="1" applyFont="1" applyFill="1" applyBorder="1" applyProtection="1"/>
    <xf numFmtId="168" fontId="28" fillId="6" borderId="0" xfId="2" applyNumberFormat="1" applyFont="1" applyFill="1" applyBorder="1" applyAlignment="1" applyProtection="1">
      <alignment horizontal="right"/>
    </xf>
    <xf numFmtId="169" fontId="29" fillId="6" borderId="29" xfId="2" applyNumberFormat="1" applyFont="1" applyFill="1" applyBorder="1" applyAlignment="1" applyProtection="1">
      <alignment horizontal="right"/>
    </xf>
    <xf numFmtId="2" fontId="3" fillId="7" borderId="0" xfId="0" applyNumberFormat="1" applyFont="1" applyFill="1" applyAlignment="1" applyProtection="1">
      <alignment horizontal="center"/>
    </xf>
    <xf numFmtId="0" fontId="0" fillId="0" borderId="0" xfId="0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3" fillId="0" borderId="0" xfId="0" applyFont="1" applyProtection="1"/>
    <xf numFmtId="0" fontId="5" fillId="2" borderId="0" xfId="5" applyFont="1" applyFill="1" applyBorder="1" applyProtection="1"/>
    <xf numFmtId="0" fontId="9" fillId="0" borderId="0" xfId="5" applyFont="1" applyBorder="1" applyProtection="1"/>
    <xf numFmtId="0" fontId="10" fillId="0" borderId="0" xfId="5" applyFont="1" applyBorder="1" applyProtection="1"/>
    <xf numFmtId="0" fontId="11" fillId="2" borderId="0" xfId="0" applyFont="1" applyFill="1" applyAlignment="1" applyProtection="1">
      <alignment horizontal="left" vertical="top"/>
    </xf>
    <xf numFmtId="0" fontId="5" fillId="0" borderId="0" xfId="0" applyFont="1" applyProtection="1"/>
    <xf numFmtId="0" fontId="9" fillId="0" borderId="0" xfId="0" applyFont="1" applyProtection="1"/>
    <xf numFmtId="3" fontId="9" fillId="0" borderId="0" xfId="0" applyNumberFormat="1" applyFont="1" applyProtection="1"/>
    <xf numFmtId="0" fontId="12" fillId="2" borderId="0" xfId="0" applyFont="1" applyFill="1" applyAlignment="1" applyProtection="1">
      <alignment vertical="top"/>
    </xf>
    <xf numFmtId="0" fontId="13" fillId="0" borderId="0" xfId="0" applyFont="1" applyProtection="1"/>
    <xf numFmtId="0" fontId="0" fillId="0" borderId="0" xfId="0" applyAlignment="1" applyProtection="1">
      <alignment horizontal="left" wrapText="1" indent="1"/>
    </xf>
    <xf numFmtId="0" fontId="14" fillId="0" borderId="2" xfId="5" applyFont="1" applyFill="1" applyProtection="1"/>
    <xf numFmtId="0" fontId="4" fillId="0" borderId="2" xfId="5" applyFill="1" applyProtection="1"/>
    <xf numFmtId="0" fontId="4" fillId="0" borderId="2" xfId="5" applyFill="1" applyAlignment="1" applyProtection="1">
      <alignment horizontal="center"/>
    </xf>
    <xf numFmtId="0" fontId="15" fillId="0" borderId="2" xfId="5" applyFont="1" applyAlignment="1" applyProtection="1">
      <alignment horizontal="center"/>
    </xf>
    <xf numFmtId="0" fontId="15" fillId="0" borderId="27" xfId="5" applyFont="1" applyBorder="1" applyAlignment="1" applyProtection="1">
      <alignment horizontal="center"/>
    </xf>
    <xf numFmtId="0" fontId="4" fillId="0" borderId="2" xfId="5" applyProtection="1"/>
    <xf numFmtId="9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8" xfId="0" applyBorder="1" applyProtection="1"/>
    <xf numFmtId="0" fontId="0" fillId="0" borderId="0" xfId="0" applyFill="1" applyProtection="1"/>
    <xf numFmtId="0" fontId="14" fillId="0" borderId="2" xfId="5" applyFont="1" applyBorder="1" applyProtection="1"/>
    <xf numFmtId="0" fontId="4" fillId="0" borderId="2" xfId="5" applyBorder="1" applyProtection="1"/>
    <xf numFmtId="9" fontId="18" fillId="0" borderId="2" xfId="5" applyNumberFormat="1" applyFont="1" applyBorder="1" applyAlignment="1" applyProtection="1">
      <alignment horizontal="center"/>
    </xf>
    <xf numFmtId="0" fontId="4" fillId="0" borderId="2" xfId="5" applyBorder="1" applyAlignment="1" applyProtection="1">
      <alignment horizontal="center"/>
    </xf>
    <xf numFmtId="0" fontId="15" fillId="0" borderId="2" xfId="5" applyFont="1" applyBorder="1" applyProtection="1"/>
    <xf numFmtId="0" fontId="15" fillId="0" borderId="29" xfId="5" applyFont="1" applyBorder="1" applyProtection="1"/>
    <xf numFmtId="0" fontId="20" fillId="0" borderId="0" xfId="0" applyFont="1" applyProtection="1"/>
    <xf numFmtId="0" fontId="4" fillId="0" borderId="0" xfId="5" applyBorder="1" applyProtection="1"/>
    <xf numFmtId="9" fontId="18" fillId="0" borderId="0" xfId="5" applyNumberFormat="1" applyFont="1" applyBorder="1" applyAlignment="1" applyProtection="1">
      <alignment horizontal="center"/>
    </xf>
    <xf numFmtId="0" fontId="4" fillId="0" borderId="0" xfId="5" applyBorder="1" applyAlignment="1" applyProtection="1">
      <alignment horizontal="center"/>
    </xf>
    <xf numFmtId="0" fontId="19" fillId="0" borderId="0" xfId="0" applyFont="1" applyProtection="1"/>
    <xf numFmtId="0" fontId="0" fillId="0" borderId="26" xfId="0" applyBorder="1" applyProtection="1"/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0" fillId="0" borderId="0" xfId="0" quotePrefix="1" applyProtection="1"/>
    <xf numFmtId="0" fontId="0" fillId="0" borderId="0" xfId="0" quotePrefix="1" applyAlignment="1" applyProtection="1">
      <alignment horizontal="center"/>
    </xf>
    <xf numFmtId="0" fontId="3" fillId="2" borderId="0" xfId="0" applyFont="1" applyFill="1" applyAlignment="1" applyProtection="1"/>
    <xf numFmtId="0" fontId="0" fillId="2" borderId="0" xfId="0" applyFill="1" applyProtection="1"/>
    <xf numFmtId="0" fontId="0" fillId="2" borderId="0" xfId="0" applyFill="1" applyAlignment="1" applyProtection="1">
      <alignment horizontal="center"/>
    </xf>
    <xf numFmtId="0" fontId="3" fillId="7" borderId="0" xfId="0" applyFont="1" applyFill="1" applyProtection="1"/>
    <xf numFmtId="0" fontId="0" fillId="7" borderId="0" xfId="0" applyFill="1" applyProtection="1"/>
    <xf numFmtId="0" fontId="0" fillId="7" borderId="0" xfId="0" applyFill="1" applyAlignment="1" applyProtection="1">
      <alignment horizontal="center"/>
    </xf>
    <xf numFmtId="9" fontId="18" fillId="0" borderId="2" xfId="5" applyNumberFormat="1" applyFont="1" applyFill="1" applyAlignment="1" applyProtection="1">
      <alignment horizontal="center"/>
    </xf>
    <xf numFmtId="0" fontId="0" fillId="0" borderId="0" xfId="0" applyAlignment="1" applyProtection="1">
      <alignment wrapText="1"/>
    </xf>
    <xf numFmtId="4" fontId="0" fillId="0" borderId="0" xfId="0" applyNumberFormat="1" applyAlignment="1" applyProtection="1">
      <alignment horizontal="center"/>
    </xf>
    <xf numFmtId="0" fontId="3" fillId="0" borderId="0" xfId="0" applyFont="1" applyAlignment="1" applyProtection="1">
      <alignment wrapText="1"/>
    </xf>
    <xf numFmtId="170" fontId="0" fillId="0" borderId="0" xfId="0" applyNumberFormat="1" applyAlignment="1" applyProtection="1">
      <alignment horizontal="center"/>
    </xf>
    <xf numFmtId="3" fontId="27" fillId="5" borderId="0" xfId="7" applyNumberFormat="1" applyBorder="1" applyAlignment="1" applyProtection="1">
      <alignment horizontal="center"/>
    </xf>
    <xf numFmtId="3" fontId="27" fillId="5" borderId="10" xfId="7" applyNumberFormat="1" applyBorder="1" applyAlignment="1" applyProtection="1"/>
    <xf numFmtId="4" fontId="27" fillId="5" borderId="0" xfId="7" applyNumberFormat="1" applyBorder="1" applyAlignment="1" applyProtection="1">
      <alignment horizontal="center"/>
    </xf>
    <xf numFmtId="4" fontId="27" fillId="5" borderId="10" xfId="7" applyNumberFormat="1" applyBorder="1" applyAlignment="1" applyProtection="1"/>
    <xf numFmtId="0" fontId="0" fillId="0" borderId="0" xfId="0" applyFill="1" applyAlignment="1" applyProtection="1"/>
    <xf numFmtId="4" fontId="27" fillId="5" borderId="12" xfId="7" applyNumberFormat="1" applyBorder="1" applyAlignment="1" applyProtection="1">
      <alignment horizontal="center"/>
    </xf>
    <xf numFmtId="0" fontId="0" fillId="7" borderId="0" xfId="0" applyFill="1" applyBorder="1" applyAlignment="1" applyProtection="1">
      <alignment horizontal="center"/>
    </xf>
    <xf numFmtId="4" fontId="30" fillId="7" borderId="12" xfId="7" applyNumberFormat="1" applyFont="1" applyFill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3" fontId="30" fillId="7" borderId="12" xfId="7" applyNumberFormat="1" applyFont="1" applyFill="1" applyBorder="1" applyAlignment="1" applyProtection="1">
      <alignment horizontal="center"/>
    </xf>
    <xf numFmtId="3" fontId="30" fillId="7" borderId="0" xfId="7" applyNumberFormat="1" applyFont="1" applyFill="1" applyBorder="1" applyAlignment="1" applyProtection="1">
      <alignment horizontal="center"/>
    </xf>
    <xf numFmtId="0" fontId="0" fillId="0" borderId="11" xfId="0" applyBorder="1" applyProtection="1"/>
    <xf numFmtId="3" fontId="30" fillId="7" borderId="10" xfId="7" applyNumberFormat="1" applyFont="1" applyFill="1" applyBorder="1" applyAlignment="1" applyProtection="1">
      <alignment horizontal="center"/>
    </xf>
    <xf numFmtId="0" fontId="4" fillId="0" borderId="13" xfId="5" applyBorder="1" applyProtection="1"/>
    <xf numFmtId="0" fontId="4" fillId="0" borderId="14" xfId="5" applyBorder="1" applyProtection="1"/>
    <xf numFmtId="0" fontId="4" fillId="0" borderId="14" xfId="5" applyBorder="1" applyAlignment="1" applyProtection="1">
      <alignment horizontal="center"/>
    </xf>
    <xf numFmtId="0" fontId="15" fillId="0" borderId="14" xfId="5" applyFont="1" applyBorder="1" applyAlignment="1" applyProtection="1">
      <alignment horizontal="center"/>
    </xf>
    <xf numFmtId="0" fontId="15" fillId="0" borderId="9" xfId="5" applyFont="1" applyBorder="1" applyAlignment="1" applyProtection="1">
      <alignment horizontal="center"/>
    </xf>
    <xf numFmtId="0" fontId="4" fillId="0" borderId="15" xfId="5" quotePrefix="1" applyBorder="1" applyProtection="1"/>
    <xf numFmtId="0" fontId="4" fillId="0" borderId="2" xfId="5" quotePrefix="1" applyProtection="1"/>
    <xf numFmtId="0" fontId="4" fillId="0" borderId="11" xfId="5" applyBorder="1" applyProtection="1"/>
    <xf numFmtId="0" fontId="15" fillId="0" borderId="0" xfId="5" applyFont="1" applyBorder="1" applyAlignment="1" applyProtection="1">
      <alignment horizontal="center"/>
    </xf>
    <xf numFmtId="0" fontId="15" fillId="0" borderId="10" xfId="5" applyFont="1" applyBorder="1" applyAlignment="1" applyProtection="1">
      <alignment horizontal="center"/>
    </xf>
    <xf numFmtId="0" fontId="4" fillId="0" borderId="12" xfId="5" quotePrefix="1" applyBorder="1" applyProtection="1"/>
    <xf numFmtId="0" fontId="4" fillId="0" borderId="0" xfId="5" quotePrefix="1" applyBorder="1" applyProtection="1"/>
    <xf numFmtId="0" fontId="3" fillId="0" borderId="11" xfId="0" applyFont="1" applyBorder="1" applyProtection="1"/>
    <xf numFmtId="9" fontId="25" fillId="0" borderId="12" xfId="3" quotePrefix="1" applyFont="1" applyBorder="1" applyAlignment="1" applyProtection="1">
      <alignment horizontal="center"/>
    </xf>
    <xf numFmtId="167" fontId="0" fillId="0" borderId="0" xfId="0" quotePrefix="1" applyNumberFormat="1" applyAlignment="1" applyProtection="1">
      <alignment horizontal="left"/>
    </xf>
    <xf numFmtId="0" fontId="15" fillId="0" borderId="11" xfId="0" applyFont="1" applyBorder="1" applyProtection="1"/>
    <xf numFmtId="0" fontId="16" fillId="0" borderId="0" xfId="0" applyFont="1" applyProtection="1"/>
    <xf numFmtId="0" fontId="16" fillId="0" borderId="0" xfId="0" applyFont="1" applyAlignment="1" applyProtection="1">
      <alignment horizontal="center"/>
    </xf>
    <xf numFmtId="1" fontId="1" fillId="5" borderId="0" xfId="7" applyNumberFormat="1" applyFont="1" applyBorder="1" applyAlignment="1" applyProtection="1">
      <alignment horizontal="center"/>
    </xf>
    <xf numFmtId="167" fontId="31" fillId="0" borderId="0" xfId="0" quotePrefix="1" applyNumberFormat="1" applyFont="1" applyAlignment="1" applyProtection="1">
      <alignment horizontal="left"/>
    </xf>
    <xf numFmtId="0" fontId="3" fillId="7" borderId="16" xfId="0" applyFont="1" applyFill="1" applyBorder="1" applyProtection="1"/>
    <xf numFmtId="0" fontId="3" fillId="7" borderId="17" xfId="0" applyFont="1" applyFill="1" applyBorder="1" applyProtection="1"/>
    <xf numFmtId="0" fontId="3" fillId="7" borderId="17" xfId="0" applyFont="1" applyFill="1" applyBorder="1" applyAlignment="1" applyProtection="1">
      <alignment horizontal="center"/>
    </xf>
    <xf numFmtId="9" fontId="32" fillId="0" borderId="19" xfId="3" quotePrefix="1" applyFont="1" applyBorder="1" applyAlignment="1" applyProtection="1">
      <alignment horizontal="center"/>
    </xf>
    <xf numFmtId="167" fontId="3" fillId="0" borderId="0" xfId="0" quotePrefix="1" applyNumberFormat="1" applyFont="1" applyAlignment="1" applyProtection="1">
      <alignment horizontal="left"/>
    </xf>
    <xf numFmtId="0" fontId="0" fillId="0" borderId="20" xfId="0" applyBorder="1" applyProtection="1"/>
    <xf numFmtId="0" fontId="0" fillId="0" borderId="21" xfId="0" applyBorder="1" applyProtection="1"/>
    <xf numFmtId="0" fontId="0" fillId="0" borderId="21" xfId="0" applyBorder="1" applyAlignment="1" applyProtection="1">
      <alignment horizontal="center"/>
    </xf>
    <xf numFmtId="0" fontId="0" fillId="0" borderId="22" xfId="0" applyBorder="1" applyProtection="1"/>
    <xf numFmtId="0" fontId="3" fillId="0" borderId="23" xfId="0" applyFont="1" applyBorder="1" applyProtection="1"/>
    <xf numFmtId="0" fontId="0" fillId="0" borderId="24" xfId="0" applyBorder="1" applyProtection="1"/>
    <xf numFmtId="0" fontId="0" fillId="0" borderId="25" xfId="0" applyBorder="1" applyProtection="1"/>
    <xf numFmtId="0" fontId="17" fillId="4" borderId="28" xfId="6" applyFont="1" applyFill="1" applyBorder="1" applyAlignment="1" applyProtection="1">
      <alignment horizontal="left"/>
      <protection locked="0"/>
    </xf>
    <xf numFmtId="14" fontId="17" fillId="4" borderId="28" xfId="6" applyNumberFormat="1" applyFont="1" applyFill="1" applyBorder="1" applyAlignment="1" applyProtection="1">
      <alignment horizontal="left"/>
      <protection locked="0"/>
    </xf>
    <xf numFmtId="3" fontId="17" fillId="4" borderId="28" xfId="6" applyNumberFormat="1" applyFont="1" applyFill="1" applyBorder="1" applyProtection="1">
      <protection locked="0"/>
    </xf>
    <xf numFmtId="10" fontId="17" fillId="4" borderId="28" xfId="6" applyNumberFormat="1" applyFont="1" applyFill="1" applyBorder="1" applyProtection="1">
      <protection locked="0"/>
    </xf>
    <xf numFmtId="0" fontId="17" fillId="4" borderId="10" xfId="8" applyFont="1" applyFill="1" applyBorder="1" applyAlignment="1" applyProtection="1">
      <alignment horizontal="center"/>
      <protection locked="0"/>
    </xf>
    <xf numFmtId="1" fontId="1" fillId="5" borderId="10" xfId="7" applyNumberFormat="1" applyFont="1" applyFill="1" applyBorder="1" applyAlignment="1" applyProtection="1">
      <alignment horizontal="center"/>
    </xf>
    <xf numFmtId="0" fontId="4" fillId="2" borderId="0" xfId="5" applyFill="1" applyBorder="1" applyProtection="1"/>
    <xf numFmtId="0" fontId="0" fillId="2" borderId="0" xfId="0" applyNumberFormat="1" applyFill="1" applyProtection="1"/>
    <xf numFmtId="0" fontId="3" fillId="2" borderId="0" xfId="0" applyFont="1" applyFill="1" applyProtection="1"/>
    <xf numFmtId="0" fontId="0" fillId="2" borderId="0" xfId="0" quotePrefix="1" applyFill="1" applyProtection="1"/>
    <xf numFmtId="0" fontId="0" fillId="2" borderId="8" xfId="0" applyFill="1" applyBorder="1" applyProtection="1"/>
    <xf numFmtId="165" fontId="0" fillId="2" borderId="0" xfId="0" quotePrefix="1" applyNumberFormat="1" applyFill="1" applyProtection="1"/>
    <xf numFmtId="166" fontId="29" fillId="2" borderId="0" xfId="2" applyFont="1" applyFill="1" applyProtection="1"/>
    <xf numFmtId="0" fontId="0" fillId="0" borderId="0" xfId="0" applyBorder="1" applyProtection="1"/>
    <xf numFmtId="171" fontId="25" fillId="5" borderId="0" xfId="7" applyNumberFormat="1" applyFont="1" applyBorder="1" applyAlignment="1" applyProtection="1">
      <alignment horizontal="right"/>
    </xf>
    <xf numFmtId="171" fontId="25" fillId="5" borderId="28" xfId="7" applyNumberFormat="1" applyFont="1" applyBorder="1" applyAlignment="1" applyProtection="1">
      <alignment horizontal="right"/>
    </xf>
    <xf numFmtId="170" fontId="25" fillId="5" borderId="28" xfId="7" applyNumberFormat="1" applyFont="1" applyBorder="1" applyProtection="1"/>
    <xf numFmtId="0" fontId="9" fillId="0" borderId="0" xfId="0" applyFont="1" applyFill="1" applyAlignment="1" applyProtection="1">
      <alignment horizontal="center"/>
    </xf>
    <xf numFmtId="0" fontId="9" fillId="0" borderId="0" xfId="0" applyFont="1" applyFill="1" applyProtection="1"/>
    <xf numFmtId="3" fontId="16" fillId="9" borderId="0" xfId="6" applyNumberFormat="1" applyFill="1" applyAlignment="1" applyProtection="1">
      <alignment horizontal="center"/>
      <protection locked="0"/>
    </xf>
    <xf numFmtId="3" fontId="35" fillId="9" borderId="0" xfId="6" applyNumberFormat="1" applyFont="1" applyFill="1" applyProtection="1">
      <protection locked="0"/>
    </xf>
    <xf numFmtId="10" fontId="35" fillId="9" borderId="0" xfId="6" applyNumberFormat="1" applyFont="1" applyFill="1" applyProtection="1">
      <protection locked="0"/>
    </xf>
    <xf numFmtId="3" fontId="35" fillId="5" borderId="0" xfId="6" applyNumberFormat="1" applyFont="1" applyFill="1" applyProtection="1"/>
    <xf numFmtId="0" fontId="35" fillId="9" borderId="0" xfId="6" applyFont="1" applyFill="1" applyAlignment="1" applyProtection="1">
      <alignment horizontal="left"/>
    </xf>
    <xf numFmtId="14" fontId="35" fillId="9" borderId="0" xfId="6" applyNumberFormat="1" applyFont="1" applyFill="1" applyAlignment="1" applyProtection="1">
      <alignment horizontal="left"/>
    </xf>
    <xf numFmtId="0" fontId="16" fillId="9" borderId="0" xfId="8" applyFill="1" applyAlignment="1" applyProtection="1">
      <alignment horizontal="center"/>
      <protection locked="0"/>
    </xf>
    <xf numFmtId="2" fontId="27" fillId="5" borderId="0" xfId="7" applyNumberFormat="1" applyBorder="1" applyAlignment="1" applyProtection="1">
      <alignment horizontal="center"/>
    </xf>
    <xf numFmtId="2" fontId="1" fillId="5" borderId="10" xfId="7" applyNumberFormat="1" applyFont="1" applyFill="1" applyBorder="1" applyAlignment="1" applyProtection="1">
      <alignment horizontal="center"/>
    </xf>
    <xf numFmtId="2" fontId="1" fillId="5" borderId="0" xfId="7" applyNumberFormat="1" applyFont="1" applyBorder="1" applyAlignment="1" applyProtection="1">
      <alignment horizontal="center"/>
    </xf>
    <xf numFmtId="2" fontId="30" fillId="7" borderId="17" xfId="7" applyNumberFormat="1" applyFont="1" applyFill="1" applyBorder="1" applyAlignment="1" applyProtection="1">
      <alignment horizontal="center"/>
    </xf>
    <xf numFmtId="2" fontId="30" fillId="7" borderId="18" xfId="7" applyNumberFormat="1" applyFont="1" applyFill="1" applyBorder="1" applyAlignment="1" applyProtection="1">
      <alignment horizontal="center"/>
    </xf>
    <xf numFmtId="0" fontId="2" fillId="0" borderId="1" xfId="4" applyAlignment="1" applyProtection="1">
      <alignment horizontal="left" wrapText="1"/>
    </xf>
  </cellXfs>
  <cellStyles count="9">
    <cellStyle name="Comma" xfId="1" builtinId="3"/>
    <cellStyle name="Currency" xfId="2" builtinId="4"/>
    <cellStyle name="Heading 1" xfId="4" builtinId="16"/>
    <cellStyle name="Heading 3" xfId="5" builtinId="18"/>
    <cellStyle name="Invoer 2" xfId="6" xr:uid="{3C472B4F-29E2-4132-98DA-6DE2781BEAED}"/>
    <cellStyle name="Invoer keuzelijst" xfId="8" xr:uid="{DA44EFF7-59FB-4EB6-B4C7-C61634A98EB6}"/>
    <cellStyle name="Normal" xfId="0" builtinId="0"/>
    <cellStyle name="Percent" xfId="3" builtinId="5"/>
    <cellStyle name="Uitvoer 2" xfId="7" xr:uid="{978153A7-083F-473E-8CA2-46E83E61DF07}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BC2CA-C0A9-4E94-8C0F-2A92369AD2A4}">
  <sheetPr>
    <tabColor theme="5" tint="0.59999389629810485"/>
  </sheetPr>
  <dimension ref="A1:X143"/>
  <sheetViews>
    <sheetView showGridLines="0" tabSelected="1" zoomScale="115" zoomScaleNormal="115" workbookViewId="0">
      <pane xSplit="4" ySplit="11" topLeftCell="E48" activePane="bottomRight" state="frozen"/>
      <selection pane="topRight" activeCell="E1" sqref="E1"/>
      <selection pane="bottomLeft" activeCell="A12" sqref="A12"/>
      <selection pane="bottomRight" activeCell="H60" sqref="H60"/>
    </sheetView>
  </sheetViews>
  <sheetFormatPr defaultColWidth="0" defaultRowHeight="0" customHeight="1" zeroHeight="1" outlineLevelRow="1"/>
  <cols>
    <col min="1" max="1" width="0.85546875" style="15" customWidth="1"/>
    <col min="2" max="2" width="3.28515625" style="15" customWidth="1"/>
    <col min="3" max="3" width="112" style="15" customWidth="1"/>
    <col min="4" max="4" width="13.28515625" style="15" customWidth="1"/>
    <col min="5" max="5" width="19.140625" style="15" bestFit="1" customWidth="1"/>
    <col min="6" max="6" width="10" style="15" customWidth="1"/>
    <col min="7" max="7" width="9" style="15" customWidth="1"/>
    <col min="8" max="8" width="20.7109375" style="15" bestFit="1" customWidth="1"/>
    <col min="9" max="9" width="20.85546875" style="15" customWidth="1"/>
    <col min="10" max="10" width="25" style="15" customWidth="1"/>
    <col min="11" max="11" width="34.28515625" style="15" bestFit="1" customWidth="1"/>
    <col min="12" max="12" width="20.28515625" style="15" customWidth="1"/>
    <col min="13" max="13" width="128.140625" style="15" customWidth="1"/>
    <col min="14" max="15" width="0.85546875" style="15" customWidth="1"/>
    <col min="16" max="24" width="0" style="15" hidden="1" customWidth="1"/>
    <col min="25" max="16384" width="8.85546875" style="15" hidden="1"/>
  </cols>
  <sheetData>
    <row r="1" spans="2:14" ht="5.0999999999999996" customHeight="1"/>
    <row r="2" spans="2:14" ht="5.0999999999999996" customHeight="1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2:14" ht="5.0999999999999996" customHeight="1" thickBot="1">
      <c r="B3" s="19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20"/>
    </row>
    <row r="4" spans="2:14" ht="5.0999999999999996" customHeight="1" thickTop="1">
      <c r="B4" s="19"/>
      <c r="H4" s="21"/>
      <c r="I4" s="21"/>
      <c r="J4" s="21"/>
      <c r="K4" s="21"/>
      <c r="L4" s="21"/>
      <c r="M4" s="21"/>
      <c r="N4" s="20"/>
    </row>
    <row r="5" spans="2:14" ht="15" customHeight="1">
      <c r="B5" s="19"/>
      <c r="C5" s="22" t="s">
        <v>0</v>
      </c>
      <c r="D5" s="23"/>
      <c r="E5" s="23"/>
      <c r="F5" s="23"/>
      <c r="G5" s="23"/>
      <c r="H5" s="24"/>
      <c r="I5" s="24"/>
      <c r="J5" s="25"/>
      <c r="N5" s="20"/>
    </row>
    <row r="6" spans="2:14" ht="15" customHeight="1">
      <c r="B6" s="19"/>
      <c r="C6" s="26" t="s">
        <v>1</v>
      </c>
      <c r="D6" s="27"/>
      <c r="E6" s="27"/>
      <c r="F6" s="27"/>
      <c r="G6" s="27"/>
      <c r="H6" s="28"/>
      <c r="I6" s="27"/>
      <c r="J6" s="29"/>
      <c r="N6" s="20"/>
    </row>
    <row r="7" spans="2:14" ht="15" customHeight="1">
      <c r="B7" s="19"/>
      <c r="C7" s="26" t="s">
        <v>77</v>
      </c>
      <c r="D7" s="27"/>
      <c r="E7" s="27"/>
      <c r="F7" s="27"/>
      <c r="G7" s="27"/>
      <c r="H7" s="28"/>
      <c r="I7" s="27"/>
      <c r="N7" s="20"/>
    </row>
    <row r="8" spans="2:14" ht="3.95" customHeight="1">
      <c r="B8" s="19"/>
      <c r="C8" s="30"/>
      <c r="D8" s="27"/>
      <c r="E8" s="27"/>
      <c r="F8" s="27"/>
      <c r="G8" s="27"/>
      <c r="H8" s="28"/>
      <c r="I8" s="27"/>
      <c r="N8" s="20"/>
    </row>
    <row r="9" spans="2:14" ht="3.95" customHeight="1">
      <c r="B9" s="19"/>
      <c r="C9" s="31"/>
      <c r="D9" s="31"/>
      <c r="E9" s="31"/>
      <c r="F9" s="31"/>
      <c r="G9" s="31"/>
      <c r="N9" s="20"/>
    </row>
    <row r="10" spans="2:14" ht="5.0999999999999996" customHeight="1" thickBot="1">
      <c r="B10" s="19"/>
      <c r="N10" s="20"/>
    </row>
    <row r="11" spans="2:14" ht="15" customHeight="1" thickBot="1">
      <c r="B11" s="19"/>
      <c r="C11" s="32" t="s">
        <v>2</v>
      </c>
      <c r="D11" s="33" t="s">
        <v>3</v>
      </c>
      <c r="E11" s="34" t="s">
        <v>4</v>
      </c>
      <c r="F11" s="34" t="s">
        <v>5</v>
      </c>
      <c r="G11" s="34" t="s">
        <v>6</v>
      </c>
      <c r="H11" s="35" t="s">
        <v>7</v>
      </c>
      <c r="I11" s="36" t="s">
        <v>8</v>
      </c>
      <c r="K11" s="37" t="s">
        <v>9</v>
      </c>
      <c r="L11" s="37" t="s">
        <v>10</v>
      </c>
      <c r="M11" s="20"/>
    </row>
    <row r="12" spans="2:14" ht="15" customHeight="1">
      <c r="B12" s="19"/>
      <c r="C12" s="21" t="s">
        <v>11</v>
      </c>
      <c r="E12" s="39" t="s">
        <v>100</v>
      </c>
      <c r="F12" s="38">
        <f>F16+F38+F46+F51+F57</f>
        <v>1</v>
      </c>
      <c r="G12" s="39"/>
      <c r="H12" s="138" t="s">
        <v>12</v>
      </c>
      <c r="I12" s="115"/>
      <c r="M12" s="20"/>
    </row>
    <row r="13" spans="2:14" ht="15" customHeight="1">
      <c r="B13" s="19"/>
      <c r="C13" s="15" t="s">
        <v>13</v>
      </c>
      <c r="E13" s="39" t="s">
        <v>100</v>
      </c>
      <c r="F13" s="39"/>
      <c r="G13" s="39"/>
      <c r="H13" s="139">
        <v>44947</v>
      </c>
      <c r="I13" s="116"/>
      <c r="M13" s="20"/>
    </row>
    <row r="14" spans="2:14" ht="15" customHeight="1">
      <c r="B14" s="19"/>
      <c r="F14" s="39"/>
      <c r="G14" s="39"/>
      <c r="I14" s="40"/>
      <c r="M14" s="20"/>
    </row>
    <row r="15" spans="2:14" ht="15" customHeight="1">
      <c r="B15" s="19"/>
      <c r="C15" s="41"/>
      <c r="F15" s="39"/>
      <c r="G15" s="39"/>
      <c r="I15" s="40"/>
      <c r="M15" s="20"/>
    </row>
    <row r="16" spans="2:14" ht="15" customHeight="1" thickBot="1">
      <c r="B16" s="19"/>
      <c r="C16" s="42" t="s">
        <v>96</v>
      </c>
      <c r="D16" s="43" t="s">
        <v>3</v>
      </c>
      <c r="E16" s="43"/>
      <c r="F16" s="44">
        <f>1-F38-F46-F51-F57</f>
        <v>0.49999999999999994</v>
      </c>
      <c r="G16" s="45">
        <f>F16*100</f>
        <v>49.999999999999993</v>
      </c>
      <c r="H16" s="46" t="str">
        <f>H11</f>
        <v>Voorbeeld</v>
      </c>
      <c r="I16" s="47" t="str">
        <f>I11</f>
        <v>Uw aanbieding</v>
      </c>
      <c r="J16" s="37"/>
      <c r="K16" s="37" t="s">
        <v>9</v>
      </c>
      <c r="L16" s="37" t="s">
        <v>10</v>
      </c>
      <c r="M16" s="20"/>
    </row>
    <row r="17" spans="2:13" ht="15" customHeight="1">
      <c r="B17" s="19"/>
      <c r="C17" s="48" t="s">
        <v>82</v>
      </c>
      <c r="D17" s="15" t="s">
        <v>15</v>
      </c>
      <c r="E17" s="39" t="s">
        <v>100</v>
      </c>
      <c r="F17" s="50"/>
      <c r="G17" s="51"/>
      <c r="H17" s="135">
        <v>75000</v>
      </c>
      <c r="I17" s="117"/>
      <c r="J17" s="49"/>
      <c r="K17" s="49"/>
      <c r="L17" s="49"/>
      <c r="M17" s="20"/>
    </row>
    <row r="18" spans="2:13" ht="15" customHeight="1">
      <c r="B18" s="19"/>
      <c r="C18" s="48" t="s">
        <v>83</v>
      </c>
      <c r="D18" s="15" t="s">
        <v>15</v>
      </c>
      <c r="E18" s="39" t="s">
        <v>100</v>
      </c>
      <c r="F18" s="50"/>
      <c r="G18" s="51"/>
      <c r="H18" s="135">
        <v>2200000</v>
      </c>
      <c r="I18" s="117"/>
      <c r="J18" s="121"/>
      <c r="K18" s="49"/>
      <c r="L18" s="49"/>
      <c r="M18" s="20"/>
    </row>
    <row r="19" spans="2:13" ht="15" customHeight="1">
      <c r="B19" s="19"/>
      <c r="C19" s="52" t="s">
        <v>14</v>
      </c>
      <c r="D19" s="15" t="s">
        <v>15</v>
      </c>
      <c r="E19" s="39"/>
      <c r="F19" s="39"/>
      <c r="G19" s="39"/>
      <c r="H19" s="137">
        <f>H17+H18</f>
        <v>2275000</v>
      </c>
      <c r="I19" s="6">
        <f>I17+I18</f>
        <v>0</v>
      </c>
      <c r="J19" s="122"/>
      <c r="K19" s="15" t="s">
        <v>84</v>
      </c>
      <c r="M19" s="20"/>
    </row>
    <row r="20" spans="2:13" ht="15" customHeight="1">
      <c r="B20" s="19"/>
      <c r="C20" s="48" t="s">
        <v>97</v>
      </c>
      <c r="D20" s="15" t="s">
        <v>16</v>
      </c>
      <c r="E20" s="39" t="s">
        <v>100</v>
      </c>
      <c r="F20" s="132"/>
      <c r="G20" s="133"/>
      <c r="H20" s="135">
        <v>4221.8</v>
      </c>
      <c r="I20" s="117"/>
      <c r="J20" s="59"/>
      <c r="L20" s="15" t="s">
        <v>17</v>
      </c>
      <c r="M20" s="20"/>
    </row>
    <row r="21" spans="2:13" ht="15" customHeight="1">
      <c r="B21" s="19"/>
      <c r="C21" s="48" t="s">
        <v>98</v>
      </c>
      <c r="D21" s="15" t="s">
        <v>16</v>
      </c>
      <c r="E21" s="39" t="s">
        <v>100</v>
      </c>
      <c r="F21" s="132"/>
      <c r="G21" s="132"/>
      <c r="H21" s="135">
        <v>3700</v>
      </c>
      <c r="I21" s="117"/>
      <c r="J21" s="59"/>
      <c r="L21" s="15" t="s">
        <v>18</v>
      </c>
      <c r="M21" s="20"/>
    </row>
    <row r="22" spans="2:13" ht="15" customHeight="1">
      <c r="B22" s="19"/>
      <c r="C22" s="48" t="s">
        <v>81</v>
      </c>
      <c r="D22" s="15" t="s">
        <v>19</v>
      </c>
      <c r="E22" s="39" t="s">
        <v>100</v>
      </c>
      <c r="F22" s="39"/>
      <c r="G22" s="39"/>
      <c r="H22" s="135">
        <v>1030</v>
      </c>
      <c r="I22" s="117"/>
      <c r="J22" s="59"/>
      <c r="L22" s="15" t="s">
        <v>20</v>
      </c>
      <c r="M22" s="20"/>
    </row>
    <row r="23" spans="2:13" ht="15" customHeight="1">
      <c r="B23" s="19"/>
      <c r="C23" s="48" t="s">
        <v>21</v>
      </c>
      <c r="D23" s="53" t="s">
        <v>22</v>
      </c>
      <c r="E23" s="39" t="s">
        <v>100</v>
      </c>
      <c r="F23" s="39"/>
      <c r="G23" s="39"/>
      <c r="H23" s="135">
        <v>3600000</v>
      </c>
      <c r="I23" s="117"/>
      <c r="J23" s="59"/>
      <c r="L23" s="15" t="s">
        <v>23</v>
      </c>
      <c r="M23" s="20"/>
    </row>
    <row r="24" spans="2:13" ht="15" customHeight="1">
      <c r="B24" s="19"/>
      <c r="C24" s="54" t="s">
        <v>24</v>
      </c>
      <c r="D24" s="15" t="s">
        <v>25</v>
      </c>
      <c r="F24" s="39"/>
      <c r="G24" s="39"/>
      <c r="H24" s="2">
        <f>IFERROR(H21/H20, "")</f>
        <v>0.87640342981666586</v>
      </c>
      <c r="I24" s="7" t="str">
        <f>IFERROR(I21/I20, "")</f>
        <v/>
      </c>
      <c r="J24" s="59"/>
      <c r="M24" s="20"/>
    </row>
    <row r="25" spans="2:13" ht="15" customHeight="1">
      <c r="B25" s="19"/>
      <c r="C25" s="54" t="s">
        <v>26</v>
      </c>
      <c r="D25" s="15" t="s">
        <v>27</v>
      </c>
      <c r="F25" s="39"/>
      <c r="G25" s="39"/>
      <c r="H25" s="3">
        <f>IFERROR(H23/H20,"")</f>
        <v>852.7168506324316</v>
      </c>
      <c r="I25" s="131" t="str">
        <f>IFERROR(I23/I20,"")</f>
        <v/>
      </c>
      <c r="J25" s="59"/>
      <c r="L25" s="15" t="s">
        <v>28</v>
      </c>
      <c r="M25" s="20"/>
    </row>
    <row r="26" spans="2:13" ht="15" customHeight="1">
      <c r="B26" s="19"/>
      <c r="C26" s="54" t="s">
        <v>92</v>
      </c>
      <c r="D26" s="15" t="s">
        <v>25</v>
      </c>
      <c r="F26" s="39"/>
      <c r="G26" s="39"/>
      <c r="H26" s="2">
        <f>H23/H22/H20</f>
        <v>0.82788043750721507</v>
      </c>
      <c r="I26" s="7" t="e">
        <f>I23/I22/I20</f>
        <v>#DIV/0!</v>
      </c>
      <c r="J26" s="59"/>
      <c r="L26" s="15" t="s">
        <v>29</v>
      </c>
      <c r="M26" s="20"/>
    </row>
    <row r="27" spans="2:13" ht="15" customHeight="1">
      <c r="B27" s="19"/>
      <c r="C27" s="54" t="s">
        <v>30</v>
      </c>
      <c r="D27" s="15" t="s">
        <v>19</v>
      </c>
      <c r="F27" s="39"/>
      <c r="G27" s="39"/>
      <c r="H27" s="4">
        <v>1050</v>
      </c>
      <c r="I27" s="8">
        <v>1050</v>
      </c>
      <c r="J27" s="59"/>
      <c r="L27" s="15" t="s">
        <v>31</v>
      </c>
      <c r="M27" s="20"/>
    </row>
    <row r="28" spans="2:13" ht="18">
      <c r="B28" s="19"/>
      <c r="C28" s="54" t="s">
        <v>32</v>
      </c>
      <c r="D28" s="15" t="s">
        <v>22</v>
      </c>
      <c r="F28" s="55"/>
      <c r="G28" s="55"/>
      <c r="H28" s="5">
        <f>IFERROR(H23*(H27/H22),"-")</f>
        <v>3669902.9126213593</v>
      </c>
      <c r="I28" s="9" t="str">
        <f>IFERROR(I23*(I27/I22),"-")</f>
        <v>-</v>
      </c>
      <c r="J28" s="123"/>
      <c r="K28" s="21"/>
      <c r="L28" s="15" t="s">
        <v>33</v>
      </c>
      <c r="M28" s="20"/>
    </row>
    <row r="29" spans="2:13" ht="15" customHeight="1">
      <c r="B29" s="19"/>
      <c r="C29" s="15" t="s">
        <v>34</v>
      </c>
      <c r="D29" s="15" t="s">
        <v>35</v>
      </c>
      <c r="F29" s="39"/>
      <c r="G29" s="39"/>
      <c r="H29" s="129">
        <f>IFERROR(H28/H20,"0")</f>
        <v>869.27445938257597</v>
      </c>
      <c r="I29" s="130" t="str">
        <f>IFERROR(I28/I20,"0")</f>
        <v>0</v>
      </c>
      <c r="J29" s="59"/>
      <c r="L29" s="15" t="s">
        <v>36</v>
      </c>
      <c r="M29" s="20"/>
    </row>
    <row r="30" spans="2:13" ht="15" customHeight="1">
      <c r="B30" s="19"/>
      <c r="C30" s="48" t="s">
        <v>37</v>
      </c>
      <c r="D30" s="56" t="s">
        <v>25</v>
      </c>
      <c r="E30" s="39" t="s">
        <v>100</v>
      </c>
      <c r="F30" s="57"/>
      <c r="G30" s="57"/>
      <c r="H30" s="136">
        <v>0.21099999999999999</v>
      </c>
      <c r="I30" s="118"/>
      <c r="J30" s="124"/>
      <c r="K30" s="56" t="s">
        <v>38</v>
      </c>
      <c r="L30" s="15" t="s">
        <v>42</v>
      </c>
      <c r="M30" s="20"/>
    </row>
    <row r="31" spans="2:13" ht="15" customHeight="1">
      <c r="B31" s="19"/>
      <c r="C31" s="48" t="s">
        <v>39</v>
      </c>
      <c r="D31" s="56" t="s">
        <v>25</v>
      </c>
      <c r="E31" s="39" t="s">
        <v>100</v>
      </c>
      <c r="F31" s="57"/>
      <c r="G31" s="57"/>
      <c r="H31" s="136">
        <v>8.0000000000000002E-3</v>
      </c>
      <c r="I31" s="118"/>
      <c r="J31" s="124"/>
      <c r="K31" s="56" t="s">
        <v>38</v>
      </c>
      <c r="L31" s="15" t="s">
        <v>42</v>
      </c>
      <c r="M31" s="20"/>
    </row>
    <row r="32" spans="2:13" ht="15" customHeight="1">
      <c r="B32" s="19"/>
      <c r="C32" s="48" t="s">
        <v>40</v>
      </c>
      <c r="D32" s="56" t="s">
        <v>41</v>
      </c>
      <c r="E32" s="39" t="s">
        <v>100</v>
      </c>
      <c r="F32" s="57"/>
      <c r="G32" s="57"/>
      <c r="H32" s="136">
        <v>6.0000000000000001E-3</v>
      </c>
      <c r="I32" s="118"/>
      <c r="J32" s="124"/>
      <c r="K32" s="56" t="s">
        <v>38</v>
      </c>
      <c r="L32" s="15" t="s">
        <v>42</v>
      </c>
      <c r="M32" s="20"/>
    </row>
    <row r="33" spans="2:13" ht="15" customHeight="1">
      <c r="B33" s="19"/>
      <c r="C33" s="15" t="s">
        <v>43</v>
      </c>
      <c r="D33" s="15" t="s">
        <v>22</v>
      </c>
      <c r="F33" s="39"/>
      <c r="G33" s="39"/>
      <c r="H33" s="10">
        <f>IFERROR((H28*(1-H31))*(1-29*H32),"")</f>
        <v>3007089.0873786407</v>
      </c>
      <c r="I33" s="11" t="str">
        <f>IFERROR((I28*(1-I31))*(1-29*I32),"")</f>
        <v/>
      </c>
      <c r="J33" s="124"/>
      <c r="K33" s="56"/>
      <c r="L33" s="15" t="s">
        <v>44</v>
      </c>
      <c r="M33" s="20"/>
    </row>
    <row r="34" spans="2:13" ht="15" customHeight="1">
      <c r="B34" s="19"/>
      <c r="C34" s="15" t="s">
        <v>45</v>
      </c>
      <c r="D34" s="15" t="s">
        <v>46</v>
      </c>
      <c r="F34" s="39"/>
      <c r="G34" s="39"/>
      <c r="H34" s="10">
        <f>ROUND(IFERROR((H28+H33)/2*30,""),0)</f>
        <v>100154880</v>
      </c>
      <c r="I34" s="11" t="e">
        <f>ROUND(IFERROR((I28+I33)/2*30,""),0)</f>
        <v>#VALUE!</v>
      </c>
      <c r="J34" s="126"/>
      <c r="K34" s="56"/>
      <c r="M34" s="20"/>
    </row>
    <row r="35" spans="2:13" ht="15" customHeight="1" thickBot="1">
      <c r="B35" s="19"/>
      <c r="C35" s="58" t="s">
        <v>85</v>
      </c>
      <c r="D35" s="59" t="s">
        <v>47</v>
      </c>
      <c r="E35" s="59"/>
      <c r="F35" s="60"/>
      <c r="G35" s="60"/>
      <c r="H35" s="12">
        <f>ROUND(IFERROR(H19/H34,""),5)</f>
        <v>2.2710000000000001E-2</v>
      </c>
      <c r="I35" s="13" t="e">
        <f>ROUND(IFERROR(I19/I34,""),5)</f>
        <v>#VALUE!</v>
      </c>
      <c r="J35" s="127"/>
      <c r="K35" s="56"/>
      <c r="L35" s="59"/>
      <c r="M35" s="125"/>
    </row>
    <row r="36" spans="2:13" ht="15" customHeight="1">
      <c r="B36" s="19"/>
      <c r="C36" s="61" t="s">
        <v>101</v>
      </c>
      <c r="D36" s="62"/>
      <c r="E36" s="62"/>
      <c r="F36" s="63"/>
      <c r="G36" s="63"/>
      <c r="H36" s="14" t="e">
        <f>MAX(ROUND($G$16-$G$16*LOG(H35/MIN($H$35:$I$35),1.3),2),0)</f>
        <v>#VALUE!</v>
      </c>
      <c r="I36" s="14" t="e">
        <f>MAX(ROUND($G$16-$G$16*LOG(I35/MIN($H$35:$I$35),1.3),2),0)</f>
        <v>#VALUE!</v>
      </c>
      <c r="J36" s="59"/>
      <c r="M36" s="20"/>
    </row>
    <row r="37" spans="2:13" ht="15" customHeight="1">
      <c r="B37" s="19"/>
      <c r="F37" s="39"/>
      <c r="G37" s="39"/>
      <c r="H37" s="39"/>
      <c r="I37" s="39"/>
      <c r="M37" s="20"/>
    </row>
    <row r="38" spans="2:13" ht="15" customHeight="1" thickBot="1">
      <c r="B38" s="19"/>
      <c r="C38" s="32" t="s">
        <v>48</v>
      </c>
      <c r="D38" s="33"/>
      <c r="E38" s="33"/>
      <c r="F38" s="64">
        <v>0.2</v>
      </c>
      <c r="G38" s="34">
        <f>F38*100</f>
        <v>20</v>
      </c>
      <c r="H38" s="34"/>
      <c r="I38" s="34"/>
      <c r="M38" s="20"/>
    </row>
    <row r="39" spans="2:13" ht="30.95" customHeight="1">
      <c r="B39" s="19"/>
      <c r="C39" s="65" t="s">
        <v>89</v>
      </c>
      <c r="D39" s="15" t="s">
        <v>49</v>
      </c>
      <c r="E39" s="39" t="s">
        <v>100</v>
      </c>
      <c r="F39" s="39"/>
      <c r="G39" s="66"/>
      <c r="H39" s="134">
        <v>200</v>
      </c>
      <c r="I39" s="1"/>
      <c r="K39" s="15" t="s">
        <v>50</v>
      </c>
      <c r="M39" s="20"/>
    </row>
    <row r="40" spans="2:13" ht="18.95" customHeight="1" outlineLevel="1">
      <c r="B40" s="19"/>
      <c r="C40" s="67" t="s">
        <v>51</v>
      </c>
      <c r="F40" s="39"/>
      <c r="G40" s="68"/>
      <c r="H40" s="69"/>
      <c r="I40" s="70"/>
      <c r="J40" s="59"/>
      <c r="K40" s="59"/>
      <c r="M40" s="20"/>
    </row>
    <row r="41" spans="2:13" ht="15" customHeight="1" outlineLevel="1">
      <c r="B41" s="19"/>
      <c r="C41" s="15" t="s">
        <v>86</v>
      </c>
      <c r="F41" s="39"/>
      <c r="G41" s="68"/>
      <c r="H41" s="69"/>
      <c r="I41" s="70"/>
      <c r="J41" s="59"/>
      <c r="K41" s="59"/>
      <c r="L41" s="59"/>
      <c r="M41" s="20"/>
    </row>
    <row r="42" spans="2:13" ht="15" customHeight="1" outlineLevel="1">
      <c r="B42" s="19"/>
      <c r="C42" s="15" t="s">
        <v>90</v>
      </c>
      <c r="F42" s="39"/>
      <c r="G42" s="39"/>
      <c r="H42" s="71"/>
      <c r="I42" s="72"/>
      <c r="M42" s="20"/>
    </row>
    <row r="43" spans="2:13" ht="15" customHeight="1" outlineLevel="1">
      <c r="B43" s="19"/>
      <c r="C43" s="73" t="s">
        <v>88</v>
      </c>
      <c r="D43" s="15" t="s">
        <v>87</v>
      </c>
      <c r="F43" s="39"/>
      <c r="G43" s="39"/>
      <c r="H43" s="74" t="str">
        <f>IF(H39&gt;550,"ongeldige inschrijving",IF(H39=0,"ongeldige inschrijving","geldige inschrijving"))</f>
        <v>geldige inschrijving</v>
      </c>
      <c r="I43" s="71" t="str">
        <f>IF(I39&gt;550,"ongeldige inschrijving",IF(I39=0,"ongeldige inschrijving","geldige inschrijving"))</f>
        <v>ongeldige inschrijving</v>
      </c>
      <c r="L43" s="15" t="s">
        <v>95</v>
      </c>
      <c r="M43" s="20"/>
    </row>
    <row r="44" spans="2:13" ht="15" customHeight="1">
      <c r="B44" s="19"/>
      <c r="C44" s="61" t="s">
        <v>52</v>
      </c>
      <c r="D44" s="62"/>
      <c r="E44" s="62"/>
      <c r="F44" s="63"/>
      <c r="G44" s="75"/>
      <c r="H44" s="76">
        <f>ROUND(IF(H39&lt;=200,IF(H39=0,0,G38),IF(H39&gt;=550,"0",(550-H39)*(20/350))),2)</f>
        <v>20</v>
      </c>
      <c r="I44" s="76">
        <f>ROUND(IF(I39&lt;=200,IF(I39=0,0,G38),IF(I39&gt;=550,"0",(550-I39)*(20/350))),2)</f>
        <v>0</v>
      </c>
      <c r="M44" s="20"/>
    </row>
    <row r="45" spans="2:13" ht="15" customHeight="1">
      <c r="B45" s="19"/>
      <c r="F45" s="39"/>
      <c r="G45" s="39"/>
      <c r="H45" s="77"/>
      <c r="I45" s="78"/>
      <c r="M45" s="20"/>
    </row>
    <row r="46" spans="2:13" ht="15" customHeight="1" thickBot="1">
      <c r="B46" s="19"/>
      <c r="C46" s="32" t="s">
        <v>53</v>
      </c>
      <c r="D46" s="33"/>
      <c r="E46" s="33"/>
      <c r="F46" s="64">
        <v>0.05</v>
      </c>
      <c r="G46" s="34">
        <f>F46*100</f>
        <v>5</v>
      </c>
      <c r="H46" s="33"/>
      <c r="I46" s="33"/>
      <c r="M46" s="20"/>
    </row>
    <row r="47" spans="2:13" ht="15" customHeight="1">
      <c r="B47" s="19"/>
      <c r="C47" s="15" t="s">
        <v>56</v>
      </c>
      <c r="E47" s="39" t="s">
        <v>100</v>
      </c>
      <c r="F47" s="39"/>
      <c r="G47" s="39">
        <v>3</v>
      </c>
      <c r="H47" s="140" t="s">
        <v>54</v>
      </c>
      <c r="I47" s="119" t="s">
        <v>57</v>
      </c>
      <c r="M47" s="20"/>
    </row>
    <row r="48" spans="2:13" ht="15" customHeight="1">
      <c r="B48" s="19"/>
      <c r="C48" s="15" t="s">
        <v>58</v>
      </c>
      <c r="E48" s="39" t="s">
        <v>100</v>
      </c>
      <c r="F48" s="39"/>
      <c r="G48" s="39">
        <v>2</v>
      </c>
      <c r="H48" s="140" t="s">
        <v>55</v>
      </c>
      <c r="I48" s="119" t="s">
        <v>57</v>
      </c>
      <c r="M48" s="20"/>
    </row>
    <row r="49" spans="2:13" ht="15" customHeight="1">
      <c r="B49" s="19"/>
      <c r="C49" s="61" t="s">
        <v>59</v>
      </c>
      <c r="D49" s="62"/>
      <c r="E49" s="62"/>
      <c r="F49" s="63"/>
      <c r="G49" s="63"/>
      <c r="H49" s="79">
        <f>SUM(IF(H47="ja",$G$47,0),IF(H48="ja",$G$48,0))</f>
        <v>3</v>
      </c>
      <c r="I49" s="80">
        <f>SUM(IF(I47="ja",$G$47,0),IF(I48="ja",$G$48,0))</f>
        <v>0</v>
      </c>
      <c r="J49" s="81"/>
      <c r="M49" s="20"/>
    </row>
    <row r="50" spans="2:13" ht="15" customHeight="1">
      <c r="B50" s="19"/>
      <c r="F50" s="39"/>
      <c r="G50" s="39"/>
      <c r="H50" s="39"/>
      <c r="I50" s="39"/>
      <c r="M50" s="20"/>
    </row>
    <row r="51" spans="2:13" ht="15" customHeight="1" thickBot="1">
      <c r="B51" s="19"/>
      <c r="C51" s="32" t="s">
        <v>60</v>
      </c>
      <c r="D51" s="33"/>
      <c r="E51" s="33"/>
      <c r="F51" s="64">
        <v>0.05</v>
      </c>
      <c r="G51" s="34">
        <f>F51*100</f>
        <v>5</v>
      </c>
      <c r="H51" s="34"/>
      <c r="I51" s="34"/>
      <c r="J51" s="33"/>
      <c r="K51" s="33"/>
      <c r="L51" s="37" t="s">
        <v>10</v>
      </c>
      <c r="M51" s="20"/>
    </row>
    <row r="52" spans="2:13" ht="15" customHeight="1" outlineLevel="1">
      <c r="B52" s="19"/>
      <c r="C52" s="15" t="s">
        <v>61</v>
      </c>
      <c r="E52" s="39" t="s">
        <v>100</v>
      </c>
      <c r="F52" s="39"/>
      <c r="G52" s="39">
        <v>2</v>
      </c>
      <c r="H52" s="140" t="s">
        <v>54</v>
      </c>
      <c r="I52" s="119" t="s">
        <v>57</v>
      </c>
      <c r="J52" s="56"/>
      <c r="K52" s="56"/>
      <c r="L52" s="56" t="s">
        <v>62</v>
      </c>
      <c r="M52" s="20"/>
    </row>
    <row r="53" spans="2:13" ht="15" customHeight="1" outlineLevel="1">
      <c r="B53" s="19"/>
      <c r="C53" s="15" t="s">
        <v>63</v>
      </c>
      <c r="E53" s="39" t="s">
        <v>100</v>
      </c>
      <c r="F53" s="39"/>
      <c r="G53" s="39">
        <v>2</v>
      </c>
      <c r="H53" s="140" t="s">
        <v>55</v>
      </c>
      <c r="I53" s="119" t="s">
        <v>57</v>
      </c>
      <c r="J53" s="56"/>
      <c r="K53" s="56"/>
      <c r="L53" s="56" t="s">
        <v>64</v>
      </c>
      <c r="M53" s="20"/>
    </row>
    <row r="54" spans="2:13" ht="15" customHeight="1" outlineLevel="1">
      <c r="B54" s="19"/>
      <c r="C54" s="15" t="s">
        <v>93</v>
      </c>
      <c r="E54" s="39" t="s">
        <v>100</v>
      </c>
      <c r="F54" s="39"/>
      <c r="G54" s="39">
        <v>1</v>
      </c>
      <c r="H54" s="140" t="s">
        <v>57</v>
      </c>
      <c r="I54" s="119" t="s">
        <v>57</v>
      </c>
      <c r="J54" s="56"/>
      <c r="K54" s="56"/>
      <c r="L54" s="56" t="s">
        <v>65</v>
      </c>
      <c r="M54" s="20"/>
    </row>
    <row r="55" spans="2:13" ht="15" customHeight="1">
      <c r="B55" s="19"/>
      <c r="C55" s="61" t="s">
        <v>66</v>
      </c>
      <c r="D55" s="62"/>
      <c r="E55" s="62"/>
      <c r="F55" s="63"/>
      <c r="G55" s="63"/>
      <c r="H55" s="79">
        <f>SUM(IF(H53="ja",$G$53,0),IF(H54="ja",$G$54,0),IF(H52="ja",$G$52,0))</f>
        <v>2</v>
      </c>
      <c r="I55" s="80">
        <f>SUM(IF(I53="ja",$G$53,0),IF(I54="ja",$G$54,0),IF(I52="ja",$G$52,0))</f>
        <v>0</v>
      </c>
      <c r="J55" s="81"/>
      <c r="M55" s="20"/>
    </row>
    <row r="56" spans="2:13" ht="15" customHeight="1">
      <c r="B56" s="19"/>
      <c r="F56" s="39"/>
      <c r="G56" s="39"/>
      <c r="H56" s="39"/>
      <c r="I56" s="39"/>
      <c r="J56" s="39"/>
      <c r="K56" s="39"/>
      <c r="L56" s="56"/>
      <c r="M56" s="20"/>
    </row>
    <row r="57" spans="2:13" ht="15" customHeight="1" thickBot="1">
      <c r="B57" s="19"/>
      <c r="C57" s="32" t="s">
        <v>78</v>
      </c>
      <c r="D57" s="33"/>
      <c r="E57" s="33"/>
      <c r="F57" s="64">
        <v>0.2</v>
      </c>
      <c r="G57" s="34">
        <f>F57*100</f>
        <v>20</v>
      </c>
      <c r="H57" s="34"/>
      <c r="I57" s="34"/>
      <c r="J57" s="34"/>
      <c r="K57" s="34"/>
      <c r="L57" s="37"/>
      <c r="M57" s="20"/>
    </row>
    <row r="58" spans="2:13" ht="15">
      <c r="B58" s="19"/>
      <c r="C58" s="65" t="s">
        <v>91</v>
      </c>
      <c r="E58" s="39" t="s">
        <v>100</v>
      </c>
      <c r="F58" s="39"/>
      <c r="G58" s="39">
        <v>7</v>
      </c>
      <c r="H58" s="140" t="s">
        <v>55</v>
      </c>
      <c r="I58" s="119" t="s">
        <v>57</v>
      </c>
      <c r="J58" s="56"/>
      <c r="K58" s="56"/>
      <c r="L58" s="56"/>
      <c r="M58" s="20"/>
    </row>
    <row r="59" spans="2:13" ht="15">
      <c r="B59" s="19"/>
      <c r="C59" s="65" t="s">
        <v>94</v>
      </c>
      <c r="E59" s="39" t="s">
        <v>100</v>
      </c>
      <c r="F59" s="39"/>
      <c r="G59" s="39">
        <v>6</v>
      </c>
      <c r="H59" s="140" t="s">
        <v>54</v>
      </c>
      <c r="I59" s="119" t="s">
        <v>57</v>
      </c>
      <c r="J59" s="56"/>
      <c r="K59" s="56"/>
      <c r="L59" s="56"/>
      <c r="M59" s="20"/>
    </row>
    <row r="60" spans="2:13" ht="15" customHeight="1">
      <c r="B60" s="19"/>
      <c r="C60" s="15" t="s">
        <v>79</v>
      </c>
      <c r="E60" s="39" t="s">
        <v>100</v>
      </c>
      <c r="F60" s="39"/>
      <c r="G60" s="39">
        <v>7</v>
      </c>
      <c r="H60" s="140" t="s">
        <v>55</v>
      </c>
      <c r="I60" s="119" t="s">
        <v>57</v>
      </c>
      <c r="J60" s="56"/>
      <c r="K60" s="56"/>
      <c r="L60" s="56"/>
      <c r="M60" s="20"/>
    </row>
    <row r="61" spans="2:13" ht="15" customHeight="1">
      <c r="B61" s="19"/>
      <c r="C61" s="61" t="s">
        <v>80</v>
      </c>
      <c r="D61" s="62"/>
      <c r="E61" s="62"/>
      <c r="F61" s="63"/>
      <c r="G61" s="63"/>
      <c r="H61" s="80">
        <f>SUM(IF(H59="ja",$G$59,0),IF(H60="ja",$G$60,0),IF(H58="ja",$G$58,0))</f>
        <v>6</v>
      </c>
      <c r="I61" s="82">
        <f>SUM(IF(I59="ja",$G$59,0),IF(I60="ja",$G$60,0),IF(I58="ja",$G$58,0))</f>
        <v>0</v>
      </c>
      <c r="M61" s="20"/>
    </row>
    <row r="62" spans="2:13" ht="15" customHeight="1">
      <c r="B62" s="19"/>
      <c r="F62" s="39"/>
      <c r="G62" s="39"/>
      <c r="H62" s="39"/>
      <c r="I62" s="39"/>
      <c r="J62" s="56"/>
      <c r="K62" s="56"/>
      <c r="L62" s="56"/>
      <c r="M62" s="20"/>
    </row>
    <row r="63" spans="2:13" ht="15" customHeight="1" thickBot="1">
      <c r="B63" s="19"/>
      <c r="C63" s="21"/>
      <c r="F63" s="39"/>
      <c r="G63" s="39"/>
      <c r="H63" s="39"/>
      <c r="I63" s="39"/>
      <c r="M63" s="20"/>
    </row>
    <row r="64" spans="2:13" ht="15" customHeight="1" thickBot="1">
      <c r="B64" s="19"/>
      <c r="C64" s="83" t="s">
        <v>67</v>
      </c>
      <c r="D64" s="84"/>
      <c r="E64" s="84"/>
      <c r="F64" s="85"/>
      <c r="G64" s="85"/>
      <c r="H64" s="86" t="str">
        <f>H11</f>
        <v>Voorbeeld</v>
      </c>
      <c r="I64" s="87" t="str">
        <f>I11</f>
        <v>Uw aanbieding</v>
      </c>
      <c r="J64" s="88" t="s">
        <v>68</v>
      </c>
      <c r="K64" s="89"/>
      <c r="L64" s="37" t="s">
        <v>10</v>
      </c>
      <c r="M64" s="20"/>
    </row>
    <row r="65" spans="2:14" ht="15" customHeight="1">
      <c r="B65" s="19"/>
      <c r="C65" s="90"/>
      <c r="D65" s="49"/>
      <c r="E65" s="49"/>
      <c r="F65" s="51"/>
      <c r="G65" s="51"/>
      <c r="H65" s="91"/>
      <c r="I65" s="92"/>
      <c r="J65" s="93"/>
      <c r="K65" s="94"/>
      <c r="L65" s="49"/>
      <c r="M65" s="20"/>
    </row>
    <row r="66" spans="2:14" ht="15" customHeight="1">
      <c r="B66" s="19"/>
      <c r="C66" s="95" t="str">
        <f>C16</f>
        <v>1. Kosten per kWh</v>
      </c>
      <c r="F66" s="39"/>
      <c r="G66" s="39"/>
      <c r="H66" s="141" t="e">
        <f>H36</f>
        <v>#VALUE!</v>
      </c>
      <c r="I66" s="142" t="e">
        <f>I36</f>
        <v>#VALUE!</v>
      </c>
      <c r="J66" s="96">
        <f>F16</f>
        <v>0.49999999999999994</v>
      </c>
      <c r="K66" s="97"/>
      <c r="L66" s="128" t="s">
        <v>99</v>
      </c>
      <c r="M66" s="20"/>
    </row>
    <row r="67" spans="2:14" ht="15" customHeight="1">
      <c r="B67" s="19"/>
      <c r="C67" s="98" t="str">
        <f>C38</f>
        <v>2. Carbon footprint (CFP) van de toegepaste zonnepanelen</v>
      </c>
      <c r="D67" s="99"/>
      <c r="E67" s="99"/>
      <c r="F67" s="100"/>
      <c r="G67" s="100"/>
      <c r="H67" s="143">
        <f>H44</f>
        <v>20</v>
      </c>
      <c r="I67" s="142">
        <f>I44</f>
        <v>0</v>
      </c>
      <c r="J67" s="96">
        <f>F38</f>
        <v>0.2</v>
      </c>
      <c r="K67" s="102"/>
      <c r="L67" s="128"/>
      <c r="M67" s="20"/>
    </row>
    <row r="68" spans="2:14" ht="15" customHeight="1">
      <c r="B68" s="19"/>
      <c r="C68" s="95" t="str">
        <f>C46</f>
        <v xml:space="preserve">3. Technische levensduur </v>
      </c>
      <c r="F68" s="39"/>
      <c r="G68" s="39"/>
      <c r="H68" s="101">
        <f>H49</f>
        <v>3</v>
      </c>
      <c r="I68" s="120">
        <f>I49</f>
        <v>0</v>
      </c>
      <c r="J68" s="96">
        <f>F46</f>
        <v>0.05</v>
      </c>
      <c r="K68" s="102"/>
      <c r="L68" s="128"/>
      <c r="M68" s="20"/>
    </row>
    <row r="69" spans="2:14" ht="15" customHeight="1">
      <c r="B69" s="19"/>
      <c r="C69" s="95" t="str">
        <f>C51</f>
        <v>4. Vermijdbare Giftige stoffen</v>
      </c>
      <c r="F69" s="39"/>
      <c r="G69" s="39"/>
      <c r="H69" s="101">
        <f>H55</f>
        <v>2</v>
      </c>
      <c r="I69" s="120">
        <f>I55</f>
        <v>0</v>
      </c>
      <c r="J69" s="96">
        <f>F51</f>
        <v>0.05</v>
      </c>
      <c r="K69" s="102"/>
      <c r="L69" s="128"/>
      <c r="M69" s="20"/>
    </row>
    <row r="70" spans="2:14" ht="15" customHeight="1">
      <c r="B70" s="19"/>
      <c r="C70" s="95" t="str">
        <f>C57</f>
        <v>5. Inzet elektrisch materieel</v>
      </c>
      <c r="F70" s="39"/>
      <c r="G70" s="39"/>
      <c r="H70" s="101">
        <f>H61</f>
        <v>6</v>
      </c>
      <c r="I70" s="120">
        <f>I61</f>
        <v>0</v>
      </c>
      <c r="J70" s="96">
        <f>F57</f>
        <v>0.2</v>
      </c>
      <c r="K70" s="102"/>
      <c r="M70" s="20"/>
    </row>
    <row r="71" spans="2:14" ht="15" customHeight="1" thickBot="1">
      <c r="B71" s="19"/>
      <c r="C71" s="103" t="s">
        <v>69</v>
      </c>
      <c r="D71" s="104"/>
      <c r="E71" s="104"/>
      <c r="F71" s="105"/>
      <c r="G71" s="105"/>
      <c r="H71" s="144" t="e">
        <f>SUM(H66:H70)</f>
        <v>#VALUE!</v>
      </c>
      <c r="I71" s="145" t="str">
        <f>IFERROR(SUM(I66:I70),"-")</f>
        <v>-</v>
      </c>
      <c r="J71" s="106">
        <f>SUM(J66:J70)</f>
        <v>1</v>
      </c>
      <c r="K71" s="107"/>
      <c r="L71" s="15" t="s">
        <v>70</v>
      </c>
      <c r="M71" s="20"/>
    </row>
    <row r="72" spans="2:14" ht="5.0999999999999996" customHeight="1">
      <c r="B72" s="108"/>
      <c r="C72" s="109"/>
      <c r="D72" s="109"/>
      <c r="E72" s="109"/>
      <c r="F72" s="110"/>
      <c r="G72" s="110"/>
      <c r="H72" s="109"/>
      <c r="I72" s="109"/>
      <c r="J72" s="109"/>
      <c r="K72" s="109"/>
      <c r="L72" s="109"/>
      <c r="M72" s="109"/>
      <c r="N72" s="111"/>
    </row>
    <row r="73" spans="2:14" ht="5.0999999999999996" customHeight="1"/>
    <row r="74" spans="2:14" ht="15" customHeight="1"/>
    <row r="75" spans="2:14" ht="15" customHeight="1"/>
    <row r="76" spans="2:14" ht="15" customHeight="1"/>
    <row r="77" spans="2:14" ht="15" customHeight="1"/>
    <row r="78" spans="2:14" ht="15" customHeight="1"/>
    <row r="79" spans="2:14" ht="15" customHeight="1"/>
    <row r="80" spans="2:14" ht="15" customHeight="1"/>
    <row r="81" spans="8:9" ht="15" hidden="1" customHeight="1"/>
    <row r="82" spans="8:9" ht="15" hidden="1" customHeight="1">
      <c r="H82" s="37" t="s">
        <v>71</v>
      </c>
    </row>
    <row r="83" spans="8:9" ht="15" hidden="1" customHeight="1"/>
    <row r="84" spans="8:9" ht="15" hidden="1" customHeight="1">
      <c r="H84" s="112" t="s">
        <v>72</v>
      </c>
      <c r="I84" s="112" t="s">
        <v>73</v>
      </c>
    </row>
    <row r="85" spans="8:9" ht="15" hidden="1" customHeight="1">
      <c r="H85" s="113" t="s">
        <v>54</v>
      </c>
      <c r="I85" s="113">
        <v>1</v>
      </c>
    </row>
    <row r="86" spans="8:9" ht="15" hidden="1" customHeight="1">
      <c r="H86" s="113" t="s">
        <v>55</v>
      </c>
      <c r="I86" s="113">
        <v>0</v>
      </c>
    </row>
    <row r="87" spans="8:9" ht="15" hidden="1" customHeight="1">
      <c r="H87" s="114" t="s">
        <v>57</v>
      </c>
    </row>
    <row r="88" spans="8:9" ht="15" hidden="1" customHeight="1"/>
    <row r="89" spans="8:9" ht="15" hidden="1" customHeight="1">
      <c r="H89" s="112"/>
    </row>
    <row r="90" spans="8:9" ht="15" hidden="1" customHeight="1">
      <c r="H90" s="113"/>
    </row>
    <row r="91" spans="8:9" ht="15" hidden="1" customHeight="1">
      <c r="H91" s="113"/>
      <c r="I91" s="15" t="s">
        <v>74</v>
      </c>
    </row>
    <row r="92" spans="8:9" ht="15" hidden="1" customHeight="1">
      <c r="H92" s="113"/>
      <c r="I92" s="15" t="s">
        <v>75</v>
      </c>
    </row>
    <row r="93" spans="8:9" ht="15" hidden="1" customHeight="1">
      <c r="H93" s="113"/>
      <c r="I93" s="15" t="s">
        <v>76</v>
      </c>
    </row>
    <row r="94" spans="8:9" ht="15" hidden="1" customHeight="1">
      <c r="H94" s="113"/>
    </row>
    <row r="95" spans="8:9" ht="15" hidden="1" customHeight="1">
      <c r="H95" s="114"/>
    </row>
    <row r="96" spans="8:9" ht="15" hidden="1" customHeight="1"/>
    <row r="97" s="15" customFormat="1" ht="15" hidden="1" customHeight="1"/>
    <row r="98" s="15" customFormat="1" ht="15" customHeight="1"/>
    <row r="99" s="15" customFormat="1" ht="15" customHeight="1"/>
    <row r="100" s="15" customFormat="1" ht="15" customHeight="1"/>
    <row r="101" s="15" customFormat="1" ht="15" customHeight="1"/>
    <row r="102" s="15" customFormat="1" ht="15" customHeight="1"/>
    <row r="103" s="15" customFormat="1" ht="15" customHeight="1"/>
    <row r="104" s="15" customFormat="1" ht="15" customHeight="1"/>
    <row r="105" s="15" customFormat="1" ht="15" customHeight="1"/>
    <row r="106" s="15" customFormat="1" ht="15" customHeight="1"/>
    <row r="107" s="15" customFormat="1" ht="15" customHeight="1"/>
    <row r="108" s="15" customFormat="1" ht="15" customHeight="1"/>
    <row r="109" s="15" customFormat="1" ht="15" customHeight="1"/>
    <row r="110" s="15" customFormat="1" ht="15" customHeight="1"/>
    <row r="111" s="15" customFormat="1" ht="15" customHeight="1"/>
    <row r="112" s="15" customFormat="1" ht="15" customHeight="1"/>
    <row r="113" s="15" customFormat="1" ht="15" customHeight="1"/>
    <row r="114" s="15" customFormat="1" ht="15" customHeight="1"/>
    <row r="115" s="15" customFormat="1" ht="15" customHeight="1"/>
    <row r="116" s="15" customFormat="1" ht="15" customHeight="1"/>
    <row r="117" s="15" customFormat="1" ht="15" customHeight="1"/>
    <row r="118" s="15" customFormat="1" ht="15" customHeight="1"/>
    <row r="119" s="15" customFormat="1" ht="15" customHeight="1"/>
    <row r="120" s="15" customFormat="1" ht="15" customHeight="1"/>
    <row r="121" s="15" customFormat="1" ht="15" customHeight="1"/>
    <row r="122" s="15" customFormat="1" ht="15" customHeight="1"/>
    <row r="123" s="15" customFormat="1" ht="15" customHeight="1"/>
    <row r="124" s="15" customFormat="1" ht="15" customHeight="1"/>
    <row r="125" s="15" customFormat="1" ht="15" customHeight="1"/>
    <row r="126" s="15" customFormat="1" ht="15" customHeight="1"/>
    <row r="127" s="15" customFormat="1" ht="15" customHeight="1"/>
    <row r="128" s="15" customFormat="1" ht="15" customHeight="1"/>
    <row r="129" s="15" customFormat="1" ht="15" customHeight="1"/>
    <row r="130" s="15" customFormat="1" ht="15" customHeight="1"/>
    <row r="131" s="15" customFormat="1" ht="15" customHeight="1"/>
    <row r="132" s="15" customFormat="1" ht="15" customHeight="1"/>
    <row r="133" s="15" customFormat="1" ht="15" customHeight="1"/>
    <row r="134" s="15" customFormat="1" ht="15" customHeight="1"/>
    <row r="135" s="15" customFormat="1" ht="15" customHeight="1"/>
    <row r="136" s="15" customFormat="1" ht="15" customHeight="1"/>
    <row r="137" s="15" customFormat="1" ht="15" customHeight="1"/>
    <row r="138" s="15" customFormat="1" ht="15" customHeight="1"/>
    <row r="139" s="15" customFormat="1" ht="15" customHeight="1"/>
    <row r="140" s="15" customFormat="1" ht="15" customHeight="1"/>
    <row r="141" s="15" customFormat="1" ht="15" customHeight="1"/>
    <row r="142" s="15" customFormat="1" ht="15" customHeight="1"/>
    <row r="143" s="15" customFormat="1" ht="15" customHeight="1"/>
  </sheetData>
  <sheetProtection algorithmName="SHA-512" hashValue="WeHDAi76LMKBVcNkzb2rtG4LAfrvpzdKUDG8K4bXszeDjVP2HjVnEI583PwCYzeoA9jmJR2jQxo3XYmT57ERrw==" saltValue="jmvO9mdkscMcfXbCb9QVdg==" spinCount="100000" sheet="1" selectLockedCells="1"/>
  <protectedRanges>
    <protectedRange algorithmName="SHA-512" hashValue="Q0DQORdidGluLDyLUdtmMP9Nv7BwszpKb8SbFVlcdZO6mShneV1qoUqOSn5srEinGXWSFrVQb80hLqUOLe0Sdg==" saltValue="6Nhoxb/X3axfFluzo9GYpQ==" spinCount="100000" sqref="I12:I13 I39 I47:I48 I52:I54 I58:I60 H30:I32 H20:I23 H17:I18" name="Range1"/>
  </protectedRanges>
  <mergeCells count="1">
    <mergeCell ref="C3:M3"/>
  </mergeCells>
  <conditionalFormatting sqref="I43">
    <cfRule type="cellIs" dxfId="11" priority="7" operator="equal">
      <formula>"""geldige inschrijving"""</formula>
    </cfRule>
    <cfRule type="containsText" dxfId="10" priority="11" operator="containsText" text="ongeldige inschrijving">
      <formula>NOT(ISERROR(SEARCH("ongeldige inschrijving",I43)))</formula>
    </cfRule>
    <cfRule type="containsText" dxfId="9" priority="12" operator="containsText" text="Check">
      <formula>NOT(ISERROR(SEARCH("Check",I43)))</formula>
    </cfRule>
    <cfRule type="cellIs" dxfId="8" priority="14" operator="equal">
      <formula>$I$39&gt;550</formula>
    </cfRule>
    <cfRule type="cellIs" dxfId="7" priority="15" operator="equal">
      <formula>"""check"""</formula>
    </cfRule>
    <cfRule type="cellIs" dxfId="6" priority="16" operator="equal">
      <formula>"""ongeldige inschrijving"""</formula>
    </cfRule>
  </conditionalFormatting>
  <conditionalFormatting sqref="H43">
    <cfRule type="cellIs" dxfId="5" priority="1" operator="equal">
      <formula>"""geldige inschrijving"""</formula>
    </cfRule>
    <cfRule type="containsText" dxfId="4" priority="2" operator="containsText" text="ongeldige inschrijving">
      <formula>NOT(ISERROR(SEARCH("ongeldige inschrijving",H43)))</formula>
    </cfRule>
    <cfRule type="containsText" dxfId="3" priority="3" operator="containsText" text="Check">
      <formula>NOT(ISERROR(SEARCH("Check",H43)))</formula>
    </cfRule>
    <cfRule type="cellIs" dxfId="2" priority="4" operator="equal">
      <formula>$I$39&gt;550</formula>
    </cfRule>
    <cfRule type="cellIs" dxfId="1" priority="5" operator="equal">
      <formula>"""check"""</formula>
    </cfRule>
    <cfRule type="cellIs" dxfId="0" priority="6" operator="equal">
      <formula>"""ongeldige inschrijving"""</formula>
    </cfRule>
  </conditionalFormatting>
  <dataValidations count="1">
    <dataValidation type="list" allowBlank="1" showInputMessage="1" showErrorMessage="1" errorTitle="Ongeldige invoer" error="Kies een optie uit de lijst._x000a_" sqref="H47:I48 H52:I54 H58:I60" xr:uid="{F1A9B933-46DE-4904-94F0-998A1DBD0B4C}">
      <formula1>Lijsten_ja_nee_onbekend</formula1>
    </dataValidation>
  </dataValidations>
  <pageMargins left="0.7" right="0.7" top="0.75" bottom="0.75" header="0.3" footer="0.3"/>
  <pageSetup paperSize="9" orientation="portrait" r:id="rId1"/>
  <headerFooter>
    <oddFooter>&amp;L&amp;"Calibri"&amp;11_x000D_Documentnummer: 1971542_x000D_Documentnaam: Bijlage 9 - Invulformulier</oddFooter>
  </headerFooter>
  <ignoredErrors>
    <ignoredError sqref="H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Gunningscriteria</vt:lpstr>
      <vt:lpstr>Lijsten_ja_nee_onbekend</vt:lpstr>
      <vt:lpstr>Lijsten_kWh_punt_aftrek</vt:lpstr>
      <vt:lpstr>Lijsten_weging_milieu_impact</vt:lpstr>
    </vt:vector>
  </TitlesOfParts>
  <Company>Hoogheemraadschap de Stichtse Rijnlanden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Reeringh</dc:creator>
  <cp:lastModifiedBy>Emiel Reeringh</cp:lastModifiedBy>
  <dcterms:created xsi:type="dcterms:W3CDTF">2023-11-21T08:11:55Z</dcterms:created>
  <dcterms:modified xsi:type="dcterms:W3CDTF">2024-02-27T09:23:02Z</dcterms:modified>
</cp:coreProperties>
</file>