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5_VRU projecten\170_Aanbesteding afval\06 Definitieve gepubliceerde documenten\"/>
    </mc:Choice>
  </mc:AlternateContent>
  <bookViews>
    <workbookView xWindow="0" yWindow="0" windowWidth="28800" windowHeight="12156" activeTab="3"/>
  </bookViews>
  <sheets>
    <sheet name="Voorblad" sheetId="3" r:id="rId1"/>
    <sheet name="Periodieke ledigingsfrequentie" sheetId="1" r:id="rId2"/>
    <sheet name="Lediging op afroep" sheetId="7" r:id="rId3"/>
    <sheet name="Overige" sheetId="6" r:id="rId4"/>
    <sheet name="Optioneel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0" i="1" l="1"/>
  <c r="L7" i="6"/>
  <c r="K8" i="6"/>
  <c r="K9" i="6"/>
  <c r="K10" i="6"/>
  <c r="L12" i="6" s="1"/>
  <c r="K11" i="6"/>
  <c r="K7" i="6"/>
  <c r="K22" i="6"/>
  <c r="E62" i="7" l="1"/>
  <c r="O36" i="7"/>
  <c r="O65" i="7"/>
  <c r="N65" i="7"/>
  <c r="O75" i="7"/>
  <c r="O76" i="7"/>
  <c r="O77" i="7"/>
  <c r="O78" i="7"/>
  <c r="N75" i="7"/>
  <c r="N76" i="7"/>
  <c r="N77" i="7"/>
  <c r="N78" i="7"/>
  <c r="O74" i="7"/>
  <c r="N74" i="7"/>
  <c r="O73" i="7"/>
  <c r="N73" i="7"/>
  <c r="O72" i="7"/>
  <c r="N72" i="7"/>
  <c r="O71" i="7"/>
  <c r="N71" i="7"/>
  <c r="O70" i="7"/>
  <c r="N70" i="7"/>
  <c r="O69" i="7"/>
  <c r="N69" i="7"/>
  <c r="O68" i="7"/>
  <c r="N68" i="7"/>
  <c r="O67" i="7"/>
  <c r="N67" i="7"/>
  <c r="O66" i="7"/>
  <c r="N66" i="7"/>
  <c r="O26" i="7"/>
  <c r="N26" i="7"/>
  <c r="O27" i="7"/>
  <c r="O28" i="7"/>
  <c r="O29" i="7"/>
  <c r="O30" i="7"/>
  <c r="O31" i="7"/>
  <c r="O32" i="7"/>
  <c r="O33" i="7"/>
  <c r="O34" i="7"/>
  <c r="O35" i="7"/>
  <c r="O79" i="7"/>
  <c r="C28" i="3" s="1"/>
  <c r="E23" i="7"/>
  <c r="D23" i="3" l="1"/>
  <c r="L23" i="6" l="1"/>
  <c r="L24" i="6"/>
  <c r="L25" i="6"/>
  <c r="L26" i="6"/>
  <c r="L22" i="6"/>
  <c r="L27" i="6" s="1"/>
  <c r="P16" i="6"/>
  <c r="P15" i="6"/>
  <c r="N16" i="6"/>
  <c r="N15" i="6"/>
  <c r="L8" i="6"/>
  <c r="L9" i="6"/>
  <c r="L10" i="6"/>
  <c r="L11" i="6"/>
  <c r="O53" i="7"/>
  <c r="L42" i="7"/>
  <c r="L43" i="7"/>
  <c r="L44" i="7"/>
  <c r="L45" i="7"/>
  <c r="L46" i="7"/>
  <c r="L47" i="7"/>
  <c r="L48" i="7"/>
  <c r="L49" i="7"/>
  <c r="L8" i="7"/>
  <c r="L9" i="7"/>
  <c r="L7" i="7"/>
  <c r="L41" i="7"/>
  <c r="M42" i="7"/>
  <c r="M43" i="7"/>
  <c r="M44" i="7"/>
  <c r="M45" i="7"/>
  <c r="M46" i="7"/>
  <c r="M47" i="7"/>
  <c r="M48" i="7"/>
  <c r="M49" i="7"/>
  <c r="M41" i="7"/>
  <c r="N13" i="7"/>
  <c r="K41" i="1"/>
  <c r="K6" i="1"/>
  <c r="K23" i="6"/>
  <c r="K24" i="6"/>
  <c r="K25" i="6"/>
  <c r="K26" i="6"/>
  <c r="P17" i="6"/>
  <c r="O15" i="6"/>
  <c r="N18" i="7"/>
  <c r="M19" i="7"/>
  <c r="M18" i="7"/>
  <c r="P13" i="7"/>
  <c r="P15" i="7" s="1"/>
  <c r="P14" i="7"/>
  <c r="O14" i="7"/>
  <c r="N14" i="7"/>
  <c r="M7" i="7"/>
  <c r="P53" i="7"/>
  <c r="N53" i="7"/>
  <c r="O13" i="7"/>
  <c r="M8" i="7"/>
  <c r="M50" i="7" l="1"/>
  <c r="D30" i="3"/>
  <c r="N35" i="7" l="1"/>
  <c r="N34" i="7"/>
  <c r="N33" i="7"/>
  <c r="N32" i="7"/>
  <c r="N31" i="7"/>
  <c r="N30" i="7"/>
  <c r="N29" i="7"/>
  <c r="J28" i="7"/>
  <c r="N28" i="7" s="1"/>
  <c r="J27" i="7"/>
  <c r="N27" i="7" s="1"/>
  <c r="C29" i="3" l="1"/>
  <c r="O16" i="6"/>
  <c r="N19" i="7"/>
  <c r="N20" i="7" s="1"/>
  <c r="P58" i="7"/>
  <c r="P54" i="7" l="1"/>
  <c r="P55" i="7"/>
  <c r="P56" i="7"/>
  <c r="P57" i="7"/>
  <c r="O54" i="7"/>
  <c r="O55" i="7"/>
  <c r="O56" i="7"/>
  <c r="O57" i="7"/>
  <c r="O58" i="7"/>
  <c r="N54" i="7"/>
  <c r="N55" i="7"/>
  <c r="N56" i="7"/>
  <c r="N57" i="7"/>
  <c r="N58" i="7"/>
  <c r="P59" i="7" l="1"/>
  <c r="M9" i="7" l="1"/>
  <c r="M10" i="7" s="1"/>
  <c r="C21" i="3" s="1"/>
  <c r="C22" i="3" l="1"/>
  <c r="C23" i="3" s="1"/>
  <c r="K42" i="1" l="1"/>
  <c r="K43" i="1"/>
  <c r="K44" i="1"/>
  <c r="K45" i="1"/>
  <c r="K46" i="1"/>
  <c r="K47" i="1"/>
  <c r="K48" i="1"/>
  <c r="K49" i="1"/>
  <c r="K50" i="1"/>
  <c r="K51" i="1"/>
  <c r="K52" i="1"/>
  <c r="K61" i="1" s="1"/>
  <c r="C27" i="3" s="1"/>
  <c r="K53" i="1"/>
  <c r="K54" i="1"/>
  <c r="K55" i="1"/>
  <c r="K56" i="1"/>
  <c r="K57" i="1"/>
  <c r="K58" i="1"/>
  <c r="K59" i="1"/>
  <c r="C30" i="3" l="1"/>
  <c r="C32" i="3" s="1"/>
  <c r="K9" i="1"/>
  <c r="E30" i="3" l="1"/>
  <c r="K7" i="1"/>
  <c r="K8" i="1"/>
  <c r="K37" i="1" s="1"/>
  <c r="C20" i="3" s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E23" i="3" l="1"/>
</calcChain>
</file>

<file path=xl/sharedStrings.xml><?xml version="1.0" encoding="utf-8"?>
<sst xmlns="http://schemas.openxmlformats.org/spreadsheetml/2006/main" count="783" uniqueCount="224">
  <si>
    <t>Op afroep</t>
  </si>
  <si>
    <t>Bouw- en sloop</t>
  </si>
  <si>
    <t>Leidsche Rijn</t>
  </si>
  <si>
    <t>Restafval</t>
  </si>
  <si>
    <t>240L</t>
  </si>
  <si>
    <t>Kamerik</t>
  </si>
  <si>
    <t>Papier en Karton</t>
  </si>
  <si>
    <t>Harmelen</t>
  </si>
  <si>
    <t xml:space="preserve">1000L </t>
  </si>
  <si>
    <t>Zuilen</t>
  </si>
  <si>
    <t>Vleuten</t>
  </si>
  <si>
    <t>De Meern</t>
  </si>
  <si>
    <t>10m3</t>
  </si>
  <si>
    <t>Afvalstroom</t>
  </si>
  <si>
    <t>Locatie / kazerne</t>
  </si>
  <si>
    <t>Adres</t>
  </si>
  <si>
    <t>Inzamelmiddel</t>
  </si>
  <si>
    <t>Inhoud in liter of kubieke meter</t>
  </si>
  <si>
    <t>Indicatief aantal te huren inzamelmiddelen (loopt het hele jaar door)</t>
  </si>
  <si>
    <t>Ledigingsfrequentie
per inzamelmiddel</t>
  </si>
  <si>
    <t>Aantal ledigingen per jaar per inzamelmiddel</t>
  </si>
  <si>
    <t>1x per week</t>
  </si>
  <si>
    <t>1 x per 2 weken</t>
  </si>
  <si>
    <t>1x per 4 weken</t>
  </si>
  <si>
    <t xml:space="preserve">Rolcontainer </t>
  </si>
  <si>
    <t>Rolcontainer</t>
  </si>
  <si>
    <t xml:space="preserve">240L </t>
  </si>
  <si>
    <t xml:space="preserve">1300L </t>
  </si>
  <si>
    <t>500L</t>
  </si>
  <si>
    <t>660L</t>
  </si>
  <si>
    <t>2500L</t>
  </si>
  <si>
    <t xml:space="preserve">Perscontainer </t>
  </si>
  <si>
    <t>140L</t>
  </si>
  <si>
    <t>1100L</t>
  </si>
  <si>
    <t>770L</t>
  </si>
  <si>
    <t>2400L</t>
  </si>
  <si>
    <t>1000L</t>
  </si>
  <si>
    <t>1600L</t>
  </si>
  <si>
    <t>Gaaskooi</t>
  </si>
  <si>
    <t>Amersfoort Centrum</t>
  </si>
  <si>
    <t>Den Dolder</t>
  </si>
  <si>
    <t>Tolsteeg</t>
  </si>
  <si>
    <t>Oude Hoon 12, 3991 CZ Houten</t>
  </si>
  <si>
    <t>Helling 20, 3523 CC Utrecht</t>
  </si>
  <si>
    <t>Pompersplein 2, 3481 EC Harmelen</t>
  </si>
  <si>
    <t>Dolderseweg 164, 3734 BN Den Dolder</t>
  </si>
  <si>
    <t>Meerndijk 17a, 3454 HM De Meern</t>
  </si>
  <si>
    <t>Kleine Koppel 112, 3812 PH Amersfoort</t>
  </si>
  <si>
    <t xml:space="preserve">Mijzijde 80, 3471 GP Kamerik </t>
  </si>
  <si>
    <t>Belcampostraat 10, 3544 NG Utrecht</t>
  </si>
  <si>
    <t>Voordorp</t>
  </si>
  <si>
    <t xml:space="preserve">Sartreweg 35, 3573 PW Utrecht </t>
  </si>
  <si>
    <t>Soest</t>
  </si>
  <si>
    <t>Lange Brinkweg 71, 3764 AB Soest</t>
  </si>
  <si>
    <t>Soesterberg</t>
  </si>
  <si>
    <t>Koppenlaan 9, 3769 BK Soest</t>
  </si>
  <si>
    <t>Schepenbuurt</t>
  </si>
  <si>
    <t>Vlampijpstraat 100, 3534 AR Utrecht</t>
  </si>
  <si>
    <t>Gouden Koetslaan 97, 3451 WE Vleuten</t>
  </si>
  <si>
    <t>Woerden</t>
  </si>
  <si>
    <t>Boerendijk 34, 3442 AH Woerden</t>
  </si>
  <si>
    <t>Zeist</t>
  </si>
  <si>
    <t>Dijnselburgerlaan 5, 3705 LP Zeist</t>
  </si>
  <si>
    <t xml:space="preserve">Burgemeester Norbruislaan 45, 3555 ED Utrecht </t>
  </si>
  <si>
    <t>Open container</t>
  </si>
  <si>
    <t>Houten AB/PPMO</t>
  </si>
  <si>
    <t>Ledigingsfrequentie per inzamelmiddel</t>
  </si>
  <si>
    <t>3m3</t>
  </si>
  <si>
    <t>6m3</t>
  </si>
  <si>
    <t>9m3</t>
  </si>
  <si>
    <t>Hilversum</t>
  </si>
  <si>
    <t>Kamerlingh Onnesweg 148, 1223 JN Hilversum</t>
  </si>
  <si>
    <t>2x per week</t>
  </si>
  <si>
    <t>1x per 2 weken</t>
  </si>
  <si>
    <t>PD</t>
  </si>
  <si>
    <t>Blaricum</t>
  </si>
  <si>
    <t>Singel 15 A, 1261 XP  Blaricum</t>
  </si>
  <si>
    <t>Bussum</t>
  </si>
  <si>
    <t>Brinklaan 140, 1404 GW Bussum</t>
  </si>
  <si>
    <t xml:space="preserve">1x per week </t>
  </si>
  <si>
    <t>Huizen</t>
  </si>
  <si>
    <t>Eemlandweg 30, 1271 KS Huizen</t>
  </si>
  <si>
    <t>s-Graveland</t>
  </si>
  <si>
    <t>Eslaan 2, 1241 XC Kortenhoef</t>
  </si>
  <si>
    <t>360L</t>
  </si>
  <si>
    <t>Laren</t>
  </si>
  <si>
    <t>Groene Gerritsweg 2, 1251 JL Laren</t>
  </si>
  <si>
    <t>Loosdrecht</t>
  </si>
  <si>
    <t>Oud-Loosdrechtsedijk 4, 1231 NA Loosdrecht</t>
  </si>
  <si>
    <t>Muiden</t>
  </si>
  <si>
    <t>Weesperweg 2 D, 1398 XDMuiden</t>
  </si>
  <si>
    <t>Muiderberg</t>
  </si>
  <si>
    <t>Echolaan 1, 1399 GZ Muiderberg</t>
  </si>
  <si>
    <t>Nederhorst den Berg</t>
  </si>
  <si>
    <t>Blijklaan 1, 1394 KA Nederhorst den Berg</t>
  </si>
  <si>
    <t>Brandbaar bedrijfsafval</t>
  </si>
  <si>
    <t>Gesloten container</t>
  </si>
  <si>
    <t>1x per 3 weken</t>
  </si>
  <si>
    <t>Niet data dragende e-waste</t>
  </si>
  <si>
    <t>Vertrouwelijk papier</t>
  </si>
  <si>
    <t>= in te vullen door inschrijver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</si>
  <si>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</si>
  <si>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</si>
  <si>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</si>
  <si>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</si>
  <si>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</si>
  <si>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Voorwaarden</t>
  </si>
  <si>
    <t>* Vul de gele invulvelden in conform het gestelde in de aanbestedingsstukken;</t>
  </si>
  <si>
    <t>* Alle geofferde prijzen zijn in Euro's en exclusief btw;</t>
  </si>
  <si>
    <t xml:space="preserve">* Er kunnen geen rechten worden ontleend aan de aantallen genoemd in deze bijlage. In overleg met en na goedkeuring van Opdrachtgever zijn alternatieven in </t>
  </si>
  <si>
    <t xml:space="preserve">   termen van volume en type product toegestaan;</t>
  </si>
  <si>
    <t xml:space="preserve">* Kosten die niet in de opdracht genoemd worden en niet verdisconteerd zijn in de prijsstelling, maar toch noodzakelijk blijken te zijn voor </t>
  </si>
  <si>
    <t xml:space="preserve">   een goed functioneren van het product of dienstverlening, conform de in het bestek gestelde eisen, zijn voor rekening van Opdrachtnemer;</t>
  </si>
  <si>
    <t>Totaal (excl. Btw)</t>
  </si>
  <si>
    <t>Inschrijver verklaart dat deze aanbieding wordt gedaan overeenkomstig de bepalingen zoals deze zijn omschreven in de aanbestedingsstukken en eventuele nota('s) van inlichtingen.</t>
  </si>
  <si>
    <t>Plaats en datum</t>
  </si>
  <si>
    <t>Naam</t>
  </si>
  <si>
    <t>Functie</t>
  </si>
  <si>
    <t>Handtekening rechtsgeldige vertegenwoordiger</t>
  </si>
  <si>
    <t>Prijs (excl. btw) per inzamelmiddel per maand (inclusief huur, transport, lediging en verwerking)</t>
  </si>
  <si>
    <t>Totaalprijs (excl. btw) per jaar (inclusief huur, transport, lediging en verwerking)</t>
  </si>
  <si>
    <t>60L</t>
  </si>
  <si>
    <t>Batterijen</t>
  </si>
  <si>
    <t>Vat</t>
  </si>
  <si>
    <t>Indicatief aantal ledigingen per inzamelmiddel per jaar</t>
  </si>
  <si>
    <t xml:space="preserve">Amersfoort Centrum </t>
  </si>
  <si>
    <t>Afgewerkte olie</t>
  </si>
  <si>
    <t>Vaste tank</t>
  </si>
  <si>
    <t>Oliefilters</t>
  </si>
  <si>
    <t>220L</t>
  </si>
  <si>
    <t>Vloeistofvat</t>
  </si>
  <si>
    <t>Amersfoort Noord</t>
  </si>
  <si>
    <t>Hofslot 1, 3823 VV Amersfoort</t>
  </si>
  <si>
    <t>1300L</t>
  </si>
  <si>
    <t>5m3</t>
  </si>
  <si>
    <t>Schreddergruis</t>
  </si>
  <si>
    <t>4m3</t>
  </si>
  <si>
    <t>Oudewater</t>
  </si>
  <si>
    <t>Biezenwal 3, 3421 BE Oudewater</t>
  </si>
  <si>
    <t>Zegveld</t>
  </si>
  <si>
    <t>Hoofdweg 101, 3474 JB Zegveld</t>
  </si>
  <si>
    <t xml:space="preserve">Zeist </t>
  </si>
  <si>
    <t xml:space="preserve">Afgewerkt olie </t>
  </si>
  <si>
    <t>200L</t>
  </si>
  <si>
    <t>Naarden</t>
  </si>
  <si>
    <t>Energiestraat 15 A, 1411 AP Naarden</t>
  </si>
  <si>
    <t>Grof vuil</t>
  </si>
  <si>
    <t>Regulier afval</t>
  </si>
  <si>
    <t>Bouw- sloop en grofvuil</t>
  </si>
  <si>
    <t xml:space="preserve">Schreddergruis </t>
  </si>
  <si>
    <t>Prijs (excl. btw) huur per inzamelmiddel per maand</t>
  </si>
  <si>
    <t>Prijs (excl. btw) per lediging per inzamelmiddel op afroep (inclusief transport en verwerking)</t>
  </si>
  <si>
    <t>Prijs (excl. btw) per kilo</t>
  </si>
  <si>
    <t>Totaalprijs (excl. btw) huur per jaar</t>
  </si>
  <si>
    <t>Mono-ethyleenglycol</t>
  </si>
  <si>
    <t>GFT</t>
  </si>
  <si>
    <t>Tijdelijke inzet</t>
  </si>
  <si>
    <t>Totaalprijs tijdelijke inzet:</t>
  </si>
  <si>
    <t>Totaalprijs schreddergruis:</t>
  </si>
  <si>
    <t>Totaal</t>
  </si>
  <si>
    <t>Prijs (excl. btw) per lediging per inzamelmiddel inclusief transport</t>
  </si>
  <si>
    <t>Prijs (excl. btw) per lediging per inzamelmiddel (inclusief transport en verwerking)</t>
  </si>
  <si>
    <t>Totaalprijs (excl. btw) ledigingen (inclusief transport en verwerking) per jaar</t>
  </si>
  <si>
    <t>Totaalprijs regulier afval lediging op afroep - per jaar :</t>
  </si>
  <si>
    <t>Totaalprijs vertrouwelijk papier lediging op afroep - per jaar :</t>
  </si>
  <si>
    <t>Totaalprijs bouw- sloop en grofvuil lediging op afroep per jaar :</t>
  </si>
  <si>
    <t>Totaalprijs chemisch/gevaarlijk afval lediging op afroep per jaar :</t>
  </si>
  <si>
    <t xml:space="preserve">Indicatief gewicht in kilo's per inzamelmiddel </t>
  </si>
  <si>
    <t>Chemisch afval</t>
  </si>
  <si>
    <t>Semicon</t>
  </si>
  <si>
    <t>Totaalprijs (excl. btw) verwerkingkosten per jaar</t>
  </si>
  <si>
    <t>Totaalprijs (excl. btw) ledigingen inclusief transport per jaar</t>
  </si>
  <si>
    <t>Indicatief gewicht in kilo's per inzamelmiddel</t>
  </si>
  <si>
    <t>Afvalstromen met lediging op afroep - 6 jaar</t>
  </si>
  <si>
    <t>Overige - 6 jaar</t>
  </si>
  <si>
    <t>Indicatief aantal te huren inzamelmiddelen</t>
  </si>
  <si>
    <t xml:space="preserve">Prijs (ex btw) per lediging per inzamelmiddel inclusief transport </t>
  </si>
  <si>
    <t>Opbrengsten (exc. Btw) per kilo</t>
  </si>
  <si>
    <t>Totaalprijs (excl. btw) opbrengsten per jaar</t>
  </si>
  <si>
    <t>Totaalprijs afvalstromen met een periodieke ledigingsfrequentie VRU per jaar :</t>
  </si>
  <si>
    <t>Totaalprijs afvalstromen met een periodieke ledigingsfrequentie VRGV per jaar :</t>
  </si>
  <si>
    <t>Veiligheidsregio Gooi &amp; Vechtstreek</t>
  </si>
  <si>
    <t>Veiligheidsregio Utrecht</t>
  </si>
  <si>
    <t>Afvalstromen met periodieke ledigingsfrequentie VRU - 6 jaar</t>
  </si>
  <si>
    <t>Fictieve inschrijfprijs - VRU</t>
  </si>
  <si>
    <t>Fictieve inschrijfprijs - VRGV</t>
  </si>
  <si>
    <t>plafondbedrag</t>
  </si>
  <si>
    <t>exclusief BTW</t>
  </si>
  <si>
    <t>Afgewerkte olie cat. II</t>
  </si>
  <si>
    <t>Beeldschermen</t>
  </si>
  <si>
    <t>Palletbox</t>
  </si>
  <si>
    <t>Brandstofrestanten</t>
  </si>
  <si>
    <t>Eetbare olien en vetten</t>
  </si>
  <si>
    <t>Huishoud  batterijen</t>
  </si>
  <si>
    <t>IT-materiaal, niet route</t>
  </si>
  <si>
    <t>Spuitbussen</t>
  </si>
  <si>
    <t>Spuitbusdozen</t>
  </si>
  <si>
    <t>TL-buizen</t>
  </si>
  <si>
    <t>Kunstofdekselvat</t>
  </si>
  <si>
    <t>Verf (kleinverpakking)</t>
  </si>
  <si>
    <t>Bestrijdingsmiddelen</t>
  </si>
  <si>
    <t>Jerrycan</t>
  </si>
  <si>
    <t>Oplosmiddelen</t>
  </si>
  <si>
    <t>Huishoud batterijen</t>
  </si>
  <si>
    <t>Totaal Fictieve inschrijfprijs VRU + VRGV t.b.v. puntenscore</t>
  </si>
  <si>
    <t>Plaatsingskosten</t>
  </si>
  <si>
    <t>Verwijderingskosten</t>
  </si>
  <si>
    <t>Perscontainer</t>
  </si>
  <si>
    <t>Spuitbusdoos</t>
  </si>
  <si>
    <t xml:space="preserve">Invulformulier 7 - Prijzenblad afvalverwerking - Totaal
                                                   </t>
  </si>
  <si>
    <t>Invulformulier 7 - Prijzenblad afvalinzameling - Periodieke ledigingsfrequentie</t>
  </si>
  <si>
    <t>Invulformulier 7 - Prijzenblad afvalinzameling - Lediging op afroep</t>
  </si>
  <si>
    <t>Invulformulier 7 - Prijzenblad afvalinzameling - Overige</t>
  </si>
  <si>
    <t>Invulformulier 7 - Prijzenblad afvalinzameling - Optioneel</t>
  </si>
  <si>
    <t>Indicatief aantal te huren/kopen inzamelmiddelen (loopt het hele jaar door)</t>
  </si>
  <si>
    <t>Totaalprijs (excl. BTW) transportkosten per jaar</t>
  </si>
  <si>
    <t>Prijs (excl. BTW) per inzameling</t>
  </si>
  <si>
    <t>Alle locaties</t>
  </si>
  <si>
    <t>Totaal indicatief aantal inzamelingen per jaar voor alle locaties</t>
  </si>
  <si>
    <t>Transportkosten inzameling chemische afval</t>
  </si>
  <si>
    <t>Totaalprijs (excl. btw) ledigingen per jaar</t>
  </si>
  <si>
    <t xml:space="preserve">Prijs (excl. BTW) huur per inzamelmiddel per maand. Indien niet van toepassing vul 0 in. </t>
  </si>
  <si>
    <t xml:space="preserve">Prijs (excl. BTW) koop per inzamelmiddel (eenmalig). Indien niet van toepassing vul 0 in. </t>
  </si>
  <si>
    <t>Prijs (excl. btw) verwerkingskosten per kilo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</si>
</sst>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i/>
      <sz val="9"/>
      <color indexed="8"/>
      <name val="Calibri"/>
      <family val="2"/>
      <scheme val="minor"/>
    </font>
    <font>
      <sz val="9"/>
      <color theme="1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</font>
    <font>
      <u val="singleAccounting"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 val="singleAccounting"/>
      <sz val="9"/>
      <name val="Calibri"/>
      <family val="2"/>
      <scheme val="minor"/>
    </font>
    <font>
      <b/>
      <u/>
      <sz val="9"/>
      <color theme="1"/>
      <name val="Calibri"/>
      <family val="2"/>
    </font>
    <font>
      <sz val="9"/>
      <color rgb="FFFF0000"/>
      <name val="Calibri"/>
      <family val="2"/>
      <scheme val="minor"/>
    </font>
    <font>
      <b/>
      <sz val="14"/>
      <color theme="0"/>
      <name val="Calibri"/>
      <family val="2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</font>
    <font>
      <sz val="9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7">
    <xf numFmtId="0" fontId="0" fillId="0" borderId="0" xfId="0"/>
    <xf numFmtId="0" fontId="2" fillId="5" borderId="14" xfId="0" applyFont="1" applyFill="1" applyBorder="1" applyAlignment="1" applyProtection="1">
      <alignment horizontal="left" vertical="center"/>
      <protection locked="0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6" fillId="3" borderId="17" xfId="0" applyFont="1" applyFill="1" applyBorder="1" applyAlignment="1" applyProtection="1">
      <alignment vertical="top"/>
      <protection hidden="1"/>
    </xf>
    <xf numFmtId="0" fontId="6" fillId="3" borderId="19" xfId="0" applyFont="1" applyFill="1" applyBorder="1" applyAlignment="1" applyProtection="1">
      <alignment vertical="top"/>
      <protection hidden="1"/>
    </xf>
    <xf numFmtId="0" fontId="8" fillId="0" borderId="17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6" fillId="3" borderId="28" xfId="0" applyFont="1" applyFill="1" applyBorder="1" applyAlignment="1" applyProtection="1">
      <protection hidden="1"/>
    </xf>
    <xf numFmtId="0" fontId="6" fillId="3" borderId="17" xfId="0" applyFont="1" applyFill="1" applyBorder="1" applyAlignment="1" applyProtection="1">
      <protection hidden="1"/>
    </xf>
    <xf numFmtId="0" fontId="6" fillId="3" borderId="19" xfId="0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Protection="1"/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/>
    <xf numFmtId="0" fontId="3" fillId="0" borderId="0" xfId="0" applyFont="1" applyAlignment="1" applyProtection="1">
      <alignment horizontal="center"/>
    </xf>
    <xf numFmtId="0" fontId="3" fillId="3" borderId="1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44" fontId="8" fillId="5" borderId="1" xfId="1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7" fillId="0" borderId="0" xfId="0" applyFont="1" applyFill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44" fontId="6" fillId="5" borderId="1" xfId="1" applyFont="1" applyFill="1" applyBorder="1" applyAlignment="1" applyProtection="1">
      <alignment horizontal="left"/>
      <protection locked="0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5" xfId="0" applyFont="1" applyFill="1" applyBorder="1"/>
    <xf numFmtId="0" fontId="3" fillId="0" borderId="4" xfId="0" applyFont="1" applyFill="1" applyBorder="1"/>
    <xf numFmtId="0" fontId="7" fillId="0" borderId="1" xfId="0" applyFont="1" applyBorder="1" applyAlignment="1">
      <alignment horizontal="center"/>
    </xf>
    <xf numFmtId="0" fontId="12" fillId="0" borderId="0" xfId="0" applyFont="1"/>
    <xf numFmtId="0" fontId="11" fillId="0" borderId="1" xfId="0" applyFont="1" applyBorder="1" applyAlignment="1" applyProtection="1">
      <alignment horizontal="center"/>
    </xf>
    <xf numFmtId="0" fontId="3" fillId="0" borderId="0" xfId="0" applyFont="1" applyFill="1"/>
    <xf numFmtId="44" fontId="8" fillId="5" borderId="1" xfId="2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4" fontId="8" fillId="0" borderId="0" xfId="1" applyFont="1" applyFill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left"/>
    </xf>
    <xf numFmtId="0" fontId="8" fillId="0" borderId="0" xfId="0" applyFont="1" applyFill="1" applyBorder="1" applyAlignment="1" applyProtection="1">
      <alignment horizontal="center"/>
    </xf>
    <xf numFmtId="44" fontId="3" fillId="0" borderId="0" xfId="0" applyNumberFormat="1" applyFont="1" applyFill="1" applyBorder="1"/>
    <xf numFmtId="0" fontId="8" fillId="0" borderId="0" xfId="0" applyFont="1" applyProtection="1"/>
    <xf numFmtId="0" fontId="9" fillId="3" borderId="0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44" fontId="13" fillId="3" borderId="0" xfId="1" applyFont="1" applyFill="1" applyBorder="1" applyProtection="1"/>
    <xf numFmtId="0" fontId="3" fillId="0" borderId="0" xfId="0" applyFont="1" applyBorder="1" applyAlignment="1">
      <alignment horizontal="center"/>
    </xf>
    <xf numFmtId="44" fontId="13" fillId="0" borderId="0" xfId="1" applyFont="1" applyFill="1" applyBorder="1" applyProtection="1"/>
    <xf numFmtId="0" fontId="3" fillId="0" borderId="2" xfId="0" applyFont="1" applyFill="1" applyBorder="1" applyAlignment="1">
      <alignment horizontal="center"/>
    </xf>
    <xf numFmtId="44" fontId="13" fillId="0" borderId="0" xfId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0" fontId="3" fillId="0" borderId="0" xfId="0" applyFont="1" applyBorder="1"/>
    <xf numFmtId="0" fontId="7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center"/>
    </xf>
    <xf numFmtId="0" fontId="8" fillId="0" borderId="0" xfId="0" applyFont="1" applyAlignment="1">
      <alignment horizontal="center"/>
    </xf>
    <xf numFmtId="46" fontId="3" fillId="0" borderId="1" xfId="0" applyNumberFormat="1" applyFont="1" applyFill="1" applyBorder="1" applyAlignment="1">
      <alignment horizontal="center"/>
    </xf>
    <xf numFmtId="46" fontId="3" fillId="3" borderId="1" xfId="0" applyNumberFormat="1" applyFont="1" applyFill="1" applyBorder="1" applyAlignment="1">
      <alignment horizontal="center"/>
    </xf>
    <xf numFmtId="44" fontId="8" fillId="5" borderId="1" xfId="1" applyFont="1" applyFill="1" applyBorder="1" applyAlignment="1" applyProtection="1">
      <alignment horizontal="center"/>
      <protection locked="0"/>
    </xf>
    <xf numFmtId="44" fontId="3" fillId="4" borderId="1" xfId="0" applyNumberFormat="1" applyFont="1" applyFill="1" applyBorder="1" applyAlignment="1">
      <alignment horizontal="center"/>
    </xf>
    <xf numFmtId="44" fontId="8" fillId="0" borderId="0" xfId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9" fillId="0" borderId="0" xfId="0" applyFont="1" applyFill="1" applyBorder="1" applyAlignment="1" applyProtection="1">
      <alignment horizontal="center"/>
    </xf>
    <xf numFmtId="44" fontId="8" fillId="2" borderId="18" xfId="0" applyNumberFormat="1" applyFont="1" applyFill="1" applyBorder="1" applyAlignment="1" applyProtection="1">
      <alignment horizontal="left" vertical="center" wrapText="1"/>
      <protection hidden="1"/>
    </xf>
    <xf numFmtId="44" fontId="3" fillId="7" borderId="31" xfId="0" applyNumberFormat="1" applyFont="1" applyFill="1" applyBorder="1" applyAlignment="1">
      <alignment horizontal="left" vertical="center" wrapText="1"/>
    </xf>
    <xf numFmtId="0" fontId="8" fillId="0" borderId="32" xfId="0" applyFont="1" applyFill="1" applyBorder="1" applyAlignment="1" applyProtection="1">
      <alignment horizontal="left" vertical="center" wrapText="1"/>
      <protection hidden="1"/>
    </xf>
    <xf numFmtId="44" fontId="8" fillId="2" borderId="33" xfId="0" applyNumberFormat="1" applyFont="1" applyFill="1" applyBorder="1" applyAlignment="1" applyProtection="1">
      <alignment horizontal="left" vertical="center" wrapText="1"/>
      <protection hidden="1"/>
    </xf>
    <xf numFmtId="0" fontId="9" fillId="0" borderId="23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</xf>
    <xf numFmtId="44" fontId="3" fillId="0" borderId="0" xfId="0" applyNumberFormat="1" applyFont="1" applyFill="1" applyBorder="1" applyAlignment="1">
      <alignment horizontal="center"/>
    </xf>
    <xf numFmtId="44" fontId="15" fillId="0" borderId="0" xfId="1" applyFont="1" applyFill="1" applyBorder="1" applyAlignment="1" applyProtection="1">
      <alignment horizontal="center"/>
    </xf>
    <xf numFmtId="0" fontId="9" fillId="6" borderId="1" xfId="0" applyFont="1" applyFill="1" applyBorder="1" applyAlignment="1" applyProtection="1">
      <alignment vertical="top"/>
    </xf>
    <xf numFmtId="0" fontId="9" fillId="6" borderId="1" xfId="0" applyFont="1" applyFill="1" applyBorder="1" applyAlignment="1" applyProtection="1">
      <alignment horizontal="center" vertical="top"/>
    </xf>
    <xf numFmtId="0" fontId="9" fillId="6" borderId="1" xfId="0" applyFont="1" applyFill="1" applyBorder="1" applyAlignment="1" applyProtection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top"/>
    </xf>
    <xf numFmtId="0" fontId="3" fillId="0" borderId="1" xfId="0" quotePrefix="1" applyFont="1" applyFill="1" applyBorder="1"/>
    <xf numFmtId="44" fontId="13" fillId="7" borderId="2" xfId="1" applyFont="1" applyFill="1" applyBorder="1" applyAlignment="1" applyProtection="1">
      <alignment horizontal="center"/>
    </xf>
    <xf numFmtId="44" fontId="4" fillId="7" borderId="36" xfId="0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vertical="top" wrapText="1"/>
    </xf>
    <xf numFmtId="0" fontId="9" fillId="6" borderId="10" xfId="0" applyFont="1" applyFill="1" applyBorder="1" applyAlignment="1" applyProtection="1">
      <alignment vertical="top"/>
    </xf>
    <xf numFmtId="0" fontId="3" fillId="3" borderId="3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2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37" xfId="0" applyFont="1" applyFill="1" applyBorder="1"/>
    <xf numFmtId="0" fontId="3" fillId="0" borderId="38" xfId="0" applyFont="1" applyFill="1" applyBorder="1"/>
    <xf numFmtId="0" fontId="3" fillId="0" borderId="9" xfId="0" applyFont="1" applyFill="1" applyBorder="1"/>
    <xf numFmtId="0" fontId="6" fillId="0" borderId="4" xfId="0" applyFont="1" applyBorder="1"/>
    <xf numFmtId="0" fontId="9" fillId="7" borderId="3" xfId="0" applyFont="1" applyFill="1" applyBorder="1" applyAlignment="1" applyProtection="1"/>
    <xf numFmtId="0" fontId="9" fillId="7" borderId="34" xfId="0" applyFont="1" applyFill="1" applyBorder="1" applyAlignment="1" applyProtection="1"/>
    <xf numFmtId="0" fontId="4" fillId="7" borderId="9" xfId="0" applyFont="1" applyFill="1" applyBorder="1" applyAlignment="1" applyProtection="1"/>
    <xf numFmtId="0" fontId="4" fillId="7" borderId="35" xfId="0" applyFont="1" applyFill="1" applyBorder="1" applyAlignment="1" applyProtection="1"/>
    <xf numFmtId="44" fontId="3" fillId="4" borderId="1" xfId="0" applyNumberFormat="1" applyFont="1" applyFill="1" applyBorder="1"/>
    <xf numFmtId="0" fontId="6" fillId="0" borderId="1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11" fillId="0" borderId="1" xfId="0" applyFont="1" applyFill="1" applyBorder="1" applyAlignment="1" applyProtection="1">
      <alignment horizontal="center"/>
    </xf>
    <xf numFmtId="44" fontId="13" fillId="0" borderId="0" xfId="1" applyFont="1" applyFill="1" applyBorder="1" applyAlignment="1" applyProtection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>
      <alignment horizontal="left"/>
    </xf>
    <xf numFmtId="0" fontId="4" fillId="7" borderId="3" xfId="0" applyFont="1" applyFill="1" applyBorder="1" applyAlignment="1" applyProtection="1"/>
    <xf numFmtId="0" fontId="4" fillId="7" borderId="34" xfId="0" applyFont="1" applyFill="1" applyBorder="1" applyAlignment="1" applyProtection="1"/>
    <xf numFmtId="44" fontId="15" fillId="7" borderId="2" xfId="1" applyFont="1" applyFill="1" applyBorder="1" applyAlignment="1" applyProtection="1">
      <alignment horizontal="center"/>
    </xf>
    <xf numFmtId="0" fontId="3" fillId="7" borderId="34" xfId="0" applyFont="1" applyFill="1" applyBorder="1"/>
    <xf numFmtId="0" fontId="9" fillId="0" borderId="0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>
      <alignment horizontal="center"/>
    </xf>
    <xf numFmtId="0" fontId="11" fillId="0" borderId="4" xfId="0" applyFont="1" applyFill="1" applyBorder="1" applyAlignment="1" applyProtection="1">
      <alignment horizontal="center"/>
    </xf>
    <xf numFmtId="44" fontId="8" fillId="5" borderId="4" xfId="2" applyFont="1" applyFill="1" applyBorder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center"/>
    </xf>
    <xf numFmtId="44" fontId="13" fillId="7" borderId="2" xfId="1" applyFont="1" applyFill="1" applyBorder="1" applyProtection="1"/>
    <xf numFmtId="0" fontId="9" fillId="7" borderId="9" xfId="0" applyFont="1" applyFill="1" applyBorder="1" applyAlignment="1" applyProtection="1"/>
    <xf numFmtId="0" fontId="8" fillId="7" borderId="35" xfId="0" applyFont="1" applyFill="1" applyBorder="1" applyAlignment="1" applyProtection="1"/>
    <xf numFmtId="0" fontId="9" fillId="7" borderId="35" xfId="0" applyFont="1" applyFill="1" applyBorder="1" applyAlignment="1" applyProtection="1"/>
    <xf numFmtId="44" fontId="3" fillId="0" borderId="0" xfId="0" applyNumberFormat="1" applyFont="1" applyFill="1" applyBorder="1" applyAlignment="1">
      <alignment horizontal="left" vertical="center" wrapText="1"/>
    </xf>
    <xf numFmtId="44" fontId="8" fillId="5" borderId="10" xfId="1" applyFont="1" applyFill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</xf>
    <xf numFmtId="0" fontId="9" fillId="10" borderId="1" xfId="0" applyFont="1" applyFill="1" applyBorder="1" applyAlignment="1" applyProtection="1">
      <alignment horizontal="center" vertical="top"/>
    </xf>
    <xf numFmtId="0" fontId="9" fillId="10" borderId="1" xfId="0" applyFont="1" applyFill="1" applyBorder="1" applyAlignment="1" applyProtection="1">
      <alignment horizontal="center" vertical="top" wrapText="1"/>
    </xf>
    <xf numFmtId="0" fontId="9" fillId="10" borderId="1" xfId="0" applyFont="1" applyFill="1" applyBorder="1" applyAlignment="1" applyProtection="1">
      <alignment vertical="top"/>
    </xf>
    <xf numFmtId="0" fontId="9" fillId="10" borderId="1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 applyProtection="1">
      <alignment horizontal="center" vertical="top" wrapText="1"/>
    </xf>
    <xf numFmtId="44" fontId="3" fillId="10" borderId="1" xfId="0" applyNumberFormat="1" applyFont="1" applyFill="1" applyBorder="1" applyAlignment="1">
      <alignment horizontal="center"/>
    </xf>
    <xf numFmtId="44" fontId="13" fillId="7" borderId="34" xfId="1" applyFont="1" applyFill="1" applyBorder="1" applyAlignment="1" applyProtection="1">
      <alignment horizontal="center"/>
    </xf>
    <xf numFmtId="0" fontId="5" fillId="0" borderId="0" xfId="0" applyFont="1" applyFill="1" applyBorder="1"/>
    <xf numFmtId="0" fontId="3" fillId="0" borderId="0" xfId="0" applyFont="1" applyFill="1" applyAlignment="1">
      <alignment horizontal="center"/>
    </xf>
    <xf numFmtId="0" fontId="9" fillId="7" borderId="1" xfId="0" applyFont="1" applyFill="1" applyBorder="1" applyAlignment="1" applyProtection="1"/>
    <xf numFmtId="44" fontId="13" fillId="7" borderId="1" xfId="1" applyFont="1" applyFill="1" applyBorder="1" applyAlignment="1" applyProtection="1">
      <alignment horizontal="center"/>
    </xf>
    <xf numFmtId="0" fontId="4" fillId="10" borderId="1" xfId="0" applyFont="1" applyFill="1" applyBorder="1" applyAlignment="1">
      <alignment horizontal="center" vertical="top" wrapText="1"/>
    </xf>
    <xf numFmtId="0" fontId="9" fillId="3" borderId="0" xfId="0" applyFont="1" applyFill="1" applyBorder="1" applyAlignment="1" applyProtection="1"/>
    <xf numFmtId="44" fontId="13" fillId="3" borderId="0" xfId="1" applyFont="1" applyFill="1" applyBorder="1" applyAlignment="1" applyProtection="1">
      <alignment horizontal="center"/>
    </xf>
    <xf numFmtId="1" fontId="7" fillId="3" borderId="3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8" fillId="10" borderId="26" xfId="0" applyFont="1" applyFill="1" applyBorder="1" applyAlignment="1" applyProtection="1">
      <alignment vertical="center" wrapText="1"/>
      <protection hidden="1"/>
    </xf>
    <xf numFmtId="0" fontId="8" fillId="10" borderId="27" xfId="0" applyFont="1" applyFill="1" applyBorder="1" applyAlignment="1" applyProtection="1">
      <alignment horizontal="center" vertical="center" wrapText="1"/>
      <protection hidden="1"/>
    </xf>
    <xf numFmtId="0" fontId="19" fillId="9" borderId="15" xfId="0" applyFont="1" applyFill="1" applyBorder="1" applyAlignment="1" applyProtection="1">
      <alignment horizontal="left" vertical="center"/>
      <protection hidden="1"/>
    </xf>
    <xf numFmtId="0" fontId="19" fillId="9" borderId="11" xfId="0" applyFont="1" applyFill="1" applyBorder="1" applyAlignment="1">
      <alignment horizontal="left" vertical="center"/>
    </xf>
    <xf numFmtId="0" fontId="19" fillId="8" borderId="15" xfId="0" applyFont="1" applyFill="1" applyBorder="1" applyAlignment="1" applyProtection="1">
      <alignment horizontal="left" vertical="center"/>
      <protection hidden="1"/>
    </xf>
    <xf numFmtId="0" fontId="19" fillId="8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7" fillId="12" borderId="21" xfId="0" applyFont="1" applyFill="1" applyBorder="1" applyAlignment="1">
      <alignment horizontal="left" vertical="center"/>
    </xf>
    <xf numFmtId="0" fontId="7" fillId="12" borderId="0" xfId="0" applyFont="1" applyFill="1" applyBorder="1" applyAlignment="1">
      <alignment horizontal="left" vertical="center"/>
    </xf>
    <xf numFmtId="0" fontId="7" fillId="12" borderId="22" xfId="0" applyFont="1" applyFill="1" applyBorder="1" applyAlignment="1">
      <alignment horizontal="left" vertical="center"/>
    </xf>
    <xf numFmtId="0" fontId="7" fillId="12" borderId="23" xfId="0" applyFont="1" applyFill="1" applyBorder="1" applyAlignment="1">
      <alignment horizontal="left" vertical="center"/>
    </xf>
    <xf numFmtId="0" fontId="7" fillId="12" borderId="24" xfId="0" applyFont="1" applyFill="1" applyBorder="1" applyAlignment="1">
      <alignment horizontal="left" vertical="center"/>
    </xf>
    <xf numFmtId="0" fontId="7" fillId="12" borderId="25" xfId="0" applyFont="1" applyFill="1" applyBorder="1" applyAlignment="1">
      <alignment horizontal="left" vertical="center"/>
    </xf>
    <xf numFmtId="0" fontId="5" fillId="11" borderId="6" xfId="0" applyFont="1" applyFill="1" applyBorder="1"/>
    <xf numFmtId="0" fontId="3" fillId="11" borderId="8" xfId="0" applyFont="1" applyFill="1" applyBorder="1"/>
    <xf numFmtId="0" fontId="19" fillId="8" borderId="11" xfId="0" applyFont="1" applyFill="1" applyBorder="1" applyAlignment="1">
      <alignment horizontal="center" vertical="center"/>
    </xf>
    <xf numFmtId="44" fontId="8" fillId="2" borderId="41" xfId="0" applyNumberFormat="1" applyFont="1" applyFill="1" applyBorder="1" applyAlignment="1" applyProtection="1">
      <alignment horizontal="left" vertical="center" wrapText="1"/>
      <protection hidden="1"/>
    </xf>
    <xf numFmtId="44" fontId="8" fillId="2" borderId="42" xfId="0" applyNumberFormat="1" applyFont="1" applyFill="1" applyBorder="1" applyAlignment="1" applyProtection="1">
      <alignment horizontal="left" vertical="center" wrapText="1"/>
      <protection hidden="1"/>
    </xf>
    <xf numFmtId="44" fontId="8" fillId="2" borderId="43" xfId="0" applyNumberFormat="1" applyFont="1" applyFill="1" applyBorder="1" applyAlignment="1" applyProtection="1">
      <alignment horizontal="left" vertical="center" wrapText="1"/>
      <protection hidden="1"/>
    </xf>
    <xf numFmtId="0" fontId="2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/>
    <xf numFmtId="0" fontId="3" fillId="3" borderId="1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0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5" borderId="1" xfId="3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0" borderId="38" xfId="0" applyFont="1" applyBorder="1"/>
    <xf numFmtId="0" fontId="9" fillId="7" borderId="3" xfId="0" applyFont="1" applyFill="1" applyBorder="1"/>
    <xf numFmtId="0" fontId="9" fillId="7" borderId="34" xfId="0" applyFont="1" applyFill="1" applyBorder="1"/>
    <xf numFmtId="0" fontId="9" fillId="10" borderId="1" xfId="0" applyFont="1" applyFill="1" applyBorder="1" applyAlignment="1">
      <alignment horizontal="center" vertical="top"/>
    </xf>
    <xf numFmtId="0" fontId="9" fillId="10" borderId="1" xfId="0" applyFont="1" applyFill="1" applyBorder="1" applyAlignment="1">
      <alignment horizontal="center" vertical="top" wrapText="1"/>
    </xf>
    <xf numFmtId="0" fontId="9" fillId="10" borderId="1" xfId="0" applyFont="1" applyFill="1" applyBorder="1" applyAlignment="1">
      <alignment vertical="top"/>
    </xf>
    <xf numFmtId="0" fontId="4" fillId="10" borderId="1" xfId="0" applyFont="1" applyFill="1" applyBorder="1" applyAlignment="1">
      <alignment horizontal="center" vertical="top" wrapText="1"/>
    </xf>
    <xf numFmtId="0" fontId="9" fillId="10" borderId="10" xfId="0" applyFont="1" applyFill="1" applyBorder="1" applyAlignment="1">
      <alignment vertical="top"/>
    </xf>
    <xf numFmtId="0" fontId="3" fillId="3" borderId="38" xfId="0" applyFont="1" applyFill="1" applyBorder="1"/>
    <xf numFmtId="0" fontId="3" fillId="3" borderId="5" xfId="0" applyFont="1" applyFill="1" applyBorder="1"/>
    <xf numFmtId="0" fontId="3" fillId="0" borderId="12" xfId="0" applyFont="1" applyBorder="1"/>
    <xf numFmtId="0" fontId="3" fillId="0" borderId="36" xfId="0" applyFont="1" applyBorder="1"/>
    <xf numFmtId="0" fontId="3" fillId="3" borderId="5" xfId="0" applyFont="1" applyFill="1" applyBorder="1" applyAlignment="1">
      <alignment vertical="top"/>
    </xf>
    <xf numFmtId="0" fontId="3" fillId="0" borderId="44" xfId="0" applyFont="1" applyBorder="1"/>
    <xf numFmtId="44" fontId="7" fillId="2" borderId="31" xfId="0" applyNumberFormat="1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5" fillId="11" borderId="6" xfId="0" applyFont="1" applyFill="1" applyBorder="1"/>
    <xf numFmtId="0" fontId="3" fillId="11" borderId="8" xfId="0" applyFont="1" applyFill="1" applyBorder="1"/>
    <xf numFmtId="0" fontId="21" fillId="0" borderId="1" xfId="0" applyFont="1" applyBorder="1" applyAlignment="1">
      <alignment horizontal="center"/>
    </xf>
    <xf numFmtId="0" fontId="9" fillId="13" borderId="45" xfId="0" applyFont="1" applyFill="1" applyBorder="1" applyAlignment="1" applyProtection="1">
      <alignment horizontal="left" vertical="center" wrapText="1"/>
      <protection hidden="1"/>
    </xf>
    <xf numFmtId="44" fontId="3" fillId="7" borderId="46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9" borderId="11" xfId="0" applyFont="1" applyFill="1" applyBorder="1" applyAlignment="1">
      <alignment horizontal="center" vertical="center"/>
    </xf>
    <xf numFmtId="0" fontId="6" fillId="10" borderId="27" xfId="0" applyFont="1" applyFill="1" applyBorder="1" applyAlignment="1" applyProtection="1">
      <alignment horizontal="center" vertical="center" wrapText="1"/>
      <protection hidden="1"/>
    </xf>
    <xf numFmtId="44" fontId="3" fillId="5" borderId="1" xfId="1" applyFont="1" applyFill="1" applyBorder="1" applyAlignment="1">
      <alignment horizontal="center"/>
    </xf>
    <xf numFmtId="0" fontId="9" fillId="14" borderId="1" xfId="0" applyFont="1" applyFill="1" applyBorder="1" applyAlignment="1" applyProtection="1">
      <alignment horizontal="center" vertical="top"/>
    </xf>
    <xf numFmtId="0" fontId="9" fillId="14" borderId="1" xfId="0" applyFont="1" applyFill="1" applyBorder="1" applyAlignment="1" applyProtection="1">
      <alignment horizontal="center" vertical="top" wrapText="1"/>
    </xf>
    <xf numFmtId="0" fontId="3" fillId="14" borderId="8" xfId="0" applyFont="1" applyFill="1" applyBorder="1" applyAlignment="1">
      <alignment horizontal="center"/>
    </xf>
    <xf numFmtId="0" fontId="4" fillId="7" borderId="9" xfId="0" applyFont="1" applyFill="1" applyBorder="1" applyAlignment="1" applyProtection="1">
      <alignment vertical="center"/>
    </xf>
    <xf numFmtId="0" fontId="4" fillId="6" borderId="3" xfId="0" applyFont="1" applyFill="1" applyBorder="1" applyAlignment="1">
      <alignment horizontal="center" vertical="top" wrapText="1"/>
    </xf>
    <xf numFmtId="44" fontId="6" fillId="5" borderId="1" xfId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vertical="top" wrapText="1"/>
    </xf>
    <xf numFmtId="0" fontId="16" fillId="0" borderId="0" xfId="0" applyFont="1"/>
    <xf numFmtId="0" fontId="9" fillId="10" borderId="1" xfId="0" applyFont="1" applyFill="1" applyBorder="1" applyAlignment="1" applyProtection="1">
      <alignment vertical="top" wrapText="1"/>
    </xf>
    <xf numFmtId="0" fontId="8" fillId="4" borderId="26" xfId="0" applyFont="1" applyFill="1" applyBorder="1" applyAlignment="1" applyProtection="1">
      <alignment vertical="center" wrapText="1"/>
      <protection hidden="1"/>
    </xf>
    <xf numFmtId="0" fontId="8" fillId="4" borderId="27" xfId="0" applyFont="1" applyFill="1" applyBorder="1" applyAlignment="1" applyProtection="1">
      <alignment horizontal="center" vertical="center" wrapText="1"/>
      <protection hidden="1"/>
    </xf>
    <xf numFmtId="44" fontId="8" fillId="16" borderId="18" xfId="0" applyNumberFormat="1" applyFont="1" applyFill="1" applyBorder="1" applyAlignment="1" applyProtection="1">
      <alignment horizontal="left" vertical="center" wrapText="1"/>
      <protection hidden="1"/>
    </xf>
    <xf numFmtId="44" fontId="6" fillId="16" borderId="41" xfId="0" applyNumberFormat="1" applyFont="1" applyFill="1" applyBorder="1" applyAlignment="1" applyProtection="1">
      <alignment horizontal="left" vertical="center" wrapText="1"/>
      <protection hidden="1"/>
    </xf>
    <xf numFmtId="44" fontId="6" fillId="16" borderId="42" xfId="0" applyNumberFormat="1" applyFont="1" applyFill="1" applyBorder="1" applyAlignment="1" applyProtection="1">
      <alignment horizontal="left" vertical="center" wrapText="1"/>
      <protection hidden="1"/>
    </xf>
    <xf numFmtId="44" fontId="8" fillId="16" borderId="33" xfId="0" applyNumberFormat="1" applyFont="1" applyFill="1" applyBorder="1" applyAlignment="1" applyProtection="1">
      <alignment horizontal="left" vertical="center" wrapText="1"/>
      <protection hidden="1"/>
    </xf>
    <xf numFmtId="44" fontId="6" fillId="16" borderId="43" xfId="0" applyNumberFormat="1" applyFont="1" applyFill="1" applyBorder="1" applyAlignment="1" applyProtection="1">
      <alignment horizontal="left" vertical="center" wrapText="1"/>
      <protection hidden="1"/>
    </xf>
    <xf numFmtId="44" fontId="7" fillId="16" borderId="31" xfId="0" applyNumberFormat="1" applyFont="1" applyFill="1" applyBorder="1" applyAlignment="1">
      <alignment horizontal="left" vertical="center" wrapText="1"/>
    </xf>
    <xf numFmtId="44" fontId="3" fillId="16" borderId="4" xfId="0" applyNumberFormat="1" applyFont="1" applyFill="1" applyBorder="1"/>
    <xf numFmtId="44" fontId="3" fillId="16" borderId="1" xfId="0" applyNumberFormat="1" applyFont="1" applyFill="1" applyBorder="1"/>
    <xf numFmtId="0" fontId="9" fillId="4" borderId="1" xfId="0" applyFont="1" applyFill="1" applyBorder="1" applyAlignment="1" applyProtection="1">
      <alignment horizontal="center" vertical="top"/>
    </xf>
    <xf numFmtId="0" fontId="9" fillId="4" borderId="1" xfId="0" applyFont="1" applyFill="1" applyBorder="1" applyAlignment="1" applyProtection="1">
      <alignment horizontal="center" vertical="top" wrapText="1"/>
    </xf>
    <xf numFmtId="44" fontId="3" fillId="15" borderId="1" xfId="0" applyNumberFormat="1" applyFont="1" applyFill="1" applyBorder="1"/>
    <xf numFmtId="44" fontId="7" fillId="15" borderId="1" xfId="0" applyNumberFormat="1" applyFont="1" applyFill="1" applyBorder="1"/>
    <xf numFmtId="44" fontId="3" fillId="15" borderId="10" xfId="0" applyNumberFormat="1" applyFont="1" applyFill="1" applyBorder="1"/>
    <xf numFmtId="44" fontId="3" fillId="15" borderId="1" xfId="0" applyNumberFormat="1" applyFont="1" applyFill="1" applyBorder="1" applyAlignment="1">
      <alignment horizontal="center"/>
    </xf>
    <xf numFmtId="44" fontId="3" fillId="15" borderId="10" xfId="0" applyNumberFormat="1" applyFont="1" applyFill="1" applyBorder="1" applyAlignment="1">
      <alignment horizontal="center"/>
    </xf>
    <xf numFmtId="44" fontId="3" fillId="16" borderId="1" xfId="0" applyNumberFormat="1" applyFont="1" applyFill="1" applyBorder="1" applyAlignment="1">
      <alignment horizontal="center"/>
    </xf>
    <xf numFmtId="44" fontId="3" fillId="16" borderId="1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>
      <alignment horizontal="left" vertical="center" wrapText="1"/>
    </xf>
    <xf numFmtId="0" fontId="5" fillId="11" borderId="15" xfId="0" applyFont="1" applyFill="1" applyBorder="1" applyAlignment="1">
      <alignment horizontal="left" vertical="center"/>
    </xf>
    <xf numFmtId="0" fontId="5" fillId="11" borderId="16" xfId="0" applyFont="1" applyFill="1" applyBorder="1" applyAlignment="1">
      <alignment horizontal="left" vertical="center"/>
    </xf>
    <xf numFmtId="0" fontId="5" fillId="11" borderId="11" xfId="0" applyFont="1" applyFill="1" applyBorder="1" applyAlignment="1">
      <alignment horizontal="left" vertical="center"/>
    </xf>
    <xf numFmtId="0" fontId="7" fillId="12" borderId="21" xfId="0" applyFont="1" applyFill="1" applyBorder="1" applyAlignment="1">
      <alignment horizontal="left" vertical="center"/>
    </xf>
    <xf numFmtId="0" fontId="7" fillId="12" borderId="0" xfId="0" applyFont="1" applyFill="1" applyBorder="1" applyAlignment="1">
      <alignment horizontal="left" vertical="center"/>
    </xf>
    <xf numFmtId="0" fontId="7" fillId="12" borderId="22" xfId="0" applyFont="1" applyFill="1" applyBorder="1" applyAlignment="1">
      <alignment horizontal="left" vertical="center"/>
    </xf>
    <xf numFmtId="0" fontId="10" fillId="3" borderId="0" xfId="0" applyFont="1" applyFill="1" applyBorder="1" applyAlignment="1" applyProtection="1">
      <alignment vertical="top" wrapText="1"/>
      <protection hidden="1"/>
    </xf>
    <xf numFmtId="0" fontId="0" fillId="3" borderId="0" xfId="0" applyFont="1" applyFill="1" applyBorder="1" applyAlignment="1" applyProtection="1">
      <alignment vertical="top" wrapText="1"/>
      <protection hidden="1"/>
    </xf>
    <xf numFmtId="0" fontId="3" fillId="5" borderId="29" xfId="0" applyFont="1" applyFill="1" applyBorder="1" applyAlignment="1" applyProtection="1">
      <alignment horizontal="left"/>
      <protection locked="0"/>
    </xf>
    <xf numFmtId="0" fontId="3" fillId="5" borderId="40" xfId="0" applyFont="1" applyFill="1" applyBorder="1" applyAlignment="1" applyProtection="1">
      <alignment horizontal="left"/>
      <protection locked="0"/>
    </xf>
    <xf numFmtId="0" fontId="3" fillId="5" borderId="30" xfId="0" applyFont="1" applyFill="1" applyBorder="1" applyAlignment="1" applyProtection="1">
      <alignment horizontal="left"/>
      <protection locked="0"/>
    </xf>
    <xf numFmtId="0" fontId="3" fillId="5" borderId="1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left"/>
      <protection locked="0"/>
    </xf>
    <xf numFmtId="0" fontId="3" fillId="5" borderId="18" xfId="0" applyFont="1" applyFill="1" applyBorder="1" applyAlignment="1" applyProtection="1">
      <alignment horizontal="left"/>
      <protection locked="0"/>
    </xf>
    <xf numFmtId="0" fontId="3" fillId="5" borderId="34" xfId="0" applyFont="1" applyFill="1" applyBorder="1" applyAlignment="1" applyProtection="1">
      <alignment horizontal="left"/>
      <protection locked="0"/>
    </xf>
    <xf numFmtId="0" fontId="3" fillId="5" borderId="27" xfId="0" applyFont="1" applyFill="1" applyBorder="1" applyAlignment="1" applyProtection="1">
      <alignment horizontal="left"/>
      <protection locked="0"/>
    </xf>
    <xf numFmtId="0" fontId="3" fillId="5" borderId="13" xfId="0" applyFont="1" applyFill="1" applyBorder="1" applyAlignment="1" applyProtection="1">
      <alignment horizontal="left"/>
      <protection locked="0"/>
    </xf>
    <xf numFmtId="0" fontId="3" fillId="5" borderId="39" xfId="0" applyFont="1" applyFill="1" applyBorder="1" applyAlignment="1" applyProtection="1">
      <alignment horizontal="left"/>
      <protection locked="0"/>
    </xf>
    <xf numFmtId="0" fontId="3" fillId="5" borderId="20" xfId="0" applyFont="1" applyFill="1" applyBorder="1" applyAlignment="1" applyProtection="1">
      <alignment horizontal="left"/>
      <protection locked="0"/>
    </xf>
    <xf numFmtId="0" fontId="3" fillId="5" borderId="13" xfId="0" applyFont="1" applyFill="1" applyBorder="1" applyAlignment="1" applyProtection="1">
      <alignment horizontal="left" vertical="center"/>
      <protection locked="0"/>
    </xf>
    <xf numFmtId="0" fontId="3" fillId="5" borderId="39" xfId="0" applyFont="1" applyFill="1" applyBorder="1" applyAlignment="1" applyProtection="1">
      <alignment horizontal="left" vertical="center"/>
      <protection locked="0"/>
    </xf>
    <xf numFmtId="0" fontId="3" fillId="5" borderId="20" xfId="0" applyFont="1" applyFill="1" applyBorder="1" applyAlignment="1" applyProtection="1">
      <alignment horizontal="left" vertical="center"/>
      <protection locked="0"/>
    </xf>
    <xf numFmtId="0" fontId="4" fillId="11" borderId="6" xfId="0" applyFont="1" applyFill="1" applyBorder="1" applyAlignment="1" applyProtection="1">
      <alignment horizontal="left" vertical="top" wrapText="1"/>
      <protection hidden="1"/>
    </xf>
    <xf numFmtId="0" fontId="4" fillId="11" borderId="7" xfId="0" applyFont="1" applyFill="1" applyBorder="1" applyAlignment="1" applyProtection="1">
      <alignment horizontal="left" vertical="top" wrapText="1"/>
      <protection hidden="1"/>
    </xf>
    <xf numFmtId="0" fontId="4" fillId="11" borderId="8" xfId="0" applyFont="1" applyFill="1" applyBorder="1" applyAlignment="1" applyProtection="1">
      <alignment horizontal="left" vertical="top" wrapText="1"/>
      <protection hidden="1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3" xfId="0" applyFont="1" applyFill="1" applyBorder="1" applyAlignment="1" applyProtection="1">
      <alignment horizontal="left" vertical="center"/>
      <protection locked="0"/>
    </xf>
    <xf numFmtId="0" fontId="3" fillId="5" borderId="18" xfId="0" applyFont="1" applyFill="1" applyBorder="1" applyAlignment="1" applyProtection="1">
      <alignment horizontal="left" vertical="center"/>
      <protection locked="0"/>
    </xf>
    <xf numFmtId="0" fontId="18" fillId="9" borderId="3" xfId="0" applyFont="1" applyFill="1" applyBorder="1" applyAlignment="1">
      <alignment horizontal="center"/>
    </xf>
    <xf numFmtId="0" fontId="18" fillId="9" borderId="34" xfId="0" applyFont="1" applyFill="1" applyBorder="1" applyAlignment="1">
      <alignment horizontal="center"/>
    </xf>
    <xf numFmtId="0" fontId="18" fillId="9" borderId="2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/>
    </xf>
    <xf numFmtId="0" fontId="18" fillId="8" borderId="34" xfId="0" applyFont="1" applyFill="1" applyBorder="1" applyAlignment="1">
      <alignment horizontal="center"/>
    </xf>
    <xf numFmtId="0" fontId="18" fillId="8" borderId="2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18" fillId="9" borderId="1" xfId="0" applyFont="1" applyFill="1" applyBorder="1" applyAlignment="1">
      <alignment horizontal="center"/>
    </xf>
  </cellXfs>
  <cellStyles count="7">
    <cellStyle name="Standaard" xfId="0" builtinId="0"/>
    <cellStyle name="Valuta" xfId="1" builtinId="4"/>
    <cellStyle name="Valuta 2" xfId="2"/>
    <cellStyle name="Valuta 2 2" xfId="4"/>
    <cellStyle name="Valuta 2 3" xfId="6"/>
    <cellStyle name="Valuta 3" xfId="3"/>
    <cellStyle name="Valuta 4" xfId="5"/>
  </cellStyles>
  <dxfs count="0"/>
  <tableStyles count="0" defaultTableStyle="TableStyleMedium2" defaultPivotStyle="PivotStyleLight16"/>
  <colors>
    <mruColors>
      <color rgb="FFEF8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9"/>
  <sheetViews>
    <sheetView showGridLines="0" topLeftCell="A5" zoomScale="90" zoomScaleNormal="90" workbookViewId="0">
      <selection activeCell="C21" sqref="C21"/>
    </sheetView>
  </sheetViews>
  <sheetFormatPr defaultColWidth="8.88671875" defaultRowHeight="11.7" customHeight="1" x14ac:dyDescent="0.3"/>
  <cols>
    <col min="1" max="1" width="2.44140625" style="3" customWidth="1"/>
    <col min="2" max="2" width="40.33203125" style="3" customWidth="1"/>
    <col min="3" max="4" width="15.109375" style="3" customWidth="1"/>
    <col min="5" max="5" width="61.33203125" style="3" customWidth="1"/>
    <col min="6" max="16384" width="8.88671875" style="3"/>
  </cols>
  <sheetData>
    <row r="1" spans="2:8" ht="11.7" customHeight="1" thickBot="1" x14ac:dyDescent="0.35"/>
    <row r="2" spans="2:8" ht="15" customHeight="1" thickBot="1" x14ac:dyDescent="0.35">
      <c r="B2" s="283" t="s">
        <v>209</v>
      </c>
      <c r="C2" s="284"/>
      <c r="D2" s="284"/>
      <c r="E2" s="285"/>
      <c r="G2" s="1"/>
      <c r="H2" s="2" t="s">
        <v>100</v>
      </c>
    </row>
    <row r="3" spans="2:8" ht="11.7" customHeight="1" thickBot="1" x14ac:dyDescent="0.35"/>
    <row r="4" spans="2:8" ht="11.7" customHeight="1" x14ac:dyDescent="0.3">
      <c r="B4" s="261" t="s">
        <v>101</v>
      </c>
      <c r="C4" s="262"/>
      <c r="D4" s="262"/>
      <c r="E4" s="263"/>
      <c r="F4" s="4"/>
      <c r="G4" s="2"/>
    </row>
    <row r="5" spans="2:8" ht="11.7" customHeight="1" x14ac:dyDescent="0.3">
      <c r="B5" s="5" t="s">
        <v>102</v>
      </c>
      <c r="C5" s="286"/>
      <c r="D5" s="287"/>
      <c r="E5" s="288"/>
      <c r="F5" s="4"/>
      <c r="G5" s="2"/>
    </row>
    <row r="6" spans="2:8" ht="11.7" customHeight="1" x14ac:dyDescent="0.3">
      <c r="B6" s="5" t="s">
        <v>103</v>
      </c>
      <c r="C6" s="286"/>
      <c r="D6" s="287"/>
      <c r="E6" s="288"/>
      <c r="F6" s="4"/>
      <c r="G6" s="2"/>
    </row>
    <row r="7" spans="2:8" ht="11.7" customHeight="1" x14ac:dyDescent="0.3">
      <c r="B7" s="5" t="s">
        <v>104</v>
      </c>
      <c r="C7" s="286"/>
      <c r="D7" s="287"/>
      <c r="E7" s="288"/>
      <c r="F7" s="4"/>
      <c r="G7" s="2"/>
    </row>
    <row r="8" spans="2:8" ht="13.5" customHeight="1" thickBot="1" x14ac:dyDescent="0.35">
      <c r="B8" s="6" t="s">
        <v>105</v>
      </c>
      <c r="C8" s="280"/>
      <c r="D8" s="281"/>
      <c r="E8" s="282"/>
      <c r="F8" s="4"/>
      <c r="G8" s="2"/>
    </row>
    <row r="9" spans="2:8" ht="11.7" customHeight="1" thickBot="1" x14ac:dyDescent="0.35">
      <c r="F9" s="4"/>
      <c r="G9" s="2"/>
    </row>
    <row r="10" spans="2:8" ht="11.7" customHeight="1" x14ac:dyDescent="0.3">
      <c r="B10" s="261" t="s">
        <v>106</v>
      </c>
      <c r="C10" s="262"/>
      <c r="D10" s="262"/>
      <c r="E10" s="263"/>
      <c r="F10" s="4"/>
      <c r="G10" s="2"/>
    </row>
    <row r="11" spans="2:8" ht="11.7" customHeight="1" x14ac:dyDescent="0.3">
      <c r="B11" s="264" t="s">
        <v>107</v>
      </c>
      <c r="C11" s="265"/>
      <c r="D11" s="265"/>
      <c r="E11" s="266"/>
      <c r="F11" s="4"/>
      <c r="G11" s="2"/>
    </row>
    <row r="12" spans="2:8" ht="11.7" customHeight="1" x14ac:dyDescent="0.3">
      <c r="B12" s="264" t="s">
        <v>108</v>
      </c>
      <c r="C12" s="265"/>
      <c r="D12" s="265"/>
      <c r="E12" s="266"/>
      <c r="F12" s="4"/>
      <c r="G12" s="2"/>
    </row>
    <row r="13" spans="2:8" ht="11.7" customHeight="1" x14ac:dyDescent="0.3">
      <c r="B13" s="166" t="s">
        <v>109</v>
      </c>
      <c r="C13" s="167"/>
      <c r="D13" s="167"/>
      <c r="E13" s="168"/>
      <c r="F13" s="4"/>
      <c r="G13" s="2"/>
    </row>
    <row r="14" spans="2:8" ht="11.7" customHeight="1" x14ac:dyDescent="0.3">
      <c r="B14" s="166" t="s">
        <v>110</v>
      </c>
      <c r="C14" s="167"/>
      <c r="D14" s="167"/>
      <c r="E14" s="168"/>
      <c r="F14" s="4"/>
      <c r="G14" s="2"/>
    </row>
    <row r="15" spans="2:8" ht="11.7" customHeight="1" x14ac:dyDescent="0.3">
      <c r="B15" s="166" t="s">
        <v>111</v>
      </c>
      <c r="C15" s="167"/>
      <c r="D15" s="167"/>
      <c r="E15" s="168"/>
      <c r="F15" s="4"/>
      <c r="G15" s="2"/>
    </row>
    <row r="16" spans="2:8" ht="11.7" customHeight="1" thickBot="1" x14ac:dyDescent="0.35">
      <c r="B16" s="169" t="s">
        <v>112</v>
      </c>
      <c r="C16" s="170"/>
      <c r="D16" s="170"/>
      <c r="E16" s="171"/>
      <c r="F16" s="120"/>
      <c r="G16" s="2"/>
    </row>
    <row r="17" spans="2:7" ht="11.7" customHeight="1" thickBot="1" x14ac:dyDescent="0.35">
      <c r="F17" s="4"/>
      <c r="G17" s="2"/>
    </row>
    <row r="18" spans="2:7" ht="11.7" customHeight="1" x14ac:dyDescent="0.3">
      <c r="B18" s="159" t="s">
        <v>184</v>
      </c>
      <c r="C18" s="160"/>
      <c r="D18" s="174" t="s">
        <v>186</v>
      </c>
    </row>
    <row r="19" spans="2:7" ht="11.7" customHeight="1" x14ac:dyDescent="0.3">
      <c r="B19" s="236"/>
      <c r="C19" s="237" t="s">
        <v>113</v>
      </c>
      <c r="D19" s="237" t="s">
        <v>187</v>
      </c>
    </row>
    <row r="20" spans="2:7" ht="11.7" customHeight="1" x14ac:dyDescent="0.3">
      <c r="B20" s="7" t="s">
        <v>183</v>
      </c>
      <c r="C20" s="79">
        <f>'Periodieke ledigingsfrequentie'!K37*6</f>
        <v>0</v>
      </c>
      <c r="D20" s="175"/>
    </row>
    <row r="21" spans="2:7" ht="11.7" customHeight="1" x14ac:dyDescent="0.3">
      <c r="B21" s="7" t="s">
        <v>173</v>
      </c>
      <c r="C21" s="79">
        <f>('Lediging op afroep'!M10+'Lediging op afroep'!P15+'Lediging op afroep'!N20+'Lediging op afroep'!O36)*6</f>
        <v>0</v>
      </c>
      <c r="D21" s="176"/>
    </row>
    <row r="22" spans="2:7" ht="11.7" customHeight="1" thickBot="1" x14ac:dyDescent="0.35">
      <c r="B22" s="81" t="s">
        <v>174</v>
      </c>
      <c r="C22" s="82">
        <f>(Overige!L12+Overige!P17)*6</f>
        <v>0</v>
      </c>
      <c r="D22" s="177"/>
    </row>
    <row r="23" spans="2:7" ht="11.7" customHeight="1" thickTop="1" thickBot="1" x14ac:dyDescent="0.35">
      <c r="B23" s="83" t="s">
        <v>159</v>
      </c>
      <c r="C23" s="80">
        <f>C20+C21+C22</f>
        <v>0</v>
      </c>
      <c r="D23" s="208">
        <f>69500*6</f>
        <v>417000</v>
      </c>
      <c r="E23" s="178" t="str">
        <f>IF(C23&gt;D23, "Let op: uw inschrijving is ongeldig omdat de prijs hoger is dan het plafondbedrag.","")</f>
        <v/>
      </c>
      <c r="F23" s="9"/>
    </row>
    <row r="24" spans="2:7" ht="11.7" customHeight="1" thickBot="1" x14ac:dyDescent="0.35">
      <c r="B24" s="10"/>
      <c r="C24" s="8"/>
      <c r="D24" s="221"/>
      <c r="E24" s="9"/>
      <c r="F24" s="9"/>
    </row>
    <row r="25" spans="2:7" ht="11.7" customHeight="1" x14ac:dyDescent="0.3">
      <c r="B25" s="157" t="s">
        <v>185</v>
      </c>
      <c r="C25" s="158"/>
      <c r="D25" s="222" t="s">
        <v>186</v>
      </c>
    </row>
    <row r="26" spans="2:7" ht="11.7" customHeight="1" x14ac:dyDescent="0.3">
      <c r="B26" s="155"/>
      <c r="C26" s="156" t="s">
        <v>113</v>
      </c>
      <c r="D26" s="223" t="s">
        <v>187</v>
      </c>
    </row>
    <row r="27" spans="2:7" ht="11.7" customHeight="1" x14ac:dyDescent="0.3">
      <c r="B27" s="7" t="s">
        <v>183</v>
      </c>
      <c r="C27" s="238">
        <f>'Periodieke ledigingsfrequentie'!K61*6</f>
        <v>0</v>
      </c>
      <c r="D27" s="239"/>
    </row>
    <row r="28" spans="2:7" ht="11.7" customHeight="1" x14ac:dyDescent="0.3">
      <c r="B28" s="7" t="s">
        <v>173</v>
      </c>
      <c r="C28" s="238">
        <f>('Lediging op afroep'!M50+'Lediging op afroep'!P59+'Lediging op afroep'!O79)*6</f>
        <v>0</v>
      </c>
      <c r="D28" s="240"/>
    </row>
    <row r="29" spans="2:7" ht="11.7" customHeight="1" thickBot="1" x14ac:dyDescent="0.35">
      <c r="B29" s="81" t="s">
        <v>174</v>
      </c>
      <c r="C29" s="241">
        <f>Overige!L27*6</f>
        <v>0</v>
      </c>
      <c r="D29" s="242"/>
    </row>
    <row r="30" spans="2:7" ht="11.7" customHeight="1" thickTop="1" thickBot="1" x14ac:dyDescent="0.35">
      <c r="B30" s="83" t="s">
        <v>159</v>
      </c>
      <c r="C30" s="80">
        <f>C27+C28+C29</f>
        <v>0</v>
      </c>
      <c r="D30" s="243">
        <f>31000*6</f>
        <v>186000</v>
      </c>
      <c r="E30" s="178" t="str">
        <f>IF(C30&gt;D30, "Let op: uw inschrijving is ongeldig omdat de prijs hoger is dan het plafondbedrag.","")</f>
        <v/>
      </c>
      <c r="F30" s="9"/>
    </row>
    <row r="31" spans="2:7" ht="11.7" customHeight="1" thickBot="1" x14ac:dyDescent="0.35">
      <c r="B31" s="126"/>
      <c r="C31" s="135"/>
      <c r="D31" s="135"/>
      <c r="F31" s="9"/>
    </row>
    <row r="32" spans="2:7" s="211" customFormat="1" ht="24.6" thickBot="1" x14ac:dyDescent="0.35">
      <c r="B32" s="219" t="s">
        <v>204</v>
      </c>
      <c r="C32" s="220">
        <f>C23+C30</f>
        <v>0</v>
      </c>
      <c r="D32" s="76"/>
      <c r="E32" s="76"/>
      <c r="F32" s="9"/>
    </row>
    <row r="33" spans="2:10" s="211" customFormat="1" ht="11.7" customHeight="1" x14ac:dyDescent="0.3">
      <c r="B33" s="179"/>
      <c r="C33" s="135"/>
      <c r="D33" s="135"/>
      <c r="E33" s="76"/>
      <c r="F33" s="9"/>
    </row>
    <row r="34" spans="2:10" ht="11.7" customHeight="1" thickBot="1" x14ac:dyDescent="0.35">
      <c r="B34" s="267" t="s">
        <v>114</v>
      </c>
      <c r="C34" s="268"/>
      <c r="D34" s="268"/>
      <c r="E34" s="268"/>
      <c r="F34" s="268"/>
      <c r="G34" s="268"/>
      <c r="H34" s="268"/>
      <c r="I34" s="268"/>
      <c r="J34" s="268"/>
    </row>
    <row r="35" spans="2:10" ht="11.7" customHeight="1" x14ac:dyDescent="0.25">
      <c r="B35" s="11" t="s">
        <v>115</v>
      </c>
      <c r="C35" s="269"/>
      <c r="D35" s="270"/>
      <c r="E35" s="271"/>
      <c r="F35" s="9"/>
    </row>
    <row r="36" spans="2:10" ht="11.7" customHeight="1" x14ac:dyDescent="0.25">
      <c r="B36" s="12" t="s">
        <v>116</v>
      </c>
      <c r="C36" s="272"/>
      <c r="D36" s="273"/>
      <c r="E36" s="274"/>
      <c r="F36" s="9"/>
    </row>
    <row r="37" spans="2:10" ht="11.7" customHeight="1" x14ac:dyDescent="0.25">
      <c r="B37" s="12" t="s">
        <v>117</v>
      </c>
      <c r="C37" s="273"/>
      <c r="D37" s="275"/>
      <c r="E37" s="276"/>
      <c r="F37" s="9"/>
    </row>
    <row r="38" spans="2:10" ht="57" customHeight="1" thickBot="1" x14ac:dyDescent="0.3">
      <c r="B38" s="13" t="s">
        <v>118</v>
      </c>
      <c r="C38" s="277"/>
      <c r="D38" s="278"/>
      <c r="E38" s="279"/>
      <c r="F38" s="9"/>
    </row>
    <row r="39" spans="2:10" ht="11.7" customHeight="1" x14ac:dyDescent="0.3">
      <c r="B39" s="256"/>
      <c r="C39" s="256"/>
      <c r="D39" s="161"/>
      <c r="E39" s="9"/>
      <c r="F39" s="9"/>
    </row>
    <row r="40" spans="2:10" ht="11.7" customHeight="1" x14ac:dyDescent="0.3">
      <c r="B40" s="256"/>
      <c r="C40" s="256"/>
      <c r="D40" s="161"/>
      <c r="E40" s="9"/>
      <c r="F40" s="9"/>
    </row>
    <row r="41" spans="2:10" ht="11.7" customHeight="1" x14ac:dyDescent="0.3">
      <c r="B41" s="256"/>
      <c r="C41" s="256"/>
      <c r="D41" s="161"/>
      <c r="E41" s="9"/>
      <c r="F41" s="9"/>
    </row>
    <row r="42" spans="2:10" ht="11.7" customHeight="1" x14ac:dyDescent="0.3">
      <c r="B42" s="256"/>
      <c r="C42" s="256"/>
      <c r="D42" s="161"/>
      <c r="E42" s="9"/>
      <c r="F42" s="9"/>
    </row>
    <row r="43" spans="2:10" ht="11.7" customHeight="1" x14ac:dyDescent="0.3">
      <c r="B43" s="256"/>
      <c r="C43" s="256"/>
      <c r="D43" s="161"/>
      <c r="E43" s="9"/>
      <c r="F43" s="9"/>
    </row>
    <row r="44" spans="2:10" ht="11.7" customHeight="1" x14ac:dyDescent="0.3">
      <c r="B44" s="256"/>
      <c r="C44" s="256"/>
      <c r="D44" s="161"/>
      <c r="E44" s="9"/>
      <c r="F44" s="9"/>
    </row>
    <row r="45" spans="2:10" ht="11.7" customHeight="1" x14ac:dyDescent="0.3">
      <c r="B45" s="256"/>
      <c r="C45" s="256"/>
      <c r="D45" s="161"/>
      <c r="E45" s="9"/>
      <c r="F45" s="9"/>
    </row>
    <row r="46" spans="2:10" ht="11.7" customHeight="1" x14ac:dyDescent="0.3">
      <c r="B46" s="256"/>
      <c r="C46" s="256"/>
      <c r="D46" s="161"/>
      <c r="E46" s="9"/>
      <c r="F46" s="9"/>
    </row>
    <row r="47" spans="2:10" ht="11.7" customHeight="1" x14ac:dyDescent="0.3">
      <c r="B47" s="14"/>
      <c r="C47" s="14"/>
      <c r="D47" s="163"/>
      <c r="E47" s="9"/>
      <c r="F47" s="9"/>
    </row>
    <row r="48" spans="2:10" ht="11.7" customHeight="1" x14ac:dyDescent="0.3">
      <c r="B48" s="9"/>
      <c r="C48" s="9"/>
      <c r="D48" s="9"/>
      <c r="E48" s="9"/>
      <c r="F48" s="9"/>
    </row>
    <row r="49" spans="2:6" ht="11.7" customHeight="1" x14ac:dyDescent="0.3">
      <c r="B49" s="257"/>
      <c r="C49" s="258"/>
      <c r="D49" s="164"/>
      <c r="E49" s="9"/>
      <c r="F49" s="9"/>
    </row>
    <row r="50" spans="2:6" ht="11.7" customHeight="1" x14ac:dyDescent="0.3">
      <c r="B50" s="259"/>
      <c r="C50" s="260"/>
      <c r="D50" s="165"/>
      <c r="E50" s="9"/>
      <c r="F50" s="9"/>
    </row>
    <row r="51" spans="2:6" ht="11.7" customHeight="1" x14ac:dyDescent="0.3">
      <c r="B51" s="10"/>
      <c r="C51" s="8"/>
      <c r="D51" s="165"/>
      <c r="E51" s="9"/>
      <c r="F51" s="9"/>
    </row>
    <row r="52" spans="2:6" ht="11.7" customHeight="1" x14ac:dyDescent="0.3">
      <c r="B52" s="10"/>
      <c r="C52" s="8"/>
      <c r="D52" s="165"/>
      <c r="E52" s="9"/>
      <c r="F52" s="9"/>
    </row>
    <row r="53" spans="2:6" ht="11.7" customHeight="1" x14ac:dyDescent="0.3">
      <c r="B53" s="10"/>
      <c r="C53" s="8"/>
      <c r="D53" s="165"/>
      <c r="E53" s="9"/>
      <c r="F53" s="9"/>
    </row>
    <row r="54" spans="2:6" ht="11.7" customHeight="1" x14ac:dyDescent="0.3">
      <c r="B54" s="255"/>
      <c r="C54" s="255"/>
      <c r="D54" s="162"/>
      <c r="E54" s="9"/>
      <c r="F54" s="9"/>
    </row>
    <row r="55" spans="2:6" ht="11.7" customHeight="1" x14ac:dyDescent="0.3">
      <c r="B55" s="256"/>
      <c r="C55" s="256"/>
      <c r="D55" s="161"/>
      <c r="E55" s="9"/>
      <c r="F55" s="9"/>
    </row>
    <row r="56" spans="2:6" ht="11.7" customHeight="1" x14ac:dyDescent="0.3">
      <c r="B56" s="14"/>
      <c r="C56" s="14"/>
      <c r="D56" s="163"/>
      <c r="E56" s="9"/>
      <c r="F56" s="9"/>
    </row>
    <row r="57" spans="2:6" ht="11.7" customHeight="1" x14ac:dyDescent="0.3">
      <c r="B57" s="9"/>
      <c r="C57" s="9"/>
      <c r="D57" s="9"/>
      <c r="E57" s="9"/>
      <c r="F57" s="9"/>
    </row>
    <row r="58" spans="2:6" ht="11.7" customHeight="1" x14ac:dyDescent="0.3">
      <c r="B58" s="9"/>
      <c r="C58" s="9"/>
      <c r="D58" s="9"/>
      <c r="E58" s="9"/>
      <c r="F58" s="9"/>
    </row>
    <row r="59" spans="2:6" ht="11.7" customHeight="1" x14ac:dyDescent="0.3">
      <c r="B59" s="9"/>
      <c r="C59" s="9"/>
      <c r="D59" s="9"/>
      <c r="E59" s="9"/>
      <c r="F59" s="9"/>
    </row>
  </sheetData>
  <mergeCells count="26">
    <mergeCell ref="C8:E8"/>
    <mergeCell ref="B2:E2"/>
    <mergeCell ref="B4:E4"/>
    <mergeCell ref="C5:E5"/>
    <mergeCell ref="C6:E6"/>
    <mergeCell ref="C7:E7"/>
    <mergeCell ref="B42:C42"/>
    <mergeCell ref="B10:E10"/>
    <mergeCell ref="B11:E11"/>
    <mergeCell ref="B12:E12"/>
    <mergeCell ref="B34:J34"/>
    <mergeCell ref="C35:E35"/>
    <mergeCell ref="C36:E36"/>
    <mergeCell ref="C37:E37"/>
    <mergeCell ref="C38:E38"/>
    <mergeCell ref="B39:C39"/>
    <mergeCell ref="B40:C40"/>
    <mergeCell ref="B41:C41"/>
    <mergeCell ref="B54:C54"/>
    <mergeCell ref="B55:C55"/>
    <mergeCell ref="B43:C43"/>
    <mergeCell ref="B44:C44"/>
    <mergeCell ref="B45:C45"/>
    <mergeCell ref="B46:C46"/>
    <mergeCell ref="B49:C49"/>
    <mergeCell ref="B50:C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K61"/>
  <sheetViews>
    <sheetView showGridLines="0" topLeftCell="A10" zoomScale="90" zoomScaleNormal="90" workbookViewId="0">
      <selection activeCell="K60" sqref="K60"/>
    </sheetView>
  </sheetViews>
  <sheetFormatPr defaultColWidth="8.88671875" defaultRowHeight="12" x14ac:dyDescent="0.25"/>
  <cols>
    <col min="1" max="1" width="3.33203125" style="15" customWidth="1"/>
    <col min="2" max="2" width="16.88671875" style="15" customWidth="1"/>
    <col min="3" max="3" width="36" style="15" customWidth="1"/>
    <col min="4" max="4" width="16.44140625" style="16" customWidth="1"/>
    <col min="5" max="5" width="12.5546875" style="17" customWidth="1"/>
    <col min="6" max="6" width="10.44140625" style="15" customWidth="1"/>
    <col min="7" max="7" width="19.33203125" style="15" customWidth="1"/>
    <col min="8" max="8" width="17.44140625" style="15" customWidth="1"/>
    <col min="9" max="9" width="15.88671875" style="16" customWidth="1"/>
    <col min="10" max="10" width="25.33203125" style="15" customWidth="1"/>
    <col min="11" max="13" width="21.44140625" style="15" customWidth="1"/>
    <col min="14" max="16384" width="8.88671875" style="15"/>
  </cols>
  <sheetData>
    <row r="1" spans="2:11" ht="12.6" thickBot="1" x14ac:dyDescent="0.3"/>
    <row r="2" spans="2:11" ht="12.6" thickBot="1" x14ac:dyDescent="0.3">
      <c r="B2" s="216" t="s">
        <v>210</v>
      </c>
      <c r="C2" s="217"/>
      <c r="D2" s="227"/>
      <c r="F2" s="1"/>
      <c r="G2" s="2" t="s">
        <v>100</v>
      </c>
    </row>
    <row r="3" spans="2:11" s="18" customFormat="1" x14ac:dyDescent="0.25">
      <c r="B3" s="19"/>
      <c r="C3" s="19"/>
      <c r="D3" s="20"/>
      <c r="E3" s="19"/>
      <c r="F3" s="19"/>
      <c r="G3" s="21"/>
      <c r="I3" s="22"/>
    </row>
    <row r="4" spans="2:11" s="18" customFormat="1" ht="18" x14ac:dyDescent="0.35">
      <c r="B4" s="292" t="s">
        <v>182</v>
      </c>
      <c r="C4" s="293"/>
      <c r="D4" s="293"/>
      <c r="E4" s="293"/>
      <c r="F4" s="293"/>
      <c r="G4" s="293"/>
      <c r="H4" s="293"/>
      <c r="I4" s="293"/>
      <c r="J4" s="293"/>
      <c r="K4" s="294"/>
    </row>
    <row r="5" spans="2:11" s="18" customFormat="1" ht="48" x14ac:dyDescent="0.25">
      <c r="B5" s="246" t="s">
        <v>14</v>
      </c>
      <c r="C5" s="246" t="s">
        <v>15</v>
      </c>
      <c r="D5" s="246" t="s">
        <v>13</v>
      </c>
      <c r="E5" s="246" t="s">
        <v>16</v>
      </c>
      <c r="F5" s="247" t="s">
        <v>17</v>
      </c>
      <c r="G5" s="247" t="s">
        <v>18</v>
      </c>
      <c r="H5" s="247" t="s">
        <v>19</v>
      </c>
      <c r="I5" s="247" t="s">
        <v>20</v>
      </c>
      <c r="J5" s="247" t="s">
        <v>119</v>
      </c>
      <c r="K5" s="247" t="s">
        <v>120</v>
      </c>
    </row>
    <row r="6" spans="2:11" x14ac:dyDescent="0.25">
      <c r="B6" s="94" t="s">
        <v>39</v>
      </c>
      <c r="C6" s="95" t="s">
        <v>47</v>
      </c>
      <c r="D6" s="33" t="s">
        <v>6</v>
      </c>
      <c r="E6" s="33" t="s">
        <v>24</v>
      </c>
      <c r="F6" s="33" t="s">
        <v>8</v>
      </c>
      <c r="G6" s="26">
        <v>2</v>
      </c>
      <c r="H6" s="39" t="s">
        <v>21</v>
      </c>
      <c r="I6" s="24">
        <v>52</v>
      </c>
      <c r="J6" s="25">
        <v>0</v>
      </c>
      <c r="K6" s="248">
        <f>G6*J6*12</f>
        <v>0</v>
      </c>
    </row>
    <row r="7" spans="2:11" x14ac:dyDescent="0.25">
      <c r="B7" s="94"/>
      <c r="C7" s="95"/>
      <c r="D7" s="33" t="s">
        <v>3</v>
      </c>
      <c r="E7" s="33" t="s">
        <v>24</v>
      </c>
      <c r="F7" s="33" t="s">
        <v>26</v>
      </c>
      <c r="G7" s="26">
        <v>2</v>
      </c>
      <c r="H7" s="39" t="s">
        <v>21</v>
      </c>
      <c r="I7" s="24">
        <v>52</v>
      </c>
      <c r="J7" s="25">
        <v>0</v>
      </c>
      <c r="K7" s="248">
        <f t="shared" ref="K7:K36" si="0">G7*J7*12</f>
        <v>0</v>
      </c>
    </row>
    <row r="8" spans="2:11" x14ac:dyDescent="0.25">
      <c r="B8" s="94"/>
      <c r="C8" s="95"/>
      <c r="D8" s="33" t="s">
        <v>3</v>
      </c>
      <c r="E8" s="33" t="s">
        <v>24</v>
      </c>
      <c r="F8" s="33" t="s">
        <v>27</v>
      </c>
      <c r="G8" s="26">
        <v>3</v>
      </c>
      <c r="H8" s="39" t="s">
        <v>21</v>
      </c>
      <c r="I8" s="24">
        <v>52</v>
      </c>
      <c r="J8" s="25">
        <v>0</v>
      </c>
      <c r="K8" s="248">
        <f t="shared" si="0"/>
        <v>0</v>
      </c>
    </row>
    <row r="9" spans="2:11" s="28" customFormat="1" x14ac:dyDescent="0.25">
      <c r="B9" s="29" t="s">
        <v>11</v>
      </c>
      <c r="C9" s="29" t="s">
        <v>46</v>
      </c>
      <c r="D9" s="30" t="s">
        <v>3</v>
      </c>
      <c r="E9" s="30" t="s">
        <v>25</v>
      </c>
      <c r="F9" s="30" t="s">
        <v>4</v>
      </c>
      <c r="G9" s="30">
        <v>1</v>
      </c>
      <c r="H9" s="115" t="s">
        <v>21</v>
      </c>
      <c r="I9" s="30">
        <v>52</v>
      </c>
      <c r="J9" s="31">
        <v>0</v>
      </c>
      <c r="K9" s="249">
        <f t="shared" si="0"/>
        <v>0</v>
      </c>
    </row>
    <row r="10" spans="2:11" x14ac:dyDescent="0.25">
      <c r="B10" s="32" t="s">
        <v>40</v>
      </c>
      <c r="C10" s="32" t="s">
        <v>45</v>
      </c>
      <c r="D10" s="33" t="s">
        <v>3</v>
      </c>
      <c r="E10" s="33" t="s">
        <v>24</v>
      </c>
      <c r="F10" s="33" t="s">
        <v>4</v>
      </c>
      <c r="G10" s="33">
        <v>1</v>
      </c>
      <c r="H10" s="68" t="s">
        <v>23</v>
      </c>
      <c r="I10" s="24">
        <v>13</v>
      </c>
      <c r="J10" s="25">
        <v>0</v>
      </c>
      <c r="K10" s="248">
        <f t="shared" si="0"/>
        <v>0</v>
      </c>
    </row>
    <row r="11" spans="2:11" x14ac:dyDescent="0.25">
      <c r="B11" s="32" t="s">
        <v>7</v>
      </c>
      <c r="C11" s="32" t="s">
        <v>44</v>
      </c>
      <c r="D11" s="33" t="s">
        <v>3</v>
      </c>
      <c r="E11" s="33" t="s">
        <v>24</v>
      </c>
      <c r="F11" s="33" t="s">
        <v>4</v>
      </c>
      <c r="G11" s="33">
        <v>1</v>
      </c>
      <c r="H11" s="39" t="s">
        <v>21</v>
      </c>
      <c r="I11" s="24">
        <v>52</v>
      </c>
      <c r="J11" s="25">
        <v>0</v>
      </c>
      <c r="K11" s="248">
        <f t="shared" si="0"/>
        <v>0</v>
      </c>
    </row>
    <row r="12" spans="2:11" x14ac:dyDescent="0.25">
      <c r="B12" s="32" t="s">
        <v>41</v>
      </c>
      <c r="C12" s="32" t="s">
        <v>43</v>
      </c>
      <c r="D12" s="33" t="s">
        <v>3</v>
      </c>
      <c r="E12" s="33" t="s">
        <v>24</v>
      </c>
      <c r="F12" s="33" t="s">
        <v>36</v>
      </c>
      <c r="G12" s="33">
        <v>1</v>
      </c>
      <c r="H12" s="39" t="s">
        <v>21</v>
      </c>
      <c r="I12" s="24">
        <v>52</v>
      </c>
      <c r="J12" s="25">
        <v>0</v>
      </c>
      <c r="K12" s="248">
        <f t="shared" si="0"/>
        <v>0</v>
      </c>
    </row>
    <row r="13" spans="2:11" x14ac:dyDescent="0.25">
      <c r="B13" s="32"/>
      <c r="C13" s="32"/>
      <c r="D13" s="33" t="s">
        <v>6</v>
      </c>
      <c r="E13" s="33" t="s">
        <v>24</v>
      </c>
      <c r="F13" s="33" t="s">
        <v>4</v>
      </c>
      <c r="G13" s="33">
        <v>1</v>
      </c>
      <c r="H13" s="68" t="s">
        <v>22</v>
      </c>
      <c r="I13" s="24">
        <v>26</v>
      </c>
      <c r="J13" s="25">
        <v>0</v>
      </c>
      <c r="K13" s="248">
        <f t="shared" si="0"/>
        <v>0</v>
      </c>
    </row>
    <row r="14" spans="2:11" x14ac:dyDescent="0.25">
      <c r="B14" s="32" t="s">
        <v>65</v>
      </c>
      <c r="C14" s="32" t="s">
        <v>42</v>
      </c>
      <c r="D14" s="33" t="s">
        <v>3</v>
      </c>
      <c r="E14" s="33" t="s">
        <v>24</v>
      </c>
      <c r="F14" s="33" t="s">
        <v>30</v>
      </c>
      <c r="G14" s="33">
        <v>1</v>
      </c>
      <c r="H14" s="39" t="s">
        <v>21</v>
      </c>
      <c r="I14" s="24">
        <v>52</v>
      </c>
      <c r="J14" s="25">
        <v>0</v>
      </c>
      <c r="K14" s="248">
        <f t="shared" si="0"/>
        <v>0</v>
      </c>
    </row>
    <row r="15" spans="2:11" x14ac:dyDescent="0.25">
      <c r="B15" s="32"/>
      <c r="C15" s="32"/>
      <c r="D15" s="33" t="s">
        <v>6</v>
      </c>
      <c r="E15" s="33" t="s">
        <v>24</v>
      </c>
      <c r="F15" s="33" t="s">
        <v>33</v>
      </c>
      <c r="G15" s="33">
        <v>1</v>
      </c>
      <c r="H15" s="68" t="s">
        <v>22</v>
      </c>
      <c r="I15" s="24">
        <v>26</v>
      </c>
      <c r="J15" s="25">
        <v>0</v>
      </c>
      <c r="K15" s="248">
        <f t="shared" si="0"/>
        <v>0</v>
      </c>
    </row>
    <row r="16" spans="2:11" x14ac:dyDescent="0.25">
      <c r="B16" s="42" t="s">
        <v>5</v>
      </c>
      <c r="C16" s="42" t="s">
        <v>48</v>
      </c>
      <c r="D16" s="33" t="s">
        <v>3</v>
      </c>
      <c r="E16" s="33" t="s">
        <v>24</v>
      </c>
      <c r="F16" s="33" t="s">
        <v>28</v>
      </c>
      <c r="G16" s="33">
        <v>1</v>
      </c>
      <c r="H16" s="68" t="s">
        <v>22</v>
      </c>
      <c r="I16" s="24">
        <v>26</v>
      </c>
      <c r="J16" s="25">
        <v>0</v>
      </c>
      <c r="K16" s="248">
        <f t="shared" si="0"/>
        <v>0</v>
      </c>
    </row>
    <row r="17" spans="2:11" x14ac:dyDescent="0.25">
      <c r="B17" s="32" t="s">
        <v>2</v>
      </c>
      <c r="C17" s="32" t="s">
        <v>49</v>
      </c>
      <c r="D17" s="33" t="s">
        <v>6</v>
      </c>
      <c r="E17" s="33" t="s">
        <v>24</v>
      </c>
      <c r="F17" s="33" t="s">
        <v>37</v>
      </c>
      <c r="G17" s="33">
        <v>1</v>
      </c>
      <c r="H17" s="39" t="s">
        <v>21</v>
      </c>
      <c r="I17" s="24">
        <v>52</v>
      </c>
      <c r="J17" s="25">
        <v>0</v>
      </c>
      <c r="K17" s="248">
        <f t="shared" si="0"/>
        <v>0</v>
      </c>
    </row>
    <row r="18" spans="2:11" x14ac:dyDescent="0.25">
      <c r="B18" s="32"/>
      <c r="C18" s="32"/>
      <c r="D18" s="33" t="s">
        <v>3</v>
      </c>
      <c r="E18" s="33" t="s">
        <v>31</v>
      </c>
      <c r="F18" s="33" t="s">
        <v>12</v>
      </c>
      <c r="G18" s="33">
        <v>1</v>
      </c>
      <c r="H18" s="68" t="s">
        <v>23</v>
      </c>
      <c r="I18" s="24">
        <v>13</v>
      </c>
      <c r="J18" s="25">
        <v>0</v>
      </c>
      <c r="K18" s="248">
        <f t="shared" si="0"/>
        <v>0</v>
      </c>
    </row>
    <row r="19" spans="2:11" x14ac:dyDescent="0.25">
      <c r="B19" s="32" t="s">
        <v>50</v>
      </c>
      <c r="C19" s="32" t="s">
        <v>51</v>
      </c>
      <c r="D19" s="33" t="s">
        <v>155</v>
      </c>
      <c r="E19" s="33" t="s">
        <v>24</v>
      </c>
      <c r="F19" s="33" t="s">
        <v>32</v>
      </c>
      <c r="G19" s="33">
        <v>1</v>
      </c>
      <c r="H19" s="39" t="s">
        <v>21</v>
      </c>
      <c r="I19" s="24">
        <v>52</v>
      </c>
      <c r="J19" s="25">
        <v>0</v>
      </c>
      <c r="K19" s="248">
        <f t="shared" si="0"/>
        <v>0</v>
      </c>
    </row>
    <row r="20" spans="2:11" x14ac:dyDescent="0.25">
      <c r="B20" s="32"/>
      <c r="C20" s="32"/>
      <c r="D20" s="33" t="s">
        <v>6</v>
      </c>
      <c r="E20" s="33" t="s">
        <v>24</v>
      </c>
      <c r="F20" s="33" t="s">
        <v>4</v>
      </c>
      <c r="G20" s="33">
        <v>1</v>
      </c>
      <c r="H20" s="39" t="s">
        <v>21</v>
      </c>
      <c r="I20" s="24">
        <v>52</v>
      </c>
      <c r="J20" s="25">
        <v>0</v>
      </c>
      <c r="K20" s="248">
        <f t="shared" si="0"/>
        <v>0</v>
      </c>
    </row>
    <row r="21" spans="2:11" x14ac:dyDescent="0.25">
      <c r="B21" s="32"/>
      <c r="C21" s="32"/>
      <c r="D21" s="33" t="s">
        <v>3</v>
      </c>
      <c r="E21" s="33" t="s">
        <v>24</v>
      </c>
      <c r="F21" s="33" t="s">
        <v>37</v>
      </c>
      <c r="G21" s="33">
        <v>1</v>
      </c>
      <c r="H21" s="39" t="s">
        <v>21</v>
      </c>
      <c r="I21" s="24">
        <v>52</v>
      </c>
      <c r="J21" s="25">
        <v>0</v>
      </c>
      <c r="K21" s="248">
        <f t="shared" si="0"/>
        <v>0</v>
      </c>
    </row>
    <row r="22" spans="2:11" x14ac:dyDescent="0.25">
      <c r="B22" s="94" t="s">
        <v>52</v>
      </c>
      <c r="C22" s="94" t="s">
        <v>53</v>
      </c>
      <c r="D22" s="33" t="s">
        <v>3</v>
      </c>
      <c r="E22" s="33" t="s">
        <v>24</v>
      </c>
      <c r="F22" s="33" t="s">
        <v>33</v>
      </c>
      <c r="G22" s="26">
        <v>1</v>
      </c>
      <c r="H22" s="68" t="s">
        <v>22</v>
      </c>
      <c r="I22" s="24">
        <v>26</v>
      </c>
      <c r="J22" s="25">
        <v>0</v>
      </c>
      <c r="K22" s="248">
        <f t="shared" si="0"/>
        <v>0</v>
      </c>
    </row>
    <row r="23" spans="2:11" x14ac:dyDescent="0.25">
      <c r="B23" s="94"/>
      <c r="C23" s="94"/>
      <c r="D23" s="33" t="s">
        <v>6</v>
      </c>
      <c r="E23" s="33" t="s">
        <v>24</v>
      </c>
      <c r="F23" s="33" t="s">
        <v>34</v>
      </c>
      <c r="G23" s="26">
        <v>1</v>
      </c>
      <c r="H23" s="68" t="s">
        <v>22</v>
      </c>
      <c r="I23" s="24">
        <v>26</v>
      </c>
      <c r="J23" s="25">
        <v>0</v>
      </c>
      <c r="K23" s="248">
        <f t="shared" si="0"/>
        <v>0</v>
      </c>
    </row>
    <row r="24" spans="2:11" x14ac:dyDescent="0.25">
      <c r="B24" s="94" t="s">
        <v>54</v>
      </c>
      <c r="C24" s="94" t="s">
        <v>55</v>
      </c>
      <c r="D24" s="33" t="s">
        <v>3</v>
      </c>
      <c r="E24" s="33" t="s">
        <v>24</v>
      </c>
      <c r="F24" s="33" t="s">
        <v>4</v>
      </c>
      <c r="G24" s="26">
        <v>1</v>
      </c>
      <c r="H24" s="39" t="s">
        <v>21</v>
      </c>
      <c r="I24" s="24">
        <v>52</v>
      </c>
      <c r="J24" s="25">
        <v>0</v>
      </c>
      <c r="K24" s="248">
        <f t="shared" si="0"/>
        <v>0</v>
      </c>
    </row>
    <row r="25" spans="2:11" x14ac:dyDescent="0.25">
      <c r="B25" s="29" t="s">
        <v>56</v>
      </c>
      <c r="C25" s="29" t="s">
        <v>57</v>
      </c>
      <c r="D25" s="30" t="s">
        <v>6</v>
      </c>
      <c r="E25" s="30" t="s">
        <v>24</v>
      </c>
      <c r="F25" s="30" t="s">
        <v>4</v>
      </c>
      <c r="G25" s="30">
        <v>1</v>
      </c>
      <c r="H25" s="116" t="s">
        <v>22</v>
      </c>
      <c r="I25" s="37">
        <v>26</v>
      </c>
      <c r="J25" s="31">
        <v>0</v>
      </c>
      <c r="K25" s="249">
        <f t="shared" si="0"/>
        <v>0</v>
      </c>
    </row>
    <row r="26" spans="2:11" x14ac:dyDescent="0.25">
      <c r="B26" s="29"/>
      <c r="C26" s="29"/>
      <c r="D26" s="30" t="s">
        <v>3</v>
      </c>
      <c r="E26" s="30" t="s">
        <v>24</v>
      </c>
      <c r="F26" s="30" t="s">
        <v>36</v>
      </c>
      <c r="G26" s="30">
        <v>1</v>
      </c>
      <c r="H26" s="116" t="s">
        <v>21</v>
      </c>
      <c r="I26" s="37">
        <v>52</v>
      </c>
      <c r="J26" s="31">
        <v>0</v>
      </c>
      <c r="K26" s="249">
        <f t="shared" si="0"/>
        <v>0</v>
      </c>
    </row>
    <row r="27" spans="2:11" x14ac:dyDescent="0.25">
      <c r="B27" s="29"/>
      <c r="C27" s="29"/>
      <c r="D27" s="30" t="s">
        <v>155</v>
      </c>
      <c r="E27" s="30" t="s">
        <v>24</v>
      </c>
      <c r="F27" s="30" t="s">
        <v>32</v>
      </c>
      <c r="G27" s="30">
        <v>1</v>
      </c>
      <c r="H27" s="116" t="s">
        <v>22</v>
      </c>
      <c r="I27" s="37">
        <v>26</v>
      </c>
      <c r="J27" s="31">
        <v>0</v>
      </c>
      <c r="K27" s="249">
        <f t="shared" si="0"/>
        <v>0</v>
      </c>
    </row>
    <row r="28" spans="2:11" s="38" customFormat="1" x14ac:dyDescent="0.25">
      <c r="B28" s="29" t="s">
        <v>10</v>
      </c>
      <c r="C28" s="29" t="s">
        <v>58</v>
      </c>
      <c r="D28" s="30" t="s">
        <v>3</v>
      </c>
      <c r="E28" s="30" t="s">
        <v>24</v>
      </c>
      <c r="F28" s="30" t="s">
        <v>4</v>
      </c>
      <c r="G28" s="30">
        <v>1</v>
      </c>
      <c r="H28" s="116" t="s">
        <v>21</v>
      </c>
      <c r="I28" s="37">
        <v>52</v>
      </c>
      <c r="J28" s="31">
        <v>0</v>
      </c>
      <c r="K28" s="249">
        <f t="shared" si="0"/>
        <v>0</v>
      </c>
    </row>
    <row r="29" spans="2:11" x14ac:dyDescent="0.25">
      <c r="B29" s="117" t="s">
        <v>59</v>
      </c>
      <c r="C29" s="117" t="s">
        <v>60</v>
      </c>
      <c r="D29" s="33" t="s">
        <v>3</v>
      </c>
      <c r="E29" s="33" t="s">
        <v>24</v>
      </c>
      <c r="F29" s="33" t="s">
        <v>34</v>
      </c>
      <c r="G29" s="24">
        <v>1</v>
      </c>
      <c r="H29" s="39" t="s">
        <v>21</v>
      </c>
      <c r="I29" s="24">
        <v>52</v>
      </c>
      <c r="J29" s="25">
        <v>0</v>
      </c>
      <c r="K29" s="248">
        <f t="shared" si="0"/>
        <v>0</v>
      </c>
    </row>
    <row r="30" spans="2:11" x14ac:dyDescent="0.25">
      <c r="B30" s="117"/>
      <c r="C30" s="117"/>
      <c r="D30" s="33" t="s">
        <v>3</v>
      </c>
      <c r="E30" s="33" t="s">
        <v>24</v>
      </c>
      <c r="F30" s="33" t="s">
        <v>4</v>
      </c>
      <c r="G30" s="24">
        <v>1</v>
      </c>
      <c r="H30" s="39" t="s">
        <v>21</v>
      </c>
      <c r="I30" s="24">
        <v>52</v>
      </c>
      <c r="J30" s="25">
        <v>0</v>
      </c>
      <c r="K30" s="248">
        <f t="shared" si="0"/>
        <v>0</v>
      </c>
    </row>
    <row r="31" spans="2:11" x14ac:dyDescent="0.25">
      <c r="B31" s="117"/>
      <c r="C31" s="117"/>
      <c r="D31" s="33" t="s">
        <v>6</v>
      </c>
      <c r="E31" s="33" t="s">
        <v>24</v>
      </c>
      <c r="F31" s="33" t="s">
        <v>33</v>
      </c>
      <c r="G31" s="24">
        <v>1</v>
      </c>
      <c r="H31" s="39" t="s">
        <v>21</v>
      </c>
      <c r="I31" s="24">
        <v>52</v>
      </c>
      <c r="J31" s="25">
        <v>0</v>
      </c>
      <c r="K31" s="248">
        <f t="shared" si="0"/>
        <v>0</v>
      </c>
    </row>
    <row r="32" spans="2:11" x14ac:dyDescent="0.25">
      <c r="B32" s="32" t="s">
        <v>61</v>
      </c>
      <c r="C32" s="32" t="s">
        <v>62</v>
      </c>
      <c r="D32" s="33" t="s">
        <v>99</v>
      </c>
      <c r="E32" s="33" t="s">
        <v>24</v>
      </c>
      <c r="F32" s="33" t="s">
        <v>4</v>
      </c>
      <c r="G32" s="33">
        <v>4</v>
      </c>
      <c r="H32" s="68" t="s">
        <v>23</v>
      </c>
      <c r="I32" s="24">
        <v>13</v>
      </c>
      <c r="J32" s="25">
        <v>0</v>
      </c>
      <c r="K32" s="248">
        <f t="shared" si="0"/>
        <v>0</v>
      </c>
    </row>
    <row r="33" spans="2:11" x14ac:dyDescent="0.25">
      <c r="B33" s="32"/>
      <c r="C33" s="32"/>
      <c r="D33" s="33" t="s">
        <v>3</v>
      </c>
      <c r="E33" s="33" t="s">
        <v>24</v>
      </c>
      <c r="F33" s="33" t="s">
        <v>4</v>
      </c>
      <c r="G33" s="26">
        <v>7</v>
      </c>
      <c r="H33" s="39" t="s">
        <v>21</v>
      </c>
      <c r="I33" s="24">
        <v>52</v>
      </c>
      <c r="J33" s="25">
        <v>0</v>
      </c>
      <c r="K33" s="248">
        <f t="shared" si="0"/>
        <v>0</v>
      </c>
    </row>
    <row r="34" spans="2:11" x14ac:dyDescent="0.25">
      <c r="B34" s="32"/>
      <c r="C34" s="32"/>
      <c r="D34" s="33" t="s">
        <v>3</v>
      </c>
      <c r="E34" s="33" t="s">
        <v>24</v>
      </c>
      <c r="F34" s="33" t="s">
        <v>36</v>
      </c>
      <c r="G34" s="33">
        <v>1</v>
      </c>
      <c r="H34" s="68" t="s">
        <v>22</v>
      </c>
      <c r="I34" s="24">
        <v>26</v>
      </c>
      <c r="J34" s="25">
        <v>0</v>
      </c>
      <c r="K34" s="248">
        <f t="shared" si="0"/>
        <v>0</v>
      </c>
    </row>
    <row r="35" spans="2:11" x14ac:dyDescent="0.25">
      <c r="B35" s="32"/>
      <c r="C35" s="32"/>
      <c r="D35" s="33" t="s">
        <v>6</v>
      </c>
      <c r="E35" s="33" t="s">
        <v>38</v>
      </c>
      <c r="F35" s="33" t="s">
        <v>35</v>
      </c>
      <c r="G35" s="33">
        <v>1</v>
      </c>
      <c r="H35" s="39" t="s">
        <v>21</v>
      </c>
      <c r="I35" s="24">
        <v>52</v>
      </c>
      <c r="J35" s="25">
        <v>0</v>
      </c>
      <c r="K35" s="248">
        <f t="shared" si="0"/>
        <v>0</v>
      </c>
    </row>
    <row r="36" spans="2:11" x14ac:dyDescent="0.25">
      <c r="B36" s="32" t="s">
        <v>9</v>
      </c>
      <c r="C36" s="32" t="s">
        <v>63</v>
      </c>
      <c r="D36" s="33" t="s">
        <v>3</v>
      </c>
      <c r="E36" s="33" t="s">
        <v>24</v>
      </c>
      <c r="F36" s="33" t="s">
        <v>4</v>
      </c>
      <c r="G36" s="33">
        <v>2</v>
      </c>
      <c r="H36" s="39" t="s">
        <v>21</v>
      </c>
      <c r="I36" s="24">
        <v>52</v>
      </c>
      <c r="J36" s="25">
        <v>0</v>
      </c>
      <c r="K36" s="250">
        <f t="shared" si="0"/>
        <v>0</v>
      </c>
    </row>
    <row r="37" spans="2:11" ht="16.2" customHeight="1" x14ac:dyDescent="0.4">
      <c r="B37" s="43"/>
      <c r="C37" s="43"/>
      <c r="D37" s="44"/>
      <c r="E37" s="44"/>
      <c r="F37" s="44"/>
      <c r="G37" s="132" t="s">
        <v>179</v>
      </c>
      <c r="H37" s="133"/>
      <c r="I37" s="133"/>
      <c r="J37" s="134"/>
      <c r="K37" s="131">
        <f>SUM(K6:K36)</f>
        <v>0</v>
      </c>
    </row>
    <row r="38" spans="2:11" x14ac:dyDescent="0.25">
      <c r="B38" s="43"/>
      <c r="C38" s="43"/>
      <c r="D38" s="44"/>
      <c r="E38" s="44"/>
      <c r="F38" s="44"/>
      <c r="G38" s="44"/>
      <c r="H38" s="130"/>
      <c r="I38" s="44"/>
      <c r="J38" s="46"/>
      <c r="K38" s="49"/>
    </row>
    <row r="39" spans="2:11" ht="18" x14ac:dyDescent="0.35">
      <c r="B39" s="289" t="s">
        <v>181</v>
      </c>
      <c r="C39" s="290"/>
      <c r="D39" s="290"/>
      <c r="E39" s="290"/>
      <c r="F39" s="290"/>
      <c r="G39" s="290"/>
      <c r="H39" s="290"/>
      <c r="I39" s="290"/>
      <c r="J39" s="290"/>
      <c r="K39" s="291"/>
    </row>
    <row r="40" spans="2:11" s="18" customFormat="1" ht="48" x14ac:dyDescent="0.25">
      <c r="B40" s="138" t="s">
        <v>14</v>
      </c>
      <c r="C40" s="138" t="s">
        <v>15</v>
      </c>
      <c r="D40" s="138" t="s">
        <v>13</v>
      </c>
      <c r="E40" s="138" t="s">
        <v>16</v>
      </c>
      <c r="F40" s="139" t="s">
        <v>17</v>
      </c>
      <c r="G40" s="139" t="s">
        <v>18</v>
      </c>
      <c r="H40" s="139" t="s">
        <v>19</v>
      </c>
      <c r="I40" s="139" t="s">
        <v>20</v>
      </c>
      <c r="J40" s="139" t="s">
        <v>119</v>
      </c>
      <c r="K40" s="139" t="s">
        <v>120</v>
      </c>
    </row>
    <row r="41" spans="2:11" s="40" customFormat="1" x14ac:dyDescent="0.25">
      <c r="B41" s="36" t="s">
        <v>70</v>
      </c>
      <c r="C41" s="36" t="s">
        <v>71</v>
      </c>
      <c r="D41" s="127" t="s">
        <v>3</v>
      </c>
      <c r="E41" s="127" t="s">
        <v>24</v>
      </c>
      <c r="F41" s="127" t="s">
        <v>33</v>
      </c>
      <c r="G41" s="127">
        <v>1</v>
      </c>
      <c r="H41" s="128" t="s">
        <v>72</v>
      </c>
      <c r="I41" s="127">
        <v>104</v>
      </c>
      <c r="J41" s="129">
        <v>0</v>
      </c>
      <c r="K41" s="244">
        <f>G41*J41*12</f>
        <v>0</v>
      </c>
    </row>
    <row r="42" spans="2:11" x14ac:dyDescent="0.25">
      <c r="B42" s="32"/>
      <c r="C42" s="32"/>
      <c r="D42" s="33" t="s">
        <v>6</v>
      </c>
      <c r="E42" s="33" t="s">
        <v>24</v>
      </c>
      <c r="F42" s="33" t="s">
        <v>34</v>
      </c>
      <c r="G42" s="33">
        <v>2</v>
      </c>
      <c r="H42" s="68" t="s">
        <v>73</v>
      </c>
      <c r="I42" s="24">
        <v>26</v>
      </c>
      <c r="J42" s="41">
        <v>0</v>
      </c>
      <c r="K42" s="245">
        <f t="shared" ref="K42:K60" si="1">G42*J42*12</f>
        <v>0</v>
      </c>
    </row>
    <row r="43" spans="2:11" x14ac:dyDescent="0.25">
      <c r="B43" s="32"/>
      <c r="C43" s="32"/>
      <c r="D43" s="33" t="s">
        <v>6</v>
      </c>
      <c r="E43" s="33" t="s">
        <v>24</v>
      </c>
      <c r="F43" s="33" t="s">
        <v>4</v>
      </c>
      <c r="G43" s="33">
        <v>3</v>
      </c>
      <c r="H43" s="39" t="s">
        <v>73</v>
      </c>
      <c r="I43" s="24">
        <v>26</v>
      </c>
      <c r="J43" s="41">
        <v>0</v>
      </c>
      <c r="K43" s="245">
        <f t="shared" si="1"/>
        <v>0</v>
      </c>
    </row>
    <row r="44" spans="2:11" s="40" customFormat="1" x14ac:dyDescent="0.25">
      <c r="B44" s="32"/>
      <c r="C44" s="32"/>
      <c r="D44" s="33" t="s">
        <v>74</v>
      </c>
      <c r="E44" s="33" t="s">
        <v>24</v>
      </c>
      <c r="F44" s="33" t="s">
        <v>33</v>
      </c>
      <c r="G44" s="33">
        <v>1</v>
      </c>
      <c r="H44" s="118" t="s">
        <v>21</v>
      </c>
      <c r="I44" s="33">
        <v>52</v>
      </c>
      <c r="J44" s="41">
        <v>0</v>
      </c>
      <c r="K44" s="245">
        <f t="shared" si="1"/>
        <v>0</v>
      </c>
    </row>
    <row r="45" spans="2:11" x14ac:dyDescent="0.25">
      <c r="B45" s="32"/>
      <c r="C45" s="32"/>
      <c r="D45" s="33" t="s">
        <v>99</v>
      </c>
      <c r="E45" s="33" t="s">
        <v>24</v>
      </c>
      <c r="F45" s="33" t="s">
        <v>4</v>
      </c>
      <c r="G45" s="33">
        <v>1</v>
      </c>
      <c r="H45" s="68" t="s">
        <v>73</v>
      </c>
      <c r="I45" s="24">
        <v>26</v>
      </c>
      <c r="J45" s="41">
        <v>0</v>
      </c>
      <c r="K45" s="245">
        <f t="shared" si="1"/>
        <v>0</v>
      </c>
    </row>
    <row r="46" spans="2:11" s="40" customFormat="1" x14ac:dyDescent="0.25">
      <c r="B46" s="32" t="s">
        <v>75</v>
      </c>
      <c r="C46" s="32" t="s">
        <v>76</v>
      </c>
      <c r="D46" s="33" t="s">
        <v>3</v>
      </c>
      <c r="E46" s="33" t="s">
        <v>24</v>
      </c>
      <c r="F46" s="33" t="s">
        <v>4</v>
      </c>
      <c r="G46" s="33">
        <v>2</v>
      </c>
      <c r="H46" s="118" t="s">
        <v>73</v>
      </c>
      <c r="I46" s="33">
        <v>26</v>
      </c>
      <c r="J46" s="41">
        <v>0</v>
      </c>
      <c r="K46" s="245">
        <f t="shared" si="1"/>
        <v>0</v>
      </c>
    </row>
    <row r="47" spans="2:11" x14ac:dyDescent="0.25">
      <c r="B47" s="32"/>
      <c r="C47" s="32"/>
      <c r="D47" s="33" t="s">
        <v>6</v>
      </c>
      <c r="E47" s="33" t="s">
        <v>24</v>
      </c>
      <c r="F47" s="33" t="s">
        <v>4</v>
      </c>
      <c r="G47" s="33">
        <v>2</v>
      </c>
      <c r="H47" s="68" t="s">
        <v>23</v>
      </c>
      <c r="I47" s="24">
        <v>13</v>
      </c>
      <c r="J47" s="41">
        <v>0</v>
      </c>
      <c r="K47" s="245">
        <f t="shared" si="1"/>
        <v>0</v>
      </c>
    </row>
    <row r="48" spans="2:11" x14ac:dyDescent="0.25">
      <c r="B48" s="32" t="s">
        <v>77</v>
      </c>
      <c r="C48" s="32" t="s">
        <v>78</v>
      </c>
      <c r="D48" s="33" t="s">
        <v>3</v>
      </c>
      <c r="E48" s="33" t="s">
        <v>24</v>
      </c>
      <c r="F48" s="33" t="s">
        <v>29</v>
      </c>
      <c r="G48" s="33">
        <v>1</v>
      </c>
      <c r="H48" s="39" t="s">
        <v>79</v>
      </c>
      <c r="I48" s="24">
        <v>52</v>
      </c>
      <c r="J48" s="41">
        <v>0</v>
      </c>
      <c r="K48" s="245">
        <f t="shared" si="1"/>
        <v>0</v>
      </c>
    </row>
    <row r="49" spans="2:11" s="40" customFormat="1" x14ac:dyDescent="0.25">
      <c r="B49" s="32"/>
      <c r="C49" s="32"/>
      <c r="D49" s="33" t="s">
        <v>6</v>
      </c>
      <c r="E49" s="33" t="s">
        <v>24</v>
      </c>
      <c r="F49" s="33" t="s">
        <v>34</v>
      </c>
      <c r="G49" s="33">
        <v>1</v>
      </c>
      <c r="H49" s="118" t="s">
        <v>73</v>
      </c>
      <c r="I49" s="33">
        <v>26</v>
      </c>
      <c r="J49" s="41">
        <v>0</v>
      </c>
      <c r="K49" s="245">
        <f t="shared" si="1"/>
        <v>0</v>
      </c>
    </row>
    <row r="50" spans="2:11" x14ac:dyDescent="0.25">
      <c r="B50" s="32"/>
      <c r="C50" s="32"/>
      <c r="D50" s="33" t="s">
        <v>74</v>
      </c>
      <c r="E50" s="33" t="s">
        <v>24</v>
      </c>
      <c r="F50" s="33" t="s">
        <v>34</v>
      </c>
      <c r="G50" s="33">
        <v>1</v>
      </c>
      <c r="H50" s="68" t="s">
        <v>21</v>
      </c>
      <c r="I50" s="24">
        <v>52</v>
      </c>
      <c r="J50" s="41">
        <v>0</v>
      </c>
      <c r="K50" s="245">
        <f t="shared" si="1"/>
        <v>0</v>
      </c>
    </row>
    <row r="51" spans="2:11" x14ac:dyDescent="0.25">
      <c r="B51" s="32" t="s">
        <v>80</v>
      </c>
      <c r="C51" s="32" t="s">
        <v>81</v>
      </c>
      <c r="D51" s="33" t="s">
        <v>3</v>
      </c>
      <c r="E51" s="33" t="s">
        <v>24</v>
      </c>
      <c r="F51" s="33" t="s">
        <v>29</v>
      </c>
      <c r="G51" s="33">
        <v>1</v>
      </c>
      <c r="H51" s="39" t="s">
        <v>73</v>
      </c>
      <c r="I51" s="24">
        <v>26</v>
      </c>
      <c r="J51" s="41">
        <v>0</v>
      </c>
      <c r="K51" s="245">
        <f t="shared" si="1"/>
        <v>0</v>
      </c>
    </row>
    <row r="52" spans="2:11" s="40" customFormat="1" x14ac:dyDescent="0.25">
      <c r="B52" s="32"/>
      <c r="C52" s="32"/>
      <c r="D52" s="33" t="s">
        <v>6</v>
      </c>
      <c r="E52" s="33" t="s">
        <v>24</v>
      </c>
      <c r="F52" s="33" t="s">
        <v>34</v>
      </c>
      <c r="G52" s="33">
        <v>1</v>
      </c>
      <c r="H52" s="39" t="s">
        <v>73</v>
      </c>
      <c r="I52" s="24">
        <v>26</v>
      </c>
      <c r="J52" s="41">
        <v>0</v>
      </c>
      <c r="K52" s="245">
        <f t="shared" si="1"/>
        <v>0</v>
      </c>
    </row>
    <row r="53" spans="2:11" s="40" customFormat="1" x14ac:dyDescent="0.25">
      <c r="B53" s="32"/>
      <c r="C53" s="32"/>
      <c r="D53" s="33" t="s">
        <v>74</v>
      </c>
      <c r="E53" s="33" t="s">
        <v>24</v>
      </c>
      <c r="F53" s="33" t="s">
        <v>34</v>
      </c>
      <c r="G53" s="33">
        <v>1</v>
      </c>
      <c r="H53" s="118" t="s">
        <v>21</v>
      </c>
      <c r="I53" s="33">
        <v>52</v>
      </c>
      <c r="J53" s="41">
        <v>0</v>
      </c>
      <c r="K53" s="245">
        <f t="shared" si="1"/>
        <v>0</v>
      </c>
    </row>
    <row r="54" spans="2:11" x14ac:dyDescent="0.25">
      <c r="B54" s="32" t="s">
        <v>85</v>
      </c>
      <c r="C54" s="32" t="s">
        <v>86</v>
      </c>
      <c r="D54" s="33" t="s">
        <v>3</v>
      </c>
      <c r="E54" s="33" t="s">
        <v>25</v>
      </c>
      <c r="F54" s="33" t="s">
        <v>4</v>
      </c>
      <c r="G54" s="33">
        <v>1</v>
      </c>
      <c r="H54" s="118" t="s">
        <v>21</v>
      </c>
      <c r="I54" s="33">
        <v>52</v>
      </c>
      <c r="J54" s="41">
        <v>0</v>
      </c>
      <c r="K54" s="245">
        <f t="shared" si="1"/>
        <v>0</v>
      </c>
    </row>
    <row r="55" spans="2:11" s="40" customFormat="1" x14ac:dyDescent="0.25">
      <c r="B55" s="96" t="s">
        <v>82</v>
      </c>
      <c r="C55" s="32" t="s">
        <v>83</v>
      </c>
      <c r="D55" s="33" t="s">
        <v>3</v>
      </c>
      <c r="E55" s="33" t="s">
        <v>24</v>
      </c>
      <c r="F55" s="33" t="s">
        <v>84</v>
      </c>
      <c r="G55" s="33">
        <v>1</v>
      </c>
      <c r="H55" s="68" t="s">
        <v>73</v>
      </c>
      <c r="I55" s="24">
        <v>26</v>
      </c>
      <c r="J55" s="41">
        <v>0</v>
      </c>
      <c r="K55" s="245">
        <f t="shared" si="1"/>
        <v>0</v>
      </c>
    </row>
    <row r="56" spans="2:11" x14ac:dyDescent="0.25">
      <c r="B56" s="32" t="s">
        <v>89</v>
      </c>
      <c r="C56" s="32" t="s">
        <v>90</v>
      </c>
      <c r="D56" s="33" t="s">
        <v>3</v>
      </c>
      <c r="E56" s="33" t="s">
        <v>24</v>
      </c>
      <c r="F56" s="33" t="s">
        <v>4</v>
      </c>
      <c r="G56" s="33">
        <v>1</v>
      </c>
      <c r="H56" s="118" t="s">
        <v>73</v>
      </c>
      <c r="I56" s="33">
        <v>26</v>
      </c>
      <c r="J56" s="41">
        <v>0</v>
      </c>
      <c r="K56" s="245">
        <f t="shared" si="1"/>
        <v>0</v>
      </c>
    </row>
    <row r="57" spans="2:11" x14ac:dyDescent="0.25">
      <c r="B57" s="32" t="s">
        <v>91</v>
      </c>
      <c r="C57" s="32" t="s">
        <v>92</v>
      </c>
      <c r="D57" s="33" t="s">
        <v>3</v>
      </c>
      <c r="E57" s="33" t="s">
        <v>24</v>
      </c>
      <c r="F57" s="33" t="s">
        <v>4</v>
      </c>
      <c r="G57" s="33">
        <v>1</v>
      </c>
      <c r="H57" s="69" t="s">
        <v>73</v>
      </c>
      <c r="I57" s="24">
        <v>26</v>
      </c>
      <c r="J57" s="41">
        <v>0</v>
      </c>
      <c r="K57" s="245">
        <f t="shared" si="1"/>
        <v>0</v>
      </c>
    </row>
    <row r="58" spans="2:11" x14ac:dyDescent="0.25">
      <c r="B58" s="32" t="s">
        <v>93</v>
      </c>
      <c r="C58" s="32" t="s">
        <v>94</v>
      </c>
      <c r="D58" s="33" t="s">
        <v>3</v>
      </c>
      <c r="E58" s="33" t="s">
        <v>24</v>
      </c>
      <c r="F58" s="33" t="s">
        <v>29</v>
      </c>
      <c r="G58" s="33">
        <v>1</v>
      </c>
      <c r="H58" s="39" t="s">
        <v>73</v>
      </c>
      <c r="I58" s="24">
        <v>26</v>
      </c>
      <c r="J58" s="41">
        <v>0</v>
      </c>
      <c r="K58" s="245">
        <f t="shared" si="1"/>
        <v>0</v>
      </c>
    </row>
    <row r="59" spans="2:11" x14ac:dyDescent="0.25">
      <c r="B59" s="32"/>
      <c r="C59" s="32"/>
      <c r="D59" s="33" t="s">
        <v>74</v>
      </c>
      <c r="E59" s="33" t="s">
        <v>24</v>
      </c>
      <c r="F59" s="33" t="s">
        <v>34</v>
      </c>
      <c r="G59" s="33">
        <v>1</v>
      </c>
      <c r="H59" s="39" t="s">
        <v>73</v>
      </c>
      <c r="I59" s="24">
        <v>26</v>
      </c>
      <c r="J59" s="41">
        <v>0</v>
      </c>
      <c r="K59" s="245">
        <f t="shared" si="1"/>
        <v>0</v>
      </c>
    </row>
    <row r="60" spans="2:11" x14ac:dyDescent="0.25">
      <c r="B60" s="42" t="s">
        <v>87</v>
      </c>
      <c r="C60" s="42" t="s">
        <v>88</v>
      </c>
      <c r="D60" s="33" t="s">
        <v>3</v>
      </c>
      <c r="E60" s="33" t="s">
        <v>25</v>
      </c>
      <c r="F60" s="33" t="s">
        <v>29</v>
      </c>
      <c r="G60" s="33">
        <v>1</v>
      </c>
      <c r="H60" s="68" t="s">
        <v>97</v>
      </c>
      <c r="I60" s="24">
        <v>17</v>
      </c>
      <c r="J60" s="41">
        <v>0</v>
      </c>
      <c r="K60" s="245">
        <f t="shared" si="1"/>
        <v>0</v>
      </c>
    </row>
    <row r="61" spans="2:11" s="43" customFormat="1" ht="16.95" customHeight="1" x14ac:dyDescent="0.4">
      <c r="D61" s="44"/>
      <c r="E61" s="45"/>
      <c r="G61" s="132" t="s">
        <v>180</v>
      </c>
      <c r="H61" s="133"/>
      <c r="I61" s="133"/>
      <c r="J61" s="134"/>
      <c r="K61" s="131">
        <f>SUM(K41:K60)</f>
        <v>0</v>
      </c>
    </row>
  </sheetData>
  <mergeCells count="2">
    <mergeCell ref="B39:K39"/>
    <mergeCell ref="B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P84"/>
  <sheetViews>
    <sheetView showGridLines="0" zoomScale="80" zoomScaleNormal="80" workbookViewId="0">
      <selection activeCell="L52" sqref="L52"/>
    </sheetView>
  </sheetViews>
  <sheetFormatPr defaultColWidth="8.88671875" defaultRowHeight="12" x14ac:dyDescent="0.25"/>
  <cols>
    <col min="1" max="1" width="3.33203125" style="15" customWidth="1"/>
    <col min="2" max="2" width="23.6640625" style="15" customWidth="1"/>
    <col min="3" max="3" width="33.33203125" style="15" customWidth="1"/>
    <col min="4" max="4" width="17.33203125" style="16" customWidth="1"/>
    <col min="5" max="5" width="14.33203125" style="16" customWidth="1"/>
    <col min="6" max="6" width="8.6640625" style="16" customWidth="1"/>
    <col min="7" max="7" width="17.33203125" style="16" customWidth="1"/>
    <col min="8" max="8" width="15.6640625" style="16" customWidth="1"/>
    <col min="9" max="9" width="13.33203125" style="16" customWidth="1"/>
    <col min="10" max="10" width="19.6640625" style="16" customWidth="1"/>
    <col min="11" max="11" width="19.33203125" style="16" customWidth="1"/>
    <col min="12" max="12" width="19" style="16" customWidth="1"/>
    <col min="13" max="13" width="18.44140625" style="16" customWidth="1"/>
    <col min="14" max="14" width="18.5546875" style="16" customWidth="1"/>
    <col min="15" max="16" width="18.5546875" style="15" customWidth="1"/>
    <col min="17" max="16384" width="8.88671875" style="15"/>
  </cols>
  <sheetData>
    <row r="1" spans="2:16" ht="12.6" thickBot="1" x14ac:dyDescent="0.3"/>
    <row r="2" spans="2:16" ht="12.6" thickBot="1" x14ac:dyDescent="0.3">
      <c r="B2" s="172" t="s">
        <v>211</v>
      </c>
      <c r="C2" s="173"/>
      <c r="E2" s="1"/>
      <c r="F2" s="2" t="s">
        <v>100</v>
      </c>
    </row>
    <row r="3" spans="2:16" x14ac:dyDescent="0.25">
      <c r="B3" s="145"/>
      <c r="C3" s="43"/>
      <c r="D3" s="146"/>
      <c r="E3" s="4"/>
      <c r="F3" s="2"/>
    </row>
    <row r="4" spans="2:16" s="18" customFormat="1" ht="18" x14ac:dyDescent="0.35">
      <c r="B4" s="295" t="s">
        <v>182</v>
      </c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2"/>
    </row>
    <row r="5" spans="2:16" s="18" customFormat="1" x14ac:dyDescent="0.25">
      <c r="B5" s="60" t="s">
        <v>147</v>
      </c>
      <c r="C5" s="61"/>
      <c r="D5" s="62"/>
      <c r="E5" s="62"/>
      <c r="F5" s="70"/>
      <c r="G5" s="70"/>
      <c r="H5" s="22"/>
      <c r="I5" s="22"/>
      <c r="J5" s="22"/>
      <c r="K5" s="22"/>
      <c r="L5" s="22"/>
      <c r="M5" s="22"/>
      <c r="N5" s="22"/>
    </row>
    <row r="6" spans="2:16" s="65" customFormat="1" ht="60.75" customHeight="1" x14ac:dyDescent="0.25">
      <c r="B6" s="87" t="s">
        <v>14</v>
      </c>
      <c r="C6" s="87" t="s">
        <v>15</v>
      </c>
      <c r="D6" s="88" t="s">
        <v>13</v>
      </c>
      <c r="E6" s="88" t="s">
        <v>16</v>
      </c>
      <c r="F6" s="89" t="s">
        <v>17</v>
      </c>
      <c r="G6" s="89" t="s">
        <v>18</v>
      </c>
      <c r="H6" s="89" t="s">
        <v>66</v>
      </c>
      <c r="I6" s="90" t="s">
        <v>124</v>
      </c>
      <c r="J6" s="92" t="s">
        <v>150</v>
      </c>
      <c r="K6" s="89" t="s">
        <v>161</v>
      </c>
      <c r="L6" s="89" t="s">
        <v>153</v>
      </c>
      <c r="M6" s="89" t="s">
        <v>162</v>
      </c>
      <c r="N6" s="84"/>
    </row>
    <row r="7" spans="2:16" s="65" customFormat="1" x14ac:dyDescent="0.25">
      <c r="B7" s="94" t="s">
        <v>131</v>
      </c>
      <c r="C7" s="94" t="s">
        <v>132</v>
      </c>
      <c r="D7" s="26" t="s">
        <v>3</v>
      </c>
      <c r="E7" s="26" t="s">
        <v>25</v>
      </c>
      <c r="F7" s="26" t="s">
        <v>133</v>
      </c>
      <c r="G7" s="26">
        <v>2</v>
      </c>
      <c r="H7" s="68" t="s">
        <v>0</v>
      </c>
      <c r="I7" s="26">
        <v>8</v>
      </c>
      <c r="J7" s="73">
        <v>0</v>
      </c>
      <c r="K7" s="73">
        <v>0</v>
      </c>
      <c r="L7" s="251">
        <f>(J7*G7)*12</f>
        <v>0</v>
      </c>
      <c r="M7" s="251">
        <f>G7*K7*I7</f>
        <v>0</v>
      </c>
      <c r="N7" s="85"/>
    </row>
    <row r="8" spans="2:16" s="45" customFormat="1" x14ac:dyDescent="0.25">
      <c r="B8" s="42" t="s">
        <v>137</v>
      </c>
      <c r="C8" s="42" t="s">
        <v>138</v>
      </c>
      <c r="D8" s="33" t="s">
        <v>3</v>
      </c>
      <c r="E8" s="33" t="s">
        <v>169</v>
      </c>
      <c r="F8" s="33" t="s">
        <v>134</v>
      </c>
      <c r="G8" s="33">
        <v>1</v>
      </c>
      <c r="H8" s="69" t="s">
        <v>0</v>
      </c>
      <c r="I8" s="33">
        <v>6</v>
      </c>
      <c r="J8" s="73">
        <v>0</v>
      </c>
      <c r="K8" s="73">
        <v>0</v>
      </c>
      <c r="L8" s="251">
        <f t="shared" ref="L8:L9" si="0">(J8*G8)*12</f>
        <v>0</v>
      </c>
      <c r="M8" s="251">
        <f>G8*K8*I8</f>
        <v>0</v>
      </c>
      <c r="N8" s="85"/>
    </row>
    <row r="9" spans="2:16" s="47" customFormat="1" x14ac:dyDescent="0.25">
      <c r="B9" s="42" t="s">
        <v>139</v>
      </c>
      <c r="C9" s="42" t="s">
        <v>140</v>
      </c>
      <c r="D9" s="33" t="s">
        <v>3</v>
      </c>
      <c r="E9" s="33" t="s">
        <v>25</v>
      </c>
      <c r="F9" s="33" t="s">
        <v>26</v>
      </c>
      <c r="G9" s="33">
        <v>1</v>
      </c>
      <c r="H9" s="68" t="s">
        <v>0</v>
      </c>
      <c r="I9" s="26">
        <v>8</v>
      </c>
      <c r="J9" s="73">
        <v>0</v>
      </c>
      <c r="K9" s="73">
        <v>0</v>
      </c>
      <c r="L9" s="251">
        <f t="shared" si="0"/>
        <v>0</v>
      </c>
      <c r="M9" s="251">
        <f t="shared" ref="M9" si="1">G9*K9*I9</f>
        <v>0</v>
      </c>
      <c r="N9" s="85"/>
    </row>
    <row r="10" spans="2:16" s="47" customFormat="1" ht="16.95" customHeight="1" x14ac:dyDescent="0.25">
      <c r="B10" s="45"/>
      <c r="C10" s="45"/>
      <c r="D10" s="44"/>
      <c r="E10" s="44"/>
      <c r="F10" s="44"/>
      <c r="G10" s="44"/>
      <c r="H10" s="137"/>
      <c r="I10" s="64"/>
      <c r="J10" s="228" t="s">
        <v>163</v>
      </c>
      <c r="K10" s="113"/>
      <c r="L10" s="113"/>
      <c r="M10" s="98">
        <f>SUM(L7:L9)+SUM(M7:M9)</f>
        <v>0</v>
      </c>
      <c r="N10" s="85"/>
    </row>
    <row r="11" spans="2:16" s="18" customFormat="1" x14ac:dyDescent="0.25">
      <c r="B11" s="60" t="s">
        <v>99</v>
      </c>
      <c r="C11" s="61"/>
      <c r="D11" s="62"/>
      <c r="E11" s="62"/>
      <c r="F11" s="70"/>
      <c r="G11" s="70"/>
      <c r="H11" s="22"/>
      <c r="I11" s="22"/>
      <c r="J11" s="22"/>
      <c r="K11" s="22"/>
      <c r="L11" s="22"/>
      <c r="M11" s="22"/>
      <c r="N11" s="22"/>
    </row>
    <row r="12" spans="2:16" s="65" customFormat="1" ht="63.6" customHeight="1" x14ac:dyDescent="0.25">
      <c r="B12" s="87" t="s">
        <v>14</v>
      </c>
      <c r="C12" s="87" t="s">
        <v>15</v>
      </c>
      <c r="D12" s="88" t="s">
        <v>13</v>
      </c>
      <c r="E12" s="88" t="s">
        <v>16</v>
      </c>
      <c r="F12" s="89" t="s">
        <v>17</v>
      </c>
      <c r="G12" s="89" t="s">
        <v>18</v>
      </c>
      <c r="H12" s="89" t="s">
        <v>66</v>
      </c>
      <c r="I12" s="90" t="s">
        <v>124</v>
      </c>
      <c r="J12" s="91" t="s">
        <v>172</v>
      </c>
      <c r="K12" s="92" t="s">
        <v>150</v>
      </c>
      <c r="L12" s="92" t="s">
        <v>223</v>
      </c>
      <c r="M12" s="89" t="s">
        <v>160</v>
      </c>
      <c r="N12" s="89" t="s">
        <v>153</v>
      </c>
      <c r="O12" s="89" t="s">
        <v>170</v>
      </c>
      <c r="P12" s="89" t="s">
        <v>171</v>
      </c>
    </row>
    <row r="13" spans="2:16" s="65" customFormat="1" x14ac:dyDescent="0.25">
      <c r="B13" s="94" t="s">
        <v>125</v>
      </c>
      <c r="C13" s="95" t="s">
        <v>47</v>
      </c>
      <c r="D13" s="26" t="s">
        <v>99</v>
      </c>
      <c r="E13" s="26" t="s">
        <v>25</v>
      </c>
      <c r="F13" s="26" t="s">
        <v>4</v>
      </c>
      <c r="G13" s="26">
        <v>1</v>
      </c>
      <c r="H13" s="68" t="s">
        <v>0</v>
      </c>
      <c r="I13" s="26">
        <v>4</v>
      </c>
      <c r="J13" s="26">
        <v>15</v>
      </c>
      <c r="K13" s="73">
        <v>0</v>
      </c>
      <c r="L13" s="73">
        <v>0</v>
      </c>
      <c r="M13" s="73">
        <v>0</v>
      </c>
      <c r="N13" s="251">
        <f>(G13*K13)*12</f>
        <v>0</v>
      </c>
      <c r="O13" s="251">
        <f>((G13*J13)*L13)*I13</f>
        <v>0</v>
      </c>
      <c r="P13" s="251">
        <f>(G13*I13)*M13</f>
        <v>0</v>
      </c>
    </row>
    <row r="14" spans="2:16" s="43" customFormat="1" x14ac:dyDescent="0.25">
      <c r="B14" s="32" t="s">
        <v>2</v>
      </c>
      <c r="C14" s="32" t="s">
        <v>49</v>
      </c>
      <c r="D14" s="33" t="s">
        <v>99</v>
      </c>
      <c r="E14" s="33" t="s">
        <v>25</v>
      </c>
      <c r="F14" s="33" t="s">
        <v>4</v>
      </c>
      <c r="G14" s="26">
        <v>18</v>
      </c>
      <c r="H14" s="69" t="s">
        <v>0</v>
      </c>
      <c r="I14" s="26">
        <v>2</v>
      </c>
      <c r="J14" s="26">
        <v>18</v>
      </c>
      <c r="K14" s="73">
        <v>0</v>
      </c>
      <c r="L14" s="73">
        <v>0</v>
      </c>
      <c r="M14" s="73">
        <v>0</v>
      </c>
      <c r="N14" s="251">
        <f>(G14*K14)*12</f>
        <v>0</v>
      </c>
      <c r="O14" s="251">
        <f>((G14*J14)*L14)*I14</f>
        <v>0</v>
      </c>
      <c r="P14" s="251">
        <f>(G14*I14)*M14</f>
        <v>0</v>
      </c>
    </row>
    <row r="15" spans="2:16" ht="17.25" customHeight="1" x14ac:dyDescent="0.4">
      <c r="B15" s="65"/>
      <c r="C15" s="65"/>
      <c r="D15" s="54"/>
      <c r="E15" s="54"/>
      <c r="F15" s="54"/>
      <c r="G15" s="54"/>
      <c r="H15" s="54"/>
      <c r="I15" s="54"/>
      <c r="K15" s="110" t="s">
        <v>164</v>
      </c>
      <c r="L15" s="111"/>
      <c r="M15" s="111"/>
      <c r="N15" s="111"/>
      <c r="O15" s="144"/>
      <c r="P15" s="97">
        <f>(SUM(N13:N14)+SUM(O13:O14))+SUM(P13:P14)</f>
        <v>0</v>
      </c>
    </row>
    <row r="16" spans="2:16" x14ac:dyDescent="0.25">
      <c r="B16" s="60" t="s">
        <v>148</v>
      </c>
      <c r="K16" s="59"/>
      <c r="L16" s="59"/>
      <c r="M16" s="78"/>
      <c r="N16" s="59"/>
    </row>
    <row r="17" spans="2:15" s="65" customFormat="1" ht="60.75" customHeight="1" x14ac:dyDescent="0.25">
      <c r="B17" s="87" t="s">
        <v>14</v>
      </c>
      <c r="C17" s="87" t="s">
        <v>15</v>
      </c>
      <c r="D17" s="88" t="s">
        <v>13</v>
      </c>
      <c r="E17" s="88" t="s">
        <v>16</v>
      </c>
      <c r="F17" s="89" t="s">
        <v>17</v>
      </c>
      <c r="G17" s="89" t="s">
        <v>18</v>
      </c>
      <c r="H17" s="89" t="s">
        <v>66</v>
      </c>
      <c r="I17" s="90" t="s">
        <v>124</v>
      </c>
      <c r="J17" s="91" t="s">
        <v>167</v>
      </c>
      <c r="K17" s="91" t="s">
        <v>223</v>
      </c>
      <c r="L17" s="89" t="s">
        <v>160</v>
      </c>
      <c r="M17" s="89" t="s">
        <v>170</v>
      </c>
      <c r="N17" s="89" t="s">
        <v>171</v>
      </c>
      <c r="O17" s="100"/>
    </row>
    <row r="18" spans="2:15" s="65" customFormat="1" x14ac:dyDescent="0.25">
      <c r="B18" s="32" t="s">
        <v>2</v>
      </c>
      <c r="C18" s="32" t="s">
        <v>49</v>
      </c>
      <c r="D18" s="33" t="s">
        <v>1</v>
      </c>
      <c r="E18" s="33" t="s">
        <v>64</v>
      </c>
      <c r="F18" s="33" t="s">
        <v>68</v>
      </c>
      <c r="G18" s="33">
        <v>1</v>
      </c>
      <c r="H18" s="68" t="s">
        <v>0</v>
      </c>
      <c r="I18" s="26">
        <v>8</v>
      </c>
      <c r="J18" s="26">
        <v>1300</v>
      </c>
      <c r="K18" s="73">
        <v>0</v>
      </c>
      <c r="L18" s="73">
        <v>0</v>
      </c>
      <c r="M18" s="251">
        <f>((G18*J18)*K18)*I18</f>
        <v>0</v>
      </c>
      <c r="N18" s="251">
        <f>(G18*I18)*L18</f>
        <v>0</v>
      </c>
      <c r="O18" s="100"/>
    </row>
    <row r="19" spans="2:15" s="45" customFormat="1" x14ac:dyDescent="0.25">
      <c r="B19" s="93" t="s">
        <v>141</v>
      </c>
      <c r="C19" s="32" t="s">
        <v>62</v>
      </c>
      <c r="D19" s="26" t="s">
        <v>146</v>
      </c>
      <c r="E19" s="26" t="s">
        <v>64</v>
      </c>
      <c r="F19" s="26" t="s">
        <v>136</v>
      </c>
      <c r="G19" s="26">
        <v>1</v>
      </c>
      <c r="H19" s="68" t="s">
        <v>0</v>
      </c>
      <c r="I19" s="26">
        <v>3</v>
      </c>
      <c r="J19" s="26">
        <v>700</v>
      </c>
      <c r="K19" s="73">
        <v>0</v>
      </c>
      <c r="L19" s="73">
        <v>0</v>
      </c>
      <c r="M19" s="251">
        <f>((G19*J19)*K19)*I19</f>
        <v>0</v>
      </c>
      <c r="N19" s="251">
        <f>(G19*I19)*L19</f>
        <v>0</v>
      </c>
      <c r="O19" s="100"/>
    </row>
    <row r="20" spans="2:15" ht="16.2" customHeight="1" x14ac:dyDescent="0.4">
      <c r="K20" s="110" t="s">
        <v>165</v>
      </c>
      <c r="L20" s="111"/>
      <c r="M20" s="111"/>
      <c r="N20" s="97">
        <f>SUM(M18:M19)+SUM(N18:N19)</f>
        <v>0</v>
      </c>
      <c r="O20" s="99"/>
    </row>
    <row r="21" spans="2:15" s="65" customFormat="1" x14ac:dyDescent="0.25">
      <c r="B21" s="60" t="s">
        <v>168</v>
      </c>
      <c r="C21" s="63"/>
      <c r="D21" s="64"/>
      <c r="E21" s="64"/>
      <c r="F21" s="64"/>
      <c r="G21" s="64"/>
      <c r="H21" s="54"/>
      <c r="I21" s="54"/>
      <c r="J21" s="54"/>
      <c r="K21" s="75"/>
      <c r="L21" s="54"/>
      <c r="N21" s="54"/>
      <c r="O21" s="100"/>
    </row>
    <row r="22" spans="2:15" s="65" customFormat="1" ht="49.8" customHeight="1" x14ac:dyDescent="0.25">
      <c r="B22" s="233" t="s">
        <v>219</v>
      </c>
      <c r="C22" s="90" t="s">
        <v>218</v>
      </c>
      <c r="D22" s="89" t="s">
        <v>216</v>
      </c>
      <c r="E22" s="89" t="s">
        <v>215</v>
      </c>
      <c r="F22" s="64"/>
      <c r="G22" s="64"/>
      <c r="H22" s="54"/>
      <c r="I22" s="54"/>
      <c r="J22" s="54"/>
      <c r="K22" s="75"/>
      <c r="L22" s="54"/>
      <c r="N22" s="54"/>
      <c r="O22" s="100"/>
    </row>
    <row r="23" spans="2:15" s="65" customFormat="1" x14ac:dyDescent="0.25">
      <c r="B23" s="231" t="s">
        <v>217</v>
      </c>
      <c r="C23" s="232">
        <v>14</v>
      </c>
      <c r="D23" s="230">
        <v>0</v>
      </c>
      <c r="E23" s="251">
        <f>D23*C23</f>
        <v>0</v>
      </c>
      <c r="F23" s="64"/>
      <c r="G23" s="64"/>
      <c r="H23" s="54"/>
      <c r="I23" s="54"/>
      <c r="J23" s="54"/>
      <c r="K23" s="75"/>
      <c r="L23" s="54"/>
      <c r="N23" s="54"/>
      <c r="O23" s="100"/>
    </row>
    <row r="24" spans="2:15" s="65" customFormat="1" x14ac:dyDescent="0.25">
      <c r="B24" s="60"/>
      <c r="C24" s="63"/>
      <c r="D24" s="64"/>
      <c r="E24" s="64"/>
      <c r="F24" s="64"/>
      <c r="G24" s="64"/>
      <c r="H24" s="54"/>
      <c r="I24" s="54"/>
      <c r="J24" s="54"/>
      <c r="K24" s="75"/>
      <c r="L24" s="54"/>
      <c r="N24" s="54"/>
      <c r="O24" s="100"/>
    </row>
    <row r="25" spans="2:15" s="65" customFormat="1" ht="60" x14ac:dyDescent="0.25">
      <c r="B25" s="101" t="s">
        <v>14</v>
      </c>
      <c r="C25" s="87" t="s">
        <v>15</v>
      </c>
      <c r="D25" s="88" t="s">
        <v>13</v>
      </c>
      <c r="E25" s="88" t="s">
        <v>16</v>
      </c>
      <c r="F25" s="89" t="s">
        <v>17</v>
      </c>
      <c r="G25" s="89" t="s">
        <v>214</v>
      </c>
      <c r="H25" s="89" t="s">
        <v>66</v>
      </c>
      <c r="I25" s="90" t="s">
        <v>124</v>
      </c>
      <c r="J25" s="229" t="s">
        <v>172</v>
      </c>
      <c r="K25" s="92" t="s">
        <v>152</v>
      </c>
      <c r="L25" s="92" t="s">
        <v>222</v>
      </c>
      <c r="M25" s="92" t="s">
        <v>221</v>
      </c>
      <c r="N25" s="89" t="s">
        <v>170</v>
      </c>
      <c r="O25" s="89" t="s">
        <v>220</v>
      </c>
    </row>
    <row r="26" spans="2:15" s="65" customFormat="1" x14ac:dyDescent="0.25">
      <c r="B26" s="23" t="s">
        <v>125</v>
      </c>
      <c r="C26" s="104" t="s">
        <v>47</v>
      </c>
      <c r="D26" s="26" t="s">
        <v>126</v>
      </c>
      <c r="E26" s="26" t="s">
        <v>127</v>
      </c>
      <c r="F26" s="26" t="s">
        <v>8</v>
      </c>
      <c r="G26" s="26">
        <v>1</v>
      </c>
      <c r="H26" s="68" t="s">
        <v>0</v>
      </c>
      <c r="I26" s="26">
        <v>2</v>
      </c>
      <c r="J26" s="153">
        <v>1020</v>
      </c>
      <c r="K26" s="73">
        <v>0</v>
      </c>
      <c r="L26" s="73">
        <v>0</v>
      </c>
      <c r="M26" s="73">
        <v>0</v>
      </c>
      <c r="N26" s="251">
        <f t="shared" ref="N26:N35" si="2">((G26*J26)*K26)*I26</f>
        <v>0</v>
      </c>
      <c r="O26" s="251">
        <f>(G26*L26)+(G26*M26)</f>
        <v>0</v>
      </c>
    </row>
    <row r="27" spans="2:15" s="65" customFormat="1" x14ac:dyDescent="0.25">
      <c r="B27" s="102"/>
      <c r="C27" s="105"/>
      <c r="D27" s="67" t="s">
        <v>128</v>
      </c>
      <c r="E27" s="26" t="s">
        <v>25</v>
      </c>
      <c r="F27" s="26" t="s">
        <v>129</v>
      </c>
      <c r="G27" s="26">
        <v>1</v>
      </c>
      <c r="H27" s="68" t="s">
        <v>0</v>
      </c>
      <c r="I27" s="66">
        <v>2</v>
      </c>
      <c r="J27" s="152">
        <f>(99+112+77+123+119)/5</f>
        <v>106</v>
      </c>
      <c r="K27" s="73">
        <v>0</v>
      </c>
      <c r="L27" s="73">
        <v>0</v>
      </c>
      <c r="M27" s="73">
        <v>0</v>
      </c>
      <c r="N27" s="251">
        <f t="shared" si="2"/>
        <v>0</v>
      </c>
      <c r="O27" s="251">
        <f t="shared" ref="O27:O35" si="3">(G27*L27)+(G27*M27)</f>
        <v>0</v>
      </c>
    </row>
    <row r="28" spans="2:15" s="65" customFormat="1" x14ac:dyDescent="0.25">
      <c r="B28" s="103"/>
      <c r="C28" s="27"/>
      <c r="D28" s="67" t="s">
        <v>154</v>
      </c>
      <c r="E28" s="26" t="s">
        <v>130</v>
      </c>
      <c r="F28" s="26" t="s">
        <v>121</v>
      </c>
      <c r="G28" s="26">
        <v>7</v>
      </c>
      <c r="H28" s="68" t="s">
        <v>0</v>
      </c>
      <c r="I28" s="66">
        <v>1</v>
      </c>
      <c r="J28" s="152">
        <f>488/7</f>
        <v>69.714285714285708</v>
      </c>
      <c r="K28" s="136">
        <v>0</v>
      </c>
      <c r="L28" s="136">
        <v>0</v>
      </c>
      <c r="M28" s="136">
        <v>0</v>
      </c>
      <c r="N28" s="252">
        <f t="shared" si="2"/>
        <v>0</v>
      </c>
      <c r="O28" s="251">
        <f t="shared" si="3"/>
        <v>0</v>
      </c>
    </row>
    <row r="29" spans="2:15" s="65" customFormat="1" x14ac:dyDescent="0.25">
      <c r="B29" s="36" t="s">
        <v>65</v>
      </c>
      <c r="C29" s="36" t="s">
        <v>42</v>
      </c>
      <c r="D29" s="26" t="s">
        <v>122</v>
      </c>
      <c r="E29" s="26" t="s">
        <v>123</v>
      </c>
      <c r="F29" s="26" t="s">
        <v>121</v>
      </c>
      <c r="G29" s="26">
        <v>1</v>
      </c>
      <c r="H29" s="68" t="s">
        <v>0</v>
      </c>
      <c r="I29" s="66">
        <v>4</v>
      </c>
      <c r="J29" s="152">
        <v>70</v>
      </c>
      <c r="K29" s="73">
        <v>0</v>
      </c>
      <c r="L29" s="73">
        <v>0</v>
      </c>
      <c r="M29" s="73">
        <v>0</v>
      </c>
      <c r="N29" s="251">
        <f t="shared" si="2"/>
        <v>0</v>
      </c>
      <c r="O29" s="251">
        <f t="shared" si="3"/>
        <v>0</v>
      </c>
    </row>
    <row r="30" spans="2:15" s="65" customFormat="1" x14ac:dyDescent="0.25">
      <c r="B30" s="34" t="s">
        <v>2</v>
      </c>
      <c r="C30" s="34" t="s">
        <v>49</v>
      </c>
      <c r="D30" s="33" t="s">
        <v>122</v>
      </c>
      <c r="E30" s="33" t="s">
        <v>123</v>
      </c>
      <c r="F30" s="33" t="s">
        <v>121</v>
      </c>
      <c r="G30" s="33">
        <v>1</v>
      </c>
      <c r="H30" s="68" t="s">
        <v>0</v>
      </c>
      <c r="I30" s="26">
        <v>4</v>
      </c>
      <c r="J30" s="153">
        <v>70</v>
      </c>
      <c r="K30" s="73">
        <v>0</v>
      </c>
      <c r="L30" s="73">
        <v>0</v>
      </c>
      <c r="M30" s="73">
        <v>0</v>
      </c>
      <c r="N30" s="251">
        <f t="shared" si="2"/>
        <v>0</v>
      </c>
      <c r="O30" s="251">
        <f t="shared" si="3"/>
        <v>0</v>
      </c>
    </row>
    <row r="31" spans="2:15" s="47" customFormat="1" x14ac:dyDescent="0.25">
      <c r="B31" s="106" t="s">
        <v>141</v>
      </c>
      <c r="C31" s="34" t="s">
        <v>62</v>
      </c>
      <c r="D31" s="56" t="s">
        <v>142</v>
      </c>
      <c r="E31" s="33" t="s">
        <v>127</v>
      </c>
      <c r="F31" s="33" t="s">
        <v>8</v>
      </c>
      <c r="G31" s="33">
        <v>1</v>
      </c>
      <c r="H31" s="68" t="s">
        <v>0</v>
      </c>
      <c r="I31" s="26">
        <v>2</v>
      </c>
      <c r="J31" s="153">
        <v>1030</v>
      </c>
      <c r="K31" s="73">
        <v>0</v>
      </c>
      <c r="L31" s="73">
        <v>0</v>
      </c>
      <c r="M31" s="73">
        <v>0</v>
      </c>
      <c r="N31" s="251">
        <f t="shared" si="2"/>
        <v>0</v>
      </c>
      <c r="O31" s="251">
        <f t="shared" si="3"/>
        <v>0</v>
      </c>
    </row>
    <row r="32" spans="2:15" s="45" customFormat="1" x14ac:dyDescent="0.25">
      <c r="B32" s="107"/>
      <c r="C32" s="35"/>
      <c r="D32" s="56" t="s">
        <v>142</v>
      </c>
      <c r="E32" s="33" t="s">
        <v>127</v>
      </c>
      <c r="F32" s="33" t="s">
        <v>121</v>
      </c>
      <c r="G32" s="33">
        <v>1</v>
      </c>
      <c r="H32" s="68" t="s">
        <v>0</v>
      </c>
      <c r="I32" s="26">
        <v>4</v>
      </c>
      <c r="J32" s="153">
        <v>70</v>
      </c>
      <c r="K32" s="73">
        <v>0</v>
      </c>
      <c r="L32" s="73">
        <v>0</v>
      </c>
      <c r="M32" s="73">
        <v>0</v>
      </c>
      <c r="N32" s="251">
        <f t="shared" si="2"/>
        <v>0</v>
      </c>
      <c r="O32" s="251">
        <f t="shared" si="3"/>
        <v>0</v>
      </c>
    </row>
    <row r="33" spans="2:15" s="45" customFormat="1" x14ac:dyDescent="0.25">
      <c r="B33" s="107"/>
      <c r="C33" s="35"/>
      <c r="D33" s="56" t="s">
        <v>128</v>
      </c>
      <c r="E33" s="26" t="s">
        <v>25</v>
      </c>
      <c r="F33" s="26" t="s">
        <v>4</v>
      </c>
      <c r="G33" s="33">
        <v>2</v>
      </c>
      <c r="H33" s="68" t="s">
        <v>0</v>
      </c>
      <c r="I33" s="26">
        <v>4</v>
      </c>
      <c r="J33" s="153">
        <v>140</v>
      </c>
      <c r="K33" s="73">
        <v>0</v>
      </c>
      <c r="L33" s="73">
        <v>0</v>
      </c>
      <c r="M33" s="73">
        <v>0</v>
      </c>
      <c r="N33" s="251">
        <f t="shared" si="2"/>
        <v>0</v>
      </c>
      <c r="O33" s="251">
        <f t="shared" si="3"/>
        <v>0</v>
      </c>
    </row>
    <row r="34" spans="2:15" s="65" customFormat="1" x14ac:dyDescent="0.25">
      <c r="B34" s="107"/>
      <c r="C34" s="35"/>
      <c r="D34" s="67" t="s">
        <v>154</v>
      </c>
      <c r="E34" s="26" t="s">
        <v>130</v>
      </c>
      <c r="F34" s="33" t="s">
        <v>143</v>
      </c>
      <c r="G34" s="33">
        <v>1</v>
      </c>
      <c r="H34" s="68" t="s">
        <v>0</v>
      </c>
      <c r="I34" s="26">
        <v>2</v>
      </c>
      <c r="J34" s="153">
        <v>230</v>
      </c>
      <c r="K34" s="73">
        <v>0</v>
      </c>
      <c r="L34" s="73">
        <v>0</v>
      </c>
      <c r="M34" s="73">
        <v>0</v>
      </c>
      <c r="N34" s="251">
        <f t="shared" si="2"/>
        <v>0</v>
      </c>
      <c r="O34" s="251">
        <f t="shared" si="3"/>
        <v>0</v>
      </c>
    </row>
    <row r="35" spans="2:15" s="65" customFormat="1" x14ac:dyDescent="0.25">
      <c r="B35" s="108"/>
      <c r="C35" s="109"/>
      <c r="D35" s="56" t="s">
        <v>122</v>
      </c>
      <c r="E35" s="26" t="s">
        <v>123</v>
      </c>
      <c r="F35" s="26" t="s">
        <v>121</v>
      </c>
      <c r="G35" s="33">
        <v>2</v>
      </c>
      <c r="H35" s="68" t="s">
        <v>0</v>
      </c>
      <c r="I35" s="26">
        <v>2</v>
      </c>
      <c r="J35" s="153">
        <v>70</v>
      </c>
      <c r="K35" s="73">
        <v>0</v>
      </c>
      <c r="L35" s="73">
        <v>0</v>
      </c>
      <c r="M35" s="73">
        <v>0</v>
      </c>
      <c r="N35" s="251">
        <f t="shared" si="2"/>
        <v>0</v>
      </c>
      <c r="O35" s="251">
        <f t="shared" si="3"/>
        <v>0</v>
      </c>
    </row>
    <row r="36" spans="2:15" ht="16.2" customHeight="1" x14ac:dyDescent="0.4">
      <c r="K36" s="54"/>
      <c r="L36" s="147" t="s">
        <v>166</v>
      </c>
      <c r="M36" s="147"/>
      <c r="N36" s="147"/>
      <c r="O36" s="148">
        <f>E23+(SUM(N26:N35)+SUM(O26:O35))</f>
        <v>0</v>
      </c>
    </row>
    <row r="37" spans="2:15" x14ac:dyDescent="0.25">
      <c r="B37" s="234"/>
    </row>
    <row r="38" spans="2:15" ht="16.2" customHeight="1" x14ac:dyDescent="0.4">
      <c r="B38" s="296" t="s">
        <v>181</v>
      </c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151"/>
      <c r="O38" s="99"/>
    </row>
    <row r="39" spans="2:15" ht="16.2" customHeight="1" x14ac:dyDescent="0.4">
      <c r="B39" s="60" t="s">
        <v>147</v>
      </c>
      <c r="K39" s="150"/>
      <c r="L39" s="150"/>
      <c r="M39" s="150"/>
      <c r="N39" s="151"/>
      <c r="O39" s="99"/>
    </row>
    <row r="40" spans="2:15" s="47" customFormat="1" ht="60" x14ac:dyDescent="0.25">
      <c r="B40" s="140" t="s">
        <v>14</v>
      </c>
      <c r="C40" s="140" t="s">
        <v>15</v>
      </c>
      <c r="D40" s="138" t="s">
        <v>13</v>
      </c>
      <c r="E40" s="138" t="s">
        <v>16</v>
      </c>
      <c r="F40" s="139" t="s">
        <v>17</v>
      </c>
      <c r="G40" s="139" t="s">
        <v>18</v>
      </c>
      <c r="H40" s="139" t="s">
        <v>66</v>
      </c>
      <c r="I40" s="198" t="s">
        <v>124</v>
      </c>
      <c r="J40" s="142" t="s">
        <v>150</v>
      </c>
      <c r="K40" s="139" t="s">
        <v>161</v>
      </c>
      <c r="L40" s="139" t="s">
        <v>153</v>
      </c>
      <c r="M40" s="139" t="s">
        <v>162</v>
      </c>
      <c r="N40" s="85"/>
    </row>
    <row r="41" spans="2:15" s="65" customFormat="1" x14ac:dyDescent="0.25">
      <c r="B41" s="94" t="s">
        <v>70</v>
      </c>
      <c r="C41" s="32" t="s">
        <v>71</v>
      </c>
      <c r="D41" s="33" t="s">
        <v>6</v>
      </c>
      <c r="E41" s="33" t="s">
        <v>25</v>
      </c>
      <c r="F41" s="33" t="s">
        <v>34</v>
      </c>
      <c r="G41" s="33">
        <v>2</v>
      </c>
      <c r="H41" s="68" t="s">
        <v>0</v>
      </c>
      <c r="I41" s="215">
        <v>1</v>
      </c>
      <c r="J41" s="73">
        <v>0</v>
      </c>
      <c r="K41" s="73">
        <v>0</v>
      </c>
      <c r="L41" s="253">
        <f>(J41*G41)*12</f>
        <v>0</v>
      </c>
      <c r="M41" s="253">
        <f>(G41*K41)*I41</f>
        <v>0</v>
      </c>
      <c r="N41" s="85"/>
    </row>
    <row r="42" spans="2:15" s="65" customFormat="1" x14ac:dyDescent="0.25">
      <c r="B42" s="96" t="s">
        <v>82</v>
      </c>
      <c r="C42" s="32" t="s">
        <v>83</v>
      </c>
      <c r="D42" s="33" t="s">
        <v>6</v>
      </c>
      <c r="E42" s="33" t="s">
        <v>25</v>
      </c>
      <c r="F42" s="33" t="s">
        <v>34</v>
      </c>
      <c r="G42" s="33">
        <v>1</v>
      </c>
      <c r="H42" s="68" t="s">
        <v>0</v>
      </c>
      <c r="I42" s="215">
        <v>2</v>
      </c>
      <c r="J42" s="73">
        <v>0</v>
      </c>
      <c r="K42" s="73">
        <v>0</v>
      </c>
      <c r="L42" s="253">
        <f t="shared" ref="L42:L49" si="4">(J42*G42)*12</f>
        <v>0</v>
      </c>
      <c r="M42" s="253">
        <f t="shared" ref="M42:M49" si="5">(G42*K42)*I42</f>
        <v>0</v>
      </c>
      <c r="N42" s="85"/>
    </row>
    <row r="43" spans="2:15" s="47" customFormat="1" x14ac:dyDescent="0.25">
      <c r="B43" s="32" t="s">
        <v>85</v>
      </c>
      <c r="C43" s="32" t="s">
        <v>86</v>
      </c>
      <c r="D43" s="33" t="s">
        <v>3</v>
      </c>
      <c r="E43" s="33" t="s">
        <v>25</v>
      </c>
      <c r="F43" s="33" t="s">
        <v>4</v>
      </c>
      <c r="G43" s="33">
        <v>1</v>
      </c>
      <c r="H43" s="68" t="s">
        <v>0</v>
      </c>
      <c r="I43" s="215">
        <v>2</v>
      </c>
      <c r="J43" s="73">
        <v>0</v>
      </c>
      <c r="K43" s="73">
        <v>0</v>
      </c>
      <c r="L43" s="253">
        <f t="shared" si="4"/>
        <v>0</v>
      </c>
      <c r="M43" s="253">
        <f t="shared" si="5"/>
        <v>0</v>
      </c>
      <c r="N43" s="85"/>
    </row>
    <row r="44" spans="2:15" s="47" customFormat="1" x14ac:dyDescent="0.25">
      <c r="B44" s="42"/>
      <c r="C44" s="42"/>
      <c r="D44" s="33" t="s">
        <v>6</v>
      </c>
      <c r="E44" s="33" t="s">
        <v>25</v>
      </c>
      <c r="F44" s="33" t="s">
        <v>29</v>
      </c>
      <c r="G44" s="33">
        <v>1</v>
      </c>
      <c r="H44" s="68" t="s">
        <v>0</v>
      </c>
      <c r="I44" s="215">
        <v>2</v>
      </c>
      <c r="J44" s="73">
        <v>0</v>
      </c>
      <c r="K44" s="73">
        <v>0</v>
      </c>
      <c r="L44" s="253">
        <f t="shared" si="4"/>
        <v>0</v>
      </c>
      <c r="M44" s="253">
        <f t="shared" si="5"/>
        <v>0</v>
      </c>
      <c r="N44" s="85"/>
    </row>
    <row r="45" spans="2:15" s="47" customFormat="1" x14ac:dyDescent="0.25">
      <c r="B45" s="42" t="s">
        <v>87</v>
      </c>
      <c r="C45" s="42" t="s">
        <v>88</v>
      </c>
      <c r="D45" s="33" t="s">
        <v>6</v>
      </c>
      <c r="E45" s="33" t="s">
        <v>25</v>
      </c>
      <c r="F45" s="33" t="s">
        <v>33</v>
      </c>
      <c r="G45" s="33">
        <v>1</v>
      </c>
      <c r="H45" s="68" t="s">
        <v>0</v>
      </c>
      <c r="I45" s="215">
        <v>3</v>
      </c>
      <c r="J45" s="73">
        <v>0</v>
      </c>
      <c r="K45" s="73">
        <v>0</v>
      </c>
      <c r="L45" s="253">
        <f t="shared" si="4"/>
        <v>0</v>
      </c>
      <c r="M45" s="253">
        <f t="shared" si="5"/>
        <v>0</v>
      </c>
      <c r="N45" s="85"/>
    </row>
    <row r="46" spans="2:15" s="65" customFormat="1" x14ac:dyDescent="0.25">
      <c r="B46" s="32" t="s">
        <v>89</v>
      </c>
      <c r="C46" s="32" t="s">
        <v>90</v>
      </c>
      <c r="D46" s="33" t="s">
        <v>3</v>
      </c>
      <c r="E46" s="33" t="s">
        <v>25</v>
      </c>
      <c r="F46" s="71" t="s">
        <v>34</v>
      </c>
      <c r="G46" s="33">
        <v>1</v>
      </c>
      <c r="H46" s="68" t="s">
        <v>0</v>
      </c>
      <c r="I46" s="215">
        <v>2</v>
      </c>
      <c r="J46" s="73">
        <v>0</v>
      </c>
      <c r="K46" s="73">
        <v>0</v>
      </c>
      <c r="L46" s="253">
        <f t="shared" si="4"/>
        <v>0</v>
      </c>
      <c r="M46" s="253">
        <f t="shared" si="5"/>
        <v>0</v>
      </c>
      <c r="N46" s="85"/>
    </row>
    <row r="47" spans="2:15" s="47" customFormat="1" x14ac:dyDescent="0.25">
      <c r="B47" s="42"/>
      <c r="C47" s="42"/>
      <c r="D47" s="33" t="s">
        <v>6</v>
      </c>
      <c r="E47" s="33" t="s">
        <v>25</v>
      </c>
      <c r="F47" s="33" t="s">
        <v>34</v>
      </c>
      <c r="G47" s="33">
        <v>1</v>
      </c>
      <c r="H47" s="68" t="s">
        <v>0</v>
      </c>
      <c r="I47" s="215">
        <v>1</v>
      </c>
      <c r="J47" s="73">
        <v>0</v>
      </c>
      <c r="K47" s="73">
        <v>0</v>
      </c>
      <c r="L47" s="253">
        <f t="shared" si="4"/>
        <v>0</v>
      </c>
      <c r="M47" s="253">
        <f t="shared" si="5"/>
        <v>0</v>
      </c>
      <c r="N47" s="85"/>
    </row>
    <row r="48" spans="2:15" s="47" customFormat="1" x14ac:dyDescent="0.25">
      <c r="B48" s="32" t="s">
        <v>91</v>
      </c>
      <c r="C48" s="32" t="s">
        <v>92</v>
      </c>
      <c r="D48" s="33" t="s">
        <v>6</v>
      </c>
      <c r="E48" s="33" t="s">
        <v>25</v>
      </c>
      <c r="F48" s="33" t="s">
        <v>4</v>
      </c>
      <c r="G48" s="33">
        <v>1</v>
      </c>
      <c r="H48" s="68" t="s">
        <v>0</v>
      </c>
      <c r="I48" s="215">
        <v>2</v>
      </c>
      <c r="J48" s="73">
        <v>0</v>
      </c>
      <c r="K48" s="73">
        <v>0</v>
      </c>
      <c r="L48" s="253">
        <f t="shared" si="4"/>
        <v>0</v>
      </c>
      <c r="M48" s="253">
        <f t="shared" si="5"/>
        <v>0</v>
      </c>
      <c r="N48" s="85"/>
    </row>
    <row r="49" spans="2:16" s="47" customFormat="1" x14ac:dyDescent="0.25">
      <c r="B49" s="32" t="s">
        <v>93</v>
      </c>
      <c r="C49" s="32" t="s">
        <v>94</v>
      </c>
      <c r="D49" s="33" t="s">
        <v>6</v>
      </c>
      <c r="E49" s="33" t="s">
        <v>25</v>
      </c>
      <c r="F49" s="33" t="s">
        <v>34</v>
      </c>
      <c r="G49" s="33">
        <v>1</v>
      </c>
      <c r="H49" s="68" t="s">
        <v>0</v>
      </c>
      <c r="I49" s="215">
        <v>4</v>
      </c>
      <c r="J49" s="73">
        <v>0</v>
      </c>
      <c r="K49" s="73">
        <v>0</v>
      </c>
      <c r="L49" s="253">
        <f t="shared" si="4"/>
        <v>0</v>
      </c>
      <c r="M49" s="253">
        <f t="shared" si="5"/>
        <v>0</v>
      </c>
      <c r="N49" s="85"/>
    </row>
    <row r="50" spans="2:16" s="18" customFormat="1" ht="17.25" customHeight="1" x14ac:dyDescent="0.4">
      <c r="B50" s="60"/>
      <c r="C50" s="61"/>
      <c r="D50" s="62"/>
      <c r="E50" s="62"/>
      <c r="F50" s="70"/>
      <c r="G50" s="70"/>
      <c r="H50" s="22"/>
      <c r="I50" s="22"/>
      <c r="J50" s="112" t="s">
        <v>163</v>
      </c>
      <c r="K50" s="113"/>
      <c r="L50" s="113"/>
      <c r="M50" s="98">
        <f>SUM(L41:L49)+SUM(M41:M49)</f>
        <v>0</v>
      </c>
      <c r="N50" s="86"/>
    </row>
    <row r="51" spans="2:16" s="18" customFormat="1" x14ac:dyDescent="0.25">
      <c r="B51" s="60" t="s">
        <v>99</v>
      </c>
      <c r="C51" s="61"/>
      <c r="D51" s="62"/>
      <c r="E51" s="62"/>
      <c r="F51" s="70"/>
      <c r="G51" s="70"/>
      <c r="H51" s="22"/>
      <c r="I51" s="22"/>
      <c r="J51" s="22"/>
      <c r="K51" s="22"/>
      <c r="L51" s="22"/>
      <c r="M51" s="22"/>
      <c r="N51" s="22"/>
    </row>
    <row r="52" spans="2:16" s="65" customFormat="1" ht="63.6" customHeight="1" x14ac:dyDescent="0.25">
      <c r="B52" s="140" t="s">
        <v>14</v>
      </c>
      <c r="C52" s="140" t="s">
        <v>15</v>
      </c>
      <c r="D52" s="138" t="s">
        <v>13</v>
      </c>
      <c r="E52" s="138" t="s">
        <v>16</v>
      </c>
      <c r="F52" s="139" t="s">
        <v>17</v>
      </c>
      <c r="G52" s="139" t="s">
        <v>18</v>
      </c>
      <c r="H52" s="139" t="s">
        <v>66</v>
      </c>
      <c r="I52" s="141" t="s">
        <v>124</v>
      </c>
      <c r="J52" s="149" t="s">
        <v>172</v>
      </c>
      <c r="K52" s="142" t="s">
        <v>150</v>
      </c>
      <c r="L52" s="142" t="s">
        <v>223</v>
      </c>
      <c r="M52" s="139" t="s">
        <v>160</v>
      </c>
      <c r="N52" s="139" t="s">
        <v>153</v>
      </c>
      <c r="O52" s="139" t="s">
        <v>170</v>
      </c>
      <c r="P52" s="139" t="s">
        <v>171</v>
      </c>
    </row>
    <row r="53" spans="2:16" s="65" customFormat="1" x14ac:dyDescent="0.25">
      <c r="B53" s="94" t="s">
        <v>70</v>
      </c>
      <c r="C53" s="32" t="s">
        <v>71</v>
      </c>
      <c r="D53" s="33" t="s">
        <v>99</v>
      </c>
      <c r="E53" s="26" t="s">
        <v>25</v>
      </c>
      <c r="F53" s="72" t="s">
        <v>28</v>
      </c>
      <c r="G53" s="26">
        <v>2</v>
      </c>
      <c r="H53" s="68" t="s">
        <v>0</v>
      </c>
      <c r="I53" s="24">
        <v>2</v>
      </c>
      <c r="J53" s="218">
        <v>140</v>
      </c>
      <c r="K53" s="73">
        <v>0</v>
      </c>
      <c r="L53" s="73">
        <v>0</v>
      </c>
      <c r="M53" s="73">
        <v>0</v>
      </c>
      <c r="N53" s="253">
        <f>(G53*K53)*12</f>
        <v>0</v>
      </c>
      <c r="O53" s="253">
        <f>((G53*J53)*L53)*I53</f>
        <v>0</v>
      </c>
      <c r="P53" s="253">
        <f>(G53*I53)*M53</f>
        <v>0</v>
      </c>
    </row>
    <row r="54" spans="2:16" s="65" customFormat="1" x14ac:dyDescent="0.25">
      <c r="B54" s="42" t="s">
        <v>77</v>
      </c>
      <c r="C54" s="32" t="s">
        <v>78</v>
      </c>
      <c r="D54" s="33" t="s">
        <v>99</v>
      </c>
      <c r="E54" s="33" t="s">
        <v>25</v>
      </c>
      <c r="F54" s="33" t="s">
        <v>4</v>
      </c>
      <c r="G54" s="33">
        <v>1</v>
      </c>
      <c r="H54" s="68" t="s">
        <v>0</v>
      </c>
      <c r="I54" s="24">
        <v>1</v>
      </c>
      <c r="J54" s="218">
        <v>41.5</v>
      </c>
      <c r="K54" s="73">
        <v>0</v>
      </c>
      <c r="L54" s="73">
        <v>0</v>
      </c>
      <c r="M54" s="73">
        <v>0</v>
      </c>
      <c r="N54" s="253">
        <f t="shared" ref="N54:N58" si="6">(G54*K54)*12</f>
        <v>0</v>
      </c>
      <c r="O54" s="253">
        <f t="shared" ref="O54:O58" si="7">((G54*J54)*L54)*I54</f>
        <v>0</v>
      </c>
      <c r="P54" s="253">
        <f t="shared" ref="P54:P58" si="8">(G54*I54)*M54</f>
        <v>0</v>
      </c>
    </row>
    <row r="55" spans="2:16" s="43" customFormat="1" x14ac:dyDescent="0.25">
      <c r="B55" s="42" t="s">
        <v>80</v>
      </c>
      <c r="C55" s="32" t="s">
        <v>81</v>
      </c>
      <c r="D55" s="33" t="s">
        <v>99</v>
      </c>
      <c r="E55" s="33" t="s">
        <v>25</v>
      </c>
      <c r="F55" s="33" t="s">
        <v>4</v>
      </c>
      <c r="G55" s="33">
        <v>1</v>
      </c>
      <c r="H55" s="69" t="s">
        <v>0</v>
      </c>
      <c r="I55" s="33">
        <v>1</v>
      </c>
      <c r="J55" s="218">
        <v>41.5</v>
      </c>
      <c r="K55" s="73">
        <v>0</v>
      </c>
      <c r="L55" s="73">
        <v>0</v>
      </c>
      <c r="M55" s="73">
        <v>0</v>
      </c>
      <c r="N55" s="253">
        <f t="shared" si="6"/>
        <v>0</v>
      </c>
      <c r="O55" s="253">
        <f t="shared" si="7"/>
        <v>0</v>
      </c>
      <c r="P55" s="253">
        <f t="shared" si="8"/>
        <v>0</v>
      </c>
    </row>
    <row r="56" spans="2:16" s="65" customFormat="1" x14ac:dyDescent="0.25">
      <c r="B56" s="96" t="s">
        <v>82</v>
      </c>
      <c r="C56" s="32" t="s">
        <v>83</v>
      </c>
      <c r="D56" s="33" t="s">
        <v>99</v>
      </c>
      <c r="E56" s="33" t="s">
        <v>25</v>
      </c>
      <c r="F56" s="33" t="s">
        <v>4</v>
      </c>
      <c r="G56" s="33">
        <v>1</v>
      </c>
      <c r="H56" s="68" t="s">
        <v>0</v>
      </c>
      <c r="I56" s="24">
        <v>1</v>
      </c>
      <c r="J56" s="218">
        <v>41.5</v>
      </c>
      <c r="K56" s="73">
        <v>0</v>
      </c>
      <c r="L56" s="73">
        <v>0</v>
      </c>
      <c r="M56" s="73">
        <v>0</v>
      </c>
      <c r="N56" s="253">
        <f t="shared" si="6"/>
        <v>0</v>
      </c>
      <c r="O56" s="253">
        <f t="shared" si="7"/>
        <v>0</v>
      </c>
      <c r="P56" s="253">
        <f t="shared" si="8"/>
        <v>0</v>
      </c>
    </row>
    <row r="57" spans="2:16" s="47" customFormat="1" x14ac:dyDescent="0.25">
      <c r="B57" s="32" t="s">
        <v>91</v>
      </c>
      <c r="C57" s="32" t="s">
        <v>92</v>
      </c>
      <c r="D57" s="33" t="s">
        <v>99</v>
      </c>
      <c r="E57" s="33" t="s">
        <v>25</v>
      </c>
      <c r="F57" s="33" t="s">
        <v>4</v>
      </c>
      <c r="G57" s="33">
        <v>1</v>
      </c>
      <c r="H57" s="68" t="s">
        <v>0</v>
      </c>
      <c r="I57" s="24">
        <v>1</v>
      </c>
      <c r="J57" s="218">
        <v>41.5</v>
      </c>
      <c r="K57" s="73">
        <v>0</v>
      </c>
      <c r="L57" s="73">
        <v>0</v>
      </c>
      <c r="M57" s="73">
        <v>0</v>
      </c>
      <c r="N57" s="253">
        <f t="shared" si="6"/>
        <v>0</v>
      </c>
      <c r="O57" s="253">
        <f t="shared" si="7"/>
        <v>0</v>
      </c>
      <c r="P57" s="253">
        <f t="shared" si="8"/>
        <v>0</v>
      </c>
    </row>
    <row r="58" spans="2:16" s="47" customFormat="1" x14ac:dyDescent="0.25">
      <c r="B58" s="42" t="s">
        <v>144</v>
      </c>
      <c r="C58" s="42" t="s">
        <v>145</v>
      </c>
      <c r="D58" s="33" t="s">
        <v>99</v>
      </c>
      <c r="E58" s="33" t="s">
        <v>25</v>
      </c>
      <c r="F58" s="33" t="s">
        <v>4</v>
      </c>
      <c r="G58" s="33">
        <v>1</v>
      </c>
      <c r="H58" s="68" t="s">
        <v>0</v>
      </c>
      <c r="I58" s="24">
        <v>1</v>
      </c>
      <c r="J58" s="218">
        <v>41.5</v>
      </c>
      <c r="K58" s="73">
        <v>0</v>
      </c>
      <c r="L58" s="73">
        <v>0</v>
      </c>
      <c r="M58" s="73">
        <v>0</v>
      </c>
      <c r="N58" s="253">
        <f t="shared" si="6"/>
        <v>0</v>
      </c>
      <c r="O58" s="253">
        <f t="shared" si="7"/>
        <v>0</v>
      </c>
      <c r="P58" s="253">
        <f t="shared" si="8"/>
        <v>0</v>
      </c>
    </row>
    <row r="59" spans="2:16" ht="17.25" customHeight="1" x14ac:dyDescent="0.4">
      <c r="B59" s="65"/>
      <c r="C59" s="65"/>
      <c r="D59" s="54"/>
      <c r="E59" s="54"/>
      <c r="F59" s="54"/>
      <c r="G59" s="54"/>
      <c r="H59" s="54"/>
      <c r="I59" s="54"/>
      <c r="K59" s="110" t="s">
        <v>164</v>
      </c>
      <c r="L59" s="111"/>
      <c r="M59" s="111"/>
      <c r="N59" s="111"/>
      <c r="O59" s="97"/>
      <c r="P59" s="97">
        <f>(SUM(N53:N58)+SUM(O53:O58))+SUM(P53:P58)</f>
        <v>0</v>
      </c>
    </row>
    <row r="60" spans="2:16" s="65" customFormat="1" x14ac:dyDescent="0.25">
      <c r="B60" s="60" t="s">
        <v>168</v>
      </c>
      <c r="C60" s="63"/>
      <c r="D60" s="64"/>
      <c r="E60" s="64"/>
      <c r="F60" s="64"/>
      <c r="G60" s="64"/>
      <c r="H60" s="54"/>
      <c r="I60" s="54"/>
      <c r="J60" s="54"/>
      <c r="K60" s="75"/>
      <c r="L60" s="54"/>
      <c r="N60" s="54"/>
      <c r="O60" s="100"/>
    </row>
    <row r="61" spans="2:16" s="65" customFormat="1" ht="48" x14ac:dyDescent="0.25">
      <c r="B61" s="235" t="s">
        <v>219</v>
      </c>
      <c r="C61" s="198" t="s">
        <v>218</v>
      </c>
      <c r="D61" s="139" t="s">
        <v>216</v>
      </c>
      <c r="E61" s="139" t="s">
        <v>215</v>
      </c>
      <c r="F61" s="64"/>
      <c r="G61" s="64"/>
      <c r="H61" s="54"/>
      <c r="I61" s="54"/>
      <c r="J61" s="54"/>
      <c r="K61" s="75"/>
      <c r="L61" s="54"/>
      <c r="N61" s="54"/>
      <c r="O61" s="100"/>
    </row>
    <row r="62" spans="2:16" s="65" customFormat="1" x14ac:dyDescent="0.25">
      <c r="B62" s="231" t="s">
        <v>217</v>
      </c>
      <c r="C62" s="232">
        <v>7</v>
      </c>
      <c r="D62" s="230">
        <v>0</v>
      </c>
      <c r="E62" s="253">
        <f>D62*C62</f>
        <v>0</v>
      </c>
      <c r="F62" s="64"/>
      <c r="G62" s="64"/>
      <c r="H62" s="54"/>
      <c r="I62" s="54"/>
      <c r="J62" s="54"/>
      <c r="K62" s="75"/>
      <c r="L62" s="54"/>
      <c r="N62" s="54"/>
      <c r="O62" s="100"/>
    </row>
    <row r="63" spans="2:16" s="65" customFormat="1" x14ac:dyDescent="0.25">
      <c r="B63" s="60"/>
      <c r="C63" s="63"/>
      <c r="D63" s="64"/>
      <c r="E63" s="64"/>
      <c r="F63" s="64"/>
      <c r="G63" s="64"/>
      <c r="H63" s="54"/>
      <c r="I63" s="54"/>
      <c r="J63" s="54"/>
      <c r="K63" s="75"/>
      <c r="L63" s="54"/>
      <c r="N63" s="54"/>
      <c r="O63" s="100"/>
    </row>
    <row r="64" spans="2:16" ht="60" x14ac:dyDescent="0.25">
      <c r="B64" s="201" t="s">
        <v>14</v>
      </c>
      <c r="C64" s="199" t="s">
        <v>15</v>
      </c>
      <c r="D64" s="197" t="s">
        <v>13</v>
      </c>
      <c r="E64" s="197" t="s">
        <v>16</v>
      </c>
      <c r="F64" s="198" t="s">
        <v>17</v>
      </c>
      <c r="G64" s="198" t="s">
        <v>214</v>
      </c>
      <c r="H64" s="198" t="s">
        <v>66</v>
      </c>
      <c r="I64" s="198" t="s">
        <v>124</v>
      </c>
      <c r="J64" s="200" t="s">
        <v>172</v>
      </c>
      <c r="K64" s="200" t="s">
        <v>152</v>
      </c>
      <c r="L64" s="200" t="s">
        <v>222</v>
      </c>
      <c r="M64" s="200" t="s">
        <v>221</v>
      </c>
      <c r="N64" s="200" t="s">
        <v>170</v>
      </c>
      <c r="O64" s="200" t="s">
        <v>220</v>
      </c>
    </row>
    <row r="65" spans="2:15" x14ac:dyDescent="0.25">
      <c r="B65" s="181" t="s">
        <v>70</v>
      </c>
      <c r="C65" s="204" t="s">
        <v>71</v>
      </c>
      <c r="D65" s="183" t="s">
        <v>188</v>
      </c>
      <c r="E65" s="183" t="s">
        <v>130</v>
      </c>
      <c r="F65" s="183">
        <v>200</v>
      </c>
      <c r="G65" s="183">
        <v>1</v>
      </c>
      <c r="H65" s="190" t="s">
        <v>0</v>
      </c>
      <c r="I65" s="183">
        <v>1</v>
      </c>
      <c r="J65" s="193">
        <v>198</v>
      </c>
      <c r="K65" s="73">
        <v>0</v>
      </c>
      <c r="L65" s="73">
        <v>0</v>
      </c>
      <c r="M65" s="73">
        <v>0</v>
      </c>
      <c r="N65" s="253">
        <f t="shared" ref="N65:N74" si="9">((G65*J65)*K65)*I65</f>
        <v>0</v>
      </c>
      <c r="O65" s="253">
        <f>(G65*L65)+(G65*M65)</f>
        <v>0</v>
      </c>
    </row>
    <row r="66" spans="2:15" x14ac:dyDescent="0.25">
      <c r="B66" s="194"/>
      <c r="C66" s="206"/>
      <c r="D66" s="189" t="s">
        <v>189</v>
      </c>
      <c r="E66" s="183" t="s">
        <v>190</v>
      </c>
      <c r="F66" s="183">
        <v>600</v>
      </c>
      <c r="G66" s="183">
        <v>1</v>
      </c>
      <c r="H66" s="190" t="s">
        <v>0</v>
      </c>
      <c r="I66" s="188">
        <v>1</v>
      </c>
      <c r="J66" s="192">
        <v>54</v>
      </c>
      <c r="K66" s="73">
        <v>0</v>
      </c>
      <c r="L66" s="73">
        <v>0</v>
      </c>
      <c r="M66" s="73">
        <v>0</v>
      </c>
      <c r="N66" s="253">
        <f t="shared" si="9"/>
        <v>0</v>
      </c>
      <c r="O66" s="253">
        <f t="shared" ref="O66:O78" si="10">(G66*L66)+(G66*M66)</f>
        <v>0</v>
      </c>
    </row>
    <row r="67" spans="2:15" x14ac:dyDescent="0.25">
      <c r="B67" s="194"/>
      <c r="C67" s="185"/>
      <c r="D67" s="187" t="s">
        <v>191</v>
      </c>
      <c r="E67" s="182" t="s">
        <v>130</v>
      </c>
      <c r="F67" s="182">
        <v>200</v>
      </c>
      <c r="G67" s="182">
        <v>1</v>
      </c>
      <c r="H67" s="190" t="s">
        <v>0</v>
      </c>
      <c r="I67" s="183">
        <v>1</v>
      </c>
      <c r="J67" s="193">
        <v>4</v>
      </c>
      <c r="K67" s="136">
        <v>0</v>
      </c>
      <c r="L67" s="136">
        <v>0</v>
      </c>
      <c r="M67" s="136">
        <v>0</v>
      </c>
      <c r="N67" s="254">
        <f t="shared" si="9"/>
        <v>0</v>
      </c>
      <c r="O67" s="253">
        <f t="shared" si="10"/>
        <v>0</v>
      </c>
    </row>
    <row r="68" spans="2:15" x14ac:dyDescent="0.25">
      <c r="B68" s="194"/>
      <c r="C68" s="185"/>
      <c r="D68" s="187" t="s">
        <v>192</v>
      </c>
      <c r="E68" s="182" t="s">
        <v>130</v>
      </c>
      <c r="F68" s="182">
        <v>200</v>
      </c>
      <c r="G68" s="182">
        <v>1</v>
      </c>
      <c r="H68" s="190" t="s">
        <v>0</v>
      </c>
      <c r="I68" s="183">
        <v>1</v>
      </c>
      <c r="J68" s="193">
        <v>162</v>
      </c>
      <c r="K68" s="73">
        <v>0</v>
      </c>
      <c r="L68" s="73">
        <v>0</v>
      </c>
      <c r="M68" s="73">
        <v>0</v>
      </c>
      <c r="N68" s="253">
        <f t="shared" si="9"/>
        <v>0</v>
      </c>
      <c r="O68" s="253">
        <f t="shared" si="10"/>
        <v>0</v>
      </c>
    </row>
    <row r="69" spans="2:15" x14ac:dyDescent="0.25">
      <c r="B69" s="194"/>
      <c r="C69" s="185"/>
      <c r="D69" s="187" t="s">
        <v>193</v>
      </c>
      <c r="E69" s="182" t="s">
        <v>130</v>
      </c>
      <c r="F69" s="182">
        <v>200</v>
      </c>
      <c r="G69" s="182">
        <v>1</v>
      </c>
      <c r="H69" s="190" t="s">
        <v>0</v>
      </c>
      <c r="I69" s="183">
        <v>2</v>
      </c>
      <c r="J69" s="193">
        <v>184</v>
      </c>
      <c r="K69" s="73">
        <v>0</v>
      </c>
      <c r="L69" s="73">
        <v>0</v>
      </c>
      <c r="M69" s="73">
        <v>0</v>
      </c>
      <c r="N69" s="253">
        <f t="shared" si="9"/>
        <v>0</v>
      </c>
      <c r="O69" s="253">
        <f t="shared" si="10"/>
        <v>0</v>
      </c>
    </row>
    <row r="70" spans="2:15" x14ac:dyDescent="0.25">
      <c r="B70" s="194"/>
      <c r="C70" s="185"/>
      <c r="D70" s="187" t="s">
        <v>194</v>
      </c>
      <c r="E70" s="182" t="s">
        <v>190</v>
      </c>
      <c r="F70" s="182">
        <v>600</v>
      </c>
      <c r="G70" s="182">
        <v>1</v>
      </c>
      <c r="H70" s="190" t="s">
        <v>0</v>
      </c>
      <c r="I70" s="183">
        <v>2</v>
      </c>
      <c r="J70" s="193">
        <v>590</v>
      </c>
      <c r="K70" s="73">
        <v>0</v>
      </c>
      <c r="L70" s="73">
        <v>0</v>
      </c>
      <c r="M70" s="73">
        <v>0</v>
      </c>
      <c r="N70" s="253">
        <f t="shared" si="9"/>
        <v>0</v>
      </c>
      <c r="O70" s="253">
        <f t="shared" si="10"/>
        <v>0</v>
      </c>
    </row>
    <row r="71" spans="2:15" x14ac:dyDescent="0.25">
      <c r="B71" s="202"/>
      <c r="C71" s="185"/>
      <c r="D71" s="187" t="s">
        <v>195</v>
      </c>
      <c r="E71" s="182" t="s">
        <v>196</v>
      </c>
      <c r="F71" s="182">
        <v>105</v>
      </c>
      <c r="G71" s="182">
        <v>1</v>
      </c>
      <c r="H71" s="190" t="s">
        <v>0</v>
      </c>
      <c r="I71" s="183">
        <v>1</v>
      </c>
      <c r="J71" s="193">
        <v>2</v>
      </c>
      <c r="K71" s="73">
        <v>0</v>
      </c>
      <c r="L71" s="73">
        <v>0</v>
      </c>
      <c r="M71" s="73">
        <v>0</v>
      </c>
      <c r="N71" s="253">
        <f t="shared" si="9"/>
        <v>0</v>
      </c>
      <c r="O71" s="253">
        <f t="shared" si="10"/>
        <v>0</v>
      </c>
    </row>
    <row r="72" spans="2:15" x14ac:dyDescent="0.25">
      <c r="B72" s="194"/>
      <c r="C72" s="185"/>
      <c r="D72" s="187" t="s">
        <v>197</v>
      </c>
      <c r="E72" s="182" t="s">
        <v>198</v>
      </c>
      <c r="F72" s="182">
        <v>200</v>
      </c>
      <c r="G72" s="182">
        <v>1</v>
      </c>
      <c r="H72" s="190" t="s">
        <v>0</v>
      </c>
      <c r="I72" s="183">
        <v>1</v>
      </c>
      <c r="J72" s="193">
        <v>68</v>
      </c>
      <c r="K72" s="73">
        <v>0</v>
      </c>
      <c r="L72" s="73">
        <v>0</v>
      </c>
      <c r="M72" s="73">
        <v>0</v>
      </c>
      <c r="N72" s="253">
        <f t="shared" si="9"/>
        <v>0</v>
      </c>
      <c r="O72" s="253">
        <f t="shared" si="10"/>
        <v>0</v>
      </c>
    </row>
    <row r="73" spans="2:15" x14ac:dyDescent="0.25">
      <c r="B73" s="186"/>
      <c r="C73" s="205"/>
      <c r="D73" s="182" t="s">
        <v>199</v>
      </c>
      <c r="E73" s="182" t="s">
        <v>130</v>
      </c>
      <c r="F73" s="182">
        <v>200</v>
      </c>
      <c r="G73" s="182">
        <v>1</v>
      </c>
      <c r="H73" s="190" t="s">
        <v>0</v>
      </c>
      <c r="I73" s="183">
        <v>1</v>
      </c>
      <c r="J73" s="193">
        <v>10</v>
      </c>
      <c r="K73" s="73">
        <v>0</v>
      </c>
      <c r="L73" s="73">
        <v>0</v>
      </c>
      <c r="M73" s="73">
        <v>0</v>
      </c>
      <c r="N73" s="253">
        <f t="shared" si="9"/>
        <v>0</v>
      </c>
      <c r="O73" s="253">
        <f t="shared" si="10"/>
        <v>0</v>
      </c>
    </row>
    <row r="74" spans="2:15" x14ac:dyDescent="0.25">
      <c r="B74" s="184" t="s">
        <v>85</v>
      </c>
      <c r="C74" s="184" t="s">
        <v>86</v>
      </c>
      <c r="D74" s="187" t="s">
        <v>188</v>
      </c>
      <c r="E74" s="182" t="s">
        <v>130</v>
      </c>
      <c r="F74" s="182">
        <v>200</v>
      </c>
      <c r="G74" s="182">
        <v>1</v>
      </c>
      <c r="H74" s="190" t="s">
        <v>0</v>
      </c>
      <c r="I74" s="183">
        <v>1</v>
      </c>
      <c r="J74" s="193">
        <v>8</v>
      </c>
      <c r="K74" s="73">
        <v>0</v>
      </c>
      <c r="L74" s="73">
        <v>0</v>
      </c>
      <c r="M74" s="73">
        <v>0</v>
      </c>
      <c r="N74" s="253">
        <f t="shared" si="9"/>
        <v>0</v>
      </c>
      <c r="O74" s="253">
        <f t="shared" si="10"/>
        <v>0</v>
      </c>
    </row>
    <row r="75" spans="2:15" x14ac:dyDescent="0.25">
      <c r="B75" s="185"/>
      <c r="C75" s="185"/>
      <c r="D75" s="187" t="s">
        <v>200</v>
      </c>
      <c r="E75" s="182" t="s">
        <v>201</v>
      </c>
      <c r="F75" s="182">
        <v>5</v>
      </c>
      <c r="G75" s="182">
        <v>1</v>
      </c>
      <c r="H75" s="190" t="s">
        <v>0</v>
      </c>
      <c r="I75" s="183">
        <v>1</v>
      </c>
      <c r="J75" s="193">
        <v>4</v>
      </c>
      <c r="K75" s="73">
        <v>0</v>
      </c>
      <c r="L75" s="191">
        <v>0</v>
      </c>
      <c r="M75" s="191">
        <v>0</v>
      </c>
      <c r="N75" s="253">
        <f t="shared" ref="N75:N78" si="11">((G75*J75)*K75)*I75</f>
        <v>0</v>
      </c>
      <c r="O75" s="253">
        <f t="shared" si="10"/>
        <v>0</v>
      </c>
    </row>
    <row r="76" spans="2:15" x14ac:dyDescent="0.25">
      <c r="B76" s="203"/>
      <c r="C76" s="185"/>
      <c r="D76" s="187" t="s">
        <v>202</v>
      </c>
      <c r="E76" s="182" t="s">
        <v>198</v>
      </c>
      <c r="F76" s="182">
        <v>60</v>
      </c>
      <c r="G76" s="182">
        <v>1</v>
      </c>
      <c r="H76" s="190" t="s">
        <v>0</v>
      </c>
      <c r="I76" s="183">
        <v>1</v>
      </c>
      <c r="J76" s="193">
        <v>44</v>
      </c>
      <c r="K76" s="73">
        <v>0</v>
      </c>
      <c r="L76" s="191">
        <v>0</v>
      </c>
      <c r="M76" s="191">
        <v>0</v>
      </c>
      <c r="N76" s="253">
        <f t="shared" si="11"/>
        <v>0</v>
      </c>
      <c r="O76" s="253">
        <f t="shared" si="10"/>
        <v>0</v>
      </c>
    </row>
    <row r="77" spans="2:15" x14ac:dyDescent="0.25">
      <c r="B77" s="185"/>
      <c r="C77" s="186"/>
      <c r="D77" s="187" t="s">
        <v>199</v>
      </c>
      <c r="E77" s="182" t="s">
        <v>130</v>
      </c>
      <c r="F77" s="182">
        <v>200</v>
      </c>
      <c r="G77" s="182">
        <v>1</v>
      </c>
      <c r="H77" s="190" t="s">
        <v>0</v>
      </c>
      <c r="I77" s="183">
        <v>1</v>
      </c>
      <c r="J77" s="193">
        <v>36</v>
      </c>
      <c r="K77" s="73">
        <v>0</v>
      </c>
      <c r="L77" s="191">
        <v>0</v>
      </c>
      <c r="M77" s="191">
        <v>0</v>
      </c>
      <c r="N77" s="253">
        <f t="shared" si="11"/>
        <v>0</v>
      </c>
      <c r="O77" s="253">
        <f t="shared" si="10"/>
        <v>0</v>
      </c>
    </row>
    <row r="78" spans="2:15" x14ac:dyDescent="0.25">
      <c r="B78" s="207" t="s">
        <v>91</v>
      </c>
      <c r="C78" s="207" t="s">
        <v>92</v>
      </c>
      <c r="D78" s="187" t="s">
        <v>203</v>
      </c>
      <c r="E78" s="182" t="s">
        <v>130</v>
      </c>
      <c r="F78" s="182">
        <v>60</v>
      </c>
      <c r="G78" s="182">
        <v>1</v>
      </c>
      <c r="H78" s="190" t="s">
        <v>0</v>
      </c>
      <c r="I78" s="183">
        <v>1</v>
      </c>
      <c r="J78" s="193">
        <v>12</v>
      </c>
      <c r="K78" s="73">
        <v>0</v>
      </c>
      <c r="L78" s="191">
        <v>0</v>
      </c>
      <c r="M78" s="191">
        <v>0</v>
      </c>
      <c r="N78" s="253">
        <f t="shared" si="11"/>
        <v>0</v>
      </c>
      <c r="O78" s="253">
        <f t="shared" si="10"/>
        <v>0</v>
      </c>
    </row>
    <row r="79" spans="2:15" ht="15.6" x14ac:dyDescent="0.4">
      <c r="B79" s="180"/>
      <c r="C79" s="180"/>
      <c r="D79" s="180"/>
      <c r="E79" s="180"/>
      <c r="F79" s="180"/>
      <c r="G79" s="180"/>
      <c r="H79" s="180"/>
      <c r="I79" s="180"/>
      <c r="J79" s="180"/>
      <c r="L79" s="195" t="s">
        <v>166</v>
      </c>
      <c r="M79" s="196"/>
      <c r="N79" s="196"/>
      <c r="O79" s="97">
        <f>E62+(SUM(N65:N78)+SUM(O65:O78))</f>
        <v>0</v>
      </c>
    </row>
    <row r="83" spans="4:5" x14ac:dyDescent="0.25">
      <c r="D83" s="15"/>
      <c r="E83" s="15"/>
    </row>
    <row r="84" spans="4:5" x14ac:dyDescent="0.25">
      <c r="D84" s="15"/>
      <c r="E84" s="15"/>
    </row>
  </sheetData>
  <mergeCells count="2">
    <mergeCell ref="B4:M4"/>
    <mergeCell ref="B38:M3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27"/>
  <sheetViews>
    <sheetView showGridLines="0" tabSelected="1" zoomScale="90" zoomScaleNormal="90" workbookViewId="0">
      <selection activeCell="M9" sqref="M9"/>
    </sheetView>
  </sheetViews>
  <sheetFormatPr defaultColWidth="8.88671875" defaultRowHeight="12" x14ac:dyDescent="0.25"/>
  <cols>
    <col min="1" max="1" width="3.33203125" style="15" customWidth="1"/>
    <col min="2" max="2" width="23" style="15" customWidth="1"/>
    <col min="3" max="3" width="26.5546875" style="15" customWidth="1"/>
    <col min="4" max="4" width="17.88671875" style="16" customWidth="1"/>
    <col min="5" max="5" width="14.109375" style="17" customWidth="1"/>
    <col min="6" max="6" width="15.33203125" style="15" customWidth="1"/>
    <col min="7" max="7" width="19.109375" style="15" customWidth="1"/>
    <col min="8" max="8" width="17.44140625" style="15" customWidth="1"/>
    <col min="9" max="9" width="18.44140625" style="16" customWidth="1"/>
    <col min="10" max="10" width="18.33203125" style="16" customWidth="1"/>
    <col min="11" max="11" width="18.5546875" style="15" customWidth="1"/>
    <col min="12" max="12" width="18.44140625" style="15" customWidth="1"/>
    <col min="13" max="15" width="18.33203125" style="15" customWidth="1"/>
    <col min="16" max="16" width="18.44140625" style="15" customWidth="1"/>
    <col min="17" max="16384" width="8.88671875" style="15"/>
  </cols>
  <sheetData>
    <row r="1" spans="1:17" ht="12.6" thickBot="1" x14ac:dyDescent="0.3">
      <c r="E1" s="16"/>
      <c r="F1" s="16"/>
      <c r="G1" s="16"/>
      <c r="H1" s="16"/>
      <c r="K1" s="16"/>
      <c r="L1" s="16"/>
      <c r="M1" s="16"/>
      <c r="N1" s="16"/>
      <c r="O1" s="16"/>
    </row>
    <row r="2" spans="1:17" ht="12.6" thickBot="1" x14ac:dyDescent="0.3">
      <c r="B2" s="172" t="s">
        <v>212</v>
      </c>
      <c r="C2" s="173"/>
      <c r="E2" s="1"/>
      <c r="F2" s="2" t="s">
        <v>100</v>
      </c>
      <c r="G2" s="16"/>
      <c r="H2" s="16"/>
      <c r="K2" s="16"/>
      <c r="L2" s="16"/>
      <c r="M2" s="16"/>
      <c r="N2" s="16"/>
      <c r="O2" s="16"/>
    </row>
    <row r="4" spans="1:17" s="47" customFormat="1" ht="18" x14ac:dyDescent="0.35">
      <c r="B4" s="292" t="s">
        <v>182</v>
      </c>
      <c r="C4" s="293"/>
      <c r="D4" s="293"/>
      <c r="E4" s="293"/>
      <c r="F4" s="293"/>
      <c r="G4" s="293"/>
      <c r="H4" s="293"/>
      <c r="I4" s="293"/>
      <c r="J4" s="293"/>
      <c r="K4" s="293"/>
      <c r="L4" s="294"/>
      <c r="M4" s="46"/>
      <c r="N4" s="49"/>
      <c r="O4" s="49"/>
    </row>
    <row r="5" spans="1:17" x14ac:dyDescent="0.25">
      <c r="A5" s="47"/>
      <c r="B5" s="77" t="s">
        <v>156</v>
      </c>
      <c r="C5" s="45"/>
      <c r="D5" s="44"/>
      <c r="E5" s="45"/>
      <c r="F5" s="45"/>
      <c r="G5" s="45"/>
      <c r="H5" s="48"/>
      <c r="I5" s="121"/>
      <c r="J5" s="44"/>
      <c r="K5" s="46"/>
      <c r="L5" s="46"/>
      <c r="O5" s="50"/>
      <c r="P5" s="84"/>
      <c r="Q5" s="84"/>
    </row>
    <row r="6" spans="1:17" ht="48" x14ac:dyDescent="0.4">
      <c r="B6" s="88" t="s">
        <v>13</v>
      </c>
      <c r="C6" s="88" t="s">
        <v>16</v>
      </c>
      <c r="D6" s="89" t="s">
        <v>17</v>
      </c>
      <c r="E6" s="89" t="s">
        <v>175</v>
      </c>
      <c r="F6" s="89" t="s">
        <v>66</v>
      </c>
      <c r="G6" s="90" t="s">
        <v>124</v>
      </c>
      <c r="H6" s="91" t="s">
        <v>167</v>
      </c>
      <c r="I6" s="91" t="s">
        <v>223</v>
      </c>
      <c r="J6" s="89" t="s">
        <v>176</v>
      </c>
      <c r="K6" s="89" t="s">
        <v>170</v>
      </c>
      <c r="L6" s="89" t="s">
        <v>171</v>
      </c>
      <c r="O6" s="119"/>
      <c r="P6" s="43"/>
      <c r="Q6" s="43"/>
    </row>
    <row r="7" spans="1:17" x14ac:dyDescent="0.25">
      <c r="B7" s="33" t="s">
        <v>1</v>
      </c>
      <c r="C7" s="24" t="s">
        <v>64</v>
      </c>
      <c r="D7" s="24" t="s">
        <v>67</v>
      </c>
      <c r="E7" s="33">
        <v>4</v>
      </c>
      <c r="F7" s="33" t="s">
        <v>0</v>
      </c>
      <c r="G7" s="26">
        <v>1</v>
      </c>
      <c r="H7" s="24">
        <v>600</v>
      </c>
      <c r="I7" s="73">
        <v>0</v>
      </c>
      <c r="J7" s="73">
        <v>0</v>
      </c>
      <c r="K7" s="74">
        <f>((E7*G7)*H7)*I7</f>
        <v>0</v>
      </c>
      <c r="L7" s="74">
        <f>(E7*G7)*J7</f>
        <v>0</v>
      </c>
      <c r="O7" s="58"/>
    </row>
    <row r="8" spans="1:17" ht="13.8" x14ac:dyDescent="0.4">
      <c r="B8" s="33" t="s">
        <v>1</v>
      </c>
      <c r="C8" s="24" t="s">
        <v>64</v>
      </c>
      <c r="D8" s="24" t="s">
        <v>68</v>
      </c>
      <c r="E8" s="33">
        <v>2</v>
      </c>
      <c r="F8" s="33" t="s">
        <v>0</v>
      </c>
      <c r="G8" s="26">
        <v>2</v>
      </c>
      <c r="H8" s="24">
        <v>1200</v>
      </c>
      <c r="I8" s="73">
        <v>0</v>
      </c>
      <c r="J8" s="73">
        <v>0</v>
      </c>
      <c r="K8" s="74">
        <f t="shared" ref="K8:K11" si="0">((E8*G8)*H8)*I8</f>
        <v>0</v>
      </c>
      <c r="L8" s="74">
        <f t="shared" ref="L8:L11" si="1">(E8*G8)*J8</f>
        <v>0</v>
      </c>
      <c r="O8" s="55"/>
    </row>
    <row r="9" spans="1:17" ht="13.8" x14ac:dyDescent="0.4">
      <c r="B9" s="33" t="s">
        <v>1</v>
      </c>
      <c r="C9" s="24" t="s">
        <v>64</v>
      </c>
      <c r="D9" s="24" t="s">
        <v>69</v>
      </c>
      <c r="E9" s="33">
        <v>1</v>
      </c>
      <c r="F9" s="33" t="s">
        <v>0</v>
      </c>
      <c r="G9" s="26">
        <v>1</v>
      </c>
      <c r="H9" s="24">
        <v>1800</v>
      </c>
      <c r="I9" s="73">
        <v>0</v>
      </c>
      <c r="J9" s="73">
        <v>0</v>
      </c>
      <c r="K9" s="74">
        <f t="shared" si="0"/>
        <v>0</v>
      </c>
      <c r="L9" s="74">
        <f t="shared" si="1"/>
        <v>0</v>
      </c>
      <c r="M9" s="51"/>
      <c r="N9" s="52"/>
      <c r="O9" s="53"/>
    </row>
    <row r="10" spans="1:17" x14ac:dyDescent="0.25">
      <c r="B10" s="33" t="s">
        <v>95</v>
      </c>
      <c r="C10" s="24" t="s">
        <v>96</v>
      </c>
      <c r="D10" s="24" t="s">
        <v>12</v>
      </c>
      <c r="E10" s="33">
        <v>1</v>
      </c>
      <c r="F10" s="33" t="s">
        <v>0</v>
      </c>
      <c r="G10" s="26">
        <v>1</v>
      </c>
      <c r="H10" s="24">
        <v>2000</v>
      </c>
      <c r="I10" s="73">
        <v>0</v>
      </c>
      <c r="J10" s="73">
        <v>0</v>
      </c>
      <c r="K10" s="74">
        <f t="shared" si="0"/>
        <v>0</v>
      </c>
      <c r="L10" s="74">
        <f t="shared" si="1"/>
        <v>0</v>
      </c>
      <c r="M10" s="46"/>
      <c r="N10" s="65"/>
    </row>
    <row r="11" spans="1:17" x14ac:dyDescent="0.25">
      <c r="B11" s="24" t="s">
        <v>98</v>
      </c>
      <c r="C11" s="24" t="s">
        <v>96</v>
      </c>
      <c r="D11" s="24" t="s">
        <v>4</v>
      </c>
      <c r="E11" s="33">
        <v>1</v>
      </c>
      <c r="F11" s="33" t="s">
        <v>0</v>
      </c>
      <c r="G11" s="26">
        <v>2</v>
      </c>
      <c r="H11" s="24">
        <v>100</v>
      </c>
      <c r="I11" s="73">
        <v>0</v>
      </c>
      <c r="J11" s="73">
        <v>0</v>
      </c>
      <c r="K11" s="74">
        <f t="shared" si="0"/>
        <v>0</v>
      </c>
      <c r="L11" s="74">
        <f t="shared" si="1"/>
        <v>0</v>
      </c>
    </row>
    <row r="12" spans="1:17" ht="16.95" customHeight="1" x14ac:dyDescent="0.4">
      <c r="B12" s="54"/>
      <c r="C12" s="54"/>
      <c r="I12" s="122" t="s">
        <v>157</v>
      </c>
      <c r="J12" s="123"/>
      <c r="K12" s="123"/>
      <c r="L12" s="124">
        <f>SUM(K7:K11)+SUM(L7:L11)</f>
        <v>0</v>
      </c>
    </row>
    <row r="13" spans="1:17" s="65" customFormat="1" x14ac:dyDescent="0.25">
      <c r="A13" s="15"/>
      <c r="B13" s="60" t="s">
        <v>149</v>
      </c>
      <c r="C13" s="15"/>
      <c r="D13" s="16"/>
      <c r="E13" s="16"/>
      <c r="F13" s="16"/>
      <c r="G13" s="16"/>
      <c r="H13" s="16"/>
      <c r="I13" s="16"/>
      <c r="J13" s="16"/>
      <c r="K13" s="59"/>
      <c r="L13" s="59"/>
    </row>
    <row r="14" spans="1:17" s="65" customFormat="1" ht="60" x14ac:dyDescent="0.25">
      <c r="B14" s="87" t="s">
        <v>14</v>
      </c>
      <c r="C14" s="87" t="s">
        <v>15</v>
      </c>
      <c r="D14" s="88" t="s">
        <v>13</v>
      </c>
      <c r="E14" s="88" t="s">
        <v>16</v>
      </c>
      <c r="F14" s="89" t="s">
        <v>17</v>
      </c>
      <c r="G14" s="89" t="s">
        <v>18</v>
      </c>
      <c r="H14" s="89" t="s">
        <v>66</v>
      </c>
      <c r="I14" s="90" t="s">
        <v>124</v>
      </c>
      <c r="J14" s="91" t="s">
        <v>167</v>
      </c>
      <c r="K14" s="92" t="s">
        <v>150</v>
      </c>
      <c r="L14" s="92" t="s">
        <v>177</v>
      </c>
      <c r="M14" s="89" t="s">
        <v>151</v>
      </c>
      <c r="N14" s="89" t="s">
        <v>153</v>
      </c>
      <c r="O14" s="89" t="s">
        <v>178</v>
      </c>
      <c r="P14" s="89" t="s">
        <v>171</v>
      </c>
    </row>
    <row r="15" spans="1:17" s="47" customFormat="1" x14ac:dyDescent="0.25">
      <c r="A15" s="65"/>
      <c r="B15" s="32" t="s">
        <v>2</v>
      </c>
      <c r="C15" s="32" t="s">
        <v>49</v>
      </c>
      <c r="D15" s="33" t="s">
        <v>135</v>
      </c>
      <c r="E15" s="26" t="s">
        <v>64</v>
      </c>
      <c r="F15" s="26" t="s">
        <v>136</v>
      </c>
      <c r="G15" s="33">
        <v>1</v>
      </c>
      <c r="H15" s="68" t="s">
        <v>0</v>
      </c>
      <c r="I15" s="26">
        <v>3</v>
      </c>
      <c r="J15" s="26">
        <v>800</v>
      </c>
      <c r="K15" s="73">
        <v>0</v>
      </c>
      <c r="L15" s="73">
        <v>0</v>
      </c>
      <c r="M15" s="73">
        <v>0</v>
      </c>
      <c r="N15" s="114">
        <f>(G15*K15)*12</f>
        <v>0</v>
      </c>
      <c r="O15" s="74">
        <f>((G15*I15)*J15)*L15</f>
        <v>0</v>
      </c>
      <c r="P15" s="74">
        <f>(G15*I15)*M15</f>
        <v>0</v>
      </c>
    </row>
    <row r="16" spans="1:17" x14ac:dyDescent="0.25">
      <c r="A16" s="47"/>
      <c r="B16" s="93" t="s">
        <v>141</v>
      </c>
      <c r="C16" s="32" t="s">
        <v>62</v>
      </c>
      <c r="D16" s="26" t="s">
        <v>135</v>
      </c>
      <c r="E16" s="26" t="s">
        <v>64</v>
      </c>
      <c r="F16" s="26" t="s">
        <v>136</v>
      </c>
      <c r="G16" s="26">
        <v>1</v>
      </c>
      <c r="H16" s="68" t="s">
        <v>0</v>
      </c>
      <c r="I16" s="26">
        <v>3</v>
      </c>
      <c r="J16" s="26">
        <v>1200</v>
      </c>
      <c r="K16" s="73">
        <v>0</v>
      </c>
      <c r="L16" s="73">
        <v>0</v>
      </c>
      <c r="M16" s="73">
        <v>0</v>
      </c>
      <c r="N16" s="114">
        <f>(G16*K16)*12</f>
        <v>0</v>
      </c>
      <c r="O16" s="74">
        <f>((G16*I16)*J16)*L16</f>
        <v>0</v>
      </c>
      <c r="P16" s="74">
        <f>(G16*I16)*M16</f>
        <v>0</v>
      </c>
    </row>
    <row r="17" spans="1:17" ht="16.95" customHeight="1" x14ac:dyDescent="0.4">
      <c r="K17" s="122" t="s">
        <v>158</v>
      </c>
      <c r="L17" s="125"/>
      <c r="M17" s="125"/>
      <c r="N17" s="123"/>
      <c r="O17" s="123"/>
      <c r="P17" s="124">
        <f>SUM(N15:N16)+SUM(P15:P16)-SUM(O15:O16)</f>
        <v>0</v>
      </c>
    </row>
    <row r="18" spans="1:17" s="47" customFormat="1" x14ac:dyDescent="0.25">
      <c r="A18" s="15"/>
      <c r="B18" s="54"/>
      <c r="C18" s="15"/>
      <c r="D18" s="16"/>
      <c r="E18" s="17"/>
      <c r="F18" s="15"/>
      <c r="G18" s="15"/>
      <c r="H18" s="15"/>
      <c r="I18" s="16"/>
      <c r="J18" s="16"/>
      <c r="K18" s="15"/>
      <c r="L18" s="15"/>
      <c r="M18" s="46"/>
      <c r="N18" s="49"/>
      <c r="O18" s="49"/>
    </row>
    <row r="19" spans="1:17" s="47" customFormat="1" ht="18" x14ac:dyDescent="0.35">
      <c r="A19" s="15"/>
      <c r="B19" s="289" t="s">
        <v>181</v>
      </c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154"/>
      <c r="N19" s="49"/>
      <c r="O19" s="49"/>
    </row>
    <row r="20" spans="1:17" x14ac:dyDescent="0.25">
      <c r="A20" s="47"/>
      <c r="B20" s="77" t="s">
        <v>156</v>
      </c>
      <c r="C20" s="45"/>
      <c r="D20" s="44"/>
      <c r="E20" s="45"/>
      <c r="F20" s="45"/>
      <c r="G20" s="45"/>
      <c r="H20" s="48"/>
      <c r="I20" s="121"/>
      <c r="J20" s="44"/>
      <c r="K20" s="46"/>
      <c r="L20" s="46"/>
      <c r="O20" s="50"/>
      <c r="P20" s="84"/>
      <c r="Q20" s="84"/>
    </row>
    <row r="21" spans="1:17" ht="48" x14ac:dyDescent="0.4">
      <c r="B21" s="138" t="s">
        <v>13</v>
      </c>
      <c r="C21" s="138" t="s">
        <v>16</v>
      </c>
      <c r="D21" s="139" t="s">
        <v>17</v>
      </c>
      <c r="E21" s="139" t="s">
        <v>175</v>
      </c>
      <c r="F21" s="139" t="s">
        <v>66</v>
      </c>
      <c r="G21" s="141" t="s">
        <v>124</v>
      </c>
      <c r="H21" s="149" t="s">
        <v>167</v>
      </c>
      <c r="I21" s="200" t="s">
        <v>223</v>
      </c>
      <c r="J21" s="139" t="s">
        <v>176</v>
      </c>
      <c r="K21" s="139" t="s">
        <v>170</v>
      </c>
      <c r="L21" s="139" t="s">
        <v>171</v>
      </c>
      <c r="O21" s="119"/>
      <c r="P21" s="43"/>
      <c r="Q21" s="43"/>
    </row>
    <row r="22" spans="1:17" x14ac:dyDescent="0.25">
      <c r="B22" s="33" t="s">
        <v>1</v>
      </c>
      <c r="C22" s="24" t="s">
        <v>64</v>
      </c>
      <c r="D22" s="24" t="s">
        <v>67</v>
      </c>
      <c r="E22" s="33">
        <v>4</v>
      </c>
      <c r="F22" s="33" t="s">
        <v>0</v>
      </c>
      <c r="G22" s="26">
        <v>1</v>
      </c>
      <c r="H22" s="24">
        <v>600</v>
      </c>
      <c r="I22" s="73">
        <v>0</v>
      </c>
      <c r="J22" s="73">
        <v>0</v>
      </c>
      <c r="K22" s="143">
        <f>((E22*G22)*H22)*I22</f>
        <v>0</v>
      </c>
      <c r="L22" s="143">
        <f>(E22*G22)*J22</f>
        <v>0</v>
      </c>
      <c r="O22" s="58"/>
    </row>
    <row r="23" spans="1:17" ht="13.8" x14ac:dyDescent="0.4">
      <c r="B23" s="33" t="s">
        <v>1</v>
      </c>
      <c r="C23" s="24" t="s">
        <v>64</v>
      </c>
      <c r="D23" s="24" t="s">
        <v>68</v>
      </c>
      <c r="E23" s="33">
        <v>2</v>
      </c>
      <c r="F23" s="33" t="s">
        <v>0</v>
      </c>
      <c r="G23" s="26">
        <v>2</v>
      </c>
      <c r="H23" s="24">
        <v>1200</v>
      </c>
      <c r="I23" s="73">
        <v>0</v>
      </c>
      <c r="J23" s="73">
        <v>0</v>
      </c>
      <c r="K23" s="143">
        <f t="shared" ref="K23:K26" si="2">((E23*G23)*H23)*I23</f>
        <v>0</v>
      </c>
      <c r="L23" s="143">
        <f t="shared" ref="L23:L26" si="3">(E23*G23)*J23</f>
        <v>0</v>
      </c>
      <c r="O23" s="55"/>
    </row>
    <row r="24" spans="1:17" ht="13.8" x14ac:dyDescent="0.4">
      <c r="B24" s="33" t="s">
        <v>1</v>
      </c>
      <c r="C24" s="24" t="s">
        <v>64</v>
      </c>
      <c r="D24" s="24" t="s">
        <v>69</v>
      </c>
      <c r="E24" s="33">
        <v>1</v>
      </c>
      <c r="F24" s="33" t="s">
        <v>0</v>
      </c>
      <c r="G24" s="26">
        <v>1</v>
      </c>
      <c r="H24" s="24">
        <v>1800</v>
      </c>
      <c r="I24" s="73">
        <v>0</v>
      </c>
      <c r="J24" s="73">
        <v>0</v>
      </c>
      <c r="K24" s="143">
        <f t="shared" si="2"/>
        <v>0</v>
      </c>
      <c r="L24" s="143">
        <f t="shared" si="3"/>
        <v>0</v>
      </c>
      <c r="M24" s="51"/>
      <c r="N24" s="52"/>
      <c r="O24" s="53"/>
    </row>
    <row r="25" spans="1:17" x14ac:dyDescent="0.25">
      <c r="B25" s="33" t="s">
        <v>95</v>
      </c>
      <c r="C25" s="24" t="s">
        <v>96</v>
      </c>
      <c r="D25" s="24" t="s">
        <v>12</v>
      </c>
      <c r="E25" s="33">
        <v>1</v>
      </c>
      <c r="F25" s="33" t="s">
        <v>0</v>
      </c>
      <c r="G25" s="26">
        <v>1</v>
      </c>
      <c r="H25" s="24">
        <v>2000</v>
      </c>
      <c r="I25" s="73">
        <v>0</v>
      </c>
      <c r="J25" s="73">
        <v>0</v>
      </c>
      <c r="K25" s="143">
        <f t="shared" si="2"/>
        <v>0</v>
      </c>
      <c r="L25" s="143">
        <f t="shared" si="3"/>
        <v>0</v>
      </c>
      <c r="M25" s="46"/>
      <c r="N25" s="65"/>
    </row>
    <row r="26" spans="1:17" x14ac:dyDescent="0.25">
      <c r="B26" s="24" t="s">
        <v>98</v>
      </c>
      <c r="C26" s="24" t="s">
        <v>96</v>
      </c>
      <c r="D26" s="24" t="s">
        <v>4</v>
      </c>
      <c r="E26" s="33">
        <v>1</v>
      </c>
      <c r="F26" s="33" t="s">
        <v>0</v>
      </c>
      <c r="G26" s="26">
        <v>2</v>
      </c>
      <c r="H26" s="24">
        <v>100</v>
      </c>
      <c r="I26" s="73">
        <v>0</v>
      </c>
      <c r="J26" s="73">
        <v>0</v>
      </c>
      <c r="K26" s="143">
        <f t="shared" si="2"/>
        <v>0</v>
      </c>
      <c r="L26" s="143">
        <f t="shared" si="3"/>
        <v>0</v>
      </c>
    </row>
    <row r="27" spans="1:17" ht="16.95" customHeight="1" x14ac:dyDescent="0.4">
      <c r="B27" s="54"/>
      <c r="C27" s="54"/>
      <c r="I27" s="122" t="s">
        <v>157</v>
      </c>
      <c r="J27" s="123"/>
      <c r="K27" s="123"/>
      <c r="L27" s="124">
        <f>SUM(K22:K26)+SUM(L22:L26)</f>
        <v>0</v>
      </c>
      <c r="M27" s="59"/>
      <c r="N27" s="59"/>
      <c r="O27" s="57"/>
    </row>
  </sheetData>
  <mergeCells count="2">
    <mergeCell ref="B4:L4"/>
    <mergeCell ref="B19:L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19"/>
  <sheetViews>
    <sheetView showGridLines="0" zoomScale="90" zoomScaleNormal="90" workbookViewId="0">
      <selection activeCell="D26" sqref="D26:D27"/>
    </sheetView>
  </sheetViews>
  <sheetFormatPr defaultColWidth="8.88671875" defaultRowHeight="12" x14ac:dyDescent="0.25"/>
  <cols>
    <col min="1" max="1" width="3.33203125" style="212" customWidth="1"/>
    <col min="2" max="2" width="23" style="212" customWidth="1"/>
    <col min="3" max="3" width="20.5546875" style="212" customWidth="1"/>
    <col min="4" max="4" width="20.109375" style="213" customWidth="1"/>
    <col min="5" max="5" width="10.5546875" style="214" customWidth="1"/>
    <col min="6" max="6" width="15.33203125" style="212" customWidth="1"/>
    <col min="7" max="9" width="18.33203125" style="212" customWidth="1"/>
    <col min="10" max="10" width="18.44140625" style="212" customWidth="1"/>
    <col min="11" max="16384" width="8.88671875" style="212"/>
  </cols>
  <sheetData>
    <row r="1" spans="1:11" ht="12.6" thickBot="1" x14ac:dyDescent="0.3">
      <c r="E1" s="213"/>
      <c r="F1" s="213"/>
      <c r="G1" s="213"/>
      <c r="H1" s="213"/>
      <c r="I1" s="213"/>
    </row>
    <row r="2" spans="1:11" ht="12.6" thickBot="1" x14ac:dyDescent="0.3">
      <c r="B2" s="216" t="s">
        <v>213</v>
      </c>
      <c r="C2" s="217"/>
      <c r="E2" s="209"/>
      <c r="F2" s="210" t="s">
        <v>100</v>
      </c>
      <c r="G2" s="213"/>
      <c r="H2" s="213"/>
      <c r="I2" s="213"/>
    </row>
    <row r="4" spans="1:11" s="47" customFormat="1" ht="18" customHeight="1" x14ac:dyDescent="0.35">
      <c r="B4" s="292" t="s">
        <v>182</v>
      </c>
      <c r="C4" s="293"/>
      <c r="D4" s="293"/>
      <c r="E4" s="293"/>
      <c r="F4" s="293"/>
      <c r="G4" s="46"/>
      <c r="H4" s="49"/>
      <c r="I4" s="49"/>
    </row>
    <row r="5" spans="1:11" s="47" customFormat="1" ht="18" x14ac:dyDescent="0.35">
      <c r="A5" s="212"/>
      <c r="B5" s="289" t="s">
        <v>181</v>
      </c>
      <c r="C5" s="290"/>
      <c r="D5" s="290"/>
      <c r="E5" s="290"/>
      <c r="F5" s="290"/>
      <c r="G5" s="154"/>
      <c r="H5" s="49"/>
      <c r="I5" s="49"/>
    </row>
    <row r="6" spans="1:11" x14ac:dyDescent="0.25">
      <c r="A6" s="47"/>
      <c r="B6" s="77"/>
      <c r="C6" s="45"/>
      <c r="D6" s="44"/>
      <c r="E6" s="45"/>
      <c r="F6" s="45"/>
      <c r="I6" s="50"/>
      <c r="J6" s="84"/>
      <c r="K6" s="84"/>
    </row>
    <row r="7" spans="1:11" ht="13.8" x14ac:dyDescent="0.4">
      <c r="B7" s="225" t="s">
        <v>16</v>
      </c>
      <c r="C7" s="225" t="s">
        <v>205</v>
      </c>
      <c r="D7" s="226" t="s">
        <v>206</v>
      </c>
      <c r="E7" s="84"/>
      <c r="F7" s="84"/>
      <c r="I7" s="119"/>
      <c r="J7" s="43"/>
      <c r="K7" s="43"/>
    </row>
    <row r="8" spans="1:11" ht="13.2" customHeight="1" x14ac:dyDescent="0.25">
      <c r="B8" s="215" t="s">
        <v>25</v>
      </c>
      <c r="C8" s="224">
        <v>0</v>
      </c>
      <c r="D8" s="224">
        <v>0</v>
      </c>
      <c r="E8" s="44"/>
      <c r="F8" s="44"/>
      <c r="I8" s="58"/>
    </row>
    <row r="9" spans="1:11" ht="13.2" customHeight="1" x14ac:dyDescent="0.4">
      <c r="B9" s="215" t="s">
        <v>207</v>
      </c>
      <c r="C9" s="224">
        <v>0</v>
      </c>
      <c r="D9" s="224">
        <v>0</v>
      </c>
      <c r="E9" s="44"/>
      <c r="F9" s="44"/>
      <c r="I9" s="55"/>
    </row>
    <row r="10" spans="1:11" ht="13.2" customHeight="1" x14ac:dyDescent="0.4">
      <c r="B10" s="215" t="s">
        <v>38</v>
      </c>
      <c r="C10" s="224">
        <v>0</v>
      </c>
      <c r="D10" s="224">
        <v>0</v>
      </c>
      <c r="E10" s="44"/>
      <c r="F10" s="44"/>
      <c r="G10" s="51"/>
      <c r="H10" s="52"/>
      <c r="I10" s="53"/>
    </row>
    <row r="11" spans="1:11" ht="13.2" customHeight="1" x14ac:dyDescent="0.25">
      <c r="B11" s="215" t="s">
        <v>169</v>
      </c>
      <c r="C11" s="224">
        <v>0</v>
      </c>
      <c r="D11" s="224">
        <v>0</v>
      </c>
      <c r="E11" s="44"/>
      <c r="F11" s="44"/>
      <c r="G11" s="46"/>
      <c r="H11" s="65"/>
    </row>
    <row r="12" spans="1:11" ht="13.2" customHeight="1" x14ac:dyDescent="0.25">
      <c r="B12" s="215" t="s">
        <v>64</v>
      </c>
      <c r="C12" s="224">
        <v>0</v>
      </c>
      <c r="D12" s="224">
        <v>0</v>
      </c>
      <c r="E12" s="44"/>
      <c r="F12" s="44"/>
    </row>
    <row r="13" spans="1:11" ht="13.2" customHeight="1" x14ac:dyDescent="0.25">
      <c r="B13" s="215" t="s">
        <v>127</v>
      </c>
      <c r="C13" s="224">
        <v>0</v>
      </c>
      <c r="D13" s="224">
        <v>0</v>
      </c>
      <c r="E13" s="45"/>
      <c r="F13" s="43"/>
    </row>
    <row r="14" spans="1:11" ht="13.2" customHeight="1" x14ac:dyDescent="0.25">
      <c r="B14" s="215" t="s">
        <v>130</v>
      </c>
      <c r="C14" s="224">
        <v>0</v>
      </c>
      <c r="D14" s="224">
        <v>0</v>
      </c>
    </row>
    <row r="15" spans="1:11" ht="13.2" customHeight="1" x14ac:dyDescent="0.25">
      <c r="B15" s="215" t="s">
        <v>123</v>
      </c>
      <c r="C15" s="224">
        <v>0</v>
      </c>
      <c r="D15" s="224">
        <v>0</v>
      </c>
    </row>
    <row r="16" spans="1:11" ht="13.2" customHeight="1" x14ac:dyDescent="0.25">
      <c r="B16" s="215" t="s">
        <v>190</v>
      </c>
      <c r="C16" s="224">
        <v>0</v>
      </c>
      <c r="D16" s="224">
        <v>0</v>
      </c>
    </row>
    <row r="17" spans="2:4" ht="13.2" customHeight="1" x14ac:dyDescent="0.25">
      <c r="B17" s="215" t="s">
        <v>208</v>
      </c>
      <c r="C17" s="224">
        <v>0</v>
      </c>
      <c r="D17" s="224">
        <v>0</v>
      </c>
    </row>
    <row r="18" spans="2:4" ht="13.2" customHeight="1" x14ac:dyDescent="0.25">
      <c r="B18" s="215" t="s">
        <v>198</v>
      </c>
      <c r="C18" s="224">
        <v>0</v>
      </c>
      <c r="D18" s="224">
        <v>0</v>
      </c>
    </row>
    <row r="19" spans="2:4" ht="13.2" customHeight="1" x14ac:dyDescent="0.25">
      <c r="B19" s="215" t="s">
        <v>201</v>
      </c>
      <c r="C19" s="224">
        <v>0</v>
      </c>
      <c r="D19" s="224">
        <v>0</v>
      </c>
    </row>
  </sheetData>
  <mergeCells count="2">
    <mergeCell ref="B4:F4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Periodieke ledigingsfrequentie</vt:lpstr>
      <vt:lpstr>Lediging op afroep</vt:lpstr>
      <vt:lpstr>Overige</vt:lpstr>
      <vt:lpstr>Optioneel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Graas, Diede van</dc:creator>
  <cp:lastModifiedBy>Stouwe, Laura van der</cp:lastModifiedBy>
  <dcterms:created xsi:type="dcterms:W3CDTF">2023-04-24T15:43:53Z</dcterms:created>
  <dcterms:modified xsi:type="dcterms:W3CDTF">2023-10-17T12:54:53Z</dcterms:modified>
</cp:coreProperties>
</file>