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mc:AlternateContent xmlns:mc="http://schemas.openxmlformats.org/markup-compatibility/2006">
    <mc:Choice Requires="x15">
      <x15ac:absPath xmlns:x15ac="http://schemas.microsoft.com/office/spreadsheetml/2010/11/ac" url="https://ingenionnl.sharepoint.com/sites/SP-Projecten/Shared Documents/Keender/EA Schoonmaak (2024)/Werkdocumenten/"/>
    </mc:Choice>
  </mc:AlternateContent>
  <xr:revisionPtr revIDLastSave="115" documentId="8_{056B82BB-BBE5-44CD-8D05-0D15493D274E}" xr6:coauthVersionLast="47" xr6:coauthVersionMax="47" xr10:uidLastSave="{85CEB623-D610-474D-89B0-CA63925EF04D}"/>
  <bookViews>
    <workbookView xWindow="-108" yWindow="-108" windowWidth="23256" windowHeight="12456" xr2:uid="{00000000-000D-0000-FFFF-FFFF00000000}"/>
  </bookViews>
  <sheets>
    <sheet name="Toelichting" sheetId="42" r:id="rId1"/>
    <sheet name="Prijzenblad Keender" sheetId="41" r:id="rId2"/>
    <sheet name="Blad1" sheetId="28" state="hidden" r:id="rId3"/>
    <sheet name="Ruimtestaat" sheetId="15" r:id="rId4"/>
    <sheet name="Glasbewassing" sheetId="19" r:id="rId5"/>
    <sheet name="Locaties Keender" sheetId="27" r:id="rId6"/>
    <sheet name="Admistratieve ruimte (1)" sheetId="30" r:id="rId7"/>
    <sheet name="Klaslokaal (2)" sheetId="31" r:id="rId8"/>
    <sheet name="Restauratieve ruimte (3)" sheetId="32" r:id="rId9"/>
    <sheet name="Sanitair (4)" sheetId="33" r:id="rId10"/>
    <sheet name="Vakspecifiek (5)" sheetId="34" r:id="rId11"/>
    <sheet name="Verkeersruimten (6)" sheetId="35" r:id="rId12"/>
    <sheet name="Gymzaal (7)" sheetId="40" r:id="rId13"/>
    <sheet name="BSO  KDV (8)" sheetId="39" r:id="rId14"/>
    <sheet name="Regiewerkzaamheden" sheetId="43" r:id="rId15"/>
    <sheet name="Sanitaire hygienebenodigdheden" sheetId="44" r:id="rId16"/>
    <sheet name="Ruimteverantw." sheetId="29" state="hidden" r:id="rId17"/>
    <sheet name="Klantportaal" sheetId="45" r:id="rId18"/>
    <sheet name="praktijklokaal" sheetId="7" state="hidden" r:id="rId19"/>
    <sheet name="algemene ruimten" sheetId="8" state="hidden" r:id="rId20"/>
    <sheet name="Sanitair incl naloop" sheetId="11" state="hidden" r:id="rId21"/>
    <sheet name="grootkeuken" sheetId="12" state="hidden" r:id="rId22"/>
  </sheets>
  <externalReferences>
    <externalReference r:id="rId23"/>
  </externalReferences>
  <definedNames>
    <definedName name="_xlnm._FilterDatabase" localSheetId="2" hidden="1">Blad1!$A$11:$B$337</definedName>
    <definedName name="_xlnm._FilterDatabase" localSheetId="5" hidden="1">'Locaties Keender'!$A$2:$G$2</definedName>
    <definedName name="_xlnm._FilterDatabase" localSheetId="3" hidden="1">'Ruimtestaat'!$A$3:$M$677</definedName>
    <definedName name="freq">'[1]sociale voorzieningen'!$B$6:$J$18</definedName>
    <definedName name="gemtarief">'[1]gemiddeld tarief'!$F$16:$G$27</definedName>
    <definedName name="kengetalDC">'[1]kengetal DC'!$A$10:$M$90</definedName>
    <definedName name="kengetaloverig">'[1]kengetal Overig'!$A$10:$M$41</definedName>
    <definedName name="keuken">'[1]kengetal DC'!$A$104:$E$104</definedName>
    <definedName name="naloopdc">'[1]kengetal DC'!$A$93:$E$101</definedName>
    <definedName name="naloopoverig">'[1]kengetal Overig'!$A$44:$E$52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45" i="15" l="1"/>
  <c r="M445" i="15" s="1"/>
  <c r="L530" i="15"/>
  <c r="M530" i="15" s="1"/>
  <c r="F63" i="19"/>
  <c r="F60" i="19"/>
  <c r="F57" i="19"/>
  <c r="F54" i="19"/>
  <c r="F51" i="19"/>
  <c r="F48" i="19"/>
  <c r="F45" i="19"/>
  <c r="F42" i="19"/>
  <c r="F39" i="19"/>
  <c r="F36" i="19"/>
  <c r="F33" i="19"/>
  <c r="F30" i="19"/>
  <c r="F27" i="19"/>
  <c r="F24" i="19"/>
  <c r="F21" i="19"/>
  <c r="F18" i="19"/>
  <c r="F15" i="19"/>
  <c r="G20" i="27" l="1"/>
  <c r="G2" i="41"/>
  <c r="F15" i="41"/>
  <c r="F14" i="41"/>
  <c r="E15" i="19"/>
  <c r="G63" i="19"/>
  <c r="G60" i="19"/>
  <c r="G57" i="19"/>
  <c r="G54" i="19"/>
  <c r="G51" i="19"/>
  <c r="G48" i="19"/>
  <c r="G45" i="19"/>
  <c r="G42" i="19"/>
  <c r="G39" i="19"/>
  <c r="G36" i="19"/>
  <c r="G33" i="19"/>
  <c r="G30" i="19"/>
  <c r="G27" i="19"/>
  <c r="G24" i="19"/>
  <c r="G21" i="19"/>
  <c r="G15" i="19"/>
  <c r="G18" i="19"/>
  <c r="E24" i="19"/>
  <c r="E39" i="19"/>
  <c r="E41" i="19" s="1"/>
  <c r="E30" i="19"/>
  <c r="E63" i="19"/>
  <c r="E60" i="19"/>
  <c r="E57" i="19"/>
  <c r="E54" i="19"/>
  <c r="E51" i="19"/>
  <c r="E48" i="19"/>
  <c r="E45" i="19"/>
  <c r="E47" i="19" s="1"/>
  <c r="E42" i="19"/>
  <c r="E44" i="19" s="1"/>
  <c r="E36" i="19"/>
  <c r="E33" i="19"/>
  <c r="E27" i="19"/>
  <c r="E21" i="19"/>
  <c r="E18" i="19"/>
  <c r="F3" i="27"/>
  <c r="F4" i="27"/>
  <c r="F5" i="27"/>
  <c r="F6" i="27"/>
  <c r="F7" i="27"/>
  <c r="F8" i="27"/>
  <c r="F9" i="27"/>
  <c r="F10" i="27"/>
  <c r="F11" i="27"/>
  <c r="F12" i="27"/>
  <c r="F13" i="27"/>
  <c r="F14" i="27"/>
  <c r="F15" i="27"/>
  <c r="F16" i="27"/>
  <c r="F17" i="27"/>
  <c r="F18" i="27"/>
  <c r="F19" i="27"/>
  <c r="F20" i="27" l="1"/>
  <c r="D10" i="19"/>
  <c r="D9" i="19"/>
  <c r="E32" i="19"/>
  <c r="K15" i="41"/>
  <c r="H5" i="15" l="1"/>
  <c r="L5" i="15" s="1"/>
  <c r="M5" i="15" s="1"/>
  <c r="H9" i="15"/>
  <c r="L9" i="15" s="1"/>
  <c r="M9" i="15" s="1"/>
  <c r="G3" i="41" l="1"/>
  <c r="H56" i="15" l="1"/>
  <c r="H79" i="15"/>
  <c r="H154" i="15"/>
  <c r="H173" i="15"/>
  <c r="H174" i="15"/>
  <c r="H311" i="15"/>
  <c r="H321" i="15"/>
  <c r="L321" i="15" s="1"/>
  <c r="M321" i="15" s="1"/>
  <c r="H324" i="15"/>
  <c r="H330" i="15"/>
  <c r="L330" i="15" s="1"/>
  <c r="M330" i="15" s="1"/>
  <c r="H352" i="15"/>
  <c r="L352" i="15" s="1"/>
  <c r="M352" i="15" s="1"/>
  <c r="H353" i="15"/>
  <c r="H372" i="15"/>
  <c r="H393" i="15"/>
  <c r="L393" i="15" s="1"/>
  <c r="M393" i="15" s="1"/>
  <c r="H394" i="15"/>
  <c r="L394" i="15" s="1"/>
  <c r="M394" i="15" s="1"/>
  <c r="H395" i="15"/>
  <c r="L395" i="15" s="1"/>
  <c r="M395" i="15" s="1"/>
  <c r="H396" i="15"/>
  <c r="L396" i="15" s="1"/>
  <c r="M396" i="15" s="1"/>
  <c r="H397" i="15"/>
  <c r="L397" i="15" s="1"/>
  <c r="M397" i="15" s="1"/>
  <c r="H443" i="15"/>
  <c r="H444" i="15"/>
  <c r="L444" i="15" s="1"/>
  <c r="M444" i="15" s="1"/>
  <c r="H447" i="15"/>
  <c r="L447" i="15" s="1"/>
  <c r="M447" i="15" s="1"/>
  <c r="H448" i="15"/>
  <c r="L448" i="15" s="1"/>
  <c r="M448" i="15" s="1"/>
  <c r="H463" i="15"/>
  <c r="L463" i="15" s="1"/>
  <c r="M463" i="15" s="1"/>
  <c r="H467" i="15"/>
  <c r="L467" i="15" s="1"/>
  <c r="M467" i="15" s="1"/>
  <c r="H499" i="15"/>
  <c r="L499" i="15" s="1"/>
  <c r="M499" i="15" s="1"/>
  <c r="H500" i="15"/>
  <c r="L500" i="15" s="1"/>
  <c r="M500" i="15" s="1"/>
  <c r="H501" i="15"/>
  <c r="L501" i="15" s="1"/>
  <c r="M501" i="15" s="1"/>
  <c r="H574" i="15"/>
  <c r="H610" i="15"/>
  <c r="L610" i="15" s="1"/>
  <c r="M610" i="15" s="1"/>
  <c r="H623" i="15"/>
  <c r="L623" i="15" s="1"/>
  <c r="M623" i="15" s="1"/>
  <c r="H640" i="15"/>
  <c r="H656" i="15"/>
  <c r="H659" i="15"/>
  <c r="H660" i="15"/>
  <c r="L660" i="15" s="1"/>
  <c r="M660" i="15" s="1"/>
  <c r="H671" i="15"/>
  <c r="H273" i="15"/>
  <c r="L273" i="15" s="1"/>
  <c r="M273" i="15" s="1"/>
  <c r="H274" i="15"/>
  <c r="L274" i="15" s="1"/>
  <c r="M274" i="15" s="1"/>
  <c r="H275" i="15"/>
  <c r="H37" i="15" l="1"/>
  <c r="H319" i="15"/>
  <c r="L319" i="15" s="1"/>
  <c r="M319" i="15" s="1"/>
  <c r="H320" i="15"/>
  <c r="L320" i="15" s="1"/>
  <c r="M320" i="15" s="1"/>
  <c r="H294" i="15"/>
  <c r="H292" i="15"/>
  <c r="E56" i="19"/>
  <c r="F55" i="19"/>
  <c r="G55" i="19"/>
  <c r="H667" i="15"/>
  <c r="L667" i="15" s="1"/>
  <c r="M667" i="15" s="1"/>
  <c r="H668" i="15"/>
  <c r="H669" i="15"/>
  <c r="H670" i="15"/>
  <c r="L670" i="15" s="1"/>
  <c r="M670" i="15" s="1"/>
  <c r="H672" i="15"/>
  <c r="L672" i="15" s="1"/>
  <c r="M672" i="15" s="1"/>
  <c r="H673" i="15"/>
  <c r="H674" i="15"/>
  <c r="L674" i="15" s="1"/>
  <c r="M674" i="15" s="1"/>
  <c r="H675" i="15"/>
  <c r="L675" i="15" s="1"/>
  <c r="M675" i="15" s="1"/>
  <c r="H676" i="15"/>
  <c r="L676" i="15" s="1"/>
  <c r="M676" i="15" s="1"/>
  <c r="H677" i="15"/>
  <c r="H644" i="15"/>
  <c r="H645" i="15"/>
  <c r="H646" i="15"/>
  <c r="L646" i="15" s="1"/>
  <c r="M646" i="15" s="1"/>
  <c r="H647" i="15"/>
  <c r="H648" i="15"/>
  <c r="L648" i="15" s="1"/>
  <c r="M648" i="15" s="1"/>
  <c r="H649" i="15"/>
  <c r="H650" i="15"/>
  <c r="H651" i="15"/>
  <c r="H652" i="15"/>
  <c r="L652" i="15" s="1"/>
  <c r="M652" i="15" s="1"/>
  <c r="H653" i="15"/>
  <c r="L653" i="15" s="1"/>
  <c r="M653" i="15" s="1"/>
  <c r="H654" i="15"/>
  <c r="L654" i="15" s="1"/>
  <c r="M654" i="15" s="1"/>
  <c r="H655" i="15"/>
  <c r="H657" i="15"/>
  <c r="H658" i="15"/>
  <c r="L658" i="15" s="1"/>
  <c r="M658" i="15" s="1"/>
  <c r="H661" i="15"/>
  <c r="H662" i="15"/>
  <c r="H663" i="15"/>
  <c r="L663" i="15" s="1"/>
  <c r="M663" i="15" s="1"/>
  <c r="H664" i="15"/>
  <c r="L664" i="15" s="1"/>
  <c r="M664" i="15" s="1"/>
  <c r="H665" i="15"/>
  <c r="L665" i="15" s="1"/>
  <c r="M665" i="15" s="1"/>
  <c r="H666" i="15"/>
  <c r="L666" i="15" s="1"/>
  <c r="M666" i="15" s="1"/>
  <c r="H641" i="15"/>
  <c r="L641" i="15" s="1"/>
  <c r="M641" i="15" s="1"/>
  <c r="H642" i="15"/>
  <c r="H643" i="15"/>
  <c r="H618" i="15"/>
  <c r="H619" i="15"/>
  <c r="L619" i="15" s="1"/>
  <c r="M619" i="15" s="1"/>
  <c r="H620" i="15"/>
  <c r="L620" i="15" s="1"/>
  <c r="M620" i="15" s="1"/>
  <c r="H621" i="15"/>
  <c r="H622" i="15"/>
  <c r="H624" i="15"/>
  <c r="H625" i="15"/>
  <c r="H626" i="15"/>
  <c r="H627" i="15"/>
  <c r="H628" i="15"/>
  <c r="H629" i="15"/>
  <c r="H630" i="15"/>
  <c r="H631" i="15"/>
  <c r="H632" i="15"/>
  <c r="H633" i="15"/>
  <c r="H634" i="15"/>
  <c r="H635" i="15"/>
  <c r="H636" i="15"/>
  <c r="L636" i="15" s="1"/>
  <c r="M636" i="15" s="1"/>
  <c r="H637" i="15"/>
  <c r="L637" i="15" s="1"/>
  <c r="M637" i="15" s="1"/>
  <c r="H638" i="15"/>
  <c r="H639" i="15"/>
  <c r="H598" i="15"/>
  <c r="H599" i="15"/>
  <c r="H600" i="15"/>
  <c r="L600" i="15" s="1"/>
  <c r="M600" i="15" s="1"/>
  <c r="H601" i="15"/>
  <c r="L601" i="15" s="1"/>
  <c r="M601" i="15" s="1"/>
  <c r="H602" i="15"/>
  <c r="H603" i="15"/>
  <c r="H604" i="15"/>
  <c r="H605" i="15"/>
  <c r="H606" i="15"/>
  <c r="L606" i="15" s="1"/>
  <c r="M606" i="15" s="1"/>
  <c r="H607" i="15"/>
  <c r="L607" i="15" s="1"/>
  <c r="M607" i="15" s="1"/>
  <c r="H608" i="15"/>
  <c r="H609" i="15"/>
  <c r="L609" i="15" s="1"/>
  <c r="M609" i="15" s="1"/>
  <c r="H611" i="15"/>
  <c r="L611" i="15" s="1"/>
  <c r="M611" i="15" s="1"/>
  <c r="H612" i="15"/>
  <c r="L612" i="15" s="1"/>
  <c r="M612" i="15" s="1"/>
  <c r="H613" i="15"/>
  <c r="H614" i="15"/>
  <c r="L614" i="15" s="1"/>
  <c r="M614" i="15" s="1"/>
  <c r="H615" i="15"/>
  <c r="H616" i="15"/>
  <c r="L616" i="15" s="1"/>
  <c r="M616" i="15" s="1"/>
  <c r="H617" i="15"/>
  <c r="L617" i="15" s="1"/>
  <c r="M617" i="15" s="1"/>
  <c r="H580" i="15"/>
  <c r="H581" i="15"/>
  <c r="H582" i="15"/>
  <c r="H583" i="15"/>
  <c r="H584" i="15"/>
  <c r="H585" i="15"/>
  <c r="H586" i="15"/>
  <c r="L586" i="15" s="1"/>
  <c r="M586" i="15" s="1"/>
  <c r="H587" i="15"/>
  <c r="H588" i="15"/>
  <c r="H589" i="15"/>
  <c r="H590" i="15"/>
  <c r="H591" i="15"/>
  <c r="H592" i="15"/>
  <c r="L592" i="15" s="1"/>
  <c r="M592" i="15" s="1"/>
  <c r="H593" i="15"/>
  <c r="H594" i="15"/>
  <c r="H595" i="15"/>
  <c r="H596" i="15"/>
  <c r="H597" i="15"/>
  <c r="H556" i="15"/>
  <c r="H557" i="15"/>
  <c r="L557" i="15" s="1"/>
  <c r="M557" i="15" s="1"/>
  <c r="H558" i="15"/>
  <c r="H559" i="15"/>
  <c r="L559" i="15" s="1"/>
  <c r="M559" i="15" s="1"/>
  <c r="H560" i="15"/>
  <c r="L560" i="15" s="1"/>
  <c r="M560" i="15" s="1"/>
  <c r="H561" i="15"/>
  <c r="L561" i="15" s="1"/>
  <c r="M561" i="15" s="1"/>
  <c r="H562" i="15"/>
  <c r="L562" i="15" s="1"/>
  <c r="M562" i="15" s="1"/>
  <c r="H563" i="15"/>
  <c r="H564" i="15"/>
  <c r="L564" i="15" s="1"/>
  <c r="M564" i="15" s="1"/>
  <c r="H565" i="15"/>
  <c r="H566" i="15"/>
  <c r="L566" i="15" s="1"/>
  <c r="M566" i="15" s="1"/>
  <c r="H567" i="15"/>
  <c r="H568" i="15"/>
  <c r="L568" i="15" s="1"/>
  <c r="M568" i="15" s="1"/>
  <c r="H569" i="15"/>
  <c r="L569" i="15" s="1"/>
  <c r="M569" i="15" s="1"/>
  <c r="H570" i="15"/>
  <c r="H571" i="15"/>
  <c r="L571" i="15" s="1"/>
  <c r="M571" i="15" s="1"/>
  <c r="H572" i="15"/>
  <c r="L572" i="15" s="1"/>
  <c r="M572" i="15" s="1"/>
  <c r="H573" i="15"/>
  <c r="H575" i="15"/>
  <c r="H576" i="15"/>
  <c r="H577" i="15"/>
  <c r="H578" i="15"/>
  <c r="H579" i="15"/>
  <c r="H555" i="15"/>
  <c r="H547" i="15"/>
  <c r="L547" i="15" s="1"/>
  <c r="M547" i="15" s="1"/>
  <c r="H548" i="15"/>
  <c r="H549" i="15"/>
  <c r="L549" i="15" s="1"/>
  <c r="M549" i="15" s="1"/>
  <c r="H550" i="15"/>
  <c r="L550" i="15" s="1"/>
  <c r="M550" i="15" s="1"/>
  <c r="H551" i="15"/>
  <c r="L551" i="15" s="1"/>
  <c r="M551" i="15" s="1"/>
  <c r="H552" i="15"/>
  <c r="L552" i="15" s="1"/>
  <c r="M552" i="15" s="1"/>
  <c r="H553" i="15"/>
  <c r="L553" i="15" s="1"/>
  <c r="M553" i="15" s="1"/>
  <c r="H554" i="15"/>
  <c r="L554" i="15" s="1"/>
  <c r="M554" i="15" s="1"/>
  <c r="H531" i="15"/>
  <c r="L531" i="15" s="1"/>
  <c r="M531" i="15" s="1"/>
  <c r="H532" i="15"/>
  <c r="L532" i="15" s="1"/>
  <c r="M532" i="15" s="1"/>
  <c r="H533" i="15"/>
  <c r="H534" i="15"/>
  <c r="H535" i="15"/>
  <c r="L535" i="15" s="1"/>
  <c r="M535" i="15" s="1"/>
  <c r="H536" i="15"/>
  <c r="L536" i="15" s="1"/>
  <c r="M536" i="15" s="1"/>
  <c r="H537" i="15"/>
  <c r="H538" i="15"/>
  <c r="L538" i="15" s="1"/>
  <c r="M538" i="15" s="1"/>
  <c r="H539" i="15"/>
  <c r="L539" i="15" s="1"/>
  <c r="M539" i="15" s="1"/>
  <c r="H540" i="15"/>
  <c r="H541" i="15"/>
  <c r="H542" i="15"/>
  <c r="H543" i="15"/>
  <c r="L543" i="15" s="1"/>
  <c r="M543" i="15" s="1"/>
  <c r="H544" i="15"/>
  <c r="H545" i="15"/>
  <c r="H546" i="15"/>
  <c r="L546" i="15" s="1"/>
  <c r="M546" i="15" s="1"/>
  <c r="H505" i="15"/>
  <c r="L505" i="15" s="1"/>
  <c r="M505" i="15" s="1"/>
  <c r="H506" i="15"/>
  <c r="H507" i="15"/>
  <c r="H508" i="15"/>
  <c r="L508" i="15" s="1"/>
  <c r="M508" i="15" s="1"/>
  <c r="H509" i="15"/>
  <c r="L509" i="15" s="1"/>
  <c r="M509" i="15" s="1"/>
  <c r="H510" i="15"/>
  <c r="L510" i="15" s="1"/>
  <c r="M510" i="15" s="1"/>
  <c r="H511" i="15"/>
  <c r="L511" i="15" s="1"/>
  <c r="M511" i="15" s="1"/>
  <c r="H512" i="15"/>
  <c r="H513" i="15"/>
  <c r="H514" i="15"/>
  <c r="H515" i="15"/>
  <c r="L515" i="15" s="1"/>
  <c r="M515" i="15" s="1"/>
  <c r="H516" i="15"/>
  <c r="H517" i="15"/>
  <c r="H518" i="15"/>
  <c r="H519" i="15"/>
  <c r="H520" i="15"/>
  <c r="H521" i="15"/>
  <c r="H522" i="15"/>
  <c r="H523" i="15"/>
  <c r="H524" i="15"/>
  <c r="L524" i="15" s="1"/>
  <c r="M524" i="15" s="1"/>
  <c r="H525" i="15"/>
  <c r="H526" i="15"/>
  <c r="L526" i="15" s="1"/>
  <c r="M526" i="15" s="1"/>
  <c r="H527" i="15"/>
  <c r="L527" i="15" s="1"/>
  <c r="M527" i="15" s="1"/>
  <c r="H528" i="15"/>
  <c r="H529" i="15"/>
  <c r="L529" i="15" s="1"/>
  <c r="M529" i="15" s="1"/>
  <c r="H504" i="15"/>
  <c r="L504" i="15" s="1"/>
  <c r="M504" i="15" s="1"/>
  <c r="H482" i="15"/>
  <c r="L482" i="15" s="1"/>
  <c r="M482" i="15" s="1"/>
  <c r="H483" i="15"/>
  <c r="H484" i="15"/>
  <c r="H485" i="15"/>
  <c r="L485" i="15" s="1"/>
  <c r="M485" i="15" s="1"/>
  <c r="H486" i="15"/>
  <c r="H487" i="15"/>
  <c r="H488" i="15"/>
  <c r="H489" i="15"/>
  <c r="H490" i="15"/>
  <c r="H491" i="15"/>
  <c r="L491" i="15" s="1"/>
  <c r="M491" i="15" s="1"/>
  <c r="H492" i="15"/>
  <c r="L492" i="15" s="1"/>
  <c r="M492" i="15" s="1"/>
  <c r="H493" i="15"/>
  <c r="H494" i="15"/>
  <c r="H495" i="15"/>
  <c r="H496" i="15"/>
  <c r="H497" i="15"/>
  <c r="L497" i="15" s="1"/>
  <c r="M497" i="15" s="1"/>
  <c r="H498" i="15"/>
  <c r="H502" i="15"/>
  <c r="H503" i="15"/>
  <c r="L503" i="15" s="1"/>
  <c r="M503" i="15" s="1"/>
  <c r="H479" i="15"/>
  <c r="H480" i="15"/>
  <c r="H481" i="15"/>
  <c r="H468" i="15"/>
  <c r="H469" i="15"/>
  <c r="H470" i="15"/>
  <c r="L470" i="15" s="1"/>
  <c r="M470" i="15" s="1"/>
  <c r="H471" i="15"/>
  <c r="H472" i="15"/>
  <c r="H473" i="15"/>
  <c r="L473" i="15" s="1"/>
  <c r="M473" i="15" s="1"/>
  <c r="H474" i="15"/>
  <c r="L474" i="15" s="1"/>
  <c r="M474" i="15" s="1"/>
  <c r="H475" i="15"/>
  <c r="H476" i="15"/>
  <c r="H477" i="15"/>
  <c r="L477" i="15" s="1"/>
  <c r="M477" i="15" s="1"/>
  <c r="H478" i="15"/>
  <c r="L478" i="15" s="1"/>
  <c r="M478" i="15" s="1"/>
  <c r="H449" i="15"/>
  <c r="L449" i="15" s="1"/>
  <c r="M449" i="15" s="1"/>
  <c r="H450" i="15"/>
  <c r="H451" i="15"/>
  <c r="H452" i="15"/>
  <c r="H453" i="15"/>
  <c r="H454" i="15"/>
  <c r="H455" i="15"/>
  <c r="L455" i="15" s="1"/>
  <c r="M455" i="15" s="1"/>
  <c r="H456" i="15"/>
  <c r="L456" i="15" s="1"/>
  <c r="M456" i="15" s="1"/>
  <c r="H457" i="15"/>
  <c r="H458" i="15"/>
  <c r="L458" i="15" s="1"/>
  <c r="M458" i="15" s="1"/>
  <c r="H459" i="15"/>
  <c r="L459" i="15" s="1"/>
  <c r="M459" i="15" s="1"/>
  <c r="H460" i="15"/>
  <c r="L460" i="15" s="1"/>
  <c r="M460" i="15" s="1"/>
  <c r="H461" i="15"/>
  <c r="H462" i="15"/>
  <c r="H464" i="15"/>
  <c r="L464" i="15" s="1"/>
  <c r="M464" i="15" s="1"/>
  <c r="H465" i="15"/>
  <c r="H466" i="15"/>
  <c r="H446" i="15"/>
  <c r="L446" i="15" s="1"/>
  <c r="M446" i="15" s="1"/>
  <c r="H418" i="15"/>
  <c r="L418" i="15" s="1"/>
  <c r="M418" i="15" s="1"/>
  <c r="H419" i="15"/>
  <c r="H420" i="15"/>
  <c r="L420" i="15" s="1"/>
  <c r="M420" i="15" s="1"/>
  <c r="H421" i="15"/>
  <c r="L421" i="15" s="1"/>
  <c r="M421" i="15" s="1"/>
  <c r="H422" i="15"/>
  <c r="L422" i="15" s="1"/>
  <c r="M422" i="15" s="1"/>
  <c r="H423" i="15"/>
  <c r="H424" i="15"/>
  <c r="L424" i="15" s="1"/>
  <c r="M424" i="15" s="1"/>
  <c r="H425" i="15"/>
  <c r="L425" i="15" s="1"/>
  <c r="M425" i="15" s="1"/>
  <c r="H426" i="15"/>
  <c r="H427" i="15"/>
  <c r="H428" i="15"/>
  <c r="L428" i="15" s="1"/>
  <c r="M428" i="15" s="1"/>
  <c r="H429" i="15"/>
  <c r="H430" i="15"/>
  <c r="H431" i="15"/>
  <c r="L431" i="15" s="1"/>
  <c r="M431" i="15" s="1"/>
  <c r="H432" i="15"/>
  <c r="L432" i="15" s="1"/>
  <c r="M432" i="15" s="1"/>
  <c r="H433" i="15"/>
  <c r="H434" i="15"/>
  <c r="L434" i="15" s="1"/>
  <c r="M434" i="15" s="1"/>
  <c r="H435" i="15"/>
  <c r="H436" i="15"/>
  <c r="H437" i="15"/>
  <c r="L437" i="15" s="1"/>
  <c r="M437" i="15" s="1"/>
  <c r="H438" i="15"/>
  <c r="H439" i="15"/>
  <c r="H440" i="15"/>
  <c r="L440" i="15" s="1"/>
  <c r="M440" i="15" s="1"/>
  <c r="H441" i="15"/>
  <c r="L441" i="15" s="1"/>
  <c r="M441" i="15" s="1"/>
  <c r="H442" i="15"/>
  <c r="L442" i="15" s="1"/>
  <c r="M442" i="15" s="1"/>
  <c r="H410" i="15"/>
  <c r="H411" i="15"/>
  <c r="H412" i="15"/>
  <c r="H413" i="15"/>
  <c r="H414" i="15"/>
  <c r="H415" i="15"/>
  <c r="H416" i="15"/>
  <c r="L416" i="15" s="1"/>
  <c r="M416" i="15" s="1"/>
  <c r="H417" i="15"/>
  <c r="L417" i="15" s="1"/>
  <c r="M417" i="15" s="1"/>
  <c r="H398" i="15"/>
  <c r="L398" i="15" s="1"/>
  <c r="M398" i="15" s="1"/>
  <c r="H399" i="15"/>
  <c r="H400" i="15"/>
  <c r="H401" i="15"/>
  <c r="H402" i="15"/>
  <c r="H403" i="15"/>
  <c r="H404" i="15"/>
  <c r="L404" i="15" s="1"/>
  <c r="M404" i="15" s="1"/>
  <c r="H405" i="15"/>
  <c r="H406" i="15"/>
  <c r="H407" i="15"/>
  <c r="L407" i="15" s="1"/>
  <c r="M407" i="15" s="1"/>
  <c r="H408" i="15"/>
  <c r="H409" i="15"/>
  <c r="H383" i="15"/>
  <c r="L383" i="15" s="1"/>
  <c r="M383" i="15" s="1"/>
  <c r="H384" i="15"/>
  <c r="L384" i="15" s="1"/>
  <c r="M384" i="15" s="1"/>
  <c r="H385" i="15"/>
  <c r="L385" i="15" s="1"/>
  <c r="M385" i="15" s="1"/>
  <c r="H386" i="15"/>
  <c r="L386" i="15" s="1"/>
  <c r="M386" i="15" s="1"/>
  <c r="H387" i="15"/>
  <c r="L387" i="15" s="1"/>
  <c r="M387" i="15" s="1"/>
  <c r="H388" i="15"/>
  <c r="L388" i="15" s="1"/>
  <c r="M388" i="15" s="1"/>
  <c r="H389" i="15"/>
  <c r="L389" i="15" s="1"/>
  <c r="M389" i="15" s="1"/>
  <c r="H390" i="15"/>
  <c r="L390" i="15" s="1"/>
  <c r="M390" i="15" s="1"/>
  <c r="H391" i="15"/>
  <c r="H392" i="15"/>
  <c r="L392" i="15" s="1"/>
  <c r="M392" i="15" s="1"/>
  <c r="H377" i="15"/>
  <c r="H378" i="15"/>
  <c r="L378" i="15" s="1"/>
  <c r="M378" i="15" s="1"/>
  <c r="H379" i="15"/>
  <c r="H380" i="15"/>
  <c r="H381" i="15"/>
  <c r="L381" i="15" s="1"/>
  <c r="M381" i="15" s="1"/>
  <c r="H382" i="15"/>
  <c r="H357" i="15"/>
  <c r="H358" i="15"/>
  <c r="H359" i="15"/>
  <c r="H360" i="15"/>
  <c r="L360" i="15" s="1"/>
  <c r="M360" i="15" s="1"/>
  <c r="H361" i="15"/>
  <c r="L361" i="15" s="1"/>
  <c r="M361" i="15" s="1"/>
  <c r="H362" i="15"/>
  <c r="L362" i="15" s="1"/>
  <c r="M362" i="15" s="1"/>
  <c r="H363" i="15"/>
  <c r="L363" i="15" s="1"/>
  <c r="M363" i="15" s="1"/>
  <c r="H364" i="15"/>
  <c r="L364" i="15" s="1"/>
  <c r="M364" i="15" s="1"/>
  <c r="H365" i="15"/>
  <c r="L365" i="15" s="1"/>
  <c r="M365" i="15" s="1"/>
  <c r="H366" i="15"/>
  <c r="L366" i="15" s="1"/>
  <c r="M366" i="15" s="1"/>
  <c r="H367" i="15"/>
  <c r="H368" i="15"/>
  <c r="L368" i="15" s="1"/>
  <c r="M368" i="15" s="1"/>
  <c r="H369" i="15"/>
  <c r="H370" i="15"/>
  <c r="L370" i="15" s="1"/>
  <c r="M370" i="15" s="1"/>
  <c r="H371" i="15"/>
  <c r="H373" i="15"/>
  <c r="H374" i="15"/>
  <c r="L374" i="15" s="1"/>
  <c r="M374" i="15" s="1"/>
  <c r="H375" i="15"/>
  <c r="L375" i="15" s="1"/>
  <c r="M375" i="15" s="1"/>
  <c r="H376" i="15"/>
  <c r="H354" i="15"/>
  <c r="L354" i="15" s="1"/>
  <c r="M354" i="15" s="1"/>
  <c r="H355" i="15"/>
  <c r="H345" i="15"/>
  <c r="H346" i="15"/>
  <c r="H347" i="15"/>
  <c r="H348" i="15"/>
  <c r="L348" i="15" s="1"/>
  <c r="M348" i="15" s="1"/>
  <c r="H349" i="15"/>
  <c r="L349" i="15" s="1"/>
  <c r="M349" i="15" s="1"/>
  <c r="H350" i="15"/>
  <c r="H351" i="15"/>
  <c r="L351" i="15" s="1"/>
  <c r="M351" i="15" s="1"/>
  <c r="H322" i="15"/>
  <c r="H323" i="15"/>
  <c r="L323" i="15" s="1"/>
  <c r="M323" i="15" s="1"/>
  <c r="H325" i="15"/>
  <c r="H326" i="15"/>
  <c r="H327" i="15"/>
  <c r="H328" i="15"/>
  <c r="L328" i="15" s="1"/>
  <c r="M328" i="15" s="1"/>
  <c r="H329" i="15"/>
  <c r="L329" i="15" s="1"/>
  <c r="M329" i="15" s="1"/>
  <c r="H331" i="15"/>
  <c r="H332" i="15"/>
  <c r="H333" i="15"/>
  <c r="H334" i="15"/>
  <c r="L334" i="15" s="1"/>
  <c r="M334" i="15" s="1"/>
  <c r="H335" i="15"/>
  <c r="L335" i="15" s="1"/>
  <c r="M335" i="15" s="1"/>
  <c r="H336" i="15"/>
  <c r="H337" i="15"/>
  <c r="L337" i="15" s="1"/>
  <c r="M337" i="15" s="1"/>
  <c r="H338" i="15"/>
  <c r="L338" i="15" s="1"/>
  <c r="M338" i="15" s="1"/>
  <c r="H339" i="15"/>
  <c r="H340" i="15"/>
  <c r="H341" i="15"/>
  <c r="L341" i="15" s="1"/>
  <c r="M341" i="15" s="1"/>
  <c r="H342" i="15"/>
  <c r="H343" i="15"/>
  <c r="L343" i="15" s="1"/>
  <c r="M343" i="15" s="1"/>
  <c r="H344" i="15"/>
  <c r="L344" i="15" s="1"/>
  <c r="M344" i="15" s="1"/>
  <c r="H301" i="15"/>
  <c r="L301" i="15" s="1"/>
  <c r="M301" i="15" s="1"/>
  <c r="H302" i="15"/>
  <c r="H303" i="15"/>
  <c r="L303" i="15" s="1"/>
  <c r="M303" i="15" s="1"/>
  <c r="H304" i="15"/>
  <c r="H305" i="15"/>
  <c r="H306" i="15"/>
  <c r="L306" i="15" s="1"/>
  <c r="M306" i="15" s="1"/>
  <c r="H307" i="15"/>
  <c r="H308" i="15"/>
  <c r="L308" i="15" s="1"/>
  <c r="M308" i="15" s="1"/>
  <c r="H309" i="15"/>
  <c r="H310" i="15"/>
  <c r="L310" i="15" s="1"/>
  <c r="M310" i="15" s="1"/>
  <c r="H312" i="15"/>
  <c r="H313" i="15"/>
  <c r="H314" i="15"/>
  <c r="H315" i="15"/>
  <c r="L315" i="15" s="1"/>
  <c r="M315" i="15" s="1"/>
  <c r="H316" i="15"/>
  <c r="L316" i="15" s="1"/>
  <c r="M316" i="15" s="1"/>
  <c r="H317" i="15"/>
  <c r="L317" i="15" s="1"/>
  <c r="M317" i="15" s="1"/>
  <c r="H318" i="15"/>
  <c r="L318" i="15" s="1"/>
  <c r="M318" i="15" s="1"/>
  <c r="H281" i="15"/>
  <c r="H282" i="15"/>
  <c r="H283" i="15"/>
  <c r="H284" i="15"/>
  <c r="L284" i="15" s="1"/>
  <c r="M284" i="15" s="1"/>
  <c r="H285" i="15"/>
  <c r="L285" i="15" s="1"/>
  <c r="M285" i="15" s="1"/>
  <c r="H286" i="15"/>
  <c r="H287" i="15"/>
  <c r="L287" i="15" s="1"/>
  <c r="M287" i="15" s="1"/>
  <c r="H288" i="15"/>
  <c r="H289" i="15"/>
  <c r="H290" i="15"/>
  <c r="H291" i="15"/>
  <c r="H293" i="15"/>
  <c r="H295" i="15"/>
  <c r="H296" i="15"/>
  <c r="L296" i="15" s="1"/>
  <c r="M296" i="15" s="1"/>
  <c r="H297" i="15"/>
  <c r="L297" i="15" s="1"/>
  <c r="M297" i="15" s="1"/>
  <c r="H298" i="15"/>
  <c r="H299" i="15"/>
  <c r="H300" i="15"/>
  <c r="H265" i="15"/>
  <c r="H266" i="15"/>
  <c r="H267" i="15"/>
  <c r="H268" i="15"/>
  <c r="L268" i="15" s="1"/>
  <c r="M268" i="15" s="1"/>
  <c r="H269" i="15"/>
  <c r="L269" i="15" s="1"/>
  <c r="M269" i="15" s="1"/>
  <c r="H270" i="15"/>
  <c r="H271" i="15"/>
  <c r="H272" i="15"/>
  <c r="H276" i="15"/>
  <c r="L276" i="15" s="1"/>
  <c r="M276" i="15" s="1"/>
  <c r="H277" i="15"/>
  <c r="H278" i="15"/>
  <c r="L278" i="15" s="1"/>
  <c r="M278" i="15" s="1"/>
  <c r="H279" i="15"/>
  <c r="H280" i="15"/>
  <c r="L280" i="15" s="1"/>
  <c r="M280" i="15" s="1"/>
  <c r="H263" i="15"/>
  <c r="H264" i="15"/>
  <c r="H245" i="15"/>
  <c r="L245" i="15" s="1"/>
  <c r="M245" i="15" s="1"/>
  <c r="H246" i="15"/>
  <c r="L246" i="15" s="1"/>
  <c r="M246" i="15" s="1"/>
  <c r="H247" i="15"/>
  <c r="L247" i="15" s="1"/>
  <c r="M247" i="15" s="1"/>
  <c r="H248" i="15"/>
  <c r="H249" i="15"/>
  <c r="H250" i="15"/>
  <c r="H251" i="15"/>
  <c r="L251" i="15" s="1"/>
  <c r="M251" i="15" s="1"/>
  <c r="H252" i="15"/>
  <c r="H253" i="15"/>
  <c r="H254" i="15"/>
  <c r="H255" i="15"/>
  <c r="H256" i="15"/>
  <c r="L256" i="15" s="1"/>
  <c r="M256" i="15" s="1"/>
  <c r="H257" i="15"/>
  <c r="L257" i="15" s="1"/>
  <c r="M257" i="15" s="1"/>
  <c r="H258" i="15"/>
  <c r="L258" i="15" s="1"/>
  <c r="M258" i="15" s="1"/>
  <c r="H259" i="15"/>
  <c r="H260" i="15"/>
  <c r="H261" i="15"/>
  <c r="H262" i="15"/>
  <c r="L262" i="15" s="1"/>
  <c r="M262" i="15" s="1"/>
  <c r="H232" i="15"/>
  <c r="H233" i="15"/>
  <c r="H234" i="15"/>
  <c r="H235" i="15"/>
  <c r="H236" i="15"/>
  <c r="H237" i="15"/>
  <c r="L237" i="15" s="1"/>
  <c r="M237" i="15" s="1"/>
  <c r="H238" i="15"/>
  <c r="L238" i="15" s="1"/>
  <c r="M238" i="15" s="1"/>
  <c r="H239" i="15"/>
  <c r="L239" i="15" s="1"/>
  <c r="M239" i="15" s="1"/>
  <c r="H240" i="15"/>
  <c r="L240" i="15" s="1"/>
  <c r="M240" i="15" s="1"/>
  <c r="H241" i="15"/>
  <c r="L241" i="15" s="1"/>
  <c r="M241" i="15" s="1"/>
  <c r="H242" i="15"/>
  <c r="H243" i="15"/>
  <c r="L243" i="15" s="1"/>
  <c r="M243" i="15" s="1"/>
  <c r="H244" i="15"/>
  <c r="L244" i="15" s="1"/>
  <c r="M244" i="15" s="1"/>
  <c r="H231" i="15"/>
  <c r="H217" i="15"/>
  <c r="H218" i="15"/>
  <c r="L218" i="15" s="1"/>
  <c r="M218" i="15" s="1"/>
  <c r="H219" i="15"/>
  <c r="L219" i="15" s="1"/>
  <c r="M219" i="15" s="1"/>
  <c r="H220" i="15"/>
  <c r="H221" i="15"/>
  <c r="L221" i="15" s="1"/>
  <c r="M221" i="15" s="1"/>
  <c r="H222" i="15"/>
  <c r="H223" i="15"/>
  <c r="H224" i="15"/>
  <c r="H225" i="15"/>
  <c r="L225" i="15" s="1"/>
  <c r="M225" i="15" s="1"/>
  <c r="H226" i="15"/>
  <c r="H227" i="15"/>
  <c r="H228" i="15"/>
  <c r="H229" i="15"/>
  <c r="H230" i="15"/>
  <c r="H197" i="15"/>
  <c r="H198" i="15"/>
  <c r="H199" i="15"/>
  <c r="L199" i="15" s="1"/>
  <c r="M199" i="15" s="1"/>
  <c r="H200" i="15"/>
  <c r="L200" i="15" s="1"/>
  <c r="M200" i="15" s="1"/>
  <c r="H201" i="15"/>
  <c r="H202" i="15"/>
  <c r="L202" i="15" s="1"/>
  <c r="M202" i="15" s="1"/>
  <c r="H203" i="15"/>
  <c r="L203" i="15" s="1"/>
  <c r="M203" i="15" s="1"/>
  <c r="H204" i="15"/>
  <c r="H205" i="15"/>
  <c r="L205" i="15" s="1"/>
  <c r="M205" i="15" s="1"/>
  <c r="H206" i="15"/>
  <c r="H207" i="15"/>
  <c r="H208" i="15"/>
  <c r="L208" i="15" s="1"/>
  <c r="M208" i="15" s="1"/>
  <c r="H209" i="15"/>
  <c r="L209" i="15" s="1"/>
  <c r="M209" i="15" s="1"/>
  <c r="H210" i="15"/>
  <c r="H211" i="15"/>
  <c r="H212" i="15"/>
  <c r="L212" i="15" s="1"/>
  <c r="M212" i="15" s="1"/>
  <c r="H213" i="15"/>
  <c r="H214" i="15"/>
  <c r="L214" i="15" s="1"/>
  <c r="M214" i="15" s="1"/>
  <c r="H215" i="15"/>
  <c r="L215" i="15" s="1"/>
  <c r="M215" i="15" s="1"/>
  <c r="H216" i="15"/>
  <c r="H196" i="15"/>
  <c r="L196" i="15" s="1"/>
  <c r="M196" i="15" s="1"/>
  <c r="H177" i="15"/>
  <c r="H178" i="15"/>
  <c r="H179" i="15"/>
  <c r="H180" i="15"/>
  <c r="L180" i="15" s="1"/>
  <c r="M180" i="15" s="1"/>
  <c r="H181" i="15"/>
  <c r="L181" i="15" s="1"/>
  <c r="M181" i="15" s="1"/>
  <c r="H182" i="15"/>
  <c r="L182" i="15" s="1"/>
  <c r="M182" i="15" s="1"/>
  <c r="H183" i="15"/>
  <c r="L183" i="15" s="1"/>
  <c r="M183" i="15" s="1"/>
  <c r="H184" i="15"/>
  <c r="L184" i="15" s="1"/>
  <c r="M184" i="15" s="1"/>
  <c r="H185" i="15"/>
  <c r="L185" i="15" s="1"/>
  <c r="M185" i="15" s="1"/>
  <c r="H186" i="15"/>
  <c r="H187" i="15"/>
  <c r="L187" i="15" s="1"/>
  <c r="M187" i="15" s="1"/>
  <c r="H188" i="15"/>
  <c r="H189" i="15"/>
  <c r="L189" i="15" s="1"/>
  <c r="M189" i="15" s="1"/>
  <c r="H190" i="15"/>
  <c r="H191" i="15"/>
  <c r="H192" i="15"/>
  <c r="L192" i="15" s="1"/>
  <c r="M192" i="15" s="1"/>
  <c r="H193" i="15"/>
  <c r="L193" i="15" s="1"/>
  <c r="M193" i="15" s="1"/>
  <c r="H194" i="15"/>
  <c r="H195" i="15"/>
  <c r="H155" i="15"/>
  <c r="H156" i="15"/>
  <c r="H157" i="15"/>
  <c r="L157" i="15" s="1"/>
  <c r="M157" i="15" s="1"/>
  <c r="H158" i="15"/>
  <c r="H159" i="15"/>
  <c r="L159" i="15" s="1"/>
  <c r="M159" i="15" s="1"/>
  <c r="H160" i="15"/>
  <c r="H161" i="15"/>
  <c r="L161" i="15" s="1"/>
  <c r="M161" i="15" s="1"/>
  <c r="H162" i="15"/>
  <c r="H163" i="15"/>
  <c r="H164" i="15"/>
  <c r="H165" i="15"/>
  <c r="L165" i="15" s="1"/>
  <c r="M165" i="15" s="1"/>
  <c r="H166" i="15"/>
  <c r="H167" i="15"/>
  <c r="L167" i="15" s="1"/>
  <c r="M167" i="15" s="1"/>
  <c r="H168" i="15"/>
  <c r="H169" i="15"/>
  <c r="L169" i="15" s="1"/>
  <c r="M169" i="15" s="1"/>
  <c r="H170" i="15"/>
  <c r="L170" i="15" s="1"/>
  <c r="M170" i="15" s="1"/>
  <c r="H171" i="15"/>
  <c r="H172" i="15"/>
  <c r="L172" i="15" s="1"/>
  <c r="M172" i="15" s="1"/>
  <c r="H176" i="15"/>
  <c r="L176" i="15" s="1"/>
  <c r="M176" i="15" s="1"/>
  <c r="H130" i="15"/>
  <c r="H131" i="15"/>
  <c r="H132" i="15"/>
  <c r="H133" i="15"/>
  <c r="H134" i="15"/>
  <c r="L134" i="15" s="1"/>
  <c r="M134" i="15" s="1"/>
  <c r="H135" i="15"/>
  <c r="H136" i="15"/>
  <c r="L136" i="15" s="1"/>
  <c r="M136" i="15" s="1"/>
  <c r="H137" i="15"/>
  <c r="L137" i="15" s="1"/>
  <c r="M137" i="15" s="1"/>
  <c r="H138" i="15"/>
  <c r="H139" i="15"/>
  <c r="L139" i="15" s="1"/>
  <c r="M139" i="15" s="1"/>
  <c r="H140" i="15"/>
  <c r="L140" i="15" s="1"/>
  <c r="M140" i="15" s="1"/>
  <c r="H141" i="15"/>
  <c r="L141" i="15" s="1"/>
  <c r="M141" i="15" s="1"/>
  <c r="H142" i="15"/>
  <c r="L142" i="15" s="1"/>
  <c r="M142" i="15" s="1"/>
  <c r="H143" i="15"/>
  <c r="L143" i="15" s="1"/>
  <c r="M143" i="15" s="1"/>
  <c r="H144" i="15"/>
  <c r="H145" i="15"/>
  <c r="L145" i="15" s="1"/>
  <c r="M145" i="15" s="1"/>
  <c r="H146" i="15"/>
  <c r="H147" i="15"/>
  <c r="H148" i="15"/>
  <c r="H149" i="15"/>
  <c r="L149" i="15" s="1"/>
  <c r="M149" i="15" s="1"/>
  <c r="H150" i="15"/>
  <c r="H151" i="15"/>
  <c r="H152" i="15"/>
  <c r="H153" i="15"/>
  <c r="L153" i="15" s="1"/>
  <c r="M153" i="15" s="1"/>
  <c r="H111" i="15"/>
  <c r="H112" i="15"/>
  <c r="H113" i="15"/>
  <c r="H114" i="15"/>
  <c r="L114" i="15" s="1"/>
  <c r="M114" i="15" s="1"/>
  <c r="H115" i="15"/>
  <c r="L115" i="15" s="1"/>
  <c r="M115" i="15" s="1"/>
  <c r="H116" i="15"/>
  <c r="H117" i="15"/>
  <c r="H118" i="15"/>
  <c r="H119" i="15"/>
  <c r="L119" i="15" s="1"/>
  <c r="M119" i="15" s="1"/>
  <c r="H120" i="15"/>
  <c r="H121" i="15"/>
  <c r="L121" i="15" s="1"/>
  <c r="M121" i="15" s="1"/>
  <c r="H122" i="15"/>
  <c r="H123" i="15"/>
  <c r="H124" i="15"/>
  <c r="L124" i="15" s="1"/>
  <c r="M124" i="15" s="1"/>
  <c r="H125" i="15"/>
  <c r="L125" i="15" s="1"/>
  <c r="M125" i="15" s="1"/>
  <c r="H126" i="15"/>
  <c r="L126" i="15" s="1"/>
  <c r="M126" i="15" s="1"/>
  <c r="H127" i="15"/>
  <c r="H128" i="15"/>
  <c r="H129" i="15"/>
  <c r="H110" i="15"/>
  <c r="L110" i="15" s="1"/>
  <c r="M110" i="15" s="1"/>
  <c r="H96" i="15"/>
  <c r="H97" i="15"/>
  <c r="L97" i="15" s="1"/>
  <c r="M97" i="15" s="1"/>
  <c r="H98" i="15"/>
  <c r="L98" i="15" s="1"/>
  <c r="M98" i="15" s="1"/>
  <c r="H99" i="15"/>
  <c r="H100" i="15"/>
  <c r="H101" i="15"/>
  <c r="H102" i="15"/>
  <c r="L102" i="15" s="1"/>
  <c r="M102" i="15" s="1"/>
  <c r="H103" i="15"/>
  <c r="H104" i="15"/>
  <c r="L104" i="15" s="1"/>
  <c r="M104" i="15" s="1"/>
  <c r="H105" i="15"/>
  <c r="H106" i="15"/>
  <c r="H107" i="15"/>
  <c r="H108" i="15"/>
  <c r="H109" i="15"/>
  <c r="L109" i="15" s="1"/>
  <c r="M109" i="15" s="1"/>
  <c r="H83" i="15"/>
  <c r="L83" i="15" s="1"/>
  <c r="M83" i="15" s="1"/>
  <c r="H84" i="15"/>
  <c r="H85" i="15"/>
  <c r="H86" i="15"/>
  <c r="H87" i="15"/>
  <c r="H88" i="15"/>
  <c r="L88" i="15" s="1"/>
  <c r="M88" i="15" s="1"/>
  <c r="H89" i="15"/>
  <c r="H90" i="15"/>
  <c r="H91" i="15"/>
  <c r="L91" i="15" s="1"/>
  <c r="M91" i="15" s="1"/>
  <c r="H92" i="15"/>
  <c r="L92" i="15" s="1"/>
  <c r="M92" i="15" s="1"/>
  <c r="H93" i="15"/>
  <c r="L93" i="15" s="1"/>
  <c r="M93" i="15" s="1"/>
  <c r="H94" i="15"/>
  <c r="H95" i="15"/>
  <c r="L95" i="15" s="1"/>
  <c r="M95" i="15" s="1"/>
  <c r="H77" i="15"/>
  <c r="L77" i="15" s="1"/>
  <c r="M77" i="15" s="1"/>
  <c r="H78" i="15"/>
  <c r="H80" i="15"/>
  <c r="L80" i="15" s="1"/>
  <c r="M80" i="15" s="1"/>
  <c r="H81" i="15"/>
  <c r="L81" i="15" s="1"/>
  <c r="M81" i="15" s="1"/>
  <c r="H82" i="15"/>
  <c r="H71" i="15"/>
  <c r="L71" i="15" s="1"/>
  <c r="M71" i="15" s="1"/>
  <c r="H72" i="15"/>
  <c r="L72" i="15" s="1"/>
  <c r="M72" i="15" s="1"/>
  <c r="H73" i="15"/>
  <c r="H74" i="15"/>
  <c r="H75" i="15"/>
  <c r="H76" i="15"/>
  <c r="L76" i="15" s="1"/>
  <c r="M76" i="15" s="1"/>
  <c r="H55" i="15"/>
  <c r="L55" i="15" s="1"/>
  <c r="M55" i="15" s="1"/>
  <c r="H57" i="15"/>
  <c r="H58" i="15"/>
  <c r="L58" i="15" s="1"/>
  <c r="M58" i="15" s="1"/>
  <c r="H59" i="15"/>
  <c r="H60" i="15"/>
  <c r="H61" i="15"/>
  <c r="H62" i="15"/>
  <c r="H63" i="15"/>
  <c r="L63" i="15" s="1"/>
  <c r="M63" i="15" s="1"/>
  <c r="H64" i="15"/>
  <c r="H65" i="15"/>
  <c r="L65" i="15" s="1"/>
  <c r="M65" i="15" s="1"/>
  <c r="H66" i="15"/>
  <c r="H67" i="15"/>
  <c r="L67" i="15" s="1"/>
  <c r="M67" i="15" s="1"/>
  <c r="H68" i="15"/>
  <c r="H69" i="15"/>
  <c r="H70" i="15"/>
  <c r="L70" i="15" s="1"/>
  <c r="M70" i="15" s="1"/>
  <c r="H54" i="15"/>
  <c r="H53" i="15"/>
  <c r="H52" i="15"/>
  <c r="H51" i="15"/>
  <c r="L51" i="15" s="1"/>
  <c r="M51" i="15" s="1"/>
  <c r="H43" i="15"/>
  <c r="L43" i="15" s="1"/>
  <c r="M43" i="15" s="1"/>
  <c r="H44" i="15"/>
  <c r="L44" i="15" s="1"/>
  <c r="M44" i="15" s="1"/>
  <c r="H45" i="15"/>
  <c r="H46" i="15"/>
  <c r="H47" i="15"/>
  <c r="H48" i="15"/>
  <c r="L48" i="15" s="1"/>
  <c r="M48" i="15" s="1"/>
  <c r="H49" i="15"/>
  <c r="L49" i="15" s="1"/>
  <c r="M49" i="15" s="1"/>
  <c r="H50" i="15"/>
  <c r="L50" i="15" s="1"/>
  <c r="M50" i="15" s="1"/>
  <c r="H41" i="15"/>
  <c r="H42" i="15"/>
  <c r="H21" i="15"/>
  <c r="H22" i="15"/>
  <c r="H23" i="15"/>
  <c r="H24" i="15"/>
  <c r="H25" i="15"/>
  <c r="H26" i="15"/>
  <c r="L26" i="15" s="1"/>
  <c r="M26" i="15" s="1"/>
  <c r="H27" i="15"/>
  <c r="L27" i="15" s="1"/>
  <c r="M27" i="15" s="1"/>
  <c r="H28" i="15"/>
  <c r="L28" i="15" s="1"/>
  <c r="M28" i="15" s="1"/>
  <c r="H29" i="15"/>
  <c r="L29" i="15" s="1"/>
  <c r="M29" i="15" s="1"/>
  <c r="H30" i="15"/>
  <c r="H31" i="15"/>
  <c r="L31" i="15" s="1"/>
  <c r="M31" i="15" s="1"/>
  <c r="H32" i="15"/>
  <c r="L32" i="15" s="1"/>
  <c r="M32" i="15" s="1"/>
  <c r="H33" i="15"/>
  <c r="L33" i="15" s="1"/>
  <c r="M33" i="15" s="1"/>
  <c r="H34" i="15"/>
  <c r="L34" i="15" s="1"/>
  <c r="M34" i="15" s="1"/>
  <c r="H35" i="15"/>
  <c r="L35" i="15" s="1"/>
  <c r="M35" i="15" s="1"/>
  <c r="H36" i="15"/>
  <c r="L36" i="15" s="1"/>
  <c r="M36" i="15" s="1"/>
  <c r="H38" i="15"/>
  <c r="H39" i="15"/>
  <c r="L39" i="15" s="1"/>
  <c r="M39" i="15" s="1"/>
  <c r="H40" i="15"/>
  <c r="L40" i="15" s="1"/>
  <c r="M40" i="15" s="1"/>
  <c r="H7" i="15"/>
  <c r="L7" i="15" s="1"/>
  <c r="M7" i="15" s="1"/>
  <c r="H8" i="15"/>
  <c r="H10" i="15"/>
  <c r="L10" i="15" s="1"/>
  <c r="M10" i="15" s="1"/>
  <c r="H11" i="15"/>
  <c r="L11" i="15" s="1"/>
  <c r="M11" i="15" s="1"/>
  <c r="H12" i="15"/>
  <c r="L12" i="15" s="1"/>
  <c r="M12" i="15" s="1"/>
  <c r="H13" i="15"/>
  <c r="H14" i="15"/>
  <c r="L14" i="15" s="1"/>
  <c r="M14" i="15" s="1"/>
  <c r="H15" i="15"/>
  <c r="H16" i="15"/>
  <c r="H17" i="15"/>
  <c r="H18" i="15"/>
  <c r="H19" i="15"/>
  <c r="H20" i="15"/>
  <c r="H4" i="15"/>
  <c r="L4" i="15" s="1"/>
  <c r="M4" i="15" s="1"/>
  <c r="H6" i="15"/>
  <c r="F56" i="19" l="1"/>
  <c r="D5" i="41"/>
  <c r="D3" i="41"/>
  <c r="D8" i="41"/>
  <c r="D2" i="41"/>
  <c r="H2" i="41" s="1"/>
  <c r="E8" i="41"/>
  <c r="D4" i="41"/>
  <c r="E4" i="41"/>
  <c r="E2" i="41"/>
  <c r="E3" i="41"/>
  <c r="D10" i="41"/>
  <c r="D7" i="41"/>
  <c r="E9" i="41"/>
  <c r="E10" i="41"/>
  <c r="D9" i="41"/>
  <c r="D6" i="41"/>
  <c r="E5" i="41"/>
  <c r="E6" i="41"/>
  <c r="E7" i="41"/>
  <c r="F46" i="19"/>
  <c r="G46" i="19"/>
  <c r="F47" i="19" l="1"/>
  <c r="G40" i="19"/>
  <c r="D11" i="41"/>
  <c r="G19" i="19"/>
  <c r="E20" i="19"/>
  <c r="E26" i="19"/>
  <c r="F25" i="19"/>
  <c r="G25" i="19"/>
  <c r="A15" i="19"/>
  <c r="F26" i="19" l="1"/>
  <c r="F40" i="19"/>
  <c r="F41" i="19" s="1"/>
  <c r="F19" i="19"/>
  <c r="F20" i="19" s="1"/>
  <c r="E15" i="41" l="1"/>
  <c r="E14" i="41"/>
  <c r="G58" i="19" l="1"/>
  <c r="F58" i="19"/>
  <c r="E59" i="19"/>
  <c r="G61" i="19"/>
  <c r="E62" i="19"/>
  <c r="F61" i="19"/>
  <c r="E35" i="19"/>
  <c r="G34" i="19"/>
  <c r="G31" i="19"/>
  <c r="G52" i="19"/>
  <c r="E53" i="19"/>
  <c r="G64" i="19"/>
  <c r="E65" i="19"/>
  <c r="E23" i="19"/>
  <c r="G22" i="19"/>
  <c r="G28" i="19"/>
  <c r="E29" i="19"/>
  <c r="G37" i="19"/>
  <c r="E38" i="19"/>
  <c r="G43" i="19"/>
  <c r="E50" i="19"/>
  <c r="G49" i="19"/>
  <c r="F49" i="19"/>
  <c r="G16" i="19"/>
  <c r="F62" i="19" l="1"/>
  <c r="F50" i="19"/>
  <c r="F59" i="19"/>
  <c r="F34" i="19"/>
  <c r="F35" i="19" s="1"/>
  <c r="E17" i="19"/>
  <c r="D7" i="19" s="1"/>
  <c r="F31" i="19"/>
  <c r="F32" i="19" s="1"/>
  <c r="F37" i="19"/>
  <c r="F38" i="19" s="1"/>
  <c r="F16" i="19"/>
  <c r="F17" i="19" s="1"/>
  <c r="F28" i="19"/>
  <c r="F29" i="19" s="1"/>
  <c r="F22" i="19"/>
  <c r="F23" i="19" s="1"/>
  <c r="F43" i="19"/>
  <c r="F44" i="19" s="1"/>
  <c r="F64" i="19"/>
  <c r="F65" i="19" s="1"/>
  <c r="F52" i="19"/>
  <c r="F53" i="19" s="1"/>
  <c r="D8" i="19" l="1"/>
  <c r="G9" i="41"/>
  <c r="G8" i="41"/>
  <c r="G7" i="41"/>
  <c r="G6" i="41"/>
  <c r="G5" i="41"/>
  <c r="G4" i="41"/>
  <c r="L481" i="15" l="1"/>
  <c r="M481" i="15" s="1"/>
  <c r="L502" i="15"/>
  <c r="M502" i="15" s="1"/>
  <c r="L580" i="15"/>
  <c r="M580" i="15" s="1"/>
  <c r="L160" i="15"/>
  <c r="M160" i="15" s="1"/>
  <c r="L454" i="15"/>
  <c r="M454" i="15" s="1"/>
  <c r="L506" i="15"/>
  <c r="M506" i="15" s="1"/>
  <c r="L520" i="15"/>
  <c r="M520" i="15" s="1"/>
  <c r="L465" i="15"/>
  <c r="M465" i="15" s="1"/>
  <c r="L148" i="15"/>
  <c r="M148" i="15" s="1"/>
  <c r="L281" i="15"/>
  <c r="M281" i="15" s="1"/>
  <c r="L78" i="15"/>
  <c r="M78" i="15" s="1"/>
  <c r="L178" i="15"/>
  <c r="M178" i="15" s="1"/>
  <c r="L228" i="15"/>
  <c r="M228" i="15" s="1"/>
  <c r="L156" i="15"/>
  <c r="M156" i="15" s="1"/>
  <c r="L402" i="15"/>
  <c r="M402" i="15" s="1"/>
  <c r="L298" i="15"/>
  <c r="M298" i="15" s="1"/>
  <c r="L602" i="15"/>
  <c r="M602" i="15" s="1"/>
  <c r="L216" i="15"/>
  <c r="M216" i="15" s="1"/>
  <c r="L519" i="15"/>
  <c r="M519" i="15" s="1"/>
  <c r="L249" i="15"/>
  <c r="M249" i="15" s="1"/>
  <c r="L628" i="15"/>
  <c r="M628" i="15" s="1"/>
  <c r="L405" i="15"/>
  <c r="M405" i="15" s="1"/>
  <c r="L487" i="15"/>
  <c r="M487" i="15" s="1"/>
  <c r="L24" i="15"/>
  <c r="M24" i="15" s="1"/>
  <c r="L89" i="15"/>
  <c r="M89" i="15" s="1"/>
  <c r="L177" i="15"/>
  <c r="M177" i="15" s="1"/>
  <c r="L130" i="15"/>
  <c r="M130" i="15" s="1"/>
  <c r="L227" i="15"/>
  <c r="M227" i="15" s="1"/>
  <c r="L138" i="15"/>
  <c r="M138" i="15" s="1"/>
  <c r="L488" i="15"/>
  <c r="M488" i="15" s="1"/>
  <c r="L195" i="15"/>
  <c r="M195" i="15" s="1"/>
  <c r="L206" i="15"/>
  <c r="M206" i="15" s="1"/>
  <c r="L116" i="15"/>
  <c r="M116" i="15" s="1"/>
  <c r="L312" i="15"/>
  <c r="M312" i="15" s="1"/>
  <c r="L158" i="15"/>
  <c r="M158" i="15" s="1"/>
  <c r="L423" i="15"/>
  <c r="M423" i="15" s="1"/>
  <c r="L489" i="15"/>
  <c r="M489" i="15" s="1"/>
  <c r="L106" i="15"/>
  <c r="M106" i="15" s="1"/>
  <c r="L578" i="15"/>
  <c r="M578" i="15" s="1"/>
  <c r="L236" i="15"/>
  <c r="M236" i="15" s="1"/>
  <c r="L576" i="15"/>
  <c r="M576" i="15" s="1"/>
  <c r="L123" i="15"/>
  <c r="M123" i="15" s="1"/>
  <c r="L234" i="15"/>
  <c r="M234" i="15" s="1"/>
  <c r="L248" i="15"/>
  <c r="M248" i="15" s="1"/>
  <c r="L605" i="15"/>
  <c r="M605" i="15" s="1"/>
  <c r="L345" i="15"/>
  <c r="M345" i="15" s="1"/>
  <c r="L632" i="15"/>
  <c r="M632" i="15" s="1"/>
  <c r="L111" i="15"/>
  <c r="M111" i="15" s="1"/>
  <c r="L401" i="15"/>
  <c r="M401" i="15" s="1"/>
  <c r="L507" i="15"/>
  <c r="M507" i="15" s="1"/>
  <c r="L480" i="15"/>
  <c r="M480" i="15" s="1"/>
  <c r="L198" i="15"/>
  <c r="M198" i="15" s="1"/>
  <c r="L577" i="15"/>
  <c r="M577" i="15" s="1"/>
  <c r="L406" i="15"/>
  <c r="M406" i="15" s="1"/>
  <c r="L593" i="15"/>
  <c r="M593" i="15" s="1"/>
  <c r="L629" i="15"/>
  <c r="M629" i="15" s="1"/>
  <c r="L286" i="15"/>
  <c r="M286" i="15" s="1"/>
  <c r="L233" i="15"/>
  <c r="M233" i="15" s="1"/>
  <c r="L468" i="15"/>
  <c r="M468" i="15" s="1"/>
  <c r="L380" i="15"/>
  <c r="M380" i="15" s="1"/>
  <c r="L179" i="15"/>
  <c r="M179" i="15" s="1"/>
  <c r="L634" i="15"/>
  <c r="M634" i="15" s="1"/>
  <c r="L226" i="15"/>
  <c r="M226" i="15" s="1"/>
  <c r="L537" i="15"/>
  <c r="M537" i="15" s="1"/>
  <c r="L294" i="15"/>
  <c r="M294" i="15" s="1"/>
  <c r="L545" i="15"/>
  <c r="M545" i="15" s="1"/>
  <c r="L594" i="15"/>
  <c r="M594" i="15" s="1"/>
  <c r="L435" i="15"/>
  <c r="M435" i="15" s="1"/>
  <c r="L581" i="15"/>
  <c r="M581" i="15" s="1"/>
  <c r="L90" i="15"/>
  <c r="M90" i="15" s="1"/>
  <c r="L430" i="15"/>
  <c r="M430" i="15" s="1"/>
  <c r="L633" i="15"/>
  <c r="M633" i="15" s="1"/>
  <c r="L15" i="15"/>
  <c r="M15" i="15" s="1"/>
  <c r="L644" i="15"/>
  <c r="M644" i="15" s="1"/>
  <c r="L155" i="15"/>
  <c r="M155" i="15" s="1"/>
  <c r="L650" i="15"/>
  <c r="M650" i="15" s="1"/>
  <c r="L213" i="15"/>
  <c r="M213" i="15" s="1"/>
  <c r="L403" i="15"/>
  <c r="M403" i="15" s="1"/>
  <c r="L438" i="15"/>
  <c r="M438" i="15" s="1"/>
  <c r="L305" i="15"/>
  <c r="M305" i="15" s="1"/>
  <c r="L486" i="15"/>
  <c r="M486" i="15" s="1"/>
  <c r="L604" i="15"/>
  <c r="M604" i="15" s="1"/>
  <c r="L367" i="15"/>
  <c r="M367" i="15" s="1"/>
  <c r="L282" i="15"/>
  <c r="M282" i="15" s="1"/>
  <c r="L47" i="15"/>
  <c r="M47" i="15" s="1"/>
  <c r="L630" i="15"/>
  <c r="M630" i="15" s="1"/>
  <c r="L8" i="15"/>
  <c r="M8" i="15" s="1"/>
  <c r="L327" i="15"/>
  <c r="M327" i="15" s="1"/>
  <c r="L655" i="15"/>
  <c r="M655" i="15" s="1"/>
  <c r="L359" i="15"/>
  <c r="M359" i="15" s="1"/>
  <c r="L101" i="15"/>
  <c r="M101" i="15" s="1"/>
  <c r="L152" i="15"/>
  <c r="M152" i="15" s="1"/>
  <c r="L429" i="15"/>
  <c r="M429" i="15" s="1"/>
  <c r="L426" i="15"/>
  <c r="M426" i="15" s="1"/>
  <c r="L579" i="15"/>
  <c r="M579" i="15" s="1"/>
  <c r="L583" i="15"/>
  <c r="M583" i="15" s="1"/>
  <c r="L582" i="15"/>
  <c r="M582" i="15" s="1"/>
  <c r="L224" i="15"/>
  <c r="M224" i="15" s="1"/>
  <c r="L147" i="15"/>
  <c r="M147" i="15" s="1"/>
  <c r="L235" i="15"/>
  <c r="M235" i="15" s="1"/>
  <c r="L342" i="15"/>
  <c r="M342" i="15" s="1"/>
  <c r="L135" i="15"/>
  <c r="M135" i="15" s="1"/>
  <c r="L279" i="15"/>
  <c r="M279" i="15" s="1"/>
  <c r="L466" i="15"/>
  <c r="M466" i="15" s="1"/>
  <c r="L18" i="15"/>
  <c r="M18" i="15" s="1"/>
  <c r="L283" i="15"/>
  <c r="M283" i="15" s="1"/>
  <c r="L627" i="15"/>
  <c r="M627" i="15" s="1"/>
  <c r="L626" i="15"/>
  <c r="M626" i="15" s="1"/>
  <c r="L302" i="15"/>
  <c r="M302" i="15" s="1"/>
  <c r="L649" i="15"/>
  <c r="M649" i="15" s="1"/>
  <c r="L54" i="15"/>
  <c r="M54" i="15" s="1"/>
  <c r="L358" i="15"/>
  <c r="M358" i="15" s="1"/>
  <c r="L107" i="15"/>
  <c r="M107" i="15" s="1"/>
  <c r="L591" i="15"/>
  <c r="M591" i="15" s="1"/>
  <c r="L346" i="15"/>
  <c r="M346" i="15" s="1"/>
  <c r="L74" i="15"/>
  <c r="M74" i="15" s="1"/>
  <c r="L270" i="15"/>
  <c r="M270" i="15" s="1"/>
  <c r="L453" i="15"/>
  <c r="M453" i="15" s="1"/>
  <c r="L635" i="15"/>
  <c r="M635" i="15" s="1"/>
  <c r="L631" i="15"/>
  <c r="M631" i="15" s="1"/>
  <c r="L371" i="15"/>
  <c r="M371" i="15" s="1"/>
  <c r="L651" i="15"/>
  <c r="M651" i="15" s="1"/>
  <c r="L518" i="15"/>
  <c r="M518" i="15" s="1"/>
  <c r="L436" i="15"/>
  <c r="M436" i="15" s="1"/>
  <c r="L541" i="15"/>
  <c r="M541" i="15" s="1"/>
  <c r="L68" i="15"/>
  <c r="M68" i="15" s="1"/>
  <c r="L400" i="15"/>
  <c r="M400" i="15" s="1"/>
  <c r="L326" i="15"/>
  <c r="M326" i="15" s="1"/>
  <c r="L94" i="15"/>
  <c r="M94" i="15" s="1"/>
  <c r="L325" i="15"/>
  <c r="M325" i="15" s="1"/>
  <c r="L69" i="15"/>
  <c r="M69" i="15" s="1"/>
  <c r="L75" i="15"/>
  <c r="M75" i="15" s="1"/>
  <c r="L171" i="15"/>
  <c r="M171" i="15" s="1"/>
  <c r="L483" i="15"/>
  <c r="M483" i="15" s="1"/>
  <c r="L427" i="15"/>
  <c r="M427" i="15" s="1"/>
  <c r="H8" i="41"/>
  <c r="L493" i="15"/>
  <c r="M493" i="15" s="1"/>
  <c r="L408" i="15"/>
  <c r="M408" i="15" s="1"/>
  <c r="L324" i="15"/>
  <c r="M324" i="15" s="1"/>
  <c r="L353" i="15"/>
  <c r="M353" i="15" s="1"/>
  <c r="L45" i="15"/>
  <c r="M45" i="15" s="1"/>
  <c r="L211" i="15"/>
  <c r="M211" i="15" s="1"/>
  <c r="L60" i="15"/>
  <c r="M60" i="15" s="1"/>
  <c r="L412" i="15"/>
  <c r="M412" i="15" s="1"/>
  <c r="L585" i="15"/>
  <c r="M585" i="15" s="1"/>
  <c r="L13" i="15"/>
  <c r="M13" i="15" s="1"/>
  <c r="L112" i="15"/>
  <c r="M112" i="15" s="1"/>
  <c r="L643" i="15"/>
  <c r="M643" i="15" s="1"/>
  <c r="L100" i="15"/>
  <c r="M100" i="15" s="1"/>
  <c r="L188" i="15"/>
  <c r="M188" i="15" s="1"/>
  <c r="L450" i="15"/>
  <c r="M450" i="15" s="1"/>
  <c r="L217" i="15"/>
  <c r="M217" i="15" s="1"/>
  <c r="L150" i="15"/>
  <c r="M150" i="15" s="1"/>
  <c r="L414" i="15"/>
  <c r="M414" i="15" s="1"/>
  <c r="L479" i="15"/>
  <c r="M479" i="15" s="1"/>
  <c r="L132" i="15"/>
  <c r="M132" i="15" s="1"/>
  <c r="L525" i="15"/>
  <c r="M525" i="15" s="1"/>
  <c r="L304" i="15"/>
  <c r="M304" i="15" s="1"/>
  <c r="L197" i="15"/>
  <c r="M197" i="15" s="1"/>
  <c r="L521" i="15"/>
  <c r="M521" i="15" s="1"/>
  <c r="L293" i="15"/>
  <c r="M293" i="15" s="1"/>
  <c r="L347" i="15"/>
  <c r="M347" i="15" s="1"/>
  <c r="L87" i="15"/>
  <c r="M87" i="15" s="1"/>
  <c r="L476" i="15"/>
  <c r="M476" i="15" s="1"/>
  <c r="L242" i="15"/>
  <c r="M242" i="15" s="1"/>
  <c r="L22" i="15"/>
  <c r="M22" i="15" s="1"/>
  <c r="L103" i="15"/>
  <c r="M103" i="15" s="1"/>
  <c r="L16" i="15"/>
  <c r="M16" i="15" s="1"/>
  <c r="L253" i="15"/>
  <c r="M253" i="15" s="1"/>
  <c r="L452" i="15"/>
  <c r="M452" i="15" s="1"/>
  <c r="L451" i="15"/>
  <c r="M451" i="15" s="1"/>
  <c r="L62" i="15"/>
  <c r="M62" i="15" s="1"/>
  <c r="L413" i="15"/>
  <c r="M413" i="15" s="1"/>
  <c r="L144" i="15"/>
  <c r="M144" i="15" s="1"/>
  <c r="L272" i="15"/>
  <c r="M272" i="15" s="1"/>
  <c r="L166" i="15"/>
  <c r="M166" i="15" s="1"/>
  <c r="L373" i="15"/>
  <c r="M373" i="15" s="1"/>
  <c r="L163" i="15"/>
  <c r="M163" i="15" s="1"/>
  <c r="L122" i="15"/>
  <c r="M122" i="15" s="1"/>
  <c r="L484" i="15"/>
  <c r="M484" i="15" s="1"/>
  <c r="L73" i="15"/>
  <c r="M73" i="15" s="1"/>
  <c r="L369" i="15"/>
  <c r="M369" i="15" s="1"/>
  <c r="L232" i="15"/>
  <c r="M232" i="15" s="1"/>
  <c r="L615" i="15"/>
  <c r="M615" i="15" s="1"/>
  <c r="L494" i="15"/>
  <c r="M494" i="15" s="1"/>
  <c r="L164" i="15"/>
  <c r="M164" i="15" s="1"/>
  <c r="L513" i="15"/>
  <c r="M513" i="15" s="1"/>
  <c r="L336" i="15"/>
  <c r="M336" i="15" s="1"/>
  <c r="L231" i="15"/>
  <c r="M231" i="15" s="1"/>
  <c r="L556" i="15"/>
  <c r="M556" i="15" s="1"/>
  <c r="L544" i="15"/>
  <c r="M544" i="15" s="1"/>
  <c r="L129" i="15"/>
  <c r="M129" i="15" s="1"/>
  <c r="L263" i="15"/>
  <c r="M263" i="15" s="1"/>
  <c r="L162" i="15"/>
  <c r="M162" i="15" s="1"/>
  <c r="L603" i="15"/>
  <c r="M603" i="15" s="1"/>
  <c r="L668" i="15"/>
  <c r="M668" i="15" s="1"/>
  <c r="L657" i="15"/>
  <c r="M657" i="15" s="1"/>
  <c r="L565" i="15"/>
  <c r="M565" i="15" s="1"/>
  <c r="L220" i="15"/>
  <c r="M220" i="15" s="1"/>
  <c r="L168" i="15"/>
  <c r="M168" i="15" s="1"/>
  <c r="L608" i="15"/>
  <c r="M608" i="15" s="1"/>
  <c r="L288" i="15"/>
  <c r="M288" i="15" s="1"/>
  <c r="L191" i="15"/>
  <c r="M191" i="15" s="1"/>
  <c r="L207" i="15"/>
  <c r="M207" i="15" s="1"/>
  <c r="L399" i="15"/>
  <c r="M399" i="15" s="1"/>
  <c r="L410" i="15"/>
  <c r="M410" i="15" s="1"/>
  <c r="L19" i="15"/>
  <c r="M19" i="15" s="1"/>
  <c r="L250" i="15"/>
  <c r="M250" i="15" s="1"/>
  <c r="L558" i="15"/>
  <c r="M558" i="15" s="1"/>
  <c r="L350" i="15"/>
  <c r="M350" i="15" s="1"/>
  <c r="L17" i="15"/>
  <c r="M17" i="15" s="1"/>
  <c r="L639" i="15"/>
  <c r="M639" i="15" s="1"/>
  <c r="L59" i="15"/>
  <c r="M59" i="15" s="1"/>
  <c r="L471" i="15"/>
  <c r="M471" i="15" s="1"/>
  <c r="L66" i="15"/>
  <c r="M66" i="15" s="1"/>
  <c r="L259" i="15"/>
  <c r="M259" i="15" s="1"/>
  <c r="L61" i="15"/>
  <c r="M61" i="15" s="1"/>
  <c r="L53" i="15"/>
  <c r="M53" i="15" s="1"/>
  <c r="L555" i="15"/>
  <c r="M555" i="15" s="1"/>
  <c r="L673" i="15"/>
  <c r="M673" i="15" s="1"/>
  <c r="L475" i="15"/>
  <c r="M475" i="15" s="1"/>
  <c r="L548" i="15"/>
  <c r="M548" i="15" s="1"/>
  <c r="L567" i="15"/>
  <c r="M567" i="15" s="1"/>
  <c r="L575" i="15"/>
  <c r="M575" i="15" s="1"/>
  <c r="L85" i="15"/>
  <c r="M85" i="15" s="1"/>
  <c r="L23" i="15"/>
  <c r="M23" i="15" s="1"/>
  <c r="L264" i="15"/>
  <c r="M264" i="15" s="1"/>
  <c r="L638" i="15"/>
  <c r="M638" i="15" s="1"/>
  <c r="L333" i="15"/>
  <c r="M333" i="15" s="1"/>
  <c r="L540" i="15"/>
  <c r="M540" i="15" s="1"/>
  <c r="L339" i="15"/>
  <c r="M339" i="15" s="1"/>
  <c r="L419" i="15"/>
  <c r="M419" i="15" s="1"/>
  <c r="L105" i="15"/>
  <c r="M105" i="15" s="1"/>
  <c r="L584" i="15"/>
  <c r="M584" i="15" s="1"/>
  <c r="L201" i="15"/>
  <c r="M201" i="15" s="1"/>
  <c r="L357" i="15"/>
  <c r="M357" i="15" s="1"/>
  <c r="L469" i="15"/>
  <c r="M469" i="15" s="1"/>
  <c r="L46" i="15"/>
  <c r="M46" i="15" s="1"/>
  <c r="L340" i="15"/>
  <c r="M340" i="15" s="1"/>
  <c r="L223" i="15"/>
  <c r="M223" i="15" s="1"/>
  <c r="L52" i="15"/>
  <c r="M52" i="15" s="1"/>
  <c r="L25" i="15"/>
  <c r="M25" i="15" s="1"/>
  <c r="L415" i="15"/>
  <c r="M415" i="15" s="1"/>
  <c r="L86" i="15"/>
  <c r="M86" i="15" s="1"/>
  <c r="L411" i="15"/>
  <c r="M411" i="15" s="1"/>
  <c r="L127" i="15"/>
  <c r="M127" i="15" s="1"/>
  <c r="L495" i="15"/>
  <c r="M495" i="15" s="1"/>
  <c r="L379" i="15"/>
  <c r="M379" i="15" s="1"/>
  <c r="L96" i="15"/>
  <c r="M96" i="15" s="1"/>
  <c r="L190" i="15"/>
  <c r="M190" i="15" s="1"/>
  <c r="H9" i="41"/>
  <c r="L154" i="15"/>
  <c r="M154" i="15" s="1"/>
  <c r="L574" i="15"/>
  <c r="M574" i="15" s="1"/>
  <c r="L671" i="15"/>
  <c r="M671" i="15" s="1"/>
  <c r="L640" i="15"/>
  <c r="M640" i="15" s="1"/>
  <c r="L659" i="15"/>
  <c r="M659" i="15" s="1"/>
  <c r="L186" i="15"/>
  <c r="M186" i="15" s="1"/>
  <c r="L598" i="15"/>
  <c r="M598" i="15" s="1"/>
  <c r="L514" i="15"/>
  <c r="M514" i="15" s="1"/>
  <c r="L542" i="15"/>
  <c r="M542" i="15" s="1"/>
  <c r="L131" i="15"/>
  <c r="M131" i="15" s="1"/>
  <c r="L57" i="15"/>
  <c r="M57" i="15" s="1"/>
  <c r="L496" i="15"/>
  <c r="M496" i="15" s="1"/>
  <c r="L589" i="15"/>
  <c r="M589" i="15" s="1"/>
  <c r="L599" i="15"/>
  <c r="M599" i="15" s="1"/>
  <c r="L512" i="15"/>
  <c r="M512" i="15" s="1"/>
  <c r="L117" i="15"/>
  <c r="M117" i="15" s="1"/>
  <c r="L260" i="15"/>
  <c r="M260" i="15" s="1"/>
  <c r="L517" i="15"/>
  <c r="M517" i="15" s="1"/>
  <c r="L590" i="15"/>
  <c r="M590" i="15" s="1"/>
  <c r="L204" i="15"/>
  <c r="M204" i="15" s="1"/>
  <c r="L595" i="15"/>
  <c r="M595" i="15" s="1"/>
  <c r="L299" i="15"/>
  <c r="M299" i="15" s="1"/>
  <c r="L21" i="15"/>
  <c r="M21" i="15" s="1"/>
  <c r="L516" i="15"/>
  <c r="M516" i="15" s="1"/>
  <c r="L118" i="15"/>
  <c r="M118" i="15" s="1"/>
  <c r="L533" i="15"/>
  <c r="M533" i="15" s="1"/>
  <c r="L669" i="15"/>
  <c r="M669" i="15" s="1"/>
  <c r="L645" i="15"/>
  <c r="M645" i="15" s="1"/>
  <c r="L588" i="15"/>
  <c r="M588" i="15" s="1"/>
  <c r="L295" i="15"/>
  <c r="M295" i="15" s="1"/>
  <c r="L300" i="15"/>
  <c r="M300" i="15" s="1"/>
  <c r="L37" i="15"/>
  <c r="M37" i="15" s="1"/>
  <c r="L528" i="15"/>
  <c r="M528" i="15" s="1"/>
  <c r="L332" i="15"/>
  <c r="M332" i="15" s="1"/>
  <c r="L355" i="15"/>
  <c r="M355" i="15" s="1"/>
  <c r="L194" i="15"/>
  <c r="M194" i="15" s="1"/>
  <c r="L647" i="15"/>
  <c r="M647" i="15" s="1"/>
  <c r="L498" i="15"/>
  <c r="M498" i="15" s="1"/>
  <c r="L99" i="15"/>
  <c r="M99" i="15" s="1"/>
  <c r="L229" i="15"/>
  <c r="M229" i="15" s="1"/>
  <c r="L382" i="15"/>
  <c r="M382" i="15" s="1"/>
  <c r="L677" i="15"/>
  <c r="M677" i="15" s="1"/>
  <c r="L38" i="15"/>
  <c r="M38" i="15" s="1"/>
  <c r="L265" i="15"/>
  <c r="M265" i="15" s="1"/>
  <c r="L472" i="15"/>
  <c r="M472" i="15" s="1"/>
  <c r="L151" i="15"/>
  <c r="M151" i="15" s="1"/>
  <c r="L587" i="15"/>
  <c r="M587" i="15" s="1"/>
  <c r="L64" i="15"/>
  <c r="M64" i="15" s="1"/>
  <c r="L79" i="15"/>
  <c r="M79" i="15" s="1"/>
  <c r="L133" i="15"/>
  <c r="M133" i="15" s="1"/>
  <c r="L174" i="15"/>
  <c r="M174" i="15" s="1"/>
  <c r="L210" i="15"/>
  <c r="M210" i="15" s="1"/>
  <c r="L266" i="15"/>
  <c r="M266" i="15" s="1"/>
  <c r="L292" i="15"/>
  <c r="M292" i="15" s="1"/>
  <c r="L618" i="15"/>
  <c r="M618" i="15" s="1"/>
  <c r="L457" i="15"/>
  <c r="M457" i="15" s="1"/>
  <c r="L662" i="15"/>
  <c r="M662" i="15" s="1"/>
  <c r="L56" i="15"/>
  <c r="M56" i="15" s="1"/>
  <c r="L84" i="15"/>
  <c r="M84" i="15" s="1"/>
  <c r="L113" i="15"/>
  <c r="M113" i="15" s="1"/>
  <c r="L443" i="15"/>
  <c r="M443" i="15" s="1"/>
  <c r="L391" i="15"/>
  <c r="M391" i="15" s="1"/>
  <c r="L462" i="15"/>
  <c r="M462" i="15" s="1"/>
  <c r="L596" i="15"/>
  <c r="M596" i="15" s="1"/>
  <c r="L42" i="15"/>
  <c r="M42" i="15" s="1"/>
  <c r="L261" i="15"/>
  <c r="M261" i="15" s="1"/>
  <c r="L313" i="15"/>
  <c r="M313" i="15" s="1"/>
  <c r="L573" i="15"/>
  <c r="M573" i="15" s="1"/>
  <c r="L597" i="15"/>
  <c r="M597" i="15" s="1"/>
  <c r="L314" i="15"/>
  <c r="M314" i="15" s="1"/>
  <c r="L222" i="15"/>
  <c r="M222" i="15" s="1"/>
  <c r="L108" i="15"/>
  <c r="M108" i="15" s="1"/>
  <c r="L175" i="15"/>
  <c r="M175" i="15" s="1"/>
  <c r="L254" i="15"/>
  <c r="M254" i="15" s="1"/>
  <c r="L267" i="15"/>
  <c r="M267" i="15" s="1"/>
  <c r="L322" i="15"/>
  <c r="M322" i="15" s="1"/>
  <c r="L372" i="15"/>
  <c r="M372" i="15" s="1"/>
  <c r="L621" i="15"/>
  <c r="M621" i="15" s="1"/>
  <c r="L20" i="15"/>
  <c r="M20" i="15" s="1"/>
  <c r="L82" i="15"/>
  <c r="M82" i="15" s="1"/>
  <c r="L255" i="15"/>
  <c r="M255" i="15" s="1"/>
  <c r="L307" i="15"/>
  <c r="M307" i="15" s="1"/>
  <c r="L356" i="15"/>
  <c r="M356" i="15" s="1"/>
  <c r="L622" i="15"/>
  <c r="M622" i="15" s="1"/>
  <c r="L661" i="15"/>
  <c r="M661" i="15" s="1"/>
  <c r="L6" i="15"/>
  <c r="M6" i="15" s="1"/>
  <c r="L439" i="15"/>
  <c r="M439" i="15" s="1"/>
  <c r="L309" i="15"/>
  <c r="M309" i="15" s="1"/>
  <c r="L376" i="15"/>
  <c r="M376" i="15" s="1"/>
  <c r="L461" i="15"/>
  <c r="M461" i="15" s="1"/>
  <c r="L570" i="15"/>
  <c r="M570" i="15" s="1"/>
  <c r="L624" i="15"/>
  <c r="M624" i="15" s="1"/>
  <c r="L230" i="15"/>
  <c r="M230" i="15" s="1"/>
  <c r="L271" i="15"/>
  <c r="M271" i="15" s="1"/>
  <c r="L311" i="15"/>
  <c r="M311" i="15" s="1"/>
  <c r="L377" i="15"/>
  <c r="M377" i="15" s="1"/>
  <c r="L625" i="15"/>
  <c r="M625" i="15" s="1"/>
  <c r="L41" i="15"/>
  <c r="M41" i="15" s="1"/>
  <c r="L128" i="15"/>
  <c r="M128" i="15" s="1"/>
  <c r="L275" i="15"/>
  <c r="M275" i="15" s="1"/>
  <c r="L331" i="15"/>
  <c r="M331" i="15" s="1"/>
  <c r="L490" i="15"/>
  <c r="M490" i="15" s="1"/>
  <c r="L146" i="15"/>
  <c r="M146" i="15" s="1"/>
  <c r="L277" i="15"/>
  <c r="M277" i="15" s="1"/>
  <c r="L290" i="15"/>
  <c r="M290" i="15" s="1"/>
  <c r="L409" i="15"/>
  <c r="M409" i="15" s="1"/>
  <c r="L613" i="15"/>
  <c r="M613" i="15" s="1"/>
  <c r="L30" i="15"/>
  <c r="M30" i="15" s="1"/>
  <c r="L291" i="15"/>
  <c r="M291" i="15" s="1"/>
  <c r="L173" i="15"/>
  <c r="M173" i="15" s="1"/>
  <c r="L534" i="15"/>
  <c r="M534" i="15" s="1"/>
  <c r="L120" i="15"/>
  <c r="M120" i="15" s="1"/>
  <c r="L522" i="15"/>
  <c r="M522" i="15" s="1"/>
  <c r="L523" i="15"/>
  <c r="M523" i="15" s="1"/>
  <c r="L563" i="15"/>
  <c r="M563" i="15" s="1"/>
  <c r="L642" i="15"/>
  <c r="M642" i="15" s="1"/>
  <c r="L656" i="15"/>
  <c r="M656" i="15" s="1"/>
  <c r="L252" i="15"/>
  <c r="M252" i="15" s="1"/>
  <c r="L433" i="15"/>
  <c r="M433" i="15" s="1"/>
  <c r="L289" i="15"/>
  <c r="M289" i="15" s="1"/>
  <c r="D14" i="41"/>
  <c r="D15" i="41"/>
  <c r="G15" i="41" s="1"/>
  <c r="D16" i="41" l="1"/>
  <c r="G14" i="41"/>
  <c r="K13" i="41" s="1"/>
  <c r="H7" i="41" l="1"/>
  <c r="H3" i="41"/>
  <c r="H5" i="41"/>
  <c r="H6" i="41"/>
  <c r="H4" i="41"/>
  <c r="K11" i="41" l="1"/>
  <c r="K17" i="41" s="1"/>
  <c r="K19" i="41" l="1"/>
  <c r="K21" i="41"/>
  <c r="K23"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tc={CC056AEF-FE62-4843-BF86-1BE2A91F7CFC}</author>
  </authors>
  <commentList>
    <comment ref="D479" authorId="0" shapeId="0" xr:uid="{CC056AEF-FE62-4843-BF86-1BE2A91F7CFC}">
      <text>
        <t>[Opmerkingenthread]
U kunt deze opmerkingenthread lezen in uw versie van Excel. Eventuele wijzigingen aan de thread gaan echter verloren als het bestand wordt geopend in een nieuwere versie van Excel. Meer informatie: https://go.microsoft.com/fwlink/?linkid=870924
Opmerking:
    Wat is het nummer hiervan?</t>
      </text>
    </comment>
  </commentList>
</comments>
</file>

<file path=xl/sharedStrings.xml><?xml version="1.0" encoding="utf-8"?>
<sst xmlns="http://schemas.openxmlformats.org/spreadsheetml/2006/main" count="8495" uniqueCount="1174">
  <si>
    <t>Naam tabblad</t>
  </si>
  <si>
    <t>Toelichting</t>
  </si>
  <si>
    <t>Algemeen</t>
  </si>
  <si>
    <r>
      <t xml:space="preserve">Dit werkblad bevat meerdere berekeningen en functies. Indien u gebruik wenst te maken van de gegevens uit dit werkblad wordt aangeraden om te werken met een kopie. De bladen zijn niet beveiligd om u in gelegenheid te stellen uw eigen berekeningen in een kopie te hanteren. </t>
    </r>
    <r>
      <rPr>
        <b/>
        <sz val="12"/>
        <color theme="1"/>
        <rFont val="Calibri Light"/>
        <family val="2"/>
        <scheme val="major"/>
      </rPr>
      <t>Echter in het up te loaden document dient de Inschrijver slechts de gevraagde cellen in te vullen en verder</t>
    </r>
    <r>
      <rPr>
        <b/>
        <u/>
        <sz val="12"/>
        <color theme="1"/>
        <rFont val="Calibri Light"/>
        <family val="2"/>
        <scheme val="major"/>
      </rPr>
      <t xml:space="preserve"> geen</t>
    </r>
    <r>
      <rPr>
        <b/>
        <sz val="12"/>
        <color theme="1"/>
        <rFont val="Calibri Light"/>
        <family val="2"/>
        <scheme val="major"/>
      </rPr>
      <t xml:space="preserve"> wijzigingen aan te brengen in gegevens of formules, zulks op risico van het ter zijde leggen door Aanbestedende Dienst van de Inschrijving.</t>
    </r>
  </si>
  <si>
    <t xml:space="preserve">De in het werkblad gehanteerde begrippen zijn in overeenstemming met die uit de Uitnodiging tot Inschrijving en geschreven met een begin hoofdletter. Voor een omschrijving van deze begrippen en definities wordt verwezen naar de Uitnodiging tot Inschrijving.
</t>
  </si>
  <si>
    <r>
      <t xml:space="preserve">In navolgende cellen in kolom A staan onderstreept de namen van het tabblad. De namen bevatten een snelkoppeling. Door op de naam te klikken gaat u rechtstreeks naar het betreffende 
tabblad. Op ieder tabblad vindt u eenzelfde soort link met de naam </t>
    </r>
    <r>
      <rPr>
        <sz val="11"/>
        <color theme="8"/>
        <rFont val="Calibri Light"/>
        <family val="2"/>
        <scheme val="major"/>
      </rPr>
      <t>"</t>
    </r>
    <r>
      <rPr>
        <u/>
        <sz val="11"/>
        <color theme="8"/>
        <rFont val="Calibri Light"/>
        <family val="2"/>
        <scheme val="major"/>
      </rPr>
      <t>Terug naar het tabblad Toelichting</t>
    </r>
    <r>
      <rPr>
        <sz val="11"/>
        <color theme="8"/>
        <rFont val="Calibri Light"/>
        <family val="2"/>
        <scheme val="major"/>
      </rPr>
      <t>"</t>
    </r>
    <r>
      <rPr>
        <sz val="11"/>
        <color theme="1"/>
        <rFont val="Calibri Light"/>
        <family val="2"/>
        <scheme val="major"/>
      </rPr>
      <t xml:space="preserve">. Door hierop te klikken keert u weer terug naar hethuidige tabblad.
</t>
    </r>
  </si>
  <si>
    <t>Prijzenblad Keender</t>
  </si>
  <si>
    <r>
      <t xml:space="preserve">In dit tabblad worden alle ruimtesoorten gecumuleerd in beeld gebracht. Tevens vindt u hier de totalen van alle ruimtesoorten. De door Inschrijver opgegeven prijzen van de werkprogramma's worden hier vermenigvuldigd met het aantal vierkante meters per ruimtesoort. Hier komt de totaalprijs te staan op grond waarvan de beoordeling zal plaatsvinden.
</t>
    </r>
    <r>
      <rPr>
        <b/>
        <sz val="12"/>
        <color theme="1"/>
        <rFont val="Calibri"/>
        <family val="2"/>
        <scheme val="minor"/>
      </rPr>
      <t xml:space="preserve">NB.: U hoeft hier zelf dus geen gegevens in te voeren, </t>
    </r>
    <r>
      <rPr>
        <b/>
        <u/>
        <sz val="12"/>
        <color theme="1"/>
        <rFont val="Calibri"/>
        <family val="2"/>
        <scheme val="minor"/>
      </rPr>
      <t>behoudens</t>
    </r>
    <r>
      <rPr>
        <b/>
        <sz val="12"/>
        <color theme="1"/>
        <rFont val="Calibri"/>
        <family val="2"/>
        <scheme val="minor"/>
      </rPr>
      <t xml:space="preserve"> het aantal uren voor ad-hoc en specifieke werkzaamheden!</t>
    </r>
    <r>
      <rPr>
        <sz val="11"/>
        <color theme="1"/>
        <rFont val="Calibri"/>
        <family val="2"/>
        <scheme val="minor"/>
      </rPr>
      <t xml:space="preserve">
</t>
    </r>
  </si>
  <si>
    <t>Ruimtestaat</t>
  </si>
  <si>
    <r>
      <t xml:space="preserve">Op dit tabblad treft u een lijst aan met alle ruimten. Per ruimte is duidelijk aangegeven om welke school en locatie het gaat (adresgegevens). Daarnaast worden er gegevens over de ruimtensoort en de specifieke ruimtegegevens zoals vloersoort en oppervlakte weergegeven.
</t>
    </r>
    <r>
      <rPr>
        <b/>
        <sz val="12"/>
        <color theme="1"/>
        <rFont val="Calibri Light"/>
        <family val="2"/>
        <scheme val="major"/>
      </rPr>
      <t xml:space="preserve">NB.: U hoeft hier </t>
    </r>
    <r>
      <rPr>
        <b/>
        <u/>
        <sz val="12"/>
        <color theme="1"/>
        <rFont val="Calibri Light"/>
        <family val="2"/>
        <scheme val="major"/>
      </rPr>
      <t>niks</t>
    </r>
    <r>
      <rPr>
        <b/>
        <sz val="12"/>
        <color theme="1"/>
        <rFont val="Calibri Light"/>
        <family val="2"/>
        <scheme val="major"/>
      </rPr>
      <t xml:space="preserve"> in te vullen. De prijzen uit de werkprogramma's worden hier automatisch overgenomen.</t>
    </r>
    <r>
      <rPr>
        <sz val="11"/>
        <color theme="1"/>
        <rFont val="Calibri Light"/>
        <family val="2"/>
        <scheme val="major"/>
      </rPr>
      <t xml:space="preserve">
</t>
    </r>
  </si>
  <si>
    <t>Glasbewassing</t>
  </si>
  <si>
    <r>
      <t xml:space="preserve">Dit tabblad bevat een opgave van de vierkant meters glas die Keender heeft
</t>
    </r>
    <r>
      <rPr>
        <b/>
        <sz val="12"/>
        <color theme="1"/>
        <rFont val="Calibri Light"/>
        <family val="2"/>
        <scheme val="major"/>
      </rPr>
      <t>NB.: Hier dient u in de groene cellen een prijs in te voeren!</t>
    </r>
    <r>
      <rPr>
        <sz val="11"/>
        <color theme="1"/>
        <rFont val="Calibri Light"/>
        <family val="2"/>
        <scheme val="major"/>
      </rPr>
      <t xml:space="preserve">
</t>
    </r>
  </si>
  <si>
    <t>Adm ruimte (1)</t>
  </si>
  <si>
    <r>
      <t xml:space="preserve">Op deze en navolgende tabbladen van dezelfde paarse kleur staan de werkprogramma's per ruimtesoort. Er zijn 8 van deze tabbladen. De ruimtesoort staat gelijk aan het werkprgramma. Bij het programma is de handeling en het resultaat van een dergelijke handeling beknopt beschreven. De gebruikte termen zijn conform de NIVIM terminologie zoals deze zijn toegevoegd als Bijlage bij de aanbestedingsdocumenten.
Tevens staat het aantal frequenties van de handelingen weergegeven. Deze frequentie is gebaseerd op een aantal van 42 weken. Als er bijvoorbeeld een frequentie wordt genoemd van 210, dan betekent dit dat de handeling elke dag van de 42 weken dient te worden uitgevoerd. Indien na gunning het aantal weken hoger of lager is, zal de frequentie evenredig mee toe- of afnemen. Toe of -afname van de frequentie betekent eveneens een evenredig stijging of daling van de prijs.
</t>
    </r>
    <r>
      <rPr>
        <b/>
        <sz val="12"/>
        <color theme="1"/>
        <rFont val="Calibri Light"/>
        <family val="2"/>
        <scheme val="major"/>
      </rPr>
      <t>NB.: Hier dient u in de groene cellen een prijs per programma per vierkante meter per jaar op te geven!</t>
    </r>
    <r>
      <rPr>
        <sz val="11"/>
        <color theme="1"/>
        <rFont val="Calibri Light"/>
        <family val="2"/>
        <scheme val="major"/>
      </rPr>
      <t xml:space="preserve">
</t>
    </r>
  </si>
  <si>
    <t>Klaslokaal (2)</t>
  </si>
  <si>
    <t>Restauratieve ruimte (3)</t>
  </si>
  <si>
    <t>Sanitaire ruimte (4)</t>
  </si>
  <si>
    <t>Vakspecifieke ruimte (5)</t>
  </si>
  <si>
    <t>Verkeersruimte (6)</t>
  </si>
  <si>
    <t>Gymzaal (7)</t>
  </si>
  <si>
    <t xml:space="preserve">BSO  KDV (8)
</t>
  </si>
  <si>
    <t>Regiewerkzaamheden</t>
  </si>
  <si>
    <r>
      <rPr>
        <sz val="11"/>
        <color theme="1"/>
        <rFont val="Calibri Light"/>
        <family val="2"/>
        <scheme val="major"/>
      </rPr>
      <t xml:space="preserve">De in dit tabblad opgegeven kosten worden niet meegewogen en telt </t>
    </r>
    <r>
      <rPr>
        <u/>
        <sz val="11"/>
        <color theme="1"/>
        <rFont val="Calibri Light"/>
        <family val="2"/>
        <scheme val="major"/>
      </rPr>
      <t>niet</t>
    </r>
    <r>
      <rPr>
        <sz val="11"/>
        <color theme="1"/>
        <rFont val="Calibri Light"/>
        <family val="2"/>
        <scheme val="major"/>
      </rPr>
      <t xml:space="preserve"> mee voor de gunning. Er zijn een aantal mogelijke regiewerkzaamheden opgegeven. De Opdrachtgever is niet verplicht deze werkzaamheden af te nemen. </t>
    </r>
    <r>
      <rPr>
        <b/>
        <sz val="12"/>
        <color theme="1"/>
        <rFont val="Calibri Light"/>
        <family val="2"/>
        <scheme val="major"/>
      </rPr>
      <t xml:space="preserve">
NB.: Hier dient u in de groene cellen een prijs per eenheid op te geven!
</t>
    </r>
  </si>
  <si>
    <t>Sanitaire hygiëne Benodigdheden</t>
  </si>
  <si>
    <r>
      <t xml:space="preserve">In dit tabblad staan een reeks van producten en navullingen opgesomd die geprijst dienen te worden door de Inschrijver. Inschrijver is vrij om zelf ook producten/rijen toe te voegen.
</t>
    </r>
    <r>
      <rPr>
        <b/>
        <sz val="12"/>
        <color theme="1"/>
        <rFont val="Calibri Light"/>
        <family val="2"/>
        <scheme val="major"/>
      </rPr>
      <t xml:space="preserve">NB.: Hier dient u in de groene cellen een prijs per eenheid op te geven!
</t>
    </r>
  </si>
  <si>
    <t>Locaties Keender</t>
  </si>
  <si>
    <r>
      <t xml:space="preserve">Hier kunt u informatie vinden over het totaal aantal vierkante meters vloeroppervlakte per Locatie en het leerlingenaantal.
</t>
    </r>
    <r>
      <rPr>
        <b/>
        <sz val="12"/>
        <color theme="1"/>
        <rFont val="Calibri Light"/>
        <family val="2"/>
        <scheme val="major"/>
      </rPr>
      <t>U hoeft hier niets in te vullen.</t>
    </r>
    <r>
      <rPr>
        <sz val="11"/>
        <color theme="1"/>
        <rFont val="Calibri Light"/>
        <family val="2"/>
        <scheme val="major"/>
      </rPr>
      <t xml:space="preserve">
</t>
    </r>
  </si>
  <si>
    <t>Klantenportaal</t>
  </si>
  <si>
    <r>
      <t xml:space="preserve">Dit tabblad bevat de prijs van het klantenportaal.
</t>
    </r>
    <r>
      <rPr>
        <b/>
        <sz val="12"/>
        <color theme="1"/>
        <rFont val="Calibri Light"/>
        <family val="2"/>
        <scheme val="major"/>
      </rPr>
      <t>NB.: Hier dient u in de groene cellen een prijs in te voeren!</t>
    </r>
    <r>
      <rPr>
        <sz val="11"/>
        <color theme="1"/>
        <rFont val="Calibri Light"/>
        <family val="2"/>
        <scheme val="major"/>
      </rPr>
      <t xml:space="preserve">
</t>
    </r>
  </si>
  <si>
    <t>Keender</t>
  </si>
  <si>
    <t>Ruimtesoort</t>
  </si>
  <si>
    <t>Totaal # m²</t>
  </si>
  <si>
    <t>Aantal ruimtes</t>
  </si>
  <si>
    <t>Werkpr.</t>
  </si>
  <si>
    <t>m² prijs  programma</t>
  </si>
  <si>
    <t>Prijs per jaar per ruimtesoort</t>
  </si>
  <si>
    <t>Terug naar het tabblad Toelichting</t>
  </si>
  <si>
    <t>Administratieve ruimte</t>
  </si>
  <si>
    <t>Klaslokaal</t>
  </si>
  <si>
    <t>Restauratieve ruimte</t>
  </si>
  <si>
    <t>Sanitair</t>
  </si>
  <si>
    <t>Vakspecifieke ruimte</t>
  </si>
  <si>
    <t>Verkeersruimte</t>
  </si>
  <si>
    <t>Gymruimte</t>
  </si>
  <si>
    <t>BSO / kinderdagopvang /peuterspeelzaal</t>
  </si>
  <si>
    <t>Niet in onderhoud</t>
  </si>
  <si>
    <t xml:space="preserve">Totaal aantal m² vloeropp. alle Locaties </t>
  </si>
  <si>
    <t>Prijs schoonmaak per jaar incl. schoonmaakbenodigdheden</t>
  </si>
  <si>
    <t>Soort glas</t>
  </si>
  <si>
    <t>% glas</t>
  </si>
  <si>
    <t xml:space="preserve">m² prijs programma </t>
  </si>
  <si>
    <t>Totaalprijs glasbewassing p/j</t>
  </si>
  <si>
    <t xml:space="preserve">Totaalprijs glasbewassing per jaar </t>
  </si>
  <si>
    <t>Separatieglas</t>
  </si>
  <si>
    <t>Gevelglas</t>
  </si>
  <si>
    <t>Prijs klantportaal per jaar</t>
  </si>
  <si>
    <t>Totaal aantal m² glas van alle Locaties</t>
  </si>
  <si>
    <t>Totaalprijs schoonmaak + glasbewassing + klantportaal</t>
  </si>
  <si>
    <r>
      <t xml:space="preserve">Totaalprijs
</t>
    </r>
    <r>
      <rPr>
        <b/>
        <sz val="12"/>
        <color theme="0"/>
        <rFont val="Calibri"/>
        <family val="2"/>
        <scheme val="minor"/>
      </rPr>
      <t xml:space="preserve">(de prijs die beoordeeld wordt) </t>
    </r>
  </si>
  <si>
    <t>Aantal uur</t>
  </si>
  <si>
    <r>
      <t xml:space="preserve">Totaal generaal prijs
</t>
    </r>
    <r>
      <rPr>
        <b/>
        <sz val="12"/>
        <color theme="0"/>
        <rFont val="Calibri"/>
        <family val="2"/>
        <scheme val="minor"/>
      </rPr>
      <t xml:space="preserve">(de prijs die beoordeeld wordt) </t>
    </r>
  </si>
  <si>
    <t>Legenda</t>
  </si>
  <si>
    <t>Verkeersuimte</t>
  </si>
  <si>
    <t>BSO / kinderdagopvang / peuterspeelzaal</t>
  </si>
  <si>
    <t>Beschrijving ruimte</t>
  </si>
  <si>
    <t>9an9</t>
  </si>
  <si>
    <t>9ang</t>
  </si>
  <si>
    <t>achterentree</t>
  </si>
  <si>
    <t>adjunct</t>
  </si>
  <si>
    <t>algemene ruimte</t>
  </si>
  <si>
    <t>aula</t>
  </si>
  <si>
    <t>b (Pantry)</t>
  </si>
  <si>
    <t>berghok nio</t>
  </si>
  <si>
    <t>berging</t>
  </si>
  <si>
    <t xml:space="preserve">Berging </t>
  </si>
  <si>
    <t>berging (lino 0,7m NIO)</t>
  </si>
  <si>
    <t>berging (lino 12,7m NIO)</t>
  </si>
  <si>
    <t>Berging (lino 13,1m NIO)</t>
  </si>
  <si>
    <t>Berging (lino 18,2m NIO)</t>
  </si>
  <si>
    <t>Berging (lino 2,3m NIO)</t>
  </si>
  <si>
    <t>Berging (lino 6,2m NIO)</t>
  </si>
  <si>
    <t>berging (lino 6,3m NIO)</t>
  </si>
  <si>
    <t>Berging (lino 7,2m NIO)</t>
  </si>
  <si>
    <t>berging / miva toilet</t>
  </si>
  <si>
    <t>berging 1,1m NIO</t>
  </si>
  <si>
    <t>berging 1,4m NIO</t>
  </si>
  <si>
    <t>berging 10,18m NIO</t>
  </si>
  <si>
    <t>berging 16,2m NIO</t>
  </si>
  <si>
    <t>berging 23,6m NIO</t>
  </si>
  <si>
    <t>berging 4,2m NIO</t>
  </si>
  <si>
    <t>berging 5,2m NIO</t>
  </si>
  <si>
    <t>berging 6,4m NIO</t>
  </si>
  <si>
    <t>berging 7,8m NIO</t>
  </si>
  <si>
    <t>berging 9,8m NIO</t>
  </si>
  <si>
    <t>berging speellokaal</t>
  </si>
  <si>
    <t>berging toiletgroep</t>
  </si>
  <si>
    <t>bergruimte</t>
  </si>
  <si>
    <t>bergruimte nio</t>
  </si>
  <si>
    <t>bibliotheek</t>
  </si>
  <si>
    <t xml:space="preserve">bibliotheek </t>
  </si>
  <si>
    <t>brug</t>
  </si>
  <si>
    <t>BSO ruimte</t>
  </si>
  <si>
    <t>buitenberging</t>
  </si>
  <si>
    <t>buitenberging nio</t>
  </si>
  <si>
    <t>buitenmagazijn</t>
  </si>
  <si>
    <t>Centrale hal</t>
  </si>
  <si>
    <t>Comp. Lokaal</t>
  </si>
  <si>
    <t>Computerlokaal</t>
  </si>
  <si>
    <t>computerruimte</t>
  </si>
  <si>
    <t>concierge</t>
  </si>
  <si>
    <t>containerberging NIO</t>
  </si>
  <si>
    <t>cursus/vergaderruimte</t>
  </si>
  <si>
    <t>cv</t>
  </si>
  <si>
    <t>CV ruimte</t>
  </si>
  <si>
    <t>directie</t>
  </si>
  <si>
    <t>Directiekamer</t>
  </si>
  <si>
    <t>Directiekantoor</t>
  </si>
  <si>
    <t>Docentenkamer</t>
  </si>
  <si>
    <t>docentenruimte</t>
  </si>
  <si>
    <t>douche</t>
  </si>
  <si>
    <t>entree</t>
  </si>
  <si>
    <t>entrée</t>
  </si>
  <si>
    <t xml:space="preserve">entree </t>
  </si>
  <si>
    <t>entrée (pvc 12,1m² nio)</t>
  </si>
  <si>
    <t>entree / hal</t>
  </si>
  <si>
    <t>Entree / Trap-opgang</t>
  </si>
  <si>
    <t>Entree bovenbouw</t>
  </si>
  <si>
    <t>Entree o.b.</t>
  </si>
  <si>
    <t>Entrée onderbouw</t>
  </si>
  <si>
    <t>Entreehal</t>
  </si>
  <si>
    <t>Entreeruimten</t>
  </si>
  <si>
    <t>extra looptijd door noodgebouwen</t>
  </si>
  <si>
    <t>gang</t>
  </si>
  <si>
    <t xml:space="preserve">gang </t>
  </si>
  <si>
    <t>Gang  (klimop 1e etage)</t>
  </si>
  <si>
    <t>Gang b.b.</t>
  </si>
  <si>
    <t>Gang bovenbouw</t>
  </si>
  <si>
    <t>Gang o.b.</t>
  </si>
  <si>
    <t>gangen</t>
  </si>
  <si>
    <t>gardarobe</t>
  </si>
  <si>
    <t>Garderobe</t>
  </si>
  <si>
    <t>Gemeenschapsruimte</t>
  </si>
  <si>
    <t>gemeenschapsruimte / computerruimte</t>
  </si>
  <si>
    <t>gemeenschapsruimte TSO</t>
  </si>
  <si>
    <t>gespreksruimte 12,4m NIO</t>
  </si>
  <si>
    <t>gespreksruimte 9,7m NIO</t>
  </si>
  <si>
    <t>Groepsruimte Trimaran (pvc 70m² nio)</t>
  </si>
  <si>
    <t>gymzaal</t>
  </si>
  <si>
    <t>gymzaal 1</t>
  </si>
  <si>
    <t>gymzaal 2</t>
  </si>
  <si>
    <t>Hal</t>
  </si>
  <si>
    <t>hal (klimop 1e etage)</t>
  </si>
  <si>
    <t>Hal noodlokaal</t>
  </si>
  <si>
    <t>handenarbeidruimte</t>
  </si>
  <si>
    <t>Handvaardigheidlokaal</t>
  </si>
  <si>
    <t>Hoofd entree</t>
  </si>
  <si>
    <t>hoofdentree lino</t>
  </si>
  <si>
    <t>hoofdentree schoonloopmat</t>
  </si>
  <si>
    <t>IB</t>
  </si>
  <si>
    <t>IB ruimte</t>
  </si>
  <si>
    <t>ICT</t>
  </si>
  <si>
    <t>ICT lokaal (Profiet)</t>
  </si>
  <si>
    <t>ICT ruimte</t>
  </si>
  <si>
    <t>installatieruimte nio</t>
  </si>
  <si>
    <t>jongerenruimte</t>
  </si>
  <si>
    <t>ka ntoor</t>
  </si>
  <si>
    <t>Kantine</t>
  </si>
  <si>
    <t>Kantoor</t>
  </si>
  <si>
    <t xml:space="preserve">kantoor </t>
  </si>
  <si>
    <t>kantoor (directie)</t>
  </si>
  <si>
    <t>kantoor adjunct</t>
  </si>
  <si>
    <t>kantoor directeur</t>
  </si>
  <si>
    <t>kantoor directie</t>
  </si>
  <si>
    <t>kantoor directie (tapijt 20,2m² nio)</t>
  </si>
  <si>
    <t>kantoor IB</t>
  </si>
  <si>
    <t>kantoor IB/RT</t>
  </si>
  <si>
    <t>kantoor ICT</t>
  </si>
  <si>
    <t>kantoor IOB</t>
  </si>
  <si>
    <t>kantoor onderwijsassistent</t>
  </si>
  <si>
    <t>kantoor RT</t>
  </si>
  <si>
    <t>Kantoor Trimaran (tapijt 20m² nio)</t>
  </si>
  <si>
    <t>kast</t>
  </si>
  <si>
    <t>keuken</t>
  </si>
  <si>
    <t>keuken / reproruimte</t>
  </si>
  <si>
    <t>kinderlokaal</t>
  </si>
  <si>
    <t>kleedruimte</t>
  </si>
  <si>
    <t xml:space="preserve">kleedruimte </t>
  </si>
  <si>
    <t>kleedruimte (docenten)</t>
  </si>
  <si>
    <t>kluis (4m², tapijt, nio)</t>
  </si>
  <si>
    <t>Kopieerruimte</t>
  </si>
  <si>
    <t>leeg lokaal (lino nio 50,7)</t>
  </si>
  <si>
    <t>leeg lokaal (nio lino 50,7)</t>
  </si>
  <si>
    <t>leer/werkgang</t>
  </si>
  <si>
    <t>leerlingenzorg</t>
  </si>
  <si>
    <t>leermiddelenberging / kopieerruimte</t>
  </si>
  <si>
    <t>Leerplein bovenbouw</t>
  </si>
  <si>
    <t>Leerplein onderbouw</t>
  </si>
  <si>
    <t>leerplein</t>
  </si>
  <si>
    <t>leerplek</t>
  </si>
  <si>
    <t>lera renkamer</t>
  </si>
  <si>
    <t>lerarenkamer</t>
  </si>
  <si>
    <t>leslokaal</t>
  </si>
  <si>
    <t>Leslokaal (vloer wordt pvc)</t>
  </si>
  <si>
    <t>Leslokaal / computerruimte</t>
  </si>
  <si>
    <t>Leslokaal b.b.</t>
  </si>
  <si>
    <t>leslokaal bb</t>
  </si>
  <si>
    <t>leslokaal bovenbouw</t>
  </si>
  <si>
    <t>leslokaal bovenbouw groep 4</t>
  </si>
  <si>
    <t>Leslokaal middengroep (4/5)</t>
  </si>
  <si>
    <t>Leslokaal o.b.</t>
  </si>
  <si>
    <t>leslokaal onderbouw</t>
  </si>
  <si>
    <t>leslokaal onderbouw groep 2</t>
  </si>
  <si>
    <t>leslokaal onderbouw NIO</t>
  </si>
  <si>
    <t>lift</t>
  </si>
  <si>
    <t>lift 3,6m NIO</t>
  </si>
  <si>
    <t>lokaal</t>
  </si>
  <si>
    <t xml:space="preserve">lokaal </t>
  </si>
  <si>
    <t>lokaal (de Linde 1e etage)</t>
  </si>
  <si>
    <t>Lokaal (klimop 1e etage)</t>
  </si>
  <si>
    <t>lokaal (lino 55,3 NIO)</t>
  </si>
  <si>
    <t>lokaal 1 ob</t>
  </si>
  <si>
    <t>lokaal 10</t>
  </si>
  <si>
    <t>lokaal 11</t>
  </si>
  <si>
    <t>lokaal 12</t>
  </si>
  <si>
    <t>lokaal 13</t>
  </si>
  <si>
    <t>lokaal 14</t>
  </si>
  <si>
    <t>Lokaal 15</t>
  </si>
  <si>
    <t>lokaal 1c instroom</t>
  </si>
  <si>
    <t>lokaal 2 tussenlokaal</t>
  </si>
  <si>
    <t>lokaal 3 bb</t>
  </si>
  <si>
    <t>lokaal 4</t>
  </si>
  <si>
    <t>lokaal 4 bb</t>
  </si>
  <si>
    <t>lokaal 5 ob</t>
  </si>
  <si>
    <t>lokaal 6</t>
  </si>
  <si>
    <t>lokaal 7</t>
  </si>
  <si>
    <t>lokaal 8</t>
  </si>
  <si>
    <t>lokaal 9</t>
  </si>
  <si>
    <t>Lokaal b.b.</t>
  </si>
  <si>
    <t>lokaal bb</t>
  </si>
  <si>
    <t>lokaal bb (6a)</t>
  </si>
  <si>
    <t>lokaal bb (6b)</t>
  </si>
  <si>
    <t>lokaal bb (6c)</t>
  </si>
  <si>
    <t>lokaal bb (6d)</t>
  </si>
  <si>
    <t>lokaal bovenbouw</t>
  </si>
  <si>
    <t>lokaal bovenbouw (pvc 50,9m² nio)</t>
  </si>
  <si>
    <t>lokaal bovenbouw 7/8</t>
  </si>
  <si>
    <t>lokaal bovenbouw groep 5</t>
  </si>
  <si>
    <t>lokaal bovenbouw groep 6</t>
  </si>
  <si>
    <t>lokaal bovenbouw groep 7</t>
  </si>
  <si>
    <t>Lokaal BSO (lino 55,8m² nio)</t>
  </si>
  <si>
    <t>lokaal leeg (lino nio 66,8)</t>
  </si>
  <si>
    <t>lokaal middengroep (groep 4 en 5)</t>
  </si>
  <si>
    <t>lokaal o.b.</t>
  </si>
  <si>
    <t>lokaal ob</t>
  </si>
  <si>
    <t>lokaal ob (1a)</t>
  </si>
  <si>
    <t>lokaal ob (1b)</t>
  </si>
  <si>
    <t>lokaal ob (nio: 55,3, lino)</t>
  </si>
  <si>
    <t>lokaal onderbouw</t>
  </si>
  <si>
    <t>lokaal onderbouw 3/4</t>
  </si>
  <si>
    <t>lokaal onderbouw 4</t>
  </si>
  <si>
    <t>Lokaal Pardoes</t>
  </si>
  <si>
    <t>lokaal pip</t>
  </si>
  <si>
    <t>magazijn</t>
  </si>
  <si>
    <t xml:space="preserve">magazijn </t>
  </si>
  <si>
    <t>magazijn 19,9m NIO</t>
  </si>
  <si>
    <t>meterkast 1,5m NIO</t>
  </si>
  <si>
    <t>meterkast 2,4m NIO</t>
  </si>
  <si>
    <t>meterkast 2m NIO</t>
  </si>
  <si>
    <t>miva toilet</t>
  </si>
  <si>
    <t>MK</t>
  </si>
  <si>
    <t>multifunctioneel lokaal 1/2</t>
  </si>
  <si>
    <t>multifunctioneel lokaal I/2</t>
  </si>
  <si>
    <t>nevenruimte</t>
  </si>
  <si>
    <t>opslag / archief 14,5m NIO</t>
  </si>
  <si>
    <t>opslag 13,3m NIO</t>
  </si>
  <si>
    <t>opslagruimte</t>
  </si>
  <si>
    <t>Overblijflokaal</t>
  </si>
  <si>
    <t>overblijfruimte</t>
  </si>
  <si>
    <t>Pantry</t>
  </si>
  <si>
    <t>pantry speelzaal</t>
  </si>
  <si>
    <t>PC lokaal</t>
  </si>
  <si>
    <t xml:space="preserve">PC lokaal </t>
  </si>
  <si>
    <t>Personeelskamer</t>
  </si>
  <si>
    <t>Administratie</t>
  </si>
  <si>
    <t xml:space="preserve">Personeelskamer </t>
  </si>
  <si>
    <t>personeelskamer (tapijt 33,2m² nio)</t>
  </si>
  <si>
    <t>personeelskamer / pantry</t>
  </si>
  <si>
    <t>personeelsruimte</t>
  </si>
  <si>
    <t>peuterspeelzaal</t>
  </si>
  <si>
    <t>plus klas</t>
  </si>
  <si>
    <t>podium</t>
  </si>
  <si>
    <t>portaal</t>
  </si>
  <si>
    <t xml:space="preserve">portaal </t>
  </si>
  <si>
    <t>portaal toilet</t>
  </si>
  <si>
    <t>receptie</t>
  </si>
  <si>
    <t>repro</t>
  </si>
  <si>
    <t xml:space="preserve">repro </t>
  </si>
  <si>
    <t>Repro ruimte</t>
  </si>
  <si>
    <t xml:space="preserve">Repro ruimte </t>
  </si>
  <si>
    <t>reproruimte</t>
  </si>
  <si>
    <t>reproruimte / berging</t>
  </si>
  <si>
    <t>RT ruimte</t>
  </si>
  <si>
    <t>ruimte concierge</t>
  </si>
  <si>
    <t>sanitair</t>
  </si>
  <si>
    <t xml:space="preserve">sanitair </t>
  </si>
  <si>
    <t>sanitair (lino 9,3m² nio)</t>
  </si>
  <si>
    <t>sanitair miva</t>
  </si>
  <si>
    <t>sanitair nio</t>
  </si>
  <si>
    <t>sanitair ob</t>
  </si>
  <si>
    <t>sanitar</t>
  </si>
  <si>
    <t>server (14,4 m², tapijt, nio)</t>
  </si>
  <si>
    <t>serverruimte</t>
  </si>
  <si>
    <t>serverruimte (tapijt nio 3,9)</t>
  </si>
  <si>
    <t>slaapkamer</t>
  </si>
  <si>
    <t xml:space="preserve">slaapkamer </t>
  </si>
  <si>
    <t>speelhoek / bieb</t>
  </si>
  <si>
    <t>speellokaal</t>
  </si>
  <si>
    <t>speellokaal (tijdelijk lokaal ob)</t>
  </si>
  <si>
    <t>speelzaal</t>
  </si>
  <si>
    <t>spoftzaal</t>
  </si>
  <si>
    <t>sportlokaal</t>
  </si>
  <si>
    <t>sportzaaI</t>
  </si>
  <si>
    <t>sportzaal</t>
  </si>
  <si>
    <t>spreekkamer</t>
  </si>
  <si>
    <t>techniekruimte 10,m NIO</t>
  </si>
  <si>
    <t>techniekruimte 12,3m NIO</t>
  </si>
  <si>
    <t>Tochtlokaal</t>
  </si>
  <si>
    <t>toestelberging</t>
  </si>
  <si>
    <t>toestelberging  8,3m² nio</t>
  </si>
  <si>
    <t>toestelberging 10,3m NIO</t>
  </si>
  <si>
    <t>toilet</t>
  </si>
  <si>
    <t>toílet</t>
  </si>
  <si>
    <t xml:space="preserve">toilet </t>
  </si>
  <si>
    <t>toilet (pvc 1,2m² nio)</t>
  </si>
  <si>
    <t>Toilet dames</t>
  </si>
  <si>
    <t>Toilet heren</t>
  </si>
  <si>
    <t>toilet jongens</t>
  </si>
  <si>
    <t>toilet leerkrachten</t>
  </si>
  <si>
    <t>toilet meisjes</t>
  </si>
  <si>
    <t>toilet mindervaliden</t>
  </si>
  <si>
    <t>toilet miva</t>
  </si>
  <si>
    <t>toilet personeel</t>
  </si>
  <si>
    <t>toiletgroep</t>
  </si>
  <si>
    <t>toiletruimte</t>
  </si>
  <si>
    <t>toiletten</t>
  </si>
  <si>
    <t>toiletten jongens</t>
  </si>
  <si>
    <t>toiletten meisjes</t>
  </si>
  <si>
    <t>trap</t>
  </si>
  <si>
    <t>trap (nooduitgang)</t>
  </si>
  <si>
    <t>Trap / traphal</t>
  </si>
  <si>
    <t>trap hal</t>
  </si>
  <si>
    <t>trap naar zolder</t>
  </si>
  <si>
    <t>Traphal</t>
  </si>
  <si>
    <t>trappen (gezamenlijke ruimte)</t>
  </si>
  <si>
    <t>trappenhuis</t>
  </si>
  <si>
    <t>trapportaal</t>
  </si>
  <si>
    <t>Verblijfsruimte</t>
  </si>
  <si>
    <t>Vergader/trainingsruimte</t>
  </si>
  <si>
    <t>vergaderruimte</t>
  </si>
  <si>
    <t xml:space="preserve">verkeerrsuimte </t>
  </si>
  <si>
    <t>Verkeersgang</t>
  </si>
  <si>
    <t>verkeersruimte</t>
  </si>
  <si>
    <t>verkeersruimte (gezamenlijke ruimten)</t>
  </si>
  <si>
    <t>verkeersruimten</t>
  </si>
  <si>
    <t>Verkeersruimten lino / steen</t>
  </si>
  <si>
    <t>verschoonruimte</t>
  </si>
  <si>
    <t>verwerkingsruimte</t>
  </si>
  <si>
    <t>verzorgingsruimte</t>
  </si>
  <si>
    <t>Wachtruimte</t>
  </si>
  <si>
    <t>washok</t>
  </si>
  <si>
    <t>wasruimte</t>
  </si>
  <si>
    <t>werkkast</t>
  </si>
  <si>
    <t>werkkast (nio)</t>
  </si>
  <si>
    <t>werkkast / opslag (nio)</t>
  </si>
  <si>
    <t>werkkast /ruimte koelkasten</t>
  </si>
  <si>
    <t>werkkast 2,5m NIO</t>
  </si>
  <si>
    <t>werkkast 2,8m NIO</t>
  </si>
  <si>
    <t>werkkast 3,2m NIO</t>
  </si>
  <si>
    <t>werkkast NIO</t>
  </si>
  <si>
    <t>Werkkasten</t>
  </si>
  <si>
    <t>werkplaats</t>
  </si>
  <si>
    <t>Werkruimte</t>
  </si>
  <si>
    <t>zij entrée</t>
  </si>
  <si>
    <t>zijentree</t>
  </si>
  <si>
    <t>zijentrée</t>
  </si>
  <si>
    <t>zolder pvc 33,3 nio</t>
  </si>
  <si>
    <t>zolder tapijt 42,2 nio</t>
  </si>
  <si>
    <t>Zij-entree</t>
  </si>
  <si>
    <t>Overlegruimte</t>
  </si>
  <si>
    <t>Handenarbeidlokaal</t>
  </si>
  <si>
    <t xml:space="preserve">Hal </t>
  </si>
  <si>
    <t>Meterkast</t>
  </si>
  <si>
    <t>Gasmeter</t>
  </si>
  <si>
    <t>Zolder</t>
  </si>
  <si>
    <t>Leermiddelen orthotheek</t>
  </si>
  <si>
    <t>Speelhal</t>
  </si>
  <si>
    <t>Leermiddelenberging</t>
  </si>
  <si>
    <t>Kinderdagverblijf</t>
  </si>
  <si>
    <t>Ontmoetingsruimte</t>
  </si>
  <si>
    <t>Multiculturele ruimte</t>
  </si>
  <si>
    <t>Schoonmaakhok</t>
  </si>
  <si>
    <t>Documentatieruimte</t>
  </si>
  <si>
    <t>server</t>
  </si>
  <si>
    <t>Tochtportaal</t>
  </si>
  <si>
    <t>Groepsruimte</t>
  </si>
  <si>
    <t>Multifunctioneel</t>
  </si>
  <si>
    <t>Bergkast</t>
  </si>
  <si>
    <t>Werkgang (KDV/BSO)</t>
  </si>
  <si>
    <t>Gang BSO</t>
  </si>
  <si>
    <t>BSO</t>
  </si>
  <si>
    <t>KDV 1</t>
  </si>
  <si>
    <t>KDV 2</t>
  </si>
  <si>
    <t>Technische ruimte</t>
  </si>
  <si>
    <t>Theater</t>
  </si>
  <si>
    <t>Onderbouwruimte</t>
  </si>
  <si>
    <t>Trappenhuis nio</t>
  </si>
  <si>
    <t>CV Ruimte nio</t>
  </si>
  <si>
    <t>Multifunctioneel (school/ bso)</t>
  </si>
  <si>
    <t>Buitenspelberging</t>
  </si>
  <si>
    <t>Spreekkamer nio</t>
  </si>
  <si>
    <t>Archief</t>
  </si>
  <si>
    <t>Kelder</t>
  </si>
  <si>
    <t>Mediatheek</t>
  </si>
  <si>
    <t>Muzieklokaal</t>
  </si>
  <si>
    <t xml:space="preserve">Peuteropvang </t>
  </si>
  <si>
    <t>BSO n.i.o</t>
  </si>
  <si>
    <t>Lokaal n.i.o.</t>
  </si>
  <si>
    <t>Locatienaam</t>
  </si>
  <si>
    <t>Gebouw</t>
  </si>
  <si>
    <t>Adres</t>
  </si>
  <si>
    <t>Plaats</t>
  </si>
  <si>
    <t>Verdieping</t>
  </si>
  <si>
    <t xml:space="preserve">Ruimtesoort / Werkprogramma </t>
  </si>
  <si>
    <t>Ruimte-nummer</t>
  </si>
  <si>
    <t>Vloer-afwerking</t>
  </si>
  <si>
    <t>Opp.m²</t>
  </si>
  <si>
    <t>Prijs per m² per Werkpro-gramma p/j</t>
  </si>
  <si>
    <t>Prijs per ruimte per jaar</t>
  </si>
  <si>
    <t>Stichting</t>
  </si>
  <si>
    <t>Prijs per m² per Werkprogramma p/j</t>
  </si>
  <si>
    <t>De Sterrenboog</t>
  </si>
  <si>
    <t>Mariaplein 8</t>
  </si>
  <si>
    <t>Beltrum</t>
  </si>
  <si>
    <t>Begane grond</t>
  </si>
  <si>
    <t>Berging</t>
  </si>
  <si>
    <t>linoleum</t>
  </si>
  <si>
    <t>Speellokaal</t>
  </si>
  <si>
    <t>sportvloer</t>
  </si>
  <si>
    <t>Leslokaal</t>
  </si>
  <si>
    <t>Toiletruimte</t>
  </si>
  <si>
    <t>steen</t>
  </si>
  <si>
    <t>Kunststof / PVC</t>
  </si>
  <si>
    <t>Lokaal</t>
  </si>
  <si>
    <t>Gang</t>
  </si>
  <si>
    <t>IB Ruimte</t>
  </si>
  <si>
    <t>Entree</t>
  </si>
  <si>
    <t>Tapijt</t>
  </si>
  <si>
    <t>Magazijn</t>
  </si>
  <si>
    <t>tapijt/linoleum</t>
  </si>
  <si>
    <t>tapijt</t>
  </si>
  <si>
    <t>Keuken</t>
  </si>
  <si>
    <t>Dr. Ariëns Daltonschool</t>
  </si>
  <si>
    <t>Rutgerinkdijk 3</t>
  </si>
  <si>
    <t>Neede</t>
  </si>
  <si>
    <t>Steen</t>
  </si>
  <si>
    <t>Linoleum</t>
  </si>
  <si>
    <t>Toilet</t>
  </si>
  <si>
    <t>CV Ruimte</t>
  </si>
  <si>
    <t>Trappenhuis</t>
  </si>
  <si>
    <t>Spreekkamer</t>
  </si>
  <si>
    <t>1e verdieping</t>
  </si>
  <si>
    <t>1.1</t>
  </si>
  <si>
    <t>1.2</t>
  </si>
  <si>
    <t>1.3</t>
  </si>
  <si>
    <t>gietvloer</t>
  </si>
  <si>
    <t>1.4</t>
  </si>
  <si>
    <t>1.5</t>
  </si>
  <si>
    <t>Kardinaal Alfrink</t>
  </si>
  <si>
    <t>Koordsteeg 11</t>
  </si>
  <si>
    <t>tapijt/steen</t>
  </si>
  <si>
    <t>Werkkast</t>
  </si>
  <si>
    <t>Bergruimte</t>
  </si>
  <si>
    <t>Miva toilet</t>
  </si>
  <si>
    <t>Algemene ruimte</t>
  </si>
  <si>
    <t>34a</t>
  </si>
  <si>
    <t>St. Jozef</t>
  </si>
  <si>
    <t>Van Everdingenstraat 24</t>
  </si>
  <si>
    <t>Rietmolen</t>
  </si>
  <si>
    <t>Personeelsruimte</t>
  </si>
  <si>
    <t>Computerruimte</t>
  </si>
  <si>
    <t>Buurse</t>
  </si>
  <si>
    <t>De Noor 101</t>
  </si>
  <si>
    <t>kantoor</t>
  </si>
  <si>
    <t>meterkast</t>
  </si>
  <si>
    <t>muzieklokaal</t>
  </si>
  <si>
    <t>Beton</t>
  </si>
  <si>
    <t>Rubber</t>
  </si>
  <si>
    <t>garderobe</t>
  </si>
  <si>
    <t>37a</t>
  </si>
  <si>
    <t>De Kameleon</t>
  </si>
  <si>
    <t>Bartokstraat 21</t>
  </si>
  <si>
    <t>Haaksbergen</t>
  </si>
  <si>
    <t>1.04</t>
  </si>
  <si>
    <t>4.04</t>
  </si>
  <si>
    <t>5.04</t>
  </si>
  <si>
    <t>1.05</t>
  </si>
  <si>
    <t>2.05</t>
  </si>
  <si>
    <t>Vergaderruimte</t>
  </si>
  <si>
    <t>2.04</t>
  </si>
  <si>
    <t>1.06</t>
  </si>
  <si>
    <t>1.07</t>
  </si>
  <si>
    <t>1.08</t>
  </si>
  <si>
    <t>1.09</t>
  </si>
  <si>
    <t>5.06</t>
  </si>
  <si>
    <t>3.02</t>
  </si>
  <si>
    <t>4.03</t>
  </si>
  <si>
    <t>6.01</t>
  </si>
  <si>
    <t>1.03</t>
  </si>
  <si>
    <t>1.02</t>
  </si>
  <si>
    <t>5.02</t>
  </si>
  <si>
    <t>4.02</t>
  </si>
  <si>
    <t>1.01</t>
  </si>
  <si>
    <t>2.01</t>
  </si>
  <si>
    <t>4.01</t>
  </si>
  <si>
    <t>2.02</t>
  </si>
  <si>
    <t>2.03</t>
  </si>
  <si>
    <t>5.01</t>
  </si>
  <si>
    <t>1.12</t>
  </si>
  <si>
    <t>1.10</t>
  </si>
  <si>
    <t>Honesch</t>
  </si>
  <si>
    <t>Hasseltweg 10</t>
  </si>
  <si>
    <t xml:space="preserve">Tapijt </t>
  </si>
  <si>
    <t>Gietvloer</t>
  </si>
  <si>
    <t>pvc</t>
  </si>
  <si>
    <t>PVC</t>
  </si>
  <si>
    <t>Toestelberging</t>
  </si>
  <si>
    <t>Sportvloer</t>
  </si>
  <si>
    <t>Los Hoes</t>
  </si>
  <si>
    <t>Hassinkborgh 16</t>
  </si>
  <si>
    <t>0.1</t>
  </si>
  <si>
    <t>0.2</t>
  </si>
  <si>
    <t>pvc/tapijt</t>
  </si>
  <si>
    <t>0.3</t>
  </si>
  <si>
    <t>0.5</t>
  </si>
  <si>
    <t>0.6</t>
  </si>
  <si>
    <t>0.7</t>
  </si>
  <si>
    <t>0.8</t>
  </si>
  <si>
    <t>0.9</t>
  </si>
  <si>
    <t>0.10</t>
  </si>
  <si>
    <t>0.11</t>
  </si>
  <si>
    <t>0.12</t>
  </si>
  <si>
    <t>0.13</t>
  </si>
  <si>
    <t>theater</t>
  </si>
  <si>
    <t>0.14</t>
  </si>
  <si>
    <t>0.15</t>
  </si>
  <si>
    <t>0.16</t>
  </si>
  <si>
    <t>0.17</t>
  </si>
  <si>
    <t>0.18</t>
  </si>
  <si>
    <t>0.19</t>
  </si>
  <si>
    <t>0.20</t>
  </si>
  <si>
    <t>0.21</t>
  </si>
  <si>
    <t>0.22</t>
  </si>
  <si>
    <t>0.23</t>
  </si>
  <si>
    <t>0.24</t>
  </si>
  <si>
    <t>0.25</t>
  </si>
  <si>
    <t>0.26</t>
  </si>
  <si>
    <t>0.27</t>
  </si>
  <si>
    <t>0.28</t>
  </si>
  <si>
    <t>0.29</t>
  </si>
  <si>
    <t>0.30</t>
  </si>
  <si>
    <t>0.31</t>
  </si>
  <si>
    <t>0.32</t>
  </si>
  <si>
    <t>0.32A</t>
  </si>
  <si>
    <t>kinderdagverblijf</t>
  </si>
  <si>
    <t>0.33</t>
  </si>
  <si>
    <t>0.34</t>
  </si>
  <si>
    <t>0.35</t>
  </si>
  <si>
    <t>0.36</t>
  </si>
  <si>
    <t>0.37</t>
  </si>
  <si>
    <t>0.38</t>
  </si>
  <si>
    <t>technische ruimte</t>
  </si>
  <si>
    <t>mediatheek</t>
  </si>
  <si>
    <t>1.11</t>
  </si>
  <si>
    <t>1.13</t>
  </si>
  <si>
    <t>1.14</t>
  </si>
  <si>
    <t>1.15</t>
  </si>
  <si>
    <t>1.16</t>
  </si>
  <si>
    <t>1.17</t>
  </si>
  <si>
    <t>1.18</t>
  </si>
  <si>
    <t>Paus Joannes</t>
  </si>
  <si>
    <t>Benninkstraat 12</t>
  </si>
  <si>
    <t>-1.10A'</t>
  </si>
  <si>
    <t>-1.10b'</t>
  </si>
  <si>
    <t>1.10b</t>
  </si>
  <si>
    <t>0.01</t>
  </si>
  <si>
    <t>0.02a</t>
  </si>
  <si>
    <t>0.02b</t>
  </si>
  <si>
    <t>0.03a</t>
  </si>
  <si>
    <t>Douche</t>
  </si>
  <si>
    <t>0.03b</t>
  </si>
  <si>
    <t>0.03c</t>
  </si>
  <si>
    <t>0.04</t>
  </si>
  <si>
    <t>0.05</t>
  </si>
  <si>
    <t>0.06a</t>
  </si>
  <si>
    <t>0.06b</t>
  </si>
  <si>
    <t>0.07</t>
  </si>
  <si>
    <t>0.07a</t>
  </si>
  <si>
    <t>0.08</t>
  </si>
  <si>
    <t>0.09</t>
  </si>
  <si>
    <t>Concierge</t>
  </si>
  <si>
    <t>Trapportaal</t>
  </si>
  <si>
    <t>1.10a</t>
  </si>
  <si>
    <t>1.13b</t>
  </si>
  <si>
    <t>1.16a</t>
  </si>
  <si>
    <t>Toilet leerkrachten</t>
  </si>
  <si>
    <t>1.16b</t>
  </si>
  <si>
    <t>1.19</t>
  </si>
  <si>
    <t>1.20</t>
  </si>
  <si>
    <t>1.21</t>
  </si>
  <si>
    <t>1.22</t>
  </si>
  <si>
    <t>1.23</t>
  </si>
  <si>
    <t>Pius X</t>
  </si>
  <si>
    <t>Jordaansingel 20</t>
  </si>
  <si>
    <t>0.4</t>
  </si>
  <si>
    <t>CV ruimte nio</t>
  </si>
  <si>
    <t>1.6</t>
  </si>
  <si>
    <t>1.8</t>
  </si>
  <si>
    <t>1.9</t>
  </si>
  <si>
    <t>Pius X Gymzaal</t>
  </si>
  <si>
    <t>PiusX Gymzaal</t>
  </si>
  <si>
    <t>Kleedruimte</t>
  </si>
  <si>
    <t>St. Bonifacius</t>
  </si>
  <si>
    <t>Beckummerweg 9</t>
  </si>
  <si>
    <t>St. Isidorushoeve</t>
  </si>
  <si>
    <t>ontmoetingsruimte</t>
  </si>
  <si>
    <t>Kast</t>
  </si>
  <si>
    <t>St. Bonifatius</t>
  </si>
  <si>
    <t>St. Bonfatius</t>
  </si>
  <si>
    <t>Lijsterstraat 11</t>
  </si>
  <si>
    <t>rubber</t>
  </si>
  <si>
    <t>5a</t>
  </si>
  <si>
    <t>5b</t>
  </si>
  <si>
    <t>5c</t>
  </si>
  <si>
    <t>6a</t>
  </si>
  <si>
    <t>Repro</t>
  </si>
  <si>
    <t>St. Bonifatius gymzaal</t>
  </si>
  <si>
    <t xml:space="preserve">St. Bonifatius </t>
  </si>
  <si>
    <t xml:space="preserve">Lijsterstraat </t>
  </si>
  <si>
    <t>2,00 m²</t>
  </si>
  <si>
    <t>buitenspelberging</t>
  </si>
  <si>
    <t>De Albatros</t>
  </si>
  <si>
    <t>Kievitstraat 63</t>
  </si>
  <si>
    <t>Goor</t>
  </si>
  <si>
    <t>Toiletten</t>
  </si>
  <si>
    <t xml:space="preserve">tapijt/steen </t>
  </si>
  <si>
    <t>23a</t>
  </si>
  <si>
    <t>24a</t>
  </si>
  <si>
    <t>24b</t>
  </si>
  <si>
    <t>25a</t>
  </si>
  <si>
    <t>25b</t>
  </si>
  <si>
    <t>Buitenberging</t>
  </si>
  <si>
    <t>36a</t>
  </si>
  <si>
    <t>Server</t>
  </si>
  <si>
    <t>Heeckeren</t>
  </si>
  <si>
    <t>Kloosterlaan 60</t>
  </si>
  <si>
    <t>Directie</t>
  </si>
  <si>
    <t>Verwerkingsruimte</t>
  </si>
  <si>
    <t>0,39a</t>
  </si>
  <si>
    <t>0,39b</t>
  </si>
  <si>
    <t>Slaapkamer</t>
  </si>
  <si>
    <t>Verschoonruimte</t>
  </si>
  <si>
    <t>gietvloer/linoleum</t>
  </si>
  <si>
    <t>Wasruimte</t>
  </si>
  <si>
    <t>Lift</t>
  </si>
  <si>
    <t>cement</t>
  </si>
  <si>
    <t>Petrusschool</t>
  </si>
  <si>
    <t>Bekkampstraat 49</t>
  </si>
  <si>
    <t>Hengevelde</t>
  </si>
  <si>
    <t>0,08a</t>
  </si>
  <si>
    <t>0,08b</t>
  </si>
  <si>
    <t>0,10a</t>
  </si>
  <si>
    <t>0,10b</t>
  </si>
  <si>
    <t>0,12a</t>
  </si>
  <si>
    <t>0,12b</t>
  </si>
  <si>
    <t>Overblijfruimte</t>
  </si>
  <si>
    <t>1.7</t>
  </si>
  <si>
    <t>In onderstaande tabel wordt per gebouw het aantal m2 glas weergegeven</t>
  </si>
  <si>
    <r>
      <t xml:space="preserve">Totaalprijs Glasbewassing, inclusief eventuele </t>
    </r>
    <r>
      <rPr>
        <b/>
        <u/>
        <sz val="12"/>
        <rFont val="Calibri"/>
        <family val="2"/>
        <scheme val="minor"/>
      </rPr>
      <t>alle</t>
    </r>
    <r>
      <rPr>
        <sz val="12"/>
        <rFont val="Calibri"/>
        <family val="2"/>
        <scheme val="minor"/>
      </rPr>
      <t xml:space="preserve"> materialen als hoogwerkers, tuckerpool, steigers enzovoorts.</t>
    </r>
  </si>
  <si>
    <r>
      <t>Prijzen exclusief btw, per m², per jaar (</t>
    </r>
    <r>
      <rPr>
        <b/>
        <sz val="12"/>
        <rFont val="Calibri"/>
        <family val="2"/>
        <scheme val="minor"/>
      </rPr>
      <t>= 2 beurten)</t>
    </r>
  </si>
  <si>
    <t>Het reinigen van de kozijnen en de vensterbanken wordt tot Glasbewassing gerekend.</t>
  </si>
  <si>
    <t xml:space="preserve">% glas </t>
  </si>
  <si>
    <t xml:space="preserve">m² glas 
</t>
  </si>
  <si>
    <t xml:space="preserve">Prijs per m² per jaar
</t>
  </si>
  <si>
    <r>
      <t>Separatieglas</t>
    </r>
    <r>
      <rPr>
        <b/>
        <vertAlign val="superscript"/>
        <sz val="12"/>
        <rFont val="Calibri"/>
        <family val="2"/>
        <scheme val="minor"/>
      </rPr>
      <t>a)</t>
    </r>
  </si>
  <si>
    <r>
      <t>Gevelglas</t>
    </r>
    <r>
      <rPr>
        <b/>
        <vertAlign val="superscript"/>
        <sz val="12"/>
        <rFont val="Calibri"/>
        <family val="2"/>
        <scheme val="minor"/>
      </rPr>
      <t xml:space="preserve">b) </t>
    </r>
    <r>
      <rPr>
        <b/>
        <sz val="12"/>
        <rFont val="Calibri"/>
        <family val="2"/>
        <scheme val="minor"/>
      </rPr>
      <t>Totaal</t>
    </r>
  </si>
  <si>
    <t xml:space="preserve">Aantal m² gevelglas van het totaal op begane grond </t>
  </si>
  <si>
    <t xml:space="preserve">Aantal m² gevelglas van het totaal op eerste verdieping </t>
  </si>
  <si>
    <t>Opdrachtgever</t>
  </si>
  <si>
    <t>Binnen</t>
  </si>
  <si>
    <t>Buiten</t>
  </si>
  <si>
    <t>Totaal aantal m²</t>
  </si>
  <si>
    <t>Pius X gymzaal</t>
  </si>
  <si>
    <t>a) =  Met separatieglas wordt het glas bedoeld binnen in de school. Aan de hand van benchmarkcijfers is er een aanname gedaan dat separatieglas (dubbelzijdig gerekend) 7,5% van de totale vloeroppervlakte betreft.</t>
  </si>
  <si>
    <t>b) =  Met gevelglas wordt zowel het binnen- als buitenglas van de Locatie bedoeld. Aan de hand van benchmarkcijfers is er een aanname gedaan dat gevelglas (dubbelzijdig gerekend) 30% van de totale vloeroppervlakte betreft.</t>
  </si>
  <si>
    <t>d) =  Daar waar een Locatie een eerste verdieping heeft is een aanname gedaan over de verhouding aan de hand van de plattegronden.</t>
  </si>
  <si>
    <t>Scholen</t>
  </si>
  <si>
    <t>Postcode</t>
  </si>
  <si>
    <t># m²</t>
  </si>
  <si>
    <t># leerl.</t>
  </si>
  <si>
    <t>7156 MG</t>
  </si>
  <si>
    <t>7161 EW</t>
  </si>
  <si>
    <t>7161 WP</t>
  </si>
  <si>
    <t>7165 AK</t>
  </si>
  <si>
    <t>BS Buurse</t>
  </si>
  <si>
    <t>7481 RL</t>
  </si>
  <si>
    <t>Bartokstraat 56</t>
  </si>
  <si>
    <t>7482 TW</t>
  </si>
  <si>
    <t>7481 VB</t>
  </si>
  <si>
    <t>7483 CT</t>
  </si>
  <si>
    <t>7481 GP</t>
  </si>
  <si>
    <t>St. Bonifaciusschool</t>
  </si>
  <si>
    <t>7482 SR</t>
  </si>
  <si>
    <t>7481 BD</t>
  </si>
  <si>
    <t>Lijsterstraat 11a</t>
  </si>
  <si>
    <t>7471 EL</t>
  </si>
  <si>
    <t>7471 BC</t>
  </si>
  <si>
    <t>7496 AH</t>
  </si>
  <si>
    <t>Hengeveld</t>
  </si>
  <si>
    <t>Totaal</t>
  </si>
  <si>
    <t>Project:</t>
  </si>
  <si>
    <t>Prijs van dit werkprogramma per m² per jaar</t>
  </si>
  <si>
    <t>Programmacode:</t>
  </si>
  <si>
    <t>Omschrijving:</t>
  </si>
  <si>
    <t>Onderdeel</t>
  </si>
  <si>
    <t>Handeling</t>
  </si>
  <si>
    <t>Resultaat omschrijving</t>
  </si>
  <si>
    <t>Aantal prestaties per jaar</t>
  </si>
  <si>
    <t>Aantal prestaties per periode</t>
  </si>
  <si>
    <t>Dagelijks</t>
  </si>
  <si>
    <t>Afvalbakken</t>
  </si>
  <si>
    <t>Ledigen en afvalzak vervangen</t>
  </si>
  <si>
    <t>Leeg en voorzien van schone plastic zak</t>
  </si>
  <si>
    <t>5x per week</t>
  </si>
  <si>
    <t>Afvoer restafval, papier en eventueel overig separaat ingezameld afval</t>
  </si>
  <si>
    <t>Afvoeren afval</t>
  </si>
  <si>
    <t>Het vanaf de bron inzamelen en het afvoeren naar een centrale plek van restafval, papier en eventueel overig separaat ingezameld afval.</t>
  </si>
  <si>
    <t xml:space="preserve">Deurkrukken, -grepen en direkte omgeving </t>
  </si>
  <si>
    <t>Klamvochtig reinigen</t>
  </si>
  <si>
    <t>Deurkrukken en -grepen vrij van stof, vingertasten en vlekken.</t>
  </si>
  <si>
    <t>Vloer met harde afwerking (hout, lino, marmo, epoxy, gietvloer, tegels, PVC en dergelijke)</t>
  </si>
  <si>
    <t>Stofwissen en ontvlekken</t>
  </si>
  <si>
    <t>Het stof- en vlekvrij opleveren van de vloer</t>
  </si>
  <si>
    <t>Vloer met harde houten afwerking (parket)</t>
  </si>
  <si>
    <t>Vloer zachte afwerking</t>
  </si>
  <si>
    <t>Bijtippend stofzuigen en ontvlekken</t>
  </si>
  <si>
    <t xml:space="preserve">Het bijtippend zuigen en ontdoen van plaatselijk gehecht vuil tbv de zachte vloerbedekking </t>
  </si>
  <si>
    <t>Wekelijks</t>
  </si>
  <si>
    <t>Bureaustoelen: stoelpoten en -leuningen</t>
  </si>
  <si>
    <t>Het stof- en vlekvrij opleveren van stoelpoten en -leuningen</t>
  </si>
  <si>
    <t>1x per week</t>
  </si>
  <si>
    <t>Lichtschakelaars</t>
  </si>
  <si>
    <t>Het stof- en vlekvrij opleveren van lichtschakelaars</t>
  </si>
  <si>
    <t>Lichtarmaturen</t>
  </si>
  <si>
    <t>Het stof- en vlekvrij opleveren van armaturen tot reikhoogte (200cm)</t>
  </si>
  <si>
    <t>Inventaris (meubilair, lampen, kasten, tafels, enzovoorts)</t>
  </si>
  <si>
    <t>Het stof- en vlekvrij opleveren van de horizontale vlakken van de inventaris tot reikhoogte (200cm)</t>
  </si>
  <si>
    <t>(Glazen)deuren</t>
  </si>
  <si>
    <t>Vingertasten verwijderen en ontvlekken</t>
  </si>
  <si>
    <t>Stof- en vlekvrij, geen aangehecht vuil, geen stickers</t>
  </si>
  <si>
    <t>Radiatoren</t>
  </si>
  <si>
    <t>Bovenzijde klamvochtig reinigen</t>
  </si>
  <si>
    <t>Bovenzijde stofvrij maken</t>
  </si>
  <si>
    <t>Randen / richels / plinten / kabelgoten</t>
  </si>
  <si>
    <t>Stofvrij maken</t>
  </si>
  <si>
    <t>Licht stof bovenzijde, geen losliggend en aangehecht vuil</t>
  </si>
  <si>
    <t>Vensterbanken</t>
  </si>
  <si>
    <t>Het stof- en vlekvrij opleveren van vensterbanken, mits ontruimd</t>
  </si>
  <si>
    <t>Vloer met harde afwerking (tegel, steen, epoxy, gietvloer, PVC beton en vergelijkbaar)</t>
  </si>
  <si>
    <t>Vlakmoppen</t>
  </si>
  <si>
    <t>Het moppen van alle harde vloeren</t>
  </si>
  <si>
    <t>Stofzuigen en ontvlekken</t>
  </si>
  <si>
    <t>Wandcontactdozen</t>
  </si>
  <si>
    <t>Het stof- en vlekvrij opleveren van wandcontactdozen</t>
  </si>
  <si>
    <t>Maandelijks</t>
  </si>
  <si>
    <t>Hoge en lage kasten</t>
  </si>
  <si>
    <t>Klamvochtig reinigen verticale vlakken</t>
  </si>
  <si>
    <t>Het klamvochtig reinigen van de verticale vlakken van de kasten</t>
  </si>
  <si>
    <t>1x per maand</t>
  </si>
  <si>
    <t>Gehele ruimte</t>
  </si>
  <si>
    <t>Ragen</t>
  </si>
  <si>
    <t>Spinrag verwijderen indien aanwezig</t>
  </si>
  <si>
    <t>Luchtroosters / ventilatieroosters</t>
  </si>
  <si>
    <t>Buitenzijde stof verwijderen</t>
  </si>
  <si>
    <t>Licht stof, geen aangehecht vuil</t>
  </si>
  <si>
    <t>Geheel reinigen, buiten- en binnenzijde nat afnemen</t>
  </si>
  <si>
    <t xml:space="preserve">Stof- en vlekvrij, geen aangehecht vuil </t>
  </si>
  <si>
    <t>Wanddecoratie</t>
  </si>
  <si>
    <t>Periodiek</t>
  </si>
  <si>
    <t>(Glazen)deuren inclusief deurposten</t>
  </si>
  <si>
    <t>Reinigen</t>
  </si>
  <si>
    <t>Het nat reinigen van de gehele deur met omlijstingen, inclusief het verwijderen van schopstrepen</t>
  </si>
  <si>
    <t>1x per kwartaal</t>
  </si>
  <si>
    <t>Hoge kasten</t>
  </si>
  <si>
    <t>Klamvochtig reinigen bovenzijde boven reikhoogte en verticale vlakken</t>
  </si>
  <si>
    <t>Het klamvochtig reinigen van de bovenzijde en de verticale vlakken van de kasten</t>
  </si>
  <si>
    <t>Inventaris / radiatoren / vensterbanken / plantenbakken</t>
  </si>
  <si>
    <t>Nat reinigen</t>
  </si>
  <si>
    <t>Het (horizontaal en verticaal) nat reinigen van de inventaris, vensterbanken en radiatoren inclusief het verwijderen van kauwgom</t>
  </si>
  <si>
    <t>Wanden (afwasbaar)</t>
  </si>
  <si>
    <t>Ontvlekken</t>
  </si>
  <si>
    <t>Het plaatselijk verwijderen van vlekken en vingertasten op wanden</t>
  </si>
  <si>
    <t>Randen / richels / plinten / lichtarmaturen / luchtroosters / radiatoren</t>
  </si>
  <si>
    <t>Stofvrij maken en ontvlekken</t>
  </si>
  <si>
    <t>Het geheel stof- en vlekvrij opleveren van alle hoge en lage richels, plinten en lichtarmaturen en de roosters van afzuigkanalen.
Radiatoren aan binnenzijde vrij maken van stof en rag.</t>
  </si>
  <si>
    <t>1x per jaar</t>
  </si>
  <si>
    <t>Vloer</t>
  </si>
  <si>
    <t>Basisreiniging
+ 
basishandeling</t>
  </si>
  <si>
    <t>Basisreiniging: Het verwijderen van oude beschermlagen en/of vuil waarna een basisbehandeling kan worden toegepast.
Basisbehandeling: Vloerbehandeling, waarbij een of meer beschermlagen worden aangebracht, als basis voor het dagelijks en periodiek onderhoud</t>
  </si>
  <si>
    <t>Schrobben</t>
  </si>
  <si>
    <t>Stof- en vlekvrij, geen aangehecht vuil, geen kalkaanslag, geen lekstrepen, geen zeep en waterresten</t>
  </si>
  <si>
    <t>Programmacode</t>
  </si>
  <si>
    <t>Bijtippend stofzuigen</t>
  </si>
  <si>
    <t>Wastafels</t>
  </si>
  <si>
    <t>Het nat reinigen waardoor aangehecht vuil, lekstrepen, kalkaanslag en zeepresten worden verwijderd</t>
  </si>
  <si>
    <t>Bureaustoel leerkracht: stoelpoten en -leuningen</t>
  </si>
  <si>
    <t>Inventaris (meubilair, kasten, tafels, speeltoestellen, enzovoorts)</t>
  </si>
  <si>
    <t>Schoolborden</t>
  </si>
  <si>
    <t>Randen en richels van (digitale) schoolborden dienen wekelijks gereinigd te worden. Bij digitale schoolborden mag het bord zelf niet nat gereinigd worden, hierin moeten enkel vingertasten verwijderd worden met de middelen die daarvoor bestemd zijn. Krijtborden dienen nat gereinigd te worden indien onbeschreven.</t>
  </si>
  <si>
    <t>(Glazen)deuren / seperatieglas</t>
  </si>
  <si>
    <t>Het  moppen van alle harde vloeren</t>
  </si>
  <si>
    <t>Het klamvochtig reinigen van de kasten</t>
  </si>
  <si>
    <t>Wastafels en spoelbakken</t>
  </si>
  <si>
    <t>Oppoetsen</t>
  </si>
  <si>
    <t>Stof- en vlekvrij, geen aangehecht vuil, geen kalkaanslag. Glanzend chroom.</t>
  </si>
  <si>
    <t>Tegelwanden</t>
  </si>
  <si>
    <t>Het plaatselijk verwijderen van vingertasten op wanden</t>
  </si>
  <si>
    <t>Wastafels, aanrechtblokken en spoelbakken</t>
  </si>
  <si>
    <t xml:space="preserve">Het stof- en vlekvrij opleveren van de verticale vlakken van de inventaris tot reikhoogte (200cm). </t>
  </si>
  <si>
    <t>luchtroosters / ventilatieroosters</t>
  </si>
  <si>
    <t>buitenzijde stof verwijderen</t>
  </si>
  <si>
    <t>lichte stof, geen aangehecht vuil</t>
  </si>
  <si>
    <t xml:space="preserve">Periodiek </t>
  </si>
  <si>
    <t>Inventaris / radiatoren / plantenbakken</t>
  </si>
  <si>
    <t>Het (horizontaal en verticaal) nat reinigen van de inventaris en radiatoren inclusief het verwijderen van kauwgom</t>
  </si>
  <si>
    <t>De wanden geheel nat reinigen</t>
  </si>
  <si>
    <t>Santitair</t>
  </si>
  <si>
    <t>Directe betegeling sanitair</t>
  </si>
  <si>
    <t>Douches</t>
  </si>
  <si>
    <t>Stof- en vlekvrij, geen aangehecht vuil, geen kalkaanslag, geen lekstrepen</t>
  </si>
  <si>
    <t>Inventaris</t>
  </si>
  <si>
    <t>Keukenkastjes, aanrechtblad, gootsteen, chroomwerk</t>
  </si>
  <si>
    <t>Het stof- en vlekvrij opleveren van de horizontale vlakken van de inventaris tot reikhoogte (200cm), deuren en grepen vrij van vingertasten en vlekken.</t>
  </si>
  <si>
    <t>Planchet</t>
  </si>
  <si>
    <t>Stof- en vlekvrij, geen losliggend en aangehecht vuil, geen zeepresten</t>
  </si>
  <si>
    <t>Sanitaire voorzieningen</t>
  </si>
  <si>
    <t>Aanvullen naar behoefte</t>
  </si>
  <si>
    <t>Minimaal 50% vol</t>
  </si>
  <si>
    <t>Schaamschot</t>
  </si>
  <si>
    <t>Stof- en vlekvrij, lichte kalkaanslag, geen aangehecht vuil, geen lekstrepen</t>
  </si>
  <si>
    <t>Spiegels</t>
  </si>
  <si>
    <t>Reinigen/streeploos drogen</t>
  </si>
  <si>
    <t>Stof- en vlekvrij, geen aangehecht vuil, geen strepen</t>
  </si>
  <si>
    <t>Spoelinstallatie</t>
  </si>
  <si>
    <t>Nat reinigen &amp; opwrijven</t>
  </si>
  <si>
    <t>Stof- en vlekvrij, geen aangehecht vuil, geen kalkaanslag</t>
  </si>
  <si>
    <t>Stenen / harde vloer</t>
  </si>
  <si>
    <t xml:space="preserve">Vlakmoppen </t>
  </si>
  <si>
    <t>Het moppen van de stenen/harde vloeren</t>
  </si>
  <si>
    <t>Toiletpot, -zitting en klep</t>
  </si>
  <si>
    <t>Urinoir</t>
  </si>
  <si>
    <t>Wasbakken, inclusief buitenzijde en sifons</t>
  </si>
  <si>
    <t>geen aangehecht vuil, geen lekstrepen, geen kalkaanslag, geen zeepresten</t>
  </si>
  <si>
    <t>Overige wanden (niet zijnde tegelwanden)</t>
  </si>
  <si>
    <t>Stof- en vlekvrij, geen aangehecht vuil</t>
  </si>
  <si>
    <t>Richels / plinten</t>
  </si>
  <si>
    <t>lichte stof bovenzijde, geen losliggend en aangehecht vuil</t>
  </si>
  <si>
    <t>Inventaris / radiatoren</t>
  </si>
  <si>
    <t>Chroomwerk wastafels</t>
  </si>
  <si>
    <t>Sanitair / tegelwanden / afvalbakken / stenen of harde vloer</t>
  </si>
  <si>
    <t>Het nat reinigen, desinfecteren en/of ontkalken van het sanitair, de vloer, de tegelwanden en de afvalbakken</t>
  </si>
  <si>
    <t>Vakspecifieke lokalen</t>
  </si>
  <si>
    <t>Vloer met harde afwerking (hout)</t>
  </si>
  <si>
    <t>Vloer met harde afwerking (lino, marmo, epoxy, gietvloer, tegels, PVC en dergelijke)</t>
  </si>
  <si>
    <t>Inventaris (meubilair, lampen, kasten, tafels, speeltoestellen, enzovoorts)</t>
  </si>
  <si>
    <t>Randen en richels van (digitale) schoolborden dienen wekelijks gereinigd te worden. Bij digitale schoolborden mag het bord zelf niet gereinigd worden. Krijtborden dienen nat gereinigd te worden indien onbeschreven.</t>
  </si>
  <si>
    <t>Stenen vloer</t>
  </si>
  <si>
    <t>Hetmoppen van de stenen vloeren</t>
  </si>
  <si>
    <t>Verkeersruimten</t>
  </si>
  <si>
    <t>Vloer met harde afwerking (tegel, steen, epoxy, gietvloer, PVC, beton en vergelijkbaar)</t>
  </si>
  <si>
    <t>Enkelvoudig moppen</t>
  </si>
  <si>
    <t>Het bij nat weer enkelvoudig moppen van harde, tegel- en/of stenen vloeren</t>
  </si>
  <si>
    <t>Weersafhankelijk
(1 per dag)</t>
  </si>
  <si>
    <t>Ledigen en indien nodig afvalzak vervangen</t>
  </si>
  <si>
    <t>Inloopmatten</t>
  </si>
  <si>
    <t>Stofzuigen en vlekken verwijderen</t>
  </si>
  <si>
    <t>Het stof- en vlekvrij opleveren van de matten</t>
  </si>
  <si>
    <t>Het stof- en vlekvrij opleveren van de vloer (inclusief liftvloeren)</t>
  </si>
  <si>
    <t>Trapleuningen, traphekken, balustrades en dergelijke</t>
  </si>
  <si>
    <t>Het stof- en vlekvrij opleveren van de trapleuningen enzovoorts</t>
  </si>
  <si>
    <t xml:space="preserve">Liften </t>
  </si>
  <si>
    <t>Vingertasten verwijderen en ontvlekken (verticale vlakken)</t>
  </si>
  <si>
    <t>Het stof- en vlekvrij opleveren van de (lift) wanden</t>
  </si>
  <si>
    <t>Uitstoten</t>
  </si>
  <si>
    <t>Het uitstoten van de losliggende inloopmatten</t>
  </si>
  <si>
    <t>Radiatoren / vensterbanken</t>
  </si>
  <si>
    <t>Het (horizontaal en verticaal) klamvochtig reinigen van de vensterbanken en radiatoren inclusief het verwijderen van kauwgom</t>
  </si>
  <si>
    <t>Plantenbakken</t>
  </si>
  <si>
    <t>Licht stof, geen lekstrepen</t>
  </si>
  <si>
    <t>Wandcontactdozen en brandblusapparatuur</t>
  </si>
  <si>
    <t>Het stof- en vlekvrij opleveren van wandcontactdozen en brandblusapparatuur</t>
  </si>
  <si>
    <t>Afvalbakken (binnenshuis)</t>
  </si>
  <si>
    <t>Afvalbakken (buitenshuis)</t>
  </si>
  <si>
    <t>Leeg en voorzien van schone plastic zak, afval afgevoerd naar een centrale plek</t>
  </si>
  <si>
    <t>Inventaris / radiatoren / vensterbanken / afvalbakken</t>
  </si>
  <si>
    <t>Het (horizontaal en verticaal) nat reinigen van de inventaris, vensterbanken, afvalbakken en radiatoren inclusief het verwijderen van kauwgom</t>
  </si>
  <si>
    <t>Gymzaal</t>
  </si>
  <si>
    <t>Het moppen van de stenen vloeren</t>
  </si>
  <si>
    <t>Ledigen en  afvalzak vervangen</t>
  </si>
  <si>
    <t xml:space="preserve">Gehele (tegel)wanden </t>
  </si>
  <si>
    <t>Het moppen van de sportvloer</t>
  </si>
  <si>
    <t>Vloer toestelberging en achter banken van de gymzaal</t>
  </si>
  <si>
    <t>Stofwissen of stofzuigen en ontvlekken</t>
  </si>
  <si>
    <t>Entreevloer</t>
  </si>
  <si>
    <t>Stofzuigen/stofwissen en tweevoudig vlakmoppen</t>
  </si>
  <si>
    <t>Het stof- en vlekvrij maken van de vloer, waarna deze tweevoudig wordt gemopt.</t>
  </si>
  <si>
    <t>Kapstokken, deurkrukken, bovenkant toestellen, banken etc. nat afnemen</t>
  </si>
  <si>
    <t>Het nat reinigen van de inventaris, sporttoestellen en deurkrukken , inclusief het verwijderen van schopstrepen</t>
  </si>
  <si>
    <t>Het moppen van de vloer toestelberging en achter banken van de gymzaal</t>
  </si>
  <si>
    <t>Sporttoestellen, vensterbanken en radiatoren</t>
  </si>
  <si>
    <t>Het (horizontaal en verticaal) nat reinigen van de sporttoestellen, vensterbanken en radiatoren inclusief het verwijderen van kauwgom</t>
  </si>
  <si>
    <t>Hoge randen</t>
  </si>
  <si>
    <t>stofvrij maken hoge randen samen met glasbewassing</t>
  </si>
  <si>
    <t>Buitenschoolse opvang, Kinderdagverblijf</t>
  </si>
  <si>
    <t>(Glazen)deuren en spiegels</t>
  </si>
  <si>
    <t>Lichtschakelaars / lichtarmaturen</t>
  </si>
  <si>
    <t>Het stof- en vlekvrij opleveren van lichtschakelaars en lichtarmaturen tot reikhoogte (200cm)</t>
  </si>
  <si>
    <t>Meubilair / lage kasten</t>
  </si>
  <si>
    <t>Het stof- en vlekvrij opleveren van de horizontale vlakken van het meubilair en kasten tot reikhoogte (200cm)</t>
  </si>
  <si>
    <t>Het nat reinigen van verticale vlakken</t>
  </si>
  <si>
    <t>Vlakmoppen enkelvoudig</t>
  </si>
  <si>
    <t>Het enkelvoudig moppen van de stenen vloeren</t>
  </si>
  <si>
    <t>Voor alle onderstaande tarieven geldt: inclusief al het materiaal en middelen benodigd voor de uitvoering van de werkzaamheden.</t>
  </si>
  <si>
    <r>
      <t xml:space="preserve">De in dit blad opgegeven kosten worden niet meegewogen en telt </t>
    </r>
    <r>
      <rPr>
        <u/>
        <sz val="12"/>
        <rFont val="Calibri"/>
        <family val="2"/>
        <scheme val="minor"/>
      </rPr>
      <t>niet</t>
    </r>
    <r>
      <rPr>
        <sz val="12"/>
        <rFont val="Calibri"/>
        <family val="2"/>
        <scheme val="minor"/>
      </rPr>
      <t xml:space="preserve"> mee voor de gunning. De Opdrachtgever is vrij om gebruik te maken van deze diensten buiten de Werkprogramma's om.</t>
    </r>
  </si>
  <si>
    <t>Voor de prijzen gelden de bepalingen als vastgesteld in de Overeenkomst.</t>
  </si>
  <si>
    <t>Beschrijving werkzaamheden</t>
  </si>
  <si>
    <t xml:space="preserve">Prijs </t>
  </si>
  <si>
    <t>Prijseenheid</t>
  </si>
  <si>
    <t>Afvalbakken buitenzijde, vochtig reinigen</t>
  </si>
  <si>
    <t>per bak</t>
  </si>
  <si>
    <t>Afvalbakken geheel, nat reinigen</t>
  </si>
  <si>
    <t>Armaturen geheel, stofvrij maken</t>
  </si>
  <si>
    <t>per armatuur</t>
  </si>
  <si>
    <t>Deuren geheel, klamvochtig reinigen</t>
  </si>
  <si>
    <t>per deur</t>
  </si>
  <si>
    <t>Deuren geheel, nat reinigen</t>
  </si>
  <si>
    <t>Hoge randen geheel, nat reinigen</t>
  </si>
  <si>
    <t>per meter</t>
  </si>
  <si>
    <t>Meubilair: kasten hoog buitenzijde, klamvochtig reinigen</t>
  </si>
  <si>
    <t>per kast</t>
  </si>
  <si>
    <t>Meubilair: kasten hoog geheel, klamvochtig reinigen</t>
  </si>
  <si>
    <t>Meubilair: kasten laag buitenzijde, klamvochtig reinigen</t>
  </si>
  <si>
    <t>Meubilair: kasten laag geheel, klamvochtig reinigen</t>
  </si>
  <si>
    <t>Meubilair: stoelen geheel, nat reinigen</t>
  </si>
  <si>
    <t>per stoel</t>
  </si>
  <si>
    <t>Meubilair: tafels / bureaus geheel, nat reinigen</t>
  </si>
  <si>
    <t>per tafel / bureau</t>
  </si>
  <si>
    <t>Meubilair: tafels / lestafels / bureaus geheel, nat reinigen</t>
  </si>
  <si>
    <t>Plafonds geheel, stofvrij maken</t>
  </si>
  <si>
    <t>per m²</t>
  </si>
  <si>
    <t>Radiatoren geheel, klamvochtig reinigen</t>
  </si>
  <si>
    <t>per radiator</t>
  </si>
  <si>
    <t>Radiatoren geheel, nat reinigen</t>
  </si>
  <si>
    <t>Randen / richels boven reikhoogte (200cm), stofvrij maken</t>
  </si>
  <si>
    <t>per uur</t>
  </si>
  <si>
    <t>Sanitair: afvoerputten geheel, schrobben en reinigen</t>
  </si>
  <si>
    <t>per put</t>
  </si>
  <si>
    <t>Sanitair: desinfecteren van alle sanitaire onderdelen</t>
  </si>
  <si>
    <t>per unit</t>
  </si>
  <si>
    <t>Sanitair: overige sanitair elementen geheel, klamvochtig reinigen</t>
  </si>
  <si>
    <t>per element</t>
  </si>
  <si>
    <t>Sanitair: toiletpot geheel, kalksteen en overige aanslag verwijderen</t>
  </si>
  <si>
    <t>per toiletpot</t>
  </si>
  <si>
    <t>Sanitair: toiletpot geheel, klamvochtig reinigen</t>
  </si>
  <si>
    <t>Sanitair: urinoir geheel, kalksteen en overige aanslag verwijderen</t>
  </si>
  <si>
    <t>per urinoir</t>
  </si>
  <si>
    <t>Sanitair: urinoir geheel, klamvochtig reinigen</t>
  </si>
  <si>
    <t>Sanitair: wastafels geheel, kalksteen en overige aanslag verwijderen</t>
  </si>
  <si>
    <t>per wastafel</t>
  </si>
  <si>
    <t>Sanitair: wastafels geheel, klamvochtig reinigen</t>
  </si>
  <si>
    <t>Ventilatieroosters buitenzijde, nat reinigen</t>
  </si>
  <si>
    <t>per rooster</t>
  </si>
  <si>
    <t>Ventilatieroosters buitenzijde, stofvrij maken</t>
  </si>
  <si>
    <t>Vloer: hard, beton, steen, tegels, etc.  schrobben / drogen</t>
  </si>
  <si>
    <t>Vloer: hard, pvc schrobben / drogen</t>
  </si>
  <si>
    <t>Vloer: linoleum, marmoleum, artoleum en vergelijkbaar, strippen en conserveren (basisreiniging + basisbehandeling) en/of conform voorschrift fabrikant.</t>
  </si>
  <si>
    <t>Vloer: linoleum, marmoleum, artoleum en vergelijkbaar, sprayen en opwrijven en/of conform voorschrift fabrikant.</t>
  </si>
  <si>
    <t>Vloer: marmer, travertin of leisteen, conserveren (basisreiniging + basisbehandeling) en/of conform voorschrift fabrikant.</t>
  </si>
  <si>
    <t>Vloer: parket (onverzegeld) conserveren (basisreiniging + basisbehandeling) en/of conform voorschrift fabrikant.</t>
  </si>
  <si>
    <t>Vloer: tapijt reinigen d.m.v. poederreiniging</t>
  </si>
  <si>
    <t>Vloer: tapijt reinigen shamponeer/sproei-extractie methode en/of conform voorschrift fabrikant.</t>
  </si>
  <si>
    <t>Wanden: geheel, nat reinigen (tot 3 meter hoogte)</t>
  </si>
  <si>
    <t xml:space="preserve">De in dit blad opgegeven kosten worden niet meegewogen en tellen niet mee voor de gunning. Keender is niet verplicht deze producten af te nemen. </t>
  </si>
  <si>
    <t>Beschrijving Sanitaire Hygiëne benodigdheden</t>
  </si>
  <si>
    <t>Prijs</t>
  </si>
  <si>
    <t>Navullingen</t>
  </si>
  <si>
    <t>Vulling t.b.v. luchtverfrisser</t>
  </si>
  <si>
    <t>Eenheid voor 3000 verstuivingen</t>
  </si>
  <si>
    <t>Zeep</t>
  </si>
  <si>
    <t>Per 0,5 liter</t>
  </si>
  <si>
    <t>Toiletpapier, gerecycled, ongebleekt, 2 laags, minimaal 400 vel</t>
  </si>
  <si>
    <t>Per 48 meter (= gebaseerd op 400 vel à 12cm)</t>
  </si>
  <si>
    <t>Per liter</t>
  </si>
  <si>
    <t>Toiletborstel los</t>
  </si>
  <si>
    <t>Per stuk</t>
  </si>
  <si>
    <t>Katoenen handdoekrol t.b.v. eerder genoemde dispenser.</t>
  </si>
  <si>
    <t>Per stuk, inclusief afvoer en reinigen oude handdoekrol</t>
  </si>
  <si>
    <t>Papieren handdoekjes, Z-vouw 23x24cm, 2 laags, 40 grams wit papier</t>
  </si>
  <si>
    <t>Per 1000 stuks</t>
  </si>
  <si>
    <t>Huurkoopproducten</t>
  </si>
  <si>
    <t>Luchtverfrissers op batterij</t>
  </si>
  <si>
    <t>Per stuk, huurkoop per maand o.b.v. 24 maanden</t>
  </si>
  <si>
    <t xml:space="preserve">Handdoekrolautomaat </t>
  </si>
  <si>
    <t>Papieren handdoekjesdispenser</t>
  </si>
  <si>
    <t>Afvalbak t.b.v. papieren handdoekjes</t>
  </si>
  <si>
    <t>Toiletrolhouder (minimaal 2 rol 400 vel)</t>
  </si>
  <si>
    <t>Foamzeepdispenser 0,5 liter</t>
  </si>
  <si>
    <t>Foamzeepdispenser 1 liter</t>
  </si>
  <si>
    <t>Toiletgarnituur (borstel en houder)</t>
  </si>
  <si>
    <t>leermiddelenberging</t>
  </si>
  <si>
    <t>werkplaats/handvaardigheid</t>
  </si>
  <si>
    <t>IB-ruimte</t>
  </si>
  <si>
    <t>schoonmaakhok (pvc 1,2m² nio)</t>
  </si>
  <si>
    <t>De in dit blad opgegeven kosten hebben betrekking op het klantportaal omschreven in eis F13 uit het programma van eisen. Keender is niet verplicht dit klantportaal af te nemen. Voor Pius X en St. Bonifatius geldt dat het klantportaal van de gymzaal behoort tot het klantportaal van de School. Graag een totaalprijs per jaar opgeven</t>
  </si>
  <si>
    <t>School</t>
  </si>
  <si>
    <t>Prijs per jaar</t>
  </si>
  <si>
    <t>Totaalprijs klantportaal</t>
  </si>
  <si>
    <t>Drenthe College-Stad&amp;Esch-Ambelt</t>
  </si>
  <si>
    <t>Plaats:</t>
  </si>
  <si>
    <t>Diversen</t>
  </si>
  <si>
    <t>Praktijklokalen</t>
  </si>
  <si>
    <t>wastafels, spoelbakken en drinkfonteinen</t>
  </si>
  <si>
    <t>nat reinigen</t>
  </si>
  <si>
    <t>handdoeken</t>
  </si>
  <si>
    <t>bijvullen</t>
  </si>
  <si>
    <t>het zonodig bijvullen van de handdoekautomaten</t>
  </si>
  <si>
    <t>meubilair / vensterbanken / radiatoren / prullenbakken</t>
  </si>
  <si>
    <t>reinigen</t>
  </si>
  <si>
    <t>Het nat reinigen van het meubilair, de vensterbanken, radiatoren en prullenbakken en het verwijderen van kauwgom</t>
  </si>
  <si>
    <t>opwrijven chroom</t>
  </si>
  <si>
    <t>Het opwrijven van alle chroom van was- en spoelbakken en drinkfonteinen</t>
  </si>
  <si>
    <t>wanden</t>
  </si>
  <si>
    <t>vlekverwijderen</t>
  </si>
  <si>
    <t>Het geheel stof- en vlekvrij opleveren van de wanden</t>
  </si>
  <si>
    <t>randen / richels / plinten / armaturen / luchtroosters</t>
  </si>
  <si>
    <t>stofvrij maken</t>
  </si>
  <si>
    <t>Het geheel stof- en vlekvrij opleveren van alle hoge en lage richels, plinten en lichtarmaturen en de roosters van afzuigkanalen</t>
  </si>
  <si>
    <t>(glas)deuren incl. deurposten</t>
  </si>
  <si>
    <t>geheel reinigen</t>
  </si>
  <si>
    <t>Het geheel vlekvrij opleveren van de deur met omlijstingen</t>
  </si>
  <si>
    <t>Vloeren?</t>
  </si>
  <si>
    <t>Algemene ruimten</t>
  </si>
  <si>
    <t>vloer met harde kunststof afwerking (lino, marmo, pvc)</t>
  </si>
  <si>
    <t>stofwissen en vlekken verwijderen</t>
  </si>
  <si>
    <t>vloer met harde houten afwerking (parket)</t>
  </si>
  <si>
    <t>vloer met tegel- en stenen vloeren</t>
  </si>
  <si>
    <t>verwijderen van vlekken</t>
  </si>
  <si>
    <t>Het plaatselijk enkelvoudig moppen van de tegel- en/of stenen vloeren</t>
  </si>
  <si>
    <t>vloer zachte afwerking</t>
  </si>
  <si>
    <t>tippend zuigen</t>
  </si>
  <si>
    <t>Het tippend zuigen en ontdoen van losliggend vuil tbv de zachte vloerbedekking</t>
  </si>
  <si>
    <t>meubilair</t>
  </si>
  <si>
    <t>stof-/vlekvrij maken</t>
  </si>
  <si>
    <t>Het stof- en vlekvrij opleveren van de horizontale vlakken van het meubilair</t>
  </si>
  <si>
    <t>prullenbakken</t>
  </si>
  <si>
    <t>ledigen en plastic zak vervangen</t>
  </si>
  <si>
    <t>leeg en van schone plastic zak voorzien</t>
  </si>
  <si>
    <t>afvoer rest-/papier afval</t>
  </si>
  <si>
    <t>afvoeren rest-/papier afval</t>
  </si>
  <si>
    <t>Het vanaf de bron inzamelen en het afvoeren naar een centrale plek van rest-/papier afval</t>
  </si>
  <si>
    <t>armaturen</t>
  </si>
  <si>
    <t>Het stof- en vlekvrij opleveren van armaturen op ooghoogte</t>
  </si>
  <si>
    <t>(glas)deuren</t>
  </si>
  <si>
    <t>vingertasten verwijderen</t>
  </si>
  <si>
    <t>stof- en vlekvrij, geen aangehecht vuil, geen stickers</t>
  </si>
  <si>
    <t>enkelvoudig moppen</t>
  </si>
  <si>
    <t>Het enkelvoudig moppen van alle harde vloeren</t>
  </si>
  <si>
    <t>zuigen en vlekken verwijderen</t>
  </si>
  <si>
    <t>Het nat reinigen van verticale vlakken van bureau  en laboratorium tafels</t>
  </si>
  <si>
    <t>sporttoestellen</t>
  </si>
  <si>
    <t>Het stof- en vlekvrij opleveren van aanwezig sporttoestellen</t>
  </si>
  <si>
    <t>vensterbanken/radiatoren/lage kasten</t>
  </si>
  <si>
    <t>Het nat reinigen van vensterbanken, lage kasten en open ruimten in kasten</t>
  </si>
  <si>
    <t>plafond</t>
  </si>
  <si>
    <t>geheel ragen</t>
  </si>
  <si>
    <t>lichte stof bij hoekpunten toegestaan, geen spinnenrag</t>
  </si>
  <si>
    <t>wanddecoratie</t>
  </si>
  <si>
    <t xml:space="preserve">stofvrij maken </t>
  </si>
  <si>
    <t>dubbelvoudig moppen</t>
  </si>
  <si>
    <t>Het dubbelvoudig moppen van alle harde vloeren</t>
  </si>
  <si>
    <t>Het dubbelvoudig moppen van alle tegel- en/of stenen vloeren</t>
  </si>
  <si>
    <t>randen / richels / plinten</t>
  </si>
  <si>
    <t xml:space="preserve">meubilair </t>
  </si>
  <si>
    <t>Het klamvochtig reinigen van de verticale vlakken van het meubilair</t>
  </si>
  <si>
    <t>nat afnemen</t>
  </si>
  <si>
    <t xml:space="preserve">stof- en vlekvrij, geen aangehecht vuil </t>
  </si>
  <si>
    <t>Het plaatselijk vlekvrij opleveren van de deur met omlijstingen</t>
  </si>
  <si>
    <t>Het geheel stof- en vlekvrij opleveren van aanwezig sporttoestellen</t>
  </si>
  <si>
    <t>vloer met harde afwerking (lino, marmo, pvc en parket)</t>
  </si>
  <si>
    <t>corrigeren waslaag</t>
  </si>
  <si>
    <t>Het corrigeren van de waslaag door middel van de spraymethode tbv alle harde gesloten kunststof vloeren</t>
  </si>
  <si>
    <t>vloer met harde afwerking (tegel, steen, beton)</t>
  </si>
  <si>
    <t>schrobben</t>
  </si>
  <si>
    <t>Het schrobben van de harde stenen vloeren in verkeersruimten en techniek / praktijklokalen</t>
  </si>
  <si>
    <t>waslaag conserveren (2-laags)</t>
  </si>
  <si>
    <t>Het strippen, sealen en 2 maal conserveren van de waslaag (incl in-/uitruimen)</t>
  </si>
  <si>
    <t>Santitair incl naloop</t>
  </si>
  <si>
    <t>vloer met harde afwerking</t>
  </si>
  <si>
    <t>moppen</t>
  </si>
  <si>
    <t>directe betegeling sanitair</t>
  </si>
  <si>
    <t>stof- en vlekvrij, geen lekstrepen, geen kalkaanslag</t>
  </si>
  <si>
    <t>afvalbakken</t>
  </si>
  <si>
    <t>toiletpot en zitting</t>
  </si>
  <si>
    <t>stof- en vlekvrij, geen aangehecht vuil, geen kalkaanslag</t>
  </si>
  <si>
    <t>urinoir</t>
  </si>
  <si>
    <t>stof- en vlekvrij, lichte kalkaanslag, geen aangehecht vuil, geen lekstrepen</t>
  </si>
  <si>
    <t>schaamschot</t>
  </si>
  <si>
    <t>stof- en vlekvrij, geen aangehecht vuil, geen lekstrepen, geen kalkaanslag</t>
  </si>
  <si>
    <t>spoelinstallatie</t>
  </si>
  <si>
    <t>nat reinigen &amp; opwrijven</t>
  </si>
  <si>
    <t>wastafels</t>
  </si>
  <si>
    <t>chroomwerk wastafels</t>
  </si>
  <si>
    <t>opwrijven</t>
  </si>
  <si>
    <t>spiegels</t>
  </si>
  <si>
    <t>reinigen/streeploos drogen</t>
  </si>
  <si>
    <t>stof- en vlekvrij, geen aangehecht vuil, geen strepen</t>
  </si>
  <si>
    <t>planchet</t>
  </si>
  <si>
    <t>stof- en vlekvrij, geen losliggend en aangehecht vuil, geen zeepresten</t>
  </si>
  <si>
    <t>sanitaire voorzieningen</t>
  </si>
  <si>
    <t>aanvullen naar behoefte</t>
  </si>
  <si>
    <t>minimaal 50% vol</t>
  </si>
  <si>
    <t>keukenkastjes, aanrechtblad, gootsteen, chroomwerk</t>
  </si>
  <si>
    <t>stof- en vlekvrij maken</t>
  </si>
  <si>
    <t>het vlekvrij opleveren van keukenkastjes, aanrechtblad, gootsteen en chroomwerk</t>
  </si>
  <si>
    <t>tafels / stoelen / kasten</t>
  </si>
  <si>
    <t>overige inventaris</t>
  </si>
  <si>
    <t>stof- en vlekvrij, geen lekstrepen</t>
  </si>
  <si>
    <t>lichtknop</t>
  </si>
  <si>
    <t>stof- en vlekvrij, geen aangehecht vuil</t>
  </si>
  <si>
    <t>douches</t>
  </si>
  <si>
    <t>overige wanden</t>
  </si>
  <si>
    <t>vensterbanken/radiatoren</t>
  </si>
  <si>
    <t>stofvrij, geen aangehecht vuil</t>
  </si>
  <si>
    <t>vlekvrij maken buitenzijde sifons</t>
  </si>
  <si>
    <t>Het vlekvrij opleveren van de deur met omlijstingen</t>
  </si>
  <si>
    <t>richels / plinten</t>
  </si>
  <si>
    <t>ledigen en geheel reinigen</t>
  </si>
  <si>
    <t>sanitair / tegelwanden / radiatoren / afvalbakken</t>
  </si>
  <si>
    <t>Het nat reinigen, desinfecteren en/of ontkalken van het sanitlair, de tegelwanden, radiatoren en de afvalbakken</t>
  </si>
  <si>
    <t>vloeren?</t>
  </si>
  <si>
    <t>Grootkeuken</t>
  </si>
  <si>
    <t>Het machinaal schrobben van de vloer</t>
  </si>
  <si>
    <t>wastafels en spoelbakken</t>
  </si>
  <si>
    <t>wanden &gt; 2 mtr</t>
  </si>
  <si>
    <t>Het boven rijkhoogte (&gt; 2 mtr) nat afnemen van de tegelwanden</t>
  </si>
  <si>
    <t>randen / richels / plinten &gt; 2 mtr</t>
  </si>
  <si>
    <t>separatieglas</t>
  </si>
  <si>
    <t>wassen en zemen</t>
  </si>
  <si>
    <t>Het vlek- en streepvrij opleveren van het separatieglas, inclusief omlijstingen</t>
  </si>
  <si>
    <t>Het opwrijven van chroom van de wasbakken</t>
  </si>
  <si>
    <t xml:space="preserve">Deurkrukken, -grepen en directe omgeving </t>
  </si>
  <si>
    <r>
      <t xml:space="preserve">1,5% bonus </t>
    </r>
    <r>
      <rPr>
        <sz val="10"/>
        <color theme="1"/>
        <rFont val="Calibri"/>
        <family val="2"/>
        <scheme val="minor"/>
      </rPr>
      <t>(wordt automatisch berekend)</t>
    </r>
  </si>
  <si>
    <r>
      <t xml:space="preserve">8,5% ad-hoc en specifieke werkzaamheden </t>
    </r>
    <r>
      <rPr>
        <sz val="10"/>
        <color theme="1"/>
        <rFont val="Calibri"/>
        <family val="2"/>
        <scheme val="minor"/>
      </rPr>
      <t>(wordt automatisch berekend)</t>
    </r>
  </si>
  <si>
    <t>2x per week</t>
  </si>
  <si>
    <t>1x per halfjaar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</si>
</sst>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_-* #,##0.00_-;_-* #,##0.00\-;_-* &quot;-&quot;??_-;_-@_-"/>
    <numFmt numFmtId="165" formatCode="_-* #,##0_-;_-* #,##0\-;_-* &quot;-&quot;??_-;_-@_-"/>
    <numFmt numFmtId="166" formatCode="#,##0\ &quot;m²&quot;"/>
    <numFmt numFmtId="167" formatCode="&quot;€&quot;\ #,##0.00"/>
    <numFmt numFmtId="168" formatCode="_ * #,##0_ ;_ * \-#,##0_ ;_ * &quot;-&quot;??_ ;_ @_ "/>
    <numFmt numFmtId="169" formatCode="#,##0.00\ &quot;m²&quot;"/>
    <numFmt numFmtId="170" formatCode="#,###\ &quot;m²&quot;"/>
    <numFmt numFmtId="171" formatCode="0.000%"/>
    <numFmt numFmtId="172" formatCode="0.0%"/>
  </numFmts>
  <fonts count="66">
    <font>
      <sz val="11"/>
      <color theme="1"/>
      <name val="Calibri"/>
      <family val="2"/>
      <scheme val="minor"/>
    </font>
    <font>
      <sz val="11"/>
      <color theme="1"/>
      <name val="Calibri Light"/>
      <family val="2"/>
    </font>
    <font>
      <b/>
      <sz val="10"/>
      <name val="Arial"/>
      <family val="2"/>
    </font>
    <font>
      <sz val="8"/>
      <name val="Arial"/>
      <family val="2"/>
    </font>
    <font>
      <b/>
      <sz val="11"/>
      <color theme="1"/>
      <name val="Calibri"/>
      <family val="2"/>
      <scheme val="minor"/>
    </font>
    <font>
      <b/>
      <sz val="11"/>
      <color theme="0"/>
      <name val="Calibri"/>
      <family val="2"/>
      <scheme val="minor"/>
    </font>
    <font>
      <sz val="10"/>
      <name val="Arial"/>
      <family val="2"/>
    </font>
    <font>
      <sz val="11"/>
      <color theme="1"/>
      <name val="Calibri"/>
      <family val="2"/>
      <scheme val="minor"/>
    </font>
    <font>
      <i/>
      <u/>
      <sz val="11"/>
      <color theme="1"/>
      <name val="Calibri"/>
      <family val="2"/>
      <scheme val="minor"/>
    </font>
    <font>
      <b/>
      <sz val="11"/>
      <name val="Calibri"/>
      <family val="2"/>
      <scheme val="minor"/>
    </font>
    <font>
      <sz val="10"/>
      <name val="Calibri"/>
      <family val="2"/>
      <scheme val="minor"/>
    </font>
    <font>
      <sz val="12"/>
      <name val="Calibri"/>
      <family val="2"/>
      <scheme val="minor"/>
    </font>
    <font>
      <i/>
      <u/>
      <sz val="10"/>
      <color rgb="FFFF0000"/>
      <name val="Calibri"/>
      <family val="2"/>
      <scheme val="minor"/>
    </font>
    <font>
      <sz val="10"/>
      <color theme="1"/>
      <name val="Calibri"/>
      <family val="2"/>
      <scheme val="minor"/>
    </font>
    <font>
      <sz val="11"/>
      <color theme="0"/>
      <name val="Calibri"/>
      <family val="2"/>
      <scheme val="minor"/>
    </font>
    <font>
      <sz val="11"/>
      <name val="Calibri"/>
      <family val="2"/>
      <scheme val="minor"/>
    </font>
    <font>
      <b/>
      <sz val="12"/>
      <name val="Calibri"/>
      <family val="2"/>
      <scheme val="minor"/>
    </font>
    <font>
      <b/>
      <sz val="15"/>
      <color theme="1"/>
      <name val="Calibri"/>
      <family val="2"/>
      <scheme val="minor"/>
    </font>
    <font>
      <sz val="11"/>
      <color theme="0" tint="-0.499984740745262"/>
      <name val="Calibri"/>
      <family val="2"/>
      <scheme val="minor"/>
    </font>
    <font>
      <b/>
      <sz val="11"/>
      <color theme="0" tint="-0.499984740745262"/>
      <name val="Calibri"/>
      <family val="2"/>
      <scheme val="minor"/>
    </font>
    <font>
      <b/>
      <sz val="12"/>
      <color theme="1"/>
      <name val="Calibri"/>
      <family val="2"/>
      <scheme val="minor"/>
    </font>
    <font>
      <b/>
      <sz val="14"/>
      <color theme="1"/>
      <name val="Calibri"/>
      <family val="2"/>
      <scheme val="minor"/>
    </font>
    <font>
      <b/>
      <sz val="14"/>
      <color theme="0"/>
      <name val="Calibri"/>
      <family val="2"/>
      <scheme val="minor"/>
    </font>
    <font>
      <b/>
      <sz val="12"/>
      <color theme="0"/>
      <name val="Calibri"/>
      <family val="2"/>
      <scheme val="minor"/>
    </font>
    <font>
      <b/>
      <sz val="10"/>
      <color theme="0"/>
      <name val="Arial"/>
      <family val="2"/>
    </font>
    <font>
      <sz val="36"/>
      <color theme="0"/>
      <name val="Calibri"/>
      <family val="2"/>
      <scheme val="minor"/>
    </font>
    <font>
      <sz val="15"/>
      <name val="Calibri"/>
      <family val="2"/>
      <scheme val="minor"/>
    </font>
    <font>
      <sz val="14"/>
      <color theme="0"/>
      <name val="Calibri"/>
      <family val="2"/>
      <scheme val="minor"/>
    </font>
    <font>
      <sz val="10"/>
      <name val="Helv"/>
    </font>
    <font>
      <sz val="14"/>
      <color theme="1"/>
      <name val="Calibri"/>
      <family val="2"/>
      <scheme val="minor"/>
    </font>
    <font>
      <sz val="16"/>
      <color theme="1"/>
      <name val="Calibri"/>
      <family val="2"/>
      <scheme val="minor"/>
    </font>
    <font>
      <b/>
      <sz val="14"/>
      <name val="Calibri"/>
      <family val="2"/>
      <scheme val="minor"/>
    </font>
    <font>
      <b/>
      <sz val="16"/>
      <color theme="0"/>
      <name val="Calibri"/>
      <family val="2"/>
      <scheme val="minor"/>
    </font>
    <font>
      <b/>
      <sz val="18"/>
      <color theme="0"/>
      <name val="Calibri"/>
      <family val="2"/>
      <scheme val="minor"/>
    </font>
    <font>
      <b/>
      <u/>
      <sz val="12"/>
      <name val="Calibri"/>
      <family val="2"/>
      <scheme val="minor"/>
    </font>
    <font>
      <b/>
      <sz val="10"/>
      <color theme="1"/>
      <name val="Calibri"/>
      <family val="2"/>
      <scheme val="minor"/>
    </font>
    <font>
      <b/>
      <i/>
      <u/>
      <sz val="10"/>
      <color theme="1"/>
      <name val="Calibri"/>
      <family val="2"/>
      <scheme val="minor"/>
    </font>
    <font>
      <b/>
      <sz val="48"/>
      <name val="Calibri"/>
      <family val="2"/>
      <scheme val="minor"/>
    </font>
    <font>
      <sz val="14"/>
      <name val="Calibri"/>
      <family val="2"/>
      <scheme val="minor"/>
    </font>
    <font>
      <b/>
      <vertAlign val="superscript"/>
      <sz val="12"/>
      <name val="Calibri"/>
      <family val="2"/>
      <scheme val="minor"/>
    </font>
    <font>
      <u/>
      <sz val="11"/>
      <color theme="10"/>
      <name val="Calibri"/>
      <family val="2"/>
      <scheme val="minor"/>
    </font>
    <font>
      <sz val="12"/>
      <color theme="1"/>
      <name val="Calibri"/>
      <family val="2"/>
      <scheme val="minor"/>
    </font>
    <font>
      <u/>
      <sz val="12"/>
      <name val="Calibri"/>
      <family val="2"/>
      <scheme val="minor"/>
    </font>
    <font>
      <b/>
      <sz val="11"/>
      <color theme="0"/>
      <name val="Verdana"/>
      <family val="2"/>
    </font>
    <font>
      <u/>
      <sz val="14"/>
      <color theme="10"/>
      <name val="Calibri"/>
      <family val="2"/>
      <scheme val="minor"/>
    </font>
    <font>
      <sz val="10"/>
      <name val="Arial"/>
      <family val="2"/>
    </font>
    <font>
      <sz val="15"/>
      <color theme="1"/>
      <name val="Calibri"/>
      <family val="2"/>
      <scheme val="minor"/>
    </font>
    <font>
      <sz val="11"/>
      <color theme="1"/>
      <name val="Calibri Light"/>
      <family val="2"/>
      <scheme val="major"/>
    </font>
    <font>
      <b/>
      <sz val="12"/>
      <color theme="1"/>
      <name val="Calibri Light"/>
      <family val="2"/>
      <scheme val="major"/>
    </font>
    <font>
      <b/>
      <u/>
      <sz val="12"/>
      <color theme="1"/>
      <name val="Calibri Light"/>
      <family val="2"/>
      <scheme val="major"/>
    </font>
    <font>
      <sz val="11"/>
      <color theme="8"/>
      <name val="Calibri Light"/>
      <family val="2"/>
      <scheme val="major"/>
    </font>
    <font>
      <u/>
      <sz val="11"/>
      <color theme="8"/>
      <name val="Calibri Light"/>
      <family val="2"/>
      <scheme val="major"/>
    </font>
    <font>
      <b/>
      <u/>
      <sz val="15"/>
      <color theme="0"/>
      <name val="Calibri Light"/>
      <family val="2"/>
      <scheme val="major"/>
    </font>
    <font>
      <b/>
      <u/>
      <sz val="15"/>
      <name val="Calibri Light"/>
      <family val="2"/>
      <scheme val="major"/>
    </font>
    <font>
      <u/>
      <sz val="11"/>
      <color theme="1"/>
      <name val="Calibri Light"/>
      <family val="2"/>
      <scheme val="major"/>
    </font>
    <font>
      <b/>
      <sz val="15"/>
      <name val="Calibri Light"/>
      <family val="2"/>
      <scheme val="major"/>
    </font>
    <font>
      <u/>
      <sz val="15"/>
      <color theme="0"/>
      <name val="Calibri"/>
      <family val="2"/>
      <scheme val="minor"/>
    </font>
    <font>
      <sz val="11"/>
      <color theme="1"/>
      <name val="Calibri"/>
      <family val="2"/>
    </font>
    <font>
      <sz val="8"/>
      <name val="Calibri"/>
      <family val="2"/>
      <scheme val="minor"/>
    </font>
    <font>
      <u/>
      <sz val="12"/>
      <color theme="10"/>
      <name val="Calibri "/>
    </font>
    <font>
      <sz val="12"/>
      <color theme="1"/>
      <name val="Calibri "/>
    </font>
    <font>
      <b/>
      <sz val="12"/>
      <color theme="0"/>
      <name val="Calibri "/>
    </font>
    <font>
      <sz val="10"/>
      <name val="Calibri "/>
    </font>
    <font>
      <b/>
      <u/>
      <sz val="12"/>
      <color theme="1"/>
      <name val="Calibri"/>
      <family val="2"/>
      <scheme val="minor"/>
    </font>
    <font>
      <sz val="11"/>
      <color rgb="FFFF0000"/>
      <name val="Calibri"/>
      <family val="2"/>
      <scheme val="minor"/>
    </font>
    <font>
      <b/>
      <sz val="8"/>
      <color theme="1"/>
      <name val="Calibri"/>
      <family val="2"/>
      <scheme val="minor"/>
    </font>
  </fonts>
  <fills count="28">
    <fill>
      <patternFill patternType="none"/>
    </fill>
    <fill>
      <patternFill patternType="gray125"/>
    </fill>
    <fill>
      <patternFill patternType="solid">
        <fgColor rgb="FF002060"/>
        <bgColor indexed="64"/>
      </patternFill>
    </fill>
    <fill>
      <patternFill patternType="solid">
        <fgColor rgb="FFFFC000"/>
        <bgColor indexed="64"/>
      </patternFill>
    </fill>
    <fill>
      <patternFill patternType="solid">
        <fgColor rgb="FFFF33CC"/>
        <bgColor indexed="64"/>
      </patternFill>
    </fill>
    <fill>
      <patternFill patternType="solid">
        <fgColor rgb="FFFFD1F3"/>
        <bgColor indexed="64"/>
      </patternFill>
    </fill>
    <fill>
      <patternFill patternType="solid">
        <fgColor theme="9" tint="0.59999389629810485"/>
        <bgColor indexed="64"/>
      </patternFill>
    </fill>
    <fill>
      <patternFill patternType="solid">
        <fgColor rgb="FF172983"/>
        <bgColor indexed="64"/>
      </patternFill>
    </fill>
    <fill>
      <patternFill patternType="solid">
        <fgColor theme="1"/>
        <bgColor indexed="64"/>
      </patternFill>
    </fill>
    <fill>
      <patternFill patternType="solid">
        <fgColor rgb="FFFFF3FC"/>
        <bgColor indexed="64"/>
      </patternFill>
    </fill>
    <fill>
      <patternFill patternType="solid">
        <fgColor rgb="FFFFCDF2"/>
        <bgColor indexed="64"/>
      </patternFill>
    </fill>
    <fill>
      <patternFill patternType="solid">
        <fgColor rgb="FFFFFF0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7" tint="-0.499984740745262"/>
        <bgColor indexed="64"/>
      </patternFill>
    </fill>
    <fill>
      <patternFill patternType="solid">
        <fgColor theme="7" tint="0.79998168889431442"/>
        <bgColor indexed="64"/>
      </patternFill>
    </fill>
    <fill>
      <patternFill patternType="solid">
        <fgColor rgb="FF00B0F0"/>
        <bgColor indexed="64"/>
      </patternFill>
    </fill>
    <fill>
      <patternFill patternType="solid">
        <fgColor rgb="FF00B050"/>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FF99FF"/>
        <bgColor indexed="64"/>
      </patternFill>
    </fill>
    <fill>
      <patternFill patternType="solid">
        <fgColor rgb="FF7030A0"/>
        <bgColor indexed="64"/>
      </patternFill>
    </fill>
    <fill>
      <patternFill patternType="solid">
        <fgColor theme="0" tint="-0.499984740745262"/>
        <bgColor indexed="64"/>
      </patternFill>
    </fill>
    <fill>
      <patternFill patternType="solid">
        <fgColor rgb="FFFFF3FC"/>
        <bgColor rgb="FF000000"/>
      </patternFill>
    </fill>
    <fill>
      <patternFill patternType="solid">
        <fgColor theme="7"/>
        <bgColor indexed="64"/>
      </patternFill>
    </fill>
    <fill>
      <patternFill patternType="solid">
        <fgColor theme="9"/>
        <bgColor indexed="64"/>
      </patternFill>
    </fill>
  </fills>
  <borders count="141">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2060"/>
      </left>
      <right style="thin">
        <color rgb="FF002060"/>
      </right>
      <top style="thin">
        <color rgb="FF002060"/>
      </top>
      <bottom style="thin">
        <color rgb="FF002060"/>
      </bottom>
      <diagonal/>
    </border>
    <border>
      <left style="thick">
        <color indexed="64"/>
      </left>
      <right style="thick">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medium">
        <color indexed="64"/>
      </right>
      <top style="medium">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ck">
        <color indexed="64"/>
      </left>
      <right/>
      <top/>
      <bottom style="thin">
        <color indexed="64"/>
      </bottom>
      <diagonal/>
    </border>
    <border>
      <left style="thick">
        <color indexed="64"/>
      </left>
      <right style="thick">
        <color indexed="64"/>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medium">
        <color indexed="64"/>
      </right>
      <top/>
      <bottom style="thin">
        <color indexed="64"/>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thin">
        <color indexed="64"/>
      </left>
      <right style="medium">
        <color indexed="64"/>
      </right>
      <top style="thin">
        <color indexed="64"/>
      </top>
      <bottom/>
      <diagonal/>
    </border>
    <border>
      <left style="medium">
        <color indexed="64"/>
      </left>
      <right style="thick">
        <color indexed="64"/>
      </right>
      <top/>
      <bottom style="thick">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ck">
        <color auto="1"/>
      </left>
      <right style="thick">
        <color auto="1"/>
      </right>
      <top style="thick">
        <color auto="1"/>
      </top>
      <bottom style="thick">
        <color auto="1"/>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ck">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ck">
        <color indexed="64"/>
      </right>
      <top style="thin">
        <color indexed="64"/>
      </top>
      <bottom/>
      <diagonal/>
    </border>
    <border>
      <left style="thick">
        <color indexed="64"/>
      </left>
      <right/>
      <top/>
      <bottom/>
      <diagonal/>
    </border>
    <border>
      <left style="thick">
        <color indexed="64"/>
      </left>
      <right/>
      <top style="thick">
        <color indexed="64"/>
      </top>
      <bottom/>
      <diagonal/>
    </border>
    <border>
      <left style="thick">
        <color indexed="64"/>
      </left>
      <right/>
      <top style="medium">
        <color indexed="64"/>
      </top>
      <bottom style="thin">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medium">
        <color indexed="64"/>
      </bottom>
      <diagonal/>
    </border>
    <border>
      <left style="thin">
        <color indexed="64"/>
      </left>
      <right style="medium">
        <color indexed="64"/>
      </right>
      <top/>
      <bottom/>
      <diagonal/>
    </border>
    <border>
      <left style="thick">
        <color indexed="64"/>
      </left>
      <right style="thin">
        <color indexed="64"/>
      </right>
      <top style="medium">
        <color indexed="64"/>
      </top>
      <bottom/>
      <diagonal/>
    </border>
    <border>
      <left style="thick">
        <color indexed="64"/>
      </left>
      <right style="thick">
        <color indexed="64"/>
      </right>
      <top style="thin">
        <color indexed="64"/>
      </top>
      <bottom/>
      <diagonal/>
    </border>
    <border>
      <left/>
      <right style="thin">
        <color indexed="64"/>
      </right>
      <top style="thick">
        <color indexed="64"/>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bottom/>
      <diagonal/>
    </border>
    <border>
      <left style="medium">
        <color indexed="64"/>
      </left>
      <right style="hair">
        <color indexed="64"/>
      </right>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diagonal/>
    </border>
    <border>
      <left/>
      <right style="hair">
        <color indexed="64"/>
      </right>
      <top/>
      <bottom/>
      <diagonal/>
    </border>
    <border>
      <left style="hair">
        <color indexed="64"/>
      </left>
      <right style="thin">
        <color indexed="64"/>
      </right>
      <top style="thick">
        <color indexed="64"/>
      </top>
      <bottom/>
      <diagonal/>
    </border>
    <border>
      <left style="thin">
        <color indexed="64"/>
      </left>
      <right style="hair">
        <color indexed="64"/>
      </right>
      <top style="thick">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bottom style="thin">
        <color indexed="64"/>
      </bottom>
      <diagonal/>
    </border>
    <border>
      <left style="thick">
        <color indexed="64"/>
      </left>
      <right style="medium">
        <color indexed="64"/>
      </right>
      <top style="thin">
        <color indexed="64"/>
      </top>
      <bottom style="thin">
        <color indexed="64"/>
      </bottom>
      <diagonal/>
    </border>
    <border>
      <left/>
      <right/>
      <top style="thick">
        <color indexed="64"/>
      </top>
      <bottom/>
      <diagonal/>
    </border>
    <border>
      <left/>
      <right style="thin">
        <color indexed="64"/>
      </right>
      <top/>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diagonal/>
    </border>
    <border>
      <left/>
      <right/>
      <top/>
      <bottom style="medium">
        <color indexed="64"/>
      </bottom>
      <diagonal/>
    </border>
    <border>
      <left style="thin">
        <color indexed="64"/>
      </left>
      <right/>
      <top style="thin">
        <color rgb="FF002060"/>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s>
  <cellStyleXfs count="12">
    <xf numFmtId="0" fontId="0" fillId="0" borderId="0"/>
    <xf numFmtId="164" fontId="6" fillId="0" borderId="0" applyFont="0" applyFill="0" applyBorder="0" applyAlignment="0" applyProtection="0"/>
    <xf numFmtId="0" fontId="6" fillId="0" borderId="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28" fillId="0" borderId="0"/>
    <xf numFmtId="0" fontId="40" fillId="0" borderId="0" applyNumberFormat="0" applyFill="0" applyBorder="0" applyAlignment="0" applyProtection="0"/>
    <xf numFmtId="0" fontId="45" fillId="0" borderId="0" applyNumberFormat="0" applyFont="0" applyFill="0" applyBorder="0" applyAlignment="0" applyProtection="0"/>
    <xf numFmtId="0" fontId="45" fillId="0" borderId="0" applyNumberFormat="0" applyFont="0" applyFill="0" applyBorder="0" applyAlignment="0" applyProtection="0"/>
    <xf numFmtId="0" fontId="1" fillId="0" borderId="0"/>
  </cellStyleXfs>
  <cellXfs count="534">
    <xf numFmtId="0" fontId="0" fillId="0" borderId="0" xfId="0"/>
    <xf numFmtId="0" fontId="3" fillId="0" borderId="7" xfId="0" applyFont="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left" vertical="top" wrapText="1"/>
    </xf>
    <xf numFmtId="0" fontId="3" fillId="0" borderId="6"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9" xfId="0" applyFont="1" applyBorder="1" applyAlignment="1">
      <alignment vertical="top" wrapText="1"/>
    </xf>
    <xf numFmtId="0" fontId="3" fillId="0" borderId="13" xfId="0" applyFont="1" applyBorder="1" applyAlignment="1">
      <alignment vertical="top" wrapText="1"/>
    </xf>
    <xf numFmtId="0" fontId="3" fillId="0" borderId="10"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4" fillId="0" borderId="4" xfId="0" applyFont="1" applyBorder="1"/>
    <xf numFmtId="0" fontId="4" fillId="0" borderId="5" xfId="0" applyFont="1" applyBorder="1"/>
    <xf numFmtId="0" fontId="4" fillId="0" borderId="16" xfId="0" applyFont="1" applyBorder="1"/>
    <xf numFmtId="0" fontId="3" fillId="0" borderId="17" xfId="0" applyFont="1" applyBorder="1" applyAlignment="1">
      <alignment vertical="top" wrapText="1"/>
    </xf>
    <xf numFmtId="0" fontId="3" fillId="0" borderId="8" xfId="0" applyFont="1" applyBorder="1" applyAlignment="1">
      <alignment vertical="top" wrapText="1"/>
    </xf>
    <xf numFmtId="0" fontId="0" fillId="0" borderId="0" xfId="0" applyAlignment="1">
      <alignment horizont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horizontal="center" vertical="top" wrapText="1"/>
    </xf>
    <xf numFmtId="0" fontId="3" fillId="0" borderId="22" xfId="0" applyFont="1" applyBorder="1" applyAlignment="1">
      <alignment horizontal="center" vertical="top" wrapText="1"/>
    </xf>
    <xf numFmtId="0" fontId="3" fillId="0" borderId="23" xfId="0" applyFont="1" applyBorder="1" applyAlignment="1">
      <alignment horizontal="center" vertical="top" wrapText="1"/>
    </xf>
    <xf numFmtId="0" fontId="3" fillId="0" borderId="24" xfId="0" applyFont="1" applyBorder="1" applyAlignment="1">
      <alignment vertical="top" wrapText="1"/>
    </xf>
    <xf numFmtId="0" fontId="2" fillId="0" borderId="8" xfId="0" applyFont="1" applyBorder="1" applyAlignment="1">
      <alignment horizontal="center" vertical="top" wrapText="1"/>
    </xf>
    <xf numFmtId="0" fontId="3" fillId="0" borderId="0" xfId="0" applyFont="1" applyAlignment="1">
      <alignment vertical="top" wrapText="1"/>
    </xf>
    <xf numFmtId="0" fontId="3" fillId="0" borderId="25" xfId="0" applyFont="1" applyBorder="1" applyAlignment="1">
      <alignment horizontal="center" vertical="top" wrapText="1"/>
    </xf>
    <xf numFmtId="0" fontId="0" fillId="0" borderId="0" xfId="0" applyAlignment="1">
      <alignment wrapText="1"/>
    </xf>
    <xf numFmtId="0" fontId="8" fillId="0" borderId="0" xfId="0" applyFont="1"/>
    <xf numFmtId="0" fontId="0" fillId="0" borderId="0" xfId="0" applyAlignment="1">
      <alignment horizontal="center" vertical="center"/>
    </xf>
    <xf numFmtId="0" fontId="11" fillId="0" borderId="0" xfId="0" applyFont="1" applyAlignment="1">
      <alignment vertical="top"/>
    </xf>
    <xf numFmtId="167" fontId="11" fillId="0" borderId="0" xfId="0" applyNumberFormat="1" applyFont="1" applyAlignment="1">
      <alignment vertical="top"/>
    </xf>
    <xf numFmtId="167" fontId="0" fillId="0" borderId="0" xfId="0" applyNumberFormat="1"/>
    <xf numFmtId="0" fontId="16" fillId="0" borderId="0" xfId="0" applyFont="1"/>
    <xf numFmtId="166" fontId="17" fillId="0" borderId="0" xfId="0" applyNumberFormat="1" applyFont="1"/>
    <xf numFmtId="0" fontId="4" fillId="0" borderId="0" xfId="0" applyFont="1"/>
    <xf numFmtId="0" fontId="18" fillId="0" borderId="0" xfId="0" applyFont="1"/>
    <xf numFmtId="0" fontId="19" fillId="0" borderId="0" xfId="0" applyFont="1"/>
    <xf numFmtId="0" fontId="20" fillId="6" borderId="40" xfId="0" applyFont="1" applyFill="1" applyBorder="1"/>
    <xf numFmtId="0" fontId="20" fillId="0" borderId="1" xfId="0" applyFont="1" applyBorder="1"/>
    <xf numFmtId="44" fontId="21" fillId="0" borderId="29" xfId="3" applyFont="1" applyFill="1" applyBorder="1" applyAlignment="1">
      <alignment horizontal="center"/>
    </xf>
    <xf numFmtId="0" fontId="3" fillId="0" borderId="6" xfId="0" applyFont="1" applyBorder="1" applyAlignment="1">
      <alignment vertical="center" wrapText="1"/>
    </xf>
    <xf numFmtId="0" fontId="3" fillId="0" borderId="46" xfId="0" applyFont="1" applyBorder="1" applyAlignment="1">
      <alignment horizontal="center" vertical="center" wrapText="1"/>
    </xf>
    <xf numFmtId="0" fontId="3" fillId="0" borderId="7" xfId="0" applyFont="1" applyBorder="1" applyAlignment="1">
      <alignment vertical="center" wrapText="1"/>
    </xf>
    <xf numFmtId="0" fontId="3" fillId="0" borderId="48" xfId="0" applyFont="1" applyBorder="1" applyAlignment="1">
      <alignment horizontal="center" vertical="center" wrapText="1"/>
    </xf>
    <xf numFmtId="0" fontId="3" fillId="0" borderId="9" xfId="0" applyFont="1" applyBorder="1" applyAlignment="1">
      <alignment vertical="center" wrapText="1"/>
    </xf>
    <xf numFmtId="0" fontId="3" fillId="0" borderId="50" xfId="0" applyFont="1" applyBorder="1" applyAlignment="1">
      <alignment horizontal="center" vertical="center" wrapText="1"/>
    </xf>
    <xf numFmtId="0" fontId="3" fillId="0" borderId="54" xfId="0" applyFont="1" applyBorder="1" applyAlignment="1">
      <alignment vertical="center" wrapText="1"/>
    </xf>
    <xf numFmtId="0" fontId="3" fillId="0" borderId="55"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horizontal="center" vertical="center" wrapText="1"/>
    </xf>
    <xf numFmtId="165" fontId="23" fillId="7" borderId="29" xfId="1" applyNumberFormat="1" applyFont="1" applyFill="1" applyBorder="1" applyAlignment="1" applyProtection="1">
      <alignment horizontal="center" vertical="center" wrapText="1"/>
      <protection locked="0" hidden="1"/>
    </xf>
    <xf numFmtId="49" fontId="23" fillId="7" borderId="30" xfId="1" applyNumberFormat="1" applyFont="1" applyFill="1" applyBorder="1" applyAlignment="1" applyProtection="1">
      <alignment horizontal="center" vertical="center" wrapText="1"/>
      <protection locked="0" hidden="1"/>
    </xf>
    <xf numFmtId="165" fontId="23" fillId="7" borderId="30" xfId="1" applyNumberFormat="1" applyFont="1" applyFill="1" applyBorder="1" applyAlignment="1" applyProtection="1">
      <alignment horizontal="center" vertical="center" wrapText="1"/>
      <protection locked="0" hidden="1"/>
    </xf>
    <xf numFmtId="165" fontId="23" fillId="7" borderId="31" xfId="1" applyNumberFormat="1" applyFont="1" applyFill="1" applyBorder="1" applyAlignment="1" applyProtection="1">
      <alignment horizontal="center" vertical="center" wrapText="1"/>
      <protection locked="0" hidden="1"/>
    </xf>
    <xf numFmtId="2" fontId="0" fillId="9" borderId="7" xfId="0" applyNumberFormat="1" applyFill="1" applyBorder="1" applyAlignment="1">
      <alignment horizontal="left"/>
    </xf>
    <xf numFmtId="0" fontId="0" fillId="9" borderId="36" xfId="0" applyFill="1" applyBorder="1"/>
    <xf numFmtId="0" fontId="0" fillId="9" borderId="7" xfId="0" applyFill="1" applyBorder="1"/>
    <xf numFmtId="168" fontId="17" fillId="0" borderId="0" xfId="5" applyNumberFormat="1" applyFont="1"/>
    <xf numFmtId="169" fontId="0" fillId="0" borderId="0" xfId="0" applyNumberFormat="1"/>
    <xf numFmtId="169" fontId="4" fillId="0" borderId="0" xfId="0" applyNumberFormat="1" applyFont="1" applyAlignment="1">
      <alignment horizontal="right"/>
    </xf>
    <xf numFmtId="169" fontId="0" fillId="9" borderId="7" xfId="0" applyNumberFormat="1" applyFill="1" applyBorder="1" applyAlignment="1">
      <alignment horizontal="right"/>
    </xf>
    <xf numFmtId="169" fontId="0" fillId="9" borderId="7" xfId="0" applyNumberFormat="1" applyFill="1" applyBorder="1"/>
    <xf numFmtId="0" fontId="0" fillId="0" borderId="0" xfId="3" applyNumberFormat="1" applyFont="1"/>
    <xf numFmtId="170" fontId="0" fillId="0" borderId="0" xfId="0" applyNumberFormat="1"/>
    <xf numFmtId="44" fontId="7" fillId="0" borderId="0" xfId="3" applyFont="1" applyBorder="1"/>
    <xf numFmtId="44" fontId="0" fillId="0" borderId="0" xfId="3" applyFont="1"/>
    <xf numFmtId="44" fontId="0" fillId="0" borderId="0" xfId="3" applyFont="1" applyBorder="1"/>
    <xf numFmtId="0" fontId="0" fillId="0" borderId="0" xfId="0" applyAlignment="1">
      <alignment horizontal="right"/>
    </xf>
    <xf numFmtId="170" fontId="30" fillId="0" borderId="0" xfId="0" applyNumberFormat="1" applyFont="1" applyAlignment="1">
      <alignment horizontal="center"/>
    </xf>
    <xf numFmtId="171" fontId="0" fillId="0" borderId="0" xfId="6" applyNumberFormat="1" applyFont="1"/>
    <xf numFmtId="170" fontId="31" fillId="0" borderId="0" xfId="0" applyNumberFormat="1" applyFont="1"/>
    <xf numFmtId="0" fontId="25" fillId="0" borderId="0" xfId="0" applyFont="1" applyAlignment="1">
      <alignment vertical="center" textRotation="90"/>
    </xf>
    <xf numFmtId="44" fontId="21" fillId="0" borderId="0" xfId="3" applyFont="1" applyFill="1" applyBorder="1" applyAlignment="1">
      <alignment horizontal="left" vertical="center"/>
    </xf>
    <xf numFmtId="0" fontId="22" fillId="7" borderId="4" xfId="0" applyFont="1" applyFill="1" applyBorder="1"/>
    <xf numFmtId="0" fontId="22" fillId="7" borderId="5" xfId="0" applyFont="1" applyFill="1" applyBorder="1"/>
    <xf numFmtId="0" fontId="22" fillId="7" borderId="16" xfId="0" applyFont="1" applyFill="1" applyBorder="1"/>
    <xf numFmtId="0" fontId="23" fillId="4" borderId="4" xfId="0" applyFont="1" applyFill="1" applyBorder="1"/>
    <xf numFmtId="0" fontId="23" fillId="4" borderId="5" xfId="0" applyFont="1" applyFill="1" applyBorder="1" applyAlignment="1">
      <alignment horizontal="left"/>
    </xf>
    <xf numFmtId="0" fontId="23" fillId="4" borderId="16" xfId="0" applyFont="1" applyFill="1" applyBorder="1"/>
    <xf numFmtId="0" fontId="24" fillId="7" borderId="42" xfId="0" applyFont="1" applyFill="1" applyBorder="1" applyAlignment="1">
      <alignment vertical="center" wrapText="1"/>
    </xf>
    <xf numFmtId="0" fontId="24" fillId="7" borderId="43" xfId="0" applyFont="1" applyFill="1" applyBorder="1" applyAlignment="1">
      <alignment vertical="center" wrapText="1"/>
    </xf>
    <xf numFmtId="0" fontId="24" fillId="7" borderId="44" xfId="0" applyFont="1" applyFill="1" applyBorder="1" applyAlignment="1">
      <alignment horizontal="center" vertical="center" wrapText="1"/>
    </xf>
    <xf numFmtId="0" fontId="3" fillId="0" borderId="26" xfId="0" applyFont="1" applyBorder="1" applyAlignment="1">
      <alignment vertical="center" wrapText="1"/>
    </xf>
    <xf numFmtId="0" fontId="3" fillId="0" borderId="66" xfId="0" applyFont="1" applyBorder="1" applyAlignment="1">
      <alignment horizontal="center" vertical="center" wrapText="1"/>
    </xf>
    <xf numFmtId="0" fontId="3" fillId="9" borderId="45" xfId="0" applyFont="1" applyFill="1" applyBorder="1" applyAlignment="1">
      <alignment vertical="center" wrapText="1"/>
    </xf>
    <xf numFmtId="0" fontId="3" fillId="9" borderId="47" xfId="0" applyFont="1" applyFill="1" applyBorder="1" applyAlignment="1">
      <alignment vertical="center" wrapText="1"/>
    </xf>
    <xf numFmtId="0" fontId="3" fillId="9" borderId="52" xfId="0" applyFont="1" applyFill="1" applyBorder="1" applyAlignment="1">
      <alignment vertical="center" wrapText="1"/>
    </xf>
    <xf numFmtId="0" fontId="23" fillId="4" borderId="16" xfId="0" applyFont="1" applyFill="1" applyBorder="1" applyAlignment="1">
      <alignment wrapText="1"/>
    </xf>
    <xf numFmtId="169" fontId="23" fillId="7" borderId="30" xfId="1" applyNumberFormat="1" applyFont="1" applyFill="1" applyBorder="1" applyAlignment="1" applyProtection="1">
      <alignment horizontal="center" vertical="center" wrapText="1"/>
      <protection locked="0" hidden="1"/>
    </xf>
    <xf numFmtId="168" fontId="0" fillId="0" borderId="0" xfId="5" applyNumberFormat="1" applyFont="1" applyBorder="1" applyAlignment="1">
      <alignment vertical="top"/>
    </xf>
    <xf numFmtId="44" fontId="7" fillId="0" borderId="0" xfId="3" applyFont="1" applyFill="1" applyBorder="1"/>
    <xf numFmtId="44" fontId="23" fillId="7" borderId="67" xfId="3" applyFont="1" applyFill="1" applyBorder="1" applyAlignment="1" applyProtection="1">
      <alignment horizontal="center" vertical="center" wrapText="1"/>
      <protection locked="0" hidden="1"/>
    </xf>
    <xf numFmtId="44" fontId="4" fillId="0" borderId="0" xfId="3" applyFont="1" applyAlignment="1">
      <alignment horizontal="right"/>
    </xf>
    <xf numFmtId="44" fontId="23" fillId="7" borderId="30" xfId="3" applyFont="1" applyFill="1" applyBorder="1" applyAlignment="1" applyProtection="1">
      <alignment horizontal="center" vertical="center" wrapText="1"/>
      <protection locked="0" hidden="1"/>
    </xf>
    <xf numFmtId="44" fontId="0" fillId="9" borderId="7" xfId="3" applyFont="1" applyFill="1" applyBorder="1" applyAlignment="1">
      <alignment horizontal="right"/>
    </xf>
    <xf numFmtId="44" fontId="0" fillId="9" borderId="7" xfId="3" applyFont="1" applyFill="1" applyBorder="1"/>
    <xf numFmtId="2" fontId="7" fillId="0" borderId="0" xfId="3" applyNumberFormat="1" applyFont="1" applyFill="1" applyBorder="1" applyAlignment="1">
      <alignment horizontal="center" vertical="center"/>
    </xf>
    <xf numFmtId="0" fontId="0" fillId="9" borderId="7" xfId="0" applyFill="1" applyBorder="1" applyAlignment="1">
      <alignment horizontal="right"/>
    </xf>
    <xf numFmtId="44" fontId="33" fillId="15" borderId="41" xfId="3" applyFont="1" applyFill="1" applyBorder="1" applyAlignment="1">
      <alignment horizontal="left" vertical="center"/>
    </xf>
    <xf numFmtId="44" fontId="21" fillId="12" borderId="41" xfId="3" applyFont="1" applyFill="1" applyBorder="1" applyAlignment="1">
      <alignment horizontal="center"/>
    </xf>
    <xf numFmtId="0" fontId="15" fillId="0" borderId="0" xfId="0" applyFont="1"/>
    <xf numFmtId="0" fontId="9" fillId="0" borderId="0" xfId="0" applyFont="1" applyAlignment="1">
      <alignment horizontal="left" vertical="center" wrapText="1"/>
    </xf>
    <xf numFmtId="44" fontId="9" fillId="0" borderId="0" xfId="0" applyNumberFormat="1" applyFont="1" applyAlignment="1">
      <alignment horizontal="left" vertical="center" wrapText="1"/>
    </xf>
    <xf numFmtId="44" fontId="15" fillId="0" borderId="0" xfId="3" applyFont="1" applyFill="1" applyAlignment="1">
      <alignment horizontal="right"/>
    </xf>
    <xf numFmtId="44" fontId="15" fillId="0" borderId="0" xfId="3" applyFont="1" applyFill="1" applyAlignment="1">
      <alignment horizontal="right" vertical="center" wrapText="1"/>
    </xf>
    <xf numFmtId="9" fontId="15" fillId="0" borderId="0" xfId="6" applyFont="1" applyFill="1" applyAlignment="1">
      <alignment horizontal="center"/>
    </xf>
    <xf numFmtId="9" fontId="9" fillId="0" borderId="0" xfId="6" applyFont="1" applyFill="1" applyAlignment="1">
      <alignment horizontal="center" vertical="center" wrapText="1"/>
    </xf>
    <xf numFmtId="0" fontId="13" fillId="9" borderId="14" xfId="7" applyFont="1" applyFill="1" applyBorder="1" applyAlignment="1" applyProtection="1">
      <alignment horizontal="left" vertical="top"/>
      <protection locked="0"/>
    </xf>
    <xf numFmtId="170" fontId="0" fillId="9" borderId="19" xfId="0" applyNumberFormat="1" applyFill="1" applyBorder="1" applyAlignment="1">
      <alignment horizontal="right"/>
    </xf>
    <xf numFmtId="0" fontId="0" fillId="9" borderId="60" xfId="0" applyFill="1" applyBorder="1" applyAlignment="1">
      <alignment horizontal="center" vertical="center"/>
    </xf>
    <xf numFmtId="44" fontId="7" fillId="9" borderId="22" xfId="3" applyFont="1" applyFill="1" applyBorder="1"/>
    <xf numFmtId="0" fontId="13" fillId="9" borderId="17" xfId="7" applyFont="1" applyFill="1" applyBorder="1" applyAlignment="1" applyProtection="1">
      <alignment horizontal="left" vertical="top"/>
      <protection locked="0"/>
    </xf>
    <xf numFmtId="0" fontId="0" fillId="9" borderId="68" xfId="0" applyFill="1" applyBorder="1" applyAlignment="1">
      <alignment horizontal="center" vertical="center"/>
    </xf>
    <xf numFmtId="44" fontId="7" fillId="9" borderId="25" xfId="3" applyFont="1" applyFill="1" applyBorder="1"/>
    <xf numFmtId="0" fontId="0" fillId="9" borderId="61" xfId="0" applyFill="1" applyBorder="1" applyAlignment="1">
      <alignment horizontal="center" vertical="center"/>
    </xf>
    <xf numFmtId="44" fontId="7" fillId="9" borderId="23" xfId="3" applyFont="1" applyFill="1" applyBorder="1"/>
    <xf numFmtId="170" fontId="27" fillId="4" borderId="21" xfId="0" applyNumberFormat="1" applyFont="1" applyFill="1" applyBorder="1" applyAlignment="1">
      <alignment horizontal="center" vertical="top"/>
    </xf>
    <xf numFmtId="9" fontId="7" fillId="9" borderId="11" xfId="6" applyFont="1" applyFill="1" applyBorder="1" applyAlignment="1">
      <alignment horizontal="right"/>
    </xf>
    <xf numFmtId="9" fontId="7" fillId="9" borderId="13" xfId="6" applyFont="1" applyFill="1" applyBorder="1" applyAlignment="1">
      <alignment horizontal="right"/>
    </xf>
    <xf numFmtId="170" fontId="0" fillId="9" borderId="20" xfId="0" applyNumberFormat="1" applyFill="1" applyBorder="1" applyAlignment="1">
      <alignment horizontal="right"/>
    </xf>
    <xf numFmtId="0" fontId="27" fillId="19" borderId="34" xfId="0" applyFont="1" applyFill="1" applyBorder="1" applyAlignment="1">
      <alignment horizontal="left" vertical="center" wrapText="1"/>
    </xf>
    <xf numFmtId="170" fontId="27" fillId="19" borderId="35" xfId="0" applyNumberFormat="1" applyFont="1" applyFill="1" applyBorder="1" applyAlignment="1">
      <alignment horizontal="center" vertical="center"/>
    </xf>
    <xf numFmtId="167" fontId="10" fillId="9" borderId="6" xfId="2" applyNumberFormat="1" applyFont="1" applyFill="1" applyBorder="1" applyProtection="1">
      <protection locked="0"/>
    </xf>
    <xf numFmtId="166" fontId="10" fillId="9" borderId="6" xfId="2" applyNumberFormat="1" applyFont="1" applyFill="1" applyBorder="1" applyAlignment="1" applyProtection="1">
      <alignment horizontal="center" wrapText="1"/>
      <protection locked="0"/>
    </xf>
    <xf numFmtId="166" fontId="10" fillId="9" borderId="6" xfId="2" applyNumberFormat="1" applyFont="1" applyFill="1" applyBorder="1" applyAlignment="1" applyProtection="1">
      <alignment wrapText="1"/>
      <protection locked="0"/>
    </xf>
    <xf numFmtId="167" fontId="12" fillId="9" borderId="9" xfId="2" applyNumberFormat="1" applyFont="1" applyFill="1" applyBorder="1" applyProtection="1">
      <protection locked="0"/>
    </xf>
    <xf numFmtId="166" fontId="12" fillId="9" borderId="9" xfId="2" applyNumberFormat="1" applyFont="1" applyFill="1" applyBorder="1" applyAlignment="1" applyProtection="1">
      <alignment horizontal="center" wrapText="1"/>
      <protection locked="0"/>
    </xf>
    <xf numFmtId="166" fontId="12" fillId="9" borderId="9" xfId="2" applyNumberFormat="1" applyFont="1" applyFill="1" applyBorder="1" applyAlignment="1" applyProtection="1">
      <alignment wrapText="1"/>
      <protection locked="0"/>
    </xf>
    <xf numFmtId="0" fontId="35" fillId="22" borderId="15" xfId="2" applyFont="1" applyFill="1" applyBorder="1" applyAlignment="1" applyProtection="1">
      <alignment horizontal="left" vertical="center"/>
      <protection locked="0"/>
    </xf>
    <xf numFmtId="0" fontId="35" fillId="22" borderId="9" xfId="2" applyFont="1" applyFill="1" applyBorder="1" applyAlignment="1" applyProtection="1">
      <alignment horizontal="left" vertical="center"/>
      <protection locked="0"/>
    </xf>
    <xf numFmtId="167" fontId="36" fillId="22" borderId="9" xfId="2" applyNumberFormat="1" applyFont="1" applyFill="1" applyBorder="1" applyProtection="1">
      <protection locked="0"/>
    </xf>
    <xf numFmtId="166" fontId="36" fillId="22" borderId="9" xfId="2" applyNumberFormat="1" applyFont="1" applyFill="1" applyBorder="1" applyAlignment="1" applyProtection="1">
      <alignment horizontal="center" wrapText="1"/>
      <protection locked="0"/>
    </xf>
    <xf numFmtId="166" fontId="11" fillId="16" borderId="23" xfId="0" applyNumberFormat="1" applyFont="1" applyFill="1" applyBorder="1" applyAlignment="1">
      <alignment horizontal="center" vertical="center"/>
    </xf>
    <xf numFmtId="0" fontId="22" fillId="15" borderId="39" xfId="0" applyFont="1" applyFill="1" applyBorder="1" applyAlignment="1">
      <alignment horizontal="center" vertical="center"/>
    </xf>
    <xf numFmtId="0" fontId="16" fillId="20" borderId="10" xfId="0" applyFont="1" applyFill="1" applyBorder="1" applyAlignment="1">
      <alignment horizontal="center" vertical="center"/>
    </xf>
    <xf numFmtId="166" fontId="11" fillId="16" borderId="21" xfId="0" applyNumberFormat="1" applyFont="1" applyFill="1" applyBorder="1" applyAlignment="1">
      <alignment horizontal="center" vertical="center"/>
    </xf>
    <xf numFmtId="0" fontId="16" fillId="20" borderId="15" xfId="0" applyFont="1" applyFill="1" applyBorder="1" applyAlignment="1">
      <alignment horizontal="center" vertical="center"/>
    </xf>
    <xf numFmtId="9" fontId="22" fillId="15" borderId="67" xfId="0" applyNumberFormat="1" applyFont="1" applyFill="1" applyBorder="1" applyAlignment="1">
      <alignment horizontal="center" vertical="center"/>
    </xf>
    <xf numFmtId="0" fontId="0" fillId="0" borderId="0" xfId="0" applyAlignment="1">
      <alignment vertical="top"/>
    </xf>
    <xf numFmtId="0" fontId="24" fillId="7" borderId="39" xfId="0" applyFont="1" applyFill="1" applyBorder="1" applyAlignment="1">
      <alignment vertical="center" wrapText="1"/>
    </xf>
    <xf numFmtId="0" fontId="24" fillId="7" borderId="30" xfId="0" applyFont="1" applyFill="1" applyBorder="1" applyAlignment="1">
      <alignment vertical="center" wrapText="1"/>
    </xf>
    <xf numFmtId="0" fontId="24" fillId="7" borderId="67"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9" borderId="10" xfId="0" applyFont="1" applyFill="1" applyBorder="1" applyAlignment="1">
      <alignment vertical="center" wrapText="1"/>
    </xf>
    <xf numFmtId="0" fontId="3" fillId="9" borderId="14" xfId="0" applyFont="1" applyFill="1" applyBorder="1" applyAlignment="1">
      <alignment vertical="center" wrapText="1"/>
    </xf>
    <xf numFmtId="0" fontId="3" fillId="9" borderId="15" xfId="0" applyFont="1" applyFill="1" applyBorder="1" applyAlignment="1">
      <alignment vertical="center" wrapText="1"/>
    </xf>
    <xf numFmtId="0" fontId="24" fillId="7" borderId="34" xfId="0" applyFont="1" applyFill="1" applyBorder="1" applyAlignment="1">
      <alignment vertical="center" wrapText="1"/>
    </xf>
    <xf numFmtId="0" fontId="24" fillId="7" borderId="74" xfId="0" applyFont="1" applyFill="1" applyBorder="1" applyAlignment="1">
      <alignment vertical="center" wrapText="1"/>
    </xf>
    <xf numFmtId="0" fontId="24" fillId="7" borderId="35" xfId="0" applyFont="1" applyFill="1" applyBorder="1" applyAlignment="1">
      <alignment horizontal="center" vertical="center" wrapText="1"/>
    </xf>
    <xf numFmtId="0" fontId="41" fillId="0" borderId="0" xfId="0" applyFont="1"/>
    <xf numFmtId="44" fontId="6" fillId="12" borderId="76" xfId="3" applyFont="1" applyFill="1" applyBorder="1" applyAlignment="1" applyProtection="1">
      <alignment horizontal="right" vertical="center"/>
      <protection locked="0"/>
    </xf>
    <xf numFmtId="44" fontId="6" fillId="12" borderId="79" xfId="3" applyFont="1" applyFill="1" applyBorder="1" applyAlignment="1" applyProtection="1">
      <alignment horizontal="right" vertical="center"/>
      <protection locked="0"/>
    </xf>
    <xf numFmtId="44" fontId="6" fillId="12" borderId="82" xfId="3" applyFont="1" applyFill="1" applyBorder="1" applyAlignment="1" applyProtection="1">
      <alignment horizontal="right" vertical="center"/>
      <protection locked="0"/>
    </xf>
    <xf numFmtId="165" fontId="43" fillId="7" borderId="41" xfId="1" applyNumberFormat="1" applyFont="1" applyFill="1" applyBorder="1" applyAlignment="1" applyProtection="1">
      <alignment horizontal="center" vertical="center" wrapText="1"/>
      <protection locked="0" hidden="1"/>
    </xf>
    <xf numFmtId="44" fontId="43" fillId="7" borderId="41" xfId="3" applyFont="1" applyFill="1" applyBorder="1" applyAlignment="1" applyProtection="1">
      <alignment horizontal="center" vertical="center" wrapText="1"/>
      <protection locked="0" hidden="1"/>
    </xf>
    <xf numFmtId="0" fontId="10" fillId="9" borderId="77" xfId="0" applyFont="1" applyFill="1" applyBorder="1" applyAlignment="1">
      <alignment vertical="center"/>
    </xf>
    <xf numFmtId="0" fontId="10" fillId="9" borderId="80" xfId="0" applyFont="1" applyFill="1" applyBorder="1" applyAlignment="1">
      <alignment vertical="center"/>
    </xf>
    <xf numFmtId="0" fontId="10" fillId="9" borderId="83" xfId="0" applyFont="1" applyFill="1" applyBorder="1" applyAlignment="1">
      <alignment vertical="center"/>
    </xf>
    <xf numFmtId="0" fontId="20" fillId="6" borderId="40" xfId="0" applyFont="1" applyFill="1" applyBorder="1" applyAlignment="1">
      <alignment horizontal="right"/>
    </xf>
    <xf numFmtId="165" fontId="43" fillId="7" borderId="41" xfId="1" applyNumberFormat="1" applyFont="1" applyFill="1" applyBorder="1" applyAlignment="1" applyProtection="1">
      <alignment horizontal="right" vertical="center" wrapText="1"/>
      <protection locked="0" hidden="1"/>
    </xf>
    <xf numFmtId="0" fontId="20" fillId="6" borderId="70" xfId="0" applyFont="1" applyFill="1" applyBorder="1"/>
    <xf numFmtId="0" fontId="22" fillId="7" borderId="1" xfId="0" applyFont="1" applyFill="1" applyBorder="1"/>
    <xf numFmtId="0" fontId="22" fillId="7" borderId="3" xfId="0" applyFont="1" applyFill="1" applyBorder="1"/>
    <xf numFmtId="0" fontId="23" fillId="4" borderId="71" xfId="0" applyFont="1" applyFill="1" applyBorder="1"/>
    <xf numFmtId="0" fontId="3" fillId="0" borderId="8" xfId="0" applyFont="1" applyBorder="1" applyAlignment="1">
      <alignment vertical="center" wrapText="1"/>
    </xf>
    <xf numFmtId="0" fontId="3" fillId="0" borderId="84" xfId="0" applyFont="1" applyBorder="1" applyAlignment="1">
      <alignment horizontal="center" vertical="center" wrapText="1"/>
    </xf>
    <xf numFmtId="0" fontId="3" fillId="0" borderId="89" xfId="0" applyFont="1" applyBorder="1" applyAlignment="1">
      <alignment horizontal="center" vertical="center" wrapText="1"/>
    </xf>
    <xf numFmtId="0" fontId="3" fillId="9" borderId="49" xfId="0" applyFont="1" applyFill="1" applyBorder="1" applyAlignment="1">
      <alignment vertical="center" wrapText="1"/>
    </xf>
    <xf numFmtId="9" fontId="22" fillId="4" borderId="4" xfId="0" applyNumberFormat="1" applyFont="1" applyFill="1" applyBorder="1" applyAlignment="1">
      <alignment horizontal="center" vertical="center" wrapText="1"/>
    </xf>
    <xf numFmtId="44" fontId="38" fillId="12" borderId="21" xfId="3" applyFont="1" applyFill="1" applyBorder="1" applyAlignment="1" applyProtection="1">
      <alignment vertical="center"/>
      <protection locked="0"/>
    </xf>
    <xf numFmtId="44" fontId="38" fillId="12" borderId="23" xfId="3" applyFont="1" applyFill="1" applyBorder="1" applyAlignment="1" applyProtection="1">
      <alignment vertical="center"/>
      <protection locked="0"/>
    </xf>
    <xf numFmtId="9" fontId="7" fillId="0" borderId="0" xfId="6" applyFont="1" applyFill="1" applyBorder="1" applyAlignment="1">
      <alignment horizontal="right"/>
    </xf>
    <xf numFmtId="170" fontId="27" fillId="4" borderId="21" xfId="0" applyNumberFormat="1" applyFont="1" applyFill="1" applyBorder="1" applyAlignment="1">
      <alignment vertical="top" wrapText="1"/>
    </xf>
    <xf numFmtId="166" fontId="15" fillId="21" borderId="22" xfId="0" applyNumberFormat="1" applyFont="1" applyFill="1" applyBorder="1" applyAlignment="1">
      <alignment horizontal="center" vertical="center"/>
    </xf>
    <xf numFmtId="166" fontId="15" fillId="21" borderId="21" xfId="0" applyNumberFormat="1" applyFont="1" applyFill="1" applyBorder="1" applyAlignment="1">
      <alignment horizontal="center" vertical="center"/>
    </xf>
    <xf numFmtId="166" fontId="12" fillId="9" borderId="24" xfId="2" applyNumberFormat="1" applyFont="1" applyFill="1" applyBorder="1" applyAlignment="1" applyProtection="1">
      <alignment wrapText="1"/>
      <protection locked="0"/>
    </xf>
    <xf numFmtId="172" fontId="16" fillId="20" borderId="11" xfId="0" applyNumberFormat="1" applyFont="1" applyFill="1" applyBorder="1" applyAlignment="1">
      <alignment horizontal="center" vertical="center"/>
    </xf>
    <xf numFmtId="172" fontId="16" fillId="20" borderId="13" xfId="0" applyNumberFormat="1" applyFont="1" applyFill="1" applyBorder="1" applyAlignment="1">
      <alignment horizontal="center" vertical="center"/>
    </xf>
    <xf numFmtId="0" fontId="32" fillId="2" borderId="94" xfId="0" applyFont="1" applyFill="1" applyBorder="1" applyAlignment="1">
      <alignment vertical="top"/>
    </xf>
    <xf numFmtId="0" fontId="32" fillId="2" borderId="94" xfId="0" applyFont="1" applyFill="1" applyBorder="1"/>
    <xf numFmtId="0" fontId="44" fillId="11" borderId="41" xfId="8" applyNumberFormat="1" applyFont="1" applyFill="1" applyBorder="1" applyAlignment="1">
      <alignment horizontal="center" vertical="center" wrapText="1"/>
    </xf>
    <xf numFmtId="0" fontId="23" fillId="4" borderId="3" xfId="0" applyFont="1" applyFill="1" applyBorder="1"/>
    <xf numFmtId="0" fontId="11" fillId="0" borderId="0" xfId="0" applyFont="1" applyAlignment="1">
      <alignment vertical="top" wrapText="1"/>
    </xf>
    <xf numFmtId="0" fontId="13" fillId="9" borderId="38" xfId="7" applyFont="1" applyFill="1" applyBorder="1" applyAlignment="1" applyProtection="1">
      <alignment horizontal="left" vertical="top"/>
      <protection locked="0"/>
    </xf>
    <xf numFmtId="170" fontId="0" fillId="9" borderId="98" xfId="0" applyNumberFormat="1" applyFill="1" applyBorder="1" applyAlignment="1">
      <alignment horizontal="right"/>
    </xf>
    <xf numFmtId="168" fontId="0" fillId="9" borderId="97" xfId="5" applyNumberFormat="1" applyFont="1" applyFill="1" applyBorder="1" applyAlignment="1">
      <alignment horizontal="right"/>
    </xf>
    <xf numFmtId="0" fontId="0" fillId="9" borderId="99" xfId="0" applyFill="1" applyBorder="1" applyAlignment="1">
      <alignment horizontal="center" vertical="center"/>
    </xf>
    <xf numFmtId="44" fontId="7" fillId="9" borderId="97" xfId="3" applyFont="1" applyFill="1" applyBorder="1"/>
    <xf numFmtId="170" fontId="27" fillId="4" borderId="34" xfId="0" applyNumberFormat="1" applyFont="1" applyFill="1" applyBorder="1" applyAlignment="1">
      <alignment vertical="center"/>
    </xf>
    <xf numFmtId="170" fontId="27" fillId="4" borderId="64" xfId="0" applyNumberFormat="1" applyFont="1" applyFill="1" applyBorder="1" applyAlignment="1">
      <alignment horizontal="left" vertical="center"/>
    </xf>
    <xf numFmtId="170" fontId="27" fillId="4" borderId="41" xfId="0" applyNumberFormat="1" applyFont="1" applyFill="1" applyBorder="1" applyAlignment="1">
      <alignment horizontal="left" vertical="center" wrapText="1"/>
    </xf>
    <xf numFmtId="170" fontId="27" fillId="4" borderId="70" xfId="0" applyNumberFormat="1" applyFont="1" applyFill="1" applyBorder="1" applyAlignment="1">
      <alignment horizontal="center" vertical="center"/>
    </xf>
    <xf numFmtId="170" fontId="27" fillId="4" borderId="41" xfId="0" applyNumberFormat="1" applyFont="1" applyFill="1" applyBorder="1" applyAlignment="1">
      <alignment vertical="center" wrapText="1"/>
    </xf>
    <xf numFmtId="0" fontId="14" fillId="0" borderId="0" xfId="0" applyFont="1"/>
    <xf numFmtId="170" fontId="27" fillId="4" borderId="70" xfId="0" applyNumberFormat="1" applyFont="1" applyFill="1" applyBorder="1" applyAlignment="1">
      <alignment horizontal="center" vertical="top"/>
    </xf>
    <xf numFmtId="170" fontId="0" fillId="9" borderId="59" xfId="0" applyNumberFormat="1" applyFill="1" applyBorder="1" applyAlignment="1">
      <alignment horizontal="right"/>
    </xf>
    <xf numFmtId="170" fontId="0" fillId="9" borderId="61" xfId="0" applyNumberFormat="1" applyFill="1" applyBorder="1" applyAlignment="1">
      <alignment horizontal="right"/>
    </xf>
    <xf numFmtId="170" fontId="27" fillId="19" borderId="65" xfId="0" applyNumberFormat="1" applyFont="1" applyFill="1" applyBorder="1" applyAlignment="1">
      <alignment horizontal="center" vertical="center"/>
    </xf>
    <xf numFmtId="170" fontId="27" fillId="4" borderId="21" xfId="0" applyNumberFormat="1" applyFont="1" applyFill="1" applyBorder="1" applyAlignment="1">
      <alignment vertical="top"/>
    </xf>
    <xf numFmtId="0" fontId="13" fillId="9" borderId="21" xfId="7" applyFont="1" applyFill="1" applyBorder="1" applyAlignment="1" applyProtection="1">
      <alignment horizontal="left" vertical="top"/>
      <protection locked="0"/>
    </xf>
    <xf numFmtId="0" fontId="13" fillId="9" borderId="22" xfId="7" applyFont="1" applyFill="1" applyBorder="1" applyAlignment="1" applyProtection="1">
      <alignment horizontal="left" vertical="top"/>
      <protection locked="0"/>
    </xf>
    <xf numFmtId="0" fontId="46" fillId="0" borderId="0" xfId="0" applyFont="1" applyAlignment="1">
      <alignment vertical="top"/>
    </xf>
    <xf numFmtId="0" fontId="47" fillId="13" borderId="94" xfId="0" applyFont="1" applyFill="1" applyBorder="1" applyAlignment="1">
      <alignment vertical="top" wrapText="1"/>
    </xf>
    <xf numFmtId="0" fontId="47" fillId="13" borderId="94" xfId="0" applyFont="1" applyFill="1" applyBorder="1" applyAlignment="1">
      <alignment wrapText="1"/>
    </xf>
    <xf numFmtId="0" fontId="52" fillId="4" borderId="94" xfId="8" applyFont="1" applyFill="1" applyBorder="1" applyAlignment="1">
      <alignment vertical="center"/>
    </xf>
    <xf numFmtId="0" fontId="53" fillId="17" borderId="94" xfId="8" applyFont="1" applyFill="1" applyBorder="1" applyAlignment="1">
      <alignment vertical="center"/>
    </xf>
    <xf numFmtId="0" fontId="48" fillId="13" borderId="94" xfId="0" applyFont="1" applyFill="1" applyBorder="1" applyAlignment="1">
      <alignment wrapText="1"/>
    </xf>
    <xf numFmtId="0" fontId="47" fillId="0" borderId="94" xfId="0" applyFont="1" applyBorder="1" applyAlignment="1">
      <alignment wrapText="1"/>
    </xf>
    <xf numFmtId="0" fontId="55" fillId="13" borderId="94" xfId="0" applyFont="1" applyFill="1" applyBorder="1" applyAlignment="1">
      <alignment vertical="center"/>
    </xf>
    <xf numFmtId="0" fontId="52" fillId="18" borderId="94" xfId="8" applyFont="1" applyFill="1" applyBorder="1" applyAlignment="1">
      <alignment vertical="center"/>
    </xf>
    <xf numFmtId="0" fontId="52" fillId="14" borderId="94" xfId="8" applyFont="1" applyFill="1" applyBorder="1" applyAlignment="1">
      <alignment vertical="center"/>
    </xf>
    <xf numFmtId="0" fontId="52" fillId="23" borderId="27" xfId="8" applyFont="1" applyFill="1" applyBorder="1" applyAlignment="1">
      <alignment vertical="top"/>
    </xf>
    <xf numFmtId="0" fontId="52" fillId="23" borderId="37" xfId="8" applyFont="1" applyFill="1" applyBorder="1" applyAlignment="1">
      <alignment vertical="top"/>
    </xf>
    <xf numFmtId="0" fontId="52" fillId="23" borderId="37" xfId="8" quotePrefix="1" applyFont="1" applyFill="1" applyBorder="1" applyAlignment="1">
      <alignment vertical="top"/>
    </xf>
    <xf numFmtId="0" fontId="52" fillId="23" borderId="28" xfId="8" quotePrefix="1" applyFont="1" applyFill="1" applyBorder="1" applyAlignment="1">
      <alignment vertical="top" wrapText="1"/>
    </xf>
    <xf numFmtId="0" fontId="52" fillId="22" borderId="94" xfId="8" applyFont="1" applyFill="1" applyBorder="1" applyAlignment="1">
      <alignment vertical="center"/>
    </xf>
    <xf numFmtId="0" fontId="56" fillId="24" borderId="94" xfId="8" applyFont="1" applyFill="1" applyBorder="1" applyAlignment="1">
      <alignment vertical="center" wrapText="1"/>
    </xf>
    <xf numFmtId="44" fontId="21" fillId="12" borderId="40" xfId="3" applyFont="1" applyFill="1" applyBorder="1" applyAlignment="1">
      <alignment horizontal="center"/>
    </xf>
    <xf numFmtId="0" fontId="20" fillId="0" borderId="0" xfId="0" applyFont="1"/>
    <xf numFmtId="44" fontId="21" fillId="0" borderId="0" xfId="3" applyFont="1" applyFill="1" applyBorder="1" applyAlignment="1">
      <alignment horizontal="center"/>
    </xf>
    <xf numFmtId="2" fontId="0" fillId="9" borderId="7" xfId="0" applyNumberFormat="1" applyFill="1" applyBorder="1" applyAlignment="1">
      <alignment horizontal="right"/>
    </xf>
    <xf numFmtId="169" fontId="57" fillId="25" borderId="7" xfId="0" applyNumberFormat="1" applyFont="1" applyFill="1" applyBorder="1" applyAlignment="1">
      <alignment horizontal="right"/>
    </xf>
    <xf numFmtId="2" fontId="57" fillId="25" borderId="7" xfId="0" applyNumberFormat="1" applyFont="1" applyFill="1" applyBorder="1" applyAlignment="1">
      <alignment horizontal="left"/>
    </xf>
    <xf numFmtId="0" fontId="57" fillId="25" borderId="7" xfId="0" applyFont="1" applyFill="1" applyBorder="1" applyAlignment="1">
      <alignment horizontal="right"/>
    </xf>
    <xf numFmtId="0" fontId="15" fillId="9" borderId="0" xfId="0" applyFont="1" applyFill="1"/>
    <xf numFmtId="0" fontId="15" fillId="9" borderId="0" xfId="0" applyFont="1" applyFill="1" applyAlignment="1">
      <alignment horizontal="right"/>
    </xf>
    <xf numFmtId="2" fontId="41" fillId="9" borderId="7" xfId="0" applyNumberFormat="1" applyFont="1" applyFill="1" applyBorder="1" applyAlignment="1">
      <alignment horizontal="left"/>
    </xf>
    <xf numFmtId="0" fontId="41" fillId="9" borderId="7" xfId="0" applyFont="1" applyFill="1" applyBorder="1" applyAlignment="1">
      <alignment horizontal="right"/>
    </xf>
    <xf numFmtId="0" fontId="41" fillId="9" borderId="7" xfId="0" applyFont="1" applyFill="1" applyBorder="1"/>
    <xf numFmtId="169" fontId="41" fillId="9" borderId="7" xfId="0" applyNumberFormat="1" applyFont="1" applyFill="1" applyBorder="1"/>
    <xf numFmtId="169" fontId="41" fillId="9" borderId="7" xfId="0" applyNumberFormat="1" applyFont="1" applyFill="1" applyBorder="1" applyAlignment="1">
      <alignment horizontal="right"/>
    </xf>
    <xf numFmtId="2" fontId="15" fillId="9" borderId="7" xfId="0" applyNumberFormat="1" applyFont="1" applyFill="1" applyBorder="1" applyAlignment="1">
      <alignment horizontal="left"/>
    </xf>
    <xf numFmtId="0" fontId="3" fillId="0" borderId="100" xfId="0" applyFont="1" applyBorder="1" applyAlignment="1">
      <alignment horizontal="center" vertical="center" wrapText="1"/>
    </xf>
    <xf numFmtId="0" fontId="3" fillId="22" borderId="10" xfId="0" applyFont="1" applyFill="1" applyBorder="1" applyAlignment="1">
      <alignment vertical="center" wrapText="1"/>
    </xf>
    <xf numFmtId="0" fontId="3" fillId="22" borderId="14" xfId="0" applyFont="1" applyFill="1" applyBorder="1" applyAlignment="1">
      <alignment vertical="center" wrapText="1"/>
    </xf>
    <xf numFmtId="0" fontId="3" fillId="22" borderId="15" xfId="0" applyFont="1" applyFill="1" applyBorder="1" applyAlignment="1">
      <alignment vertical="center" wrapText="1"/>
    </xf>
    <xf numFmtId="0" fontId="3" fillId="4" borderId="10"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3" fillId="5" borderId="10" xfId="0" applyFont="1" applyFill="1" applyBorder="1" applyAlignment="1">
      <alignment vertical="center" wrapText="1"/>
    </xf>
    <xf numFmtId="0" fontId="3" fillId="5" borderId="14" xfId="0" applyFont="1" applyFill="1" applyBorder="1" applyAlignment="1">
      <alignment vertical="center" wrapText="1"/>
    </xf>
    <xf numFmtId="0" fontId="3" fillId="4" borderId="52" xfId="0" applyFont="1" applyFill="1" applyBorder="1" applyAlignment="1">
      <alignment vertical="center" wrapText="1"/>
    </xf>
    <xf numFmtId="0" fontId="3" fillId="4" borderId="47" xfId="0" applyFont="1" applyFill="1" applyBorder="1" applyAlignment="1">
      <alignment vertical="center" wrapText="1"/>
    </xf>
    <xf numFmtId="0" fontId="3" fillId="4" borderId="53" xfId="0" applyFont="1" applyFill="1" applyBorder="1" applyAlignment="1">
      <alignment vertical="center" wrapText="1"/>
    </xf>
    <xf numFmtId="0" fontId="3" fillId="22" borderId="93" xfId="0" applyFont="1" applyFill="1" applyBorder="1" applyAlignment="1">
      <alignment vertical="center" wrapText="1"/>
    </xf>
    <xf numFmtId="0" fontId="3" fillId="22" borderId="63" xfId="0" applyFont="1" applyFill="1" applyBorder="1" applyAlignment="1">
      <alignment vertical="center" wrapText="1"/>
    </xf>
    <xf numFmtId="0" fontId="3" fillId="5" borderId="63" xfId="0" applyFont="1" applyFill="1" applyBorder="1" applyAlignment="1">
      <alignment vertical="center" wrapText="1"/>
    </xf>
    <xf numFmtId="0" fontId="3" fillId="9" borderId="56" xfId="0" applyFont="1" applyFill="1" applyBorder="1" applyAlignment="1">
      <alignment vertical="center" wrapText="1"/>
    </xf>
    <xf numFmtId="0" fontId="3" fillId="5" borderId="45" xfId="0" applyFont="1" applyFill="1" applyBorder="1" applyAlignment="1">
      <alignment vertical="center" wrapText="1"/>
    </xf>
    <xf numFmtId="0" fontId="3" fillId="5" borderId="47" xfId="0" applyFont="1" applyFill="1" applyBorder="1" applyAlignment="1">
      <alignment vertical="center" wrapText="1"/>
    </xf>
    <xf numFmtId="0" fontId="3" fillId="5" borderId="49" xfId="0" applyFont="1" applyFill="1" applyBorder="1" applyAlignment="1">
      <alignment vertical="center" wrapText="1"/>
    </xf>
    <xf numFmtId="0" fontId="3" fillId="22" borderId="45" xfId="0" applyFont="1" applyFill="1" applyBorder="1" applyAlignment="1">
      <alignment vertical="center" wrapText="1"/>
    </xf>
    <xf numFmtId="0" fontId="3" fillId="22" borderId="47" xfId="0" applyFont="1" applyFill="1" applyBorder="1" applyAlignment="1">
      <alignment vertical="center" wrapText="1"/>
    </xf>
    <xf numFmtId="0" fontId="3" fillId="22" borderId="49" xfId="0" applyFont="1" applyFill="1" applyBorder="1" applyAlignment="1">
      <alignment vertical="center" wrapText="1"/>
    </xf>
    <xf numFmtId="0" fontId="3" fillId="4" borderId="45" xfId="0" applyFont="1" applyFill="1" applyBorder="1" applyAlignment="1">
      <alignment vertical="center" wrapText="1"/>
    </xf>
    <xf numFmtId="0" fontId="3" fillId="9" borderId="63" xfId="0" applyFont="1" applyFill="1" applyBorder="1" applyAlignment="1">
      <alignment vertical="center" wrapText="1"/>
    </xf>
    <xf numFmtId="0" fontId="3" fillId="5" borderId="51" xfId="0" applyFont="1" applyFill="1" applyBorder="1" applyAlignment="1">
      <alignment vertical="center" wrapText="1"/>
    </xf>
    <xf numFmtId="0" fontId="3" fillId="4" borderId="38" xfId="0" applyFont="1" applyFill="1" applyBorder="1" applyAlignment="1">
      <alignment vertical="center" wrapText="1"/>
    </xf>
    <xf numFmtId="0" fontId="3" fillId="4" borderId="49" xfId="0" applyFont="1" applyFill="1" applyBorder="1" applyAlignment="1">
      <alignment vertical="center" wrapText="1"/>
    </xf>
    <xf numFmtId="0" fontId="10" fillId="9" borderId="75" xfId="0" applyFont="1" applyFill="1" applyBorder="1" applyAlignment="1">
      <alignment horizontal="right" vertical="center"/>
    </xf>
    <xf numFmtId="0" fontId="10" fillId="9" borderId="78" xfId="0" applyFont="1" applyFill="1" applyBorder="1" applyAlignment="1">
      <alignment horizontal="right" vertical="center"/>
    </xf>
    <xf numFmtId="0" fontId="10" fillId="9" borderId="81" xfId="0" applyFont="1" applyFill="1" applyBorder="1" applyAlignment="1">
      <alignment horizontal="right" vertical="center"/>
    </xf>
    <xf numFmtId="0" fontId="35" fillId="22" borderId="102" xfId="2" applyFont="1" applyFill="1" applyBorder="1" applyAlignment="1" applyProtection="1">
      <alignment horizontal="left" vertical="center"/>
      <protection locked="0"/>
    </xf>
    <xf numFmtId="167" fontId="36" fillId="22" borderId="102" xfId="2" applyNumberFormat="1" applyFont="1" applyFill="1" applyBorder="1" applyProtection="1">
      <protection locked="0"/>
    </xf>
    <xf numFmtId="166" fontId="36" fillId="22" borderId="102" xfId="2" applyNumberFormat="1" applyFont="1" applyFill="1" applyBorder="1" applyAlignment="1" applyProtection="1">
      <alignment horizontal="center" wrapText="1"/>
      <protection locked="0"/>
    </xf>
    <xf numFmtId="0" fontId="57" fillId="9" borderId="7" xfId="0" applyFont="1" applyFill="1" applyBorder="1"/>
    <xf numFmtId="0" fontId="41" fillId="9" borderId="7" xfId="0" applyFont="1" applyFill="1" applyBorder="1" applyAlignment="1">
      <alignment horizontal="left"/>
    </xf>
    <xf numFmtId="0" fontId="13" fillId="9" borderId="7" xfId="0" applyFont="1" applyFill="1" applyBorder="1"/>
    <xf numFmtId="0" fontId="15" fillId="9" borderId="7" xfId="0" applyFont="1" applyFill="1" applyBorder="1"/>
    <xf numFmtId="166" fontId="13" fillId="9" borderId="7" xfId="0" applyNumberFormat="1" applyFont="1" applyFill="1" applyBorder="1"/>
    <xf numFmtId="0" fontId="13" fillId="9" borderId="8" xfId="0" applyFont="1" applyFill="1" applyBorder="1"/>
    <xf numFmtId="0" fontId="0" fillId="9" borderId="0" xfId="0" applyFill="1"/>
    <xf numFmtId="2" fontId="0" fillId="4" borderId="63" xfId="0" applyNumberFormat="1" applyFill="1" applyBorder="1" applyAlignment="1">
      <alignment horizontal="left"/>
    </xf>
    <xf numFmtId="44" fontId="0" fillId="9" borderId="19" xfId="3" applyFont="1" applyFill="1" applyBorder="1" applyAlignment="1">
      <alignment horizontal="right"/>
    </xf>
    <xf numFmtId="2" fontId="0" fillId="4" borderId="96" xfId="0" applyNumberFormat="1" applyFill="1" applyBorder="1" applyAlignment="1">
      <alignment horizontal="left"/>
    </xf>
    <xf numFmtId="2" fontId="0" fillId="9" borderId="8" xfId="0" applyNumberFormat="1" applyFill="1" applyBorder="1" applyAlignment="1">
      <alignment horizontal="left"/>
    </xf>
    <xf numFmtId="0" fontId="0" fillId="9" borderId="8" xfId="0" applyFill="1" applyBorder="1"/>
    <xf numFmtId="0" fontId="0" fillId="9" borderId="8" xfId="0" applyFill="1" applyBorder="1" applyAlignment="1">
      <alignment horizontal="right"/>
    </xf>
    <xf numFmtId="169" fontId="0" fillId="9" borderId="8" xfId="0" applyNumberFormat="1" applyFill="1" applyBorder="1" applyAlignment="1">
      <alignment horizontal="right"/>
    </xf>
    <xf numFmtId="44" fontId="0" fillId="9" borderId="8" xfId="3" applyFont="1" applyFill="1" applyBorder="1" applyAlignment="1">
      <alignment horizontal="right"/>
    </xf>
    <xf numFmtId="44" fontId="0" fillId="9" borderId="20" xfId="3" applyFont="1" applyFill="1" applyBorder="1" applyAlignment="1">
      <alignment horizontal="right"/>
    </xf>
    <xf numFmtId="0" fontId="41" fillId="9" borderId="7" xfId="0" quotePrefix="1" applyFont="1" applyFill="1" applyBorder="1" applyAlignment="1">
      <alignment horizontal="right"/>
    </xf>
    <xf numFmtId="0" fontId="41" fillId="11" borderId="7" xfId="0" applyFont="1" applyFill="1" applyBorder="1"/>
    <xf numFmtId="2" fontId="0" fillId="0" borderId="7" xfId="0" applyNumberFormat="1" applyBorder="1" applyAlignment="1">
      <alignment horizontal="left"/>
    </xf>
    <xf numFmtId="0" fontId="3" fillId="22" borderId="17" xfId="0" applyFont="1" applyFill="1" applyBorder="1" applyAlignment="1">
      <alignment vertical="center" wrapText="1"/>
    </xf>
    <xf numFmtId="0" fontId="3" fillId="0" borderId="102" xfId="0" applyFont="1" applyBorder="1" applyAlignment="1">
      <alignment vertical="center" wrapText="1"/>
    </xf>
    <xf numFmtId="0" fontId="3" fillId="5" borderId="38" xfId="0" applyFont="1" applyFill="1" applyBorder="1" applyAlignment="1">
      <alignment vertical="center" wrapText="1"/>
    </xf>
    <xf numFmtId="0" fontId="3" fillId="5" borderId="104" xfId="0" applyFont="1" applyFill="1" applyBorder="1" applyAlignment="1">
      <alignment vertical="center" wrapText="1"/>
    </xf>
    <xf numFmtId="0" fontId="3" fillId="22" borderId="104" xfId="0" applyFont="1" applyFill="1" applyBorder="1" applyAlignment="1">
      <alignment vertical="center" wrapText="1"/>
    </xf>
    <xf numFmtId="0" fontId="3" fillId="22" borderId="38" xfId="0" applyFont="1" applyFill="1" applyBorder="1" applyAlignment="1">
      <alignment vertical="center" wrapText="1"/>
    </xf>
    <xf numFmtId="0" fontId="3" fillId="22" borderId="96" xfId="0" applyFont="1" applyFill="1" applyBorder="1" applyAlignment="1">
      <alignment vertical="center" wrapText="1"/>
    </xf>
    <xf numFmtId="0" fontId="3" fillId="0" borderId="105" xfId="0" applyFont="1" applyBorder="1" applyAlignment="1">
      <alignment horizontal="center" vertical="center" wrapText="1"/>
    </xf>
    <xf numFmtId="0" fontId="3" fillId="22" borderId="51" xfId="0" applyFont="1" applyFill="1" applyBorder="1" applyAlignment="1">
      <alignment vertical="center" wrapText="1"/>
    </xf>
    <xf numFmtId="0" fontId="3" fillId="4" borderId="63" xfId="0" applyFont="1" applyFill="1" applyBorder="1" applyAlignment="1">
      <alignment vertical="center" wrapText="1"/>
    </xf>
    <xf numFmtId="0" fontId="0" fillId="0" borderId="106" xfId="0" applyBorder="1"/>
    <xf numFmtId="0" fontId="3" fillId="22" borderId="52" xfId="0" applyFont="1" applyFill="1" applyBorder="1" applyAlignment="1">
      <alignment vertical="center" wrapText="1"/>
    </xf>
    <xf numFmtId="0" fontId="60" fillId="0" borderId="0" xfId="0" applyFont="1"/>
    <xf numFmtId="165" fontId="61" fillId="7" borderId="107" xfId="1" applyNumberFormat="1" applyFont="1" applyFill="1" applyBorder="1" applyAlignment="1" applyProtection="1">
      <alignment horizontal="center" vertical="center" wrapText="1"/>
      <protection locked="0" hidden="1"/>
    </xf>
    <xf numFmtId="44" fontId="61" fillId="7" borderId="41" xfId="3" applyFont="1" applyFill="1" applyBorder="1" applyAlignment="1" applyProtection="1">
      <alignment horizontal="center" vertical="center" wrapText="1"/>
      <protection locked="0" hidden="1"/>
    </xf>
    <xf numFmtId="165" fontId="61" fillId="7" borderId="4" xfId="1" applyNumberFormat="1" applyFont="1" applyFill="1" applyBorder="1" applyAlignment="1" applyProtection="1">
      <alignment horizontal="center" vertical="center" wrapText="1"/>
      <protection locked="0" hidden="1"/>
    </xf>
    <xf numFmtId="44" fontId="62" fillId="12" borderId="108" xfId="3" applyFont="1" applyFill="1" applyBorder="1" applyAlignment="1" applyProtection="1">
      <alignment horizontal="right" vertical="center"/>
      <protection locked="0"/>
    </xf>
    <xf numFmtId="44" fontId="62" fillId="12" borderId="78" xfId="3" applyFont="1" applyFill="1" applyBorder="1" applyAlignment="1" applyProtection="1">
      <alignment horizontal="right" vertical="center"/>
      <protection locked="0"/>
    </xf>
    <xf numFmtId="0" fontId="62" fillId="7" borderId="62" xfId="0" applyFont="1" applyFill="1" applyBorder="1" applyAlignment="1">
      <alignment vertical="center"/>
    </xf>
    <xf numFmtId="44" fontId="62" fillId="7" borderId="78" xfId="3" applyFont="1" applyFill="1" applyBorder="1" applyAlignment="1" applyProtection="1">
      <alignment horizontal="right" vertical="center"/>
      <protection locked="0"/>
    </xf>
    <xf numFmtId="0" fontId="4" fillId="0" borderId="86" xfId="0" applyFont="1" applyBorder="1" applyAlignment="1">
      <alignment horizontal="center" vertical="center" textRotation="90"/>
    </xf>
    <xf numFmtId="0" fontId="0" fillId="0" borderId="2" xfId="0" applyBorder="1"/>
    <xf numFmtId="0" fontId="0" fillId="12" borderId="7" xfId="0" applyFill="1" applyBorder="1"/>
    <xf numFmtId="0" fontId="27" fillId="19" borderId="16" xfId="0" applyFont="1" applyFill="1" applyBorder="1" applyAlignment="1">
      <alignment vertical="center" wrapText="1"/>
    </xf>
    <xf numFmtId="0" fontId="3" fillId="0" borderId="79" xfId="0" applyFont="1" applyBorder="1" applyAlignment="1">
      <alignment horizontal="center" vertical="center" wrapText="1"/>
    </xf>
    <xf numFmtId="0" fontId="3" fillId="0" borderId="109" xfId="0" applyFont="1" applyBorder="1" applyAlignment="1">
      <alignment horizontal="center" vertical="center" wrapText="1"/>
    </xf>
    <xf numFmtId="0" fontId="3" fillId="0" borderId="11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11"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19" xfId="0" applyFont="1" applyBorder="1" applyAlignment="1">
      <alignment horizontal="center" vertical="center" wrapText="1"/>
    </xf>
    <xf numFmtId="0" fontId="3" fillId="4" borderId="112" xfId="0" applyFont="1" applyFill="1" applyBorder="1" applyAlignment="1">
      <alignment vertical="center" wrapText="1"/>
    </xf>
    <xf numFmtId="0" fontId="3" fillId="0" borderId="30" xfId="0" applyFont="1" applyBorder="1" applyAlignment="1">
      <alignment vertical="center" wrapText="1"/>
    </xf>
    <xf numFmtId="0" fontId="3" fillId="0" borderId="76" xfId="0" applyFont="1" applyBorder="1" applyAlignment="1">
      <alignment horizontal="center" vertical="center" wrapText="1"/>
    </xf>
    <xf numFmtId="0" fontId="3" fillId="0" borderId="113" xfId="0" applyFont="1" applyBorder="1" applyAlignment="1">
      <alignment horizontal="center" vertical="center" wrapText="1"/>
    </xf>
    <xf numFmtId="0" fontId="0" fillId="0" borderId="29" xfId="0" applyBorder="1"/>
    <xf numFmtId="0" fontId="24" fillId="7" borderId="114" xfId="0" applyFont="1" applyFill="1" applyBorder="1" applyAlignment="1">
      <alignment vertical="center" wrapText="1"/>
    </xf>
    <xf numFmtId="0" fontId="3" fillId="0" borderId="93" xfId="0" applyFont="1" applyBorder="1" applyAlignment="1">
      <alignment vertical="center" wrapText="1"/>
    </xf>
    <xf numFmtId="0" fontId="3" fillId="0" borderId="63" xfId="0" applyFont="1" applyBorder="1" applyAlignment="1">
      <alignment vertical="center" wrapText="1"/>
    </xf>
    <xf numFmtId="0" fontId="3" fillId="0" borderId="95" xfId="0" applyFont="1" applyBorder="1" applyAlignment="1">
      <alignment vertical="center" wrapText="1"/>
    </xf>
    <xf numFmtId="0" fontId="3" fillId="0" borderId="104" xfId="0" applyFont="1" applyBorder="1" applyAlignment="1">
      <alignment vertical="center" wrapText="1"/>
    </xf>
    <xf numFmtId="0" fontId="22" fillId="7" borderId="115" xfId="0" applyFont="1" applyFill="1" applyBorder="1"/>
    <xf numFmtId="0" fontId="23" fillId="4" borderId="116" xfId="0" applyFont="1" applyFill="1" applyBorder="1"/>
    <xf numFmtId="0" fontId="22" fillId="7" borderId="117" xfId="0" applyFont="1" applyFill="1" applyBorder="1"/>
    <xf numFmtId="0" fontId="23" fillId="4" borderId="118" xfId="0" applyFont="1" applyFill="1" applyBorder="1" applyAlignment="1">
      <alignment horizontal="left"/>
    </xf>
    <xf numFmtId="0" fontId="22" fillId="7" borderId="119" xfId="0" applyFont="1" applyFill="1" applyBorder="1"/>
    <xf numFmtId="0" fontId="23" fillId="4" borderId="120" xfId="0" applyFont="1" applyFill="1" applyBorder="1"/>
    <xf numFmtId="0" fontId="0" fillId="0" borderId="121" xfId="0" applyBorder="1"/>
    <xf numFmtId="0" fontId="0" fillId="0" borderId="122" xfId="0" applyBorder="1"/>
    <xf numFmtId="0" fontId="24" fillId="7" borderId="123" xfId="0" applyFont="1" applyFill="1" applyBorder="1" applyAlignment="1">
      <alignment vertical="center" wrapText="1"/>
    </xf>
    <xf numFmtId="0" fontId="24" fillId="7" borderId="124" xfId="0" applyFont="1" applyFill="1" applyBorder="1" applyAlignment="1">
      <alignment vertical="center" wrapText="1"/>
    </xf>
    <xf numFmtId="0" fontId="3" fillId="0" borderId="125" xfId="0" applyFont="1" applyBorder="1" applyAlignment="1">
      <alignment vertical="center" wrapText="1"/>
    </xf>
    <xf numFmtId="0" fontId="3" fillId="0" borderId="126" xfId="0" applyFont="1" applyBorder="1" applyAlignment="1">
      <alignment vertical="center" wrapText="1"/>
    </xf>
    <xf numFmtId="0" fontId="3" fillId="0" borderId="127" xfId="0" applyFont="1" applyBorder="1" applyAlignment="1">
      <alignment vertical="center" wrapText="1"/>
    </xf>
    <xf numFmtId="0" fontId="3" fillId="0" borderId="128" xfId="0" applyFont="1" applyBorder="1" applyAlignment="1">
      <alignment vertical="center" wrapText="1"/>
    </xf>
    <xf numFmtId="0" fontId="3" fillId="0" borderId="129"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20" xfId="0" applyFont="1" applyBorder="1" applyAlignment="1">
      <alignment horizontal="center" vertical="center" wrapText="1"/>
    </xf>
    <xf numFmtId="0" fontId="0" fillId="0" borderId="130" xfId="0" applyBorder="1"/>
    <xf numFmtId="0" fontId="3" fillId="22" borderId="131" xfId="0" applyFont="1" applyFill="1" applyBorder="1" applyAlignment="1">
      <alignment vertical="center" wrapText="1"/>
    </xf>
    <xf numFmtId="0" fontId="3" fillId="9" borderId="93" xfId="0" applyFont="1" applyFill="1" applyBorder="1" applyAlignment="1">
      <alignment vertical="center" wrapText="1"/>
    </xf>
    <xf numFmtId="0" fontId="3" fillId="9" borderId="95" xfId="0" applyFont="1" applyFill="1" applyBorder="1" applyAlignment="1">
      <alignment vertical="center" wrapText="1"/>
    </xf>
    <xf numFmtId="0" fontId="3" fillId="0" borderId="33" xfId="0" applyFont="1" applyBorder="1" applyAlignment="1">
      <alignment vertical="center" wrapText="1"/>
    </xf>
    <xf numFmtId="0" fontId="0" fillId="0" borderId="71" xfId="0" applyBorder="1"/>
    <xf numFmtId="0" fontId="3" fillId="0" borderId="98" xfId="0" applyFont="1" applyBorder="1" applyAlignment="1">
      <alignment vertical="center" wrapText="1"/>
    </xf>
    <xf numFmtId="0" fontId="3" fillId="0" borderId="19" xfId="0" applyFont="1" applyBorder="1" applyAlignment="1">
      <alignment vertical="center" wrapText="1"/>
    </xf>
    <xf numFmtId="0" fontId="3" fillId="0" borderId="98" xfId="0" applyFont="1" applyBorder="1" applyAlignment="1">
      <alignment horizontal="center" vertical="center" wrapText="1"/>
    </xf>
    <xf numFmtId="0" fontId="62" fillId="0" borderId="92" xfId="0" applyFont="1" applyBorder="1" applyAlignment="1">
      <alignment horizontal="left" vertical="center" wrapText="1"/>
    </xf>
    <xf numFmtId="0" fontId="62" fillId="0" borderId="62" xfId="0" applyFont="1" applyBorder="1" applyAlignment="1">
      <alignment horizontal="left" vertical="center" wrapText="1"/>
    </xf>
    <xf numFmtId="0" fontId="62" fillId="7" borderId="62" xfId="0" applyFont="1" applyFill="1" applyBorder="1" applyAlignment="1">
      <alignment horizontal="left" vertical="center" wrapText="1"/>
    </xf>
    <xf numFmtId="0" fontId="62" fillId="0" borderId="22" xfId="0" applyFont="1" applyBorder="1" applyAlignment="1">
      <alignment vertical="center"/>
    </xf>
    <xf numFmtId="0" fontId="62" fillId="7" borderId="22" xfId="0" applyFont="1" applyFill="1" applyBorder="1" applyAlignment="1">
      <alignment vertical="center"/>
    </xf>
    <xf numFmtId="44" fontId="61" fillId="7" borderId="1" xfId="3" applyFont="1" applyFill="1" applyBorder="1" applyAlignment="1" applyProtection="1">
      <alignment vertical="center" wrapText="1"/>
      <protection locked="0" hidden="1"/>
    </xf>
    <xf numFmtId="0" fontId="52" fillId="26" borderId="94" xfId="8" applyFont="1" applyFill="1" applyBorder="1" applyAlignment="1">
      <alignment vertical="center"/>
    </xf>
    <xf numFmtId="170" fontId="27" fillId="4" borderId="1" xfId="0" applyNumberFormat="1" applyFont="1" applyFill="1" applyBorder="1" applyAlignment="1">
      <alignment vertical="top" wrapText="1"/>
    </xf>
    <xf numFmtId="170" fontId="0" fillId="0" borderId="29" xfId="0" applyNumberFormat="1" applyBorder="1"/>
    <xf numFmtId="170" fontId="27" fillId="0" borderId="0" xfId="0" applyNumberFormat="1" applyFont="1" applyAlignment="1">
      <alignment vertical="top" wrapText="1"/>
    </xf>
    <xf numFmtId="44" fontId="0" fillId="0" borderId="0" xfId="0" applyNumberFormat="1" applyAlignment="1">
      <alignment horizontal="right"/>
    </xf>
    <xf numFmtId="44" fontId="7" fillId="9" borderId="41" xfId="3" applyFont="1" applyFill="1" applyBorder="1"/>
    <xf numFmtId="0" fontId="23" fillId="4" borderId="2" xfId="0" applyFont="1" applyFill="1" applyBorder="1" applyAlignment="1">
      <alignment horizontal="left"/>
    </xf>
    <xf numFmtId="0" fontId="20" fillId="6" borderId="1" xfId="0" applyFont="1" applyFill="1" applyBorder="1"/>
    <xf numFmtId="0" fontId="22" fillId="7" borderId="2" xfId="0" applyFont="1" applyFill="1" applyBorder="1"/>
    <xf numFmtId="0" fontId="23" fillId="4" borderId="29" xfId="0" applyFont="1" applyFill="1" applyBorder="1"/>
    <xf numFmtId="0" fontId="23" fillId="4" borderId="0" xfId="0" applyFont="1" applyFill="1" applyAlignment="1">
      <alignment horizontal="left"/>
    </xf>
    <xf numFmtId="0" fontId="20" fillId="6" borderId="134" xfId="0" applyFont="1" applyFill="1" applyBorder="1"/>
    <xf numFmtId="44" fontId="21" fillId="12" borderId="16" xfId="3" applyFont="1" applyFill="1" applyBorder="1" applyAlignment="1">
      <alignment horizontal="center"/>
    </xf>
    <xf numFmtId="0" fontId="24" fillId="0" borderId="0" xfId="0" applyFont="1" applyAlignment="1">
      <alignment horizontal="center" vertical="center" wrapText="1"/>
    </xf>
    <xf numFmtId="170" fontId="32" fillId="0" borderId="0" xfId="0" applyNumberFormat="1" applyFont="1" applyAlignment="1">
      <alignment vertical="center" wrapText="1"/>
    </xf>
    <xf numFmtId="0" fontId="14" fillId="0" borderId="0" xfId="0" applyFont="1" applyAlignment="1">
      <alignment horizontal="right"/>
    </xf>
    <xf numFmtId="44" fontId="21" fillId="0" borderId="29" xfId="3" applyFont="1" applyFill="1" applyBorder="1" applyAlignment="1">
      <alignment horizontal="left" vertical="center"/>
    </xf>
    <xf numFmtId="0" fontId="26" fillId="10" borderId="4" xfId="0" applyFont="1" applyFill="1" applyBorder="1" applyAlignment="1">
      <alignment vertical="center"/>
    </xf>
    <xf numFmtId="0" fontId="26" fillId="10" borderId="5" xfId="0" applyFont="1" applyFill="1" applyBorder="1" applyAlignment="1">
      <alignment vertical="center"/>
    </xf>
    <xf numFmtId="44" fontId="29" fillId="3" borderId="41" xfId="3" applyFont="1" applyFill="1" applyBorder="1" applyAlignment="1">
      <alignment vertical="center"/>
    </xf>
    <xf numFmtId="170" fontId="29" fillId="0" borderId="0" xfId="0" applyNumberFormat="1" applyFont="1" applyAlignment="1">
      <alignment vertical="center" wrapText="1"/>
    </xf>
    <xf numFmtId="44" fontId="29" fillId="0" borderId="0" xfId="3" applyFont="1" applyFill="1" applyBorder="1" applyAlignment="1">
      <alignment vertical="center"/>
    </xf>
    <xf numFmtId="0" fontId="26" fillId="0" borderId="0" xfId="0" applyFont="1" applyAlignment="1">
      <alignment vertical="center"/>
    </xf>
    <xf numFmtId="0" fontId="27" fillId="0" borderId="0" xfId="0" applyFont="1" applyAlignment="1">
      <alignment vertical="center" wrapText="1"/>
    </xf>
    <xf numFmtId="170" fontId="27" fillId="0" borderId="0" xfId="0" applyNumberFormat="1" applyFont="1" applyAlignment="1">
      <alignment horizontal="center" vertical="center"/>
    </xf>
    <xf numFmtId="0" fontId="7" fillId="13" borderId="94" xfId="0" applyFont="1" applyFill="1" applyBorder="1" applyAlignment="1">
      <alignment horizontal="left" wrapText="1"/>
    </xf>
    <xf numFmtId="44" fontId="41" fillId="27" borderId="7" xfId="3" applyFont="1" applyFill="1" applyBorder="1"/>
    <xf numFmtId="44" fontId="29" fillId="21" borderId="41" xfId="3" applyFont="1" applyFill="1" applyBorder="1" applyAlignment="1">
      <alignment horizontal="left" vertical="center"/>
    </xf>
    <xf numFmtId="44" fontId="29" fillId="3" borderId="41" xfId="3" applyFont="1" applyFill="1" applyBorder="1" applyAlignment="1">
      <alignment horizontal="center" vertical="center"/>
    </xf>
    <xf numFmtId="44" fontId="29" fillId="3" borderId="40" xfId="3" applyFont="1" applyFill="1" applyBorder="1" applyAlignment="1">
      <alignment horizontal="center" vertical="center"/>
    </xf>
    <xf numFmtId="2" fontId="0" fillId="9" borderId="20" xfId="0" applyNumberFormat="1" applyFill="1" applyBorder="1" applyAlignment="1">
      <alignment horizontal="left"/>
    </xf>
    <xf numFmtId="0" fontId="0" fillId="9" borderId="135" xfId="0" applyFill="1" applyBorder="1"/>
    <xf numFmtId="2" fontId="57" fillId="25" borderId="20" xfId="0" applyNumberFormat="1" applyFont="1" applyFill="1" applyBorder="1" applyAlignment="1">
      <alignment horizontal="left"/>
    </xf>
    <xf numFmtId="0" fontId="57" fillId="25" borderId="20" xfId="0" applyFont="1" applyFill="1" applyBorder="1" applyAlignment="1">
      <alignment horizontal="right"/>
    </xf>
    <xf numFmtId="0" fontId="57" fillId="9" borderId="20" xfId="0" applyFont="1" applyFill="1" applyBorder="1"/>
    <xf numFmtId="169" fontId="57" fillId="25" borderId="20" xfId="0" applyNumberFormat="1" applyFont="1" applyFill="1" applyBorder="1" applyAlignment="1">
      <alignment horizontal="right"/>
    </xf>
    <xf numFmtId="2" fontId="57" fillId="9" borderId="20" xfId="0" applyNumberFormat="1" applyFont="1" applyFill="1" applyBorder="1" applyAlignment="1">
      <alignment horizontal="left"/>
    </xf>
    <xf numFmtId="169" fontId="57" fillId="9" borderId="20" xfId="0" applyNumberFormat="1" applyFont="1" applyFill="1" applyBorder="1" applyAlignment="1">
      <alignment horizontal="right"/>
    </xf>
    <xf numFmtId="0" fontId="0" fillId="9" borderId="20" xfId="0" applyFill="1" applyBorder="1"/>
    <xf numFmtId="0" fontId="0" fillId="9" borderId="20" xfId="0" applyFill="1" applyBorder="1" applyAlignment="1">
      <alignment horizontal="right"/>
    </xf>
    <xf numFmtId="169" fontId="0" fillId="9" borderId="20" xfId="0" applyNumberFormat="1" applyFill="1" applyBorder="1" applyAlignment="1">
      <alignment horizontal="right"/>
    </xf>
    <xf numFmtId="2" fontId="0" fillId="9" borderId="19" xfId="0" applyNumberFormat="1" applyFill="1" applyBorder="1" applyAlignment="1">
      <alignment horizontal="left"/>
    </xf>
    <xf numFmtId="0" fontId="0" fillId="9" borderId="19" xfId="0" applyFill="1" applyBorder="1"/>
    <xf numFmtId="0" fontId="0" fillId="9" borderId="19" xfId="0" applyFill="1" applyBorder="1" applyAlignment="1">
      <alignment horizontal="right"/>
    </xf>
    <xf numFmtId="169" fontId="0" fillId="9" borderId="19" xfId="0" applyNumberFormat="1" applyFill="1" applyBorder="1" applyAlignment="1">
      <alignment horizontal="right"/>
    </xf>
    <xf numFmtId="2" fontId="0" fillId="4" borderId="68" xfId="0" applyNumberFormat="1" applyFill="1" applyBorder="1" applyAlignment="1">
      <alignment horizontal="left"/>
    </xf>
    <xf numFmtId="2" fontId="0" fillId="4" borderId="60" xfId="0" applyNumberFormat="1" applyFill="1" applyBorder="1" applyAlignment="1">
      <alignment horizontal="left"/>
    </xf>
    <xf numFmtId="2" fontId="41" fillId="4" borderId="63" xfId="0" applyNumberFormat="1" applyFont="1" applyFill="1" applyBorder="1" applyAlignment="1">
      <alignment horizontal="left"/>
    </xf>
    <xf numFmtId="44" fontId="0" fillId="9" borderId="19" xfId="3" applyFont="1" applyFill="1" applyBorder="1"/>
    <xf numFmtId="165" fontId="23" fillId="8" borderId="0" xfId="1" applyNumberFormat="1" applyFont="1" applyFill="1" applyBorder="1" applyAlignment="1">
      <alignment horizontal="left" vertical="center" wrapText="1"/>
    </xf>
    <xf numFmtId="165" fontId="23" fillId="8" borderId="0" xfId="1" applyNumberFormat="1" applyFont="1" applyFill="1" applyBorder="1" applyAlignment="1">
      <alignment horizontal="center" vertical="center" wrapText="1"/>
    </xf>
    <xf numFmtId="49" fontId="23" fillId="8" borderId="103" xfId="1" applyNumberFormat="1" applyFont="1" applyFill="1" applyBorder="1" applyAlignment="1">
      <alignment horizontal="center" vertical="center" wrapText="1"/>
    </xf>
    <xf numFmtId="165" fontId="23" fillId="8" borderId="103" xfId="1" applyNumberFormat="1" applyFont="1" applyFill="1" applyBorder="1" applyAlignment="1">
      <alignment horizontal="center" vertical="center" wrapText="1"/>
    </xf>
    <xf numFmtId="169" fontId="23" fillId="8" borderId="103" xfId="1" applyNumberFormat="1" applyFont="1" applyFill="1" applyBorder="1" applyAlignment="1">
      <alignment horizontal="center" vertical="center" wrapText="1"/>
    </xf>
    <xf numFmtId="44" fontId="23" fillId="8" borderId="103" xfId="3" applyFont="1" applyFill="1" applyBorder="1" applyAlignment="1">
      <alignment horizontal="center" vertical="center" wrapText="1"/>
    </xf>
    <xf numFmtId="169" fontId="64" fillId="9" borderId="7" xfId="0" applyNumberFormat="1" applyFont="1" applyFill="1" applyBorder="1" applyAlignment="1">
      <alignment horizontal="right"/>
    </xf>
    <xf numFmtId="0" fontId="13" fillId="9" borderId="63" xfId="0" applyFont="1" applyFill="1" applyBorder="1"/>
    <xf numFmtId="0" fontId="15" fillId="9" borderId="63" xfId="0" applyFont="1" applyFill="1" applyBorder="1"/>
    <xf numFmtId="0" fontId="13" fillId="9" borderId="96" xfId="0" applyFont="1" applyFill="1" applyBorder="1" applyAlignment="1">
      <alignment vertical="center"/>
    </xf>
    <xf numFmtId="0" fontId="13" fillId="9" borderId="96" xfId="0" applyFont="1" applyFill="1" applyBorder="1"/>
    <xf numFmtId="0" fontId="15" fillId="9" borderId="96" xfId="0" applyFont="1" applyFill="1" applyBorder="1" applyAlignment="1">
      <alignment vertical="center"/>
    </xf>
    <xf numFmtId="0" fontId="5" fillId="4" borderId="104" xfId="0" applyFont="1" applyFill="1" applyBorder="1" applyAlignment="1">
      <alignment horizontal="left"/>
    </xf>
    <xf numFmtId="0" fontId="5" fillId="4" borderId="26" xfId="0" applyFont="1" applyFill="1" applyBorder="1" applyAlignment="1">
      <alignment horizontal="left"/>
    </xf>
    <xf numFmtId="0" fontId="5" fillId="4" borderId="98" xfId="0" applyFont="1" applyFill="1" applyBorder="1" applyAlignment="1">
      <alignment horizontal="left"/>
    </xf>
    <xf numFmtId="166" fontId="13" fillId="9" borderId="8" xfId="0" applyNumberFormat="1" applyFont="1" applyFill="1" applyBorder="1"/>
    <xf numFmtId="168" fontId="13" fillId="9" borderId="19" xfId="5" applyNumberFormat="1" applyFont="1" applyFill="1" applyBorder="1" applyAlignment="1">
      <alignment horizontal="center" vertical="center" wrapText="1"/>
    </xf>
    <xf numFmtId="168" fontId="13" fillId="9" borderId="20" xfId="5" applyNumberFormat="1" applyFont="1" applyFill="1" applyBorder="1" applyAlignment="1">
      <alignment horizontal="center" vertical="center" wrapText="1"/>
    </xf>
    <xf numFmtId="49" fontId="5" fillId="4" borderId="102" xfId="1" applyNumberFormat="1" applyFont="1" applyFill="1" applyBorder="1" applyAlignment="1" applyProtection="1">
      <alignment horizontal="center" vertical="center" wrapText="1"/>
      <protection locked="0" hidden="1"/>
    </xf>
    <xf numFmtId="49" fontId="5" fillId="4" borderId="103" xfId="1" applyNumberFormat="1" applyFont="1" applyFill="1" applyBorder="1" applyAlignment="1" applyProtection="1">
      <alignment horizontal="center" vertical="center" wrapText="1"/>
      <protection locked="0" hidden="1"/>
    </xf>
    <xf numFmtId="2" fontId="0" fillId="9" borderId="21" xfId="0" applyNumberFormat="1" applyFill="1" applyBorder="1" applyAlignment="1">
      <alignment horizontal="right"/>
    </xf>
    <xf numFmtId="2" fontId="0" fillId="9" borderId="23" xfId="0" applyNumberFormat="1" applyFill="1" applyBorder="1" applyAlignment="1">
      <alignment horizontal="right"/>
    </xf>
    <xf numFmtId="168" fontId="13" fillId="9" borderId="20" xfId="0" applyNumberFormat="1" applyFont="1" applyFill="1" applyBorder="1" applyAlignment="1">
      <alignment horizontal="center" vertical="center" wrapText="1"/>
    </xf>
    <xf numFmtId="166" fontId="0" fillId="0" borderId="0" xfId="0" applyNumberFormat="1"/>
    <xf numFmtId="0" fontId="3" fillId="4" borderId="139" xfId="0" applyFont="1" applyFill="1" applyBorder="1" applyAlignment="1">
      <alignment vertical="center" wrapText="1"/>
    </xf>
    <xf numFmtId="0" fontId="3" fillId="0" borderId="140" xfId="0" applyFont="1" applyBorder="1" applyAlignment="1">
      <alignment vertical="center" wrapText="1"/>
    </xf>
    <xf numFmtId="0" fontId="47" fillId="13" borderId="94" xfId="0" applyFont="1" applyFill="1" applyBorder="1" applyAlignment="1">
      <alignment horizontal="left" vertical="top" wrapText="1"/>
    </xf>
    <xf numFmtId="170" fontId="32" fillId="15" borderId="40" xfId="0" applyNumberFormat="1" applyFont="1" applyFill="1" applyBorder="1" applyAlignment="1">
      <alignment horizontal="center" vertical="center" wrapText="1"/>
    </xf>
    <xf numFmtId="170" fontId="32" fillId="15" borderId="65" xfId="0" applyNumberFormat="1" applyFont="1" applyFill="1" applyBorder="1" applyAlignment="1">
      <alignment horizontal="center" vertical="center" wrapText="1"/>
    </xf>
    <xf numFmtId="170" fontId="29" fillId="3" borderId="40" xfId="0" applyNumberFormat="1" applyFont="1" applyFill="1" applyBorder="1" applyAlignment="1">
      <alignment horizontal="center" vertical="center" wrapText="1"/>
    </xf>
    <xf numFmtId="170" fontId="29" fillId="3" borderId="65" xfId="0" applyNumberFormat="1" applyFont="1" applyFill="1" applyBorder="1" applyAlignment="1">
      <alignment horizontal="center" vertical="center" wrapText="1"/>
    </xf>
    <xf numFmtId="0" fontId="25" fillId="4" borderId="1" xfId="0" applyFont="1" applyFill="1" applyBorder="1" applyAlignment="1">
      <alignment horizontal="center" vertical="center" textRotation="90"/>
    </xf>
    <xf numFmtId="0" fontId="25" fillId="4" borderId="2" xfId="0" applyFont="1" applyFill="1" applyBorder="1" applyAlignment="1">
      <alignment horizontal="center" vertical="center" textRotation="90"/>
    </xf>
    <xf numFmtId="0" fontId="25" fillId="4" borderId="3" xfId="0" applyFont="1" applyFill="1" applyBorder="1" applyAlignment="1">
      <alignment horizontal="center" vertical="center" textRotation="90"/>
    </xf>
    <xf numFmtId="0" fontId="26" fillId="10" borderId="4" xfId="0" applyFont="1" applyFill="1" applyBorder="1" applyAlignment="1">
      <alignment horizontal="center" vertical="center" wrapText="1"/>
    </xf>
    <xf numFmtId="0" fontId="26" fillId="10" borderId="5" xfId="0" applyFont="1" applyFill="1" applyBorder="1" applyAlignment="1">
      <alignment horizontal="center" vertical="center" wrapText="1"/>
    </xf>
    <xf numFmtId="0" fontId="26" fillId="10" borderId="16" xfId="0" applyFont="1" applyFill="1" applyBorder="1" applyAlignment="1">
      <alignment horizontal="center" vertical="center" wrapText="1"/>
    </xf>
    <xf numFmtId="170" fontId="29" fillId="21" borderId="40" xfId="0" applyNumberFormat="1" applyFont="1" applyFill="1" applyBorder="1" applyAlignment="1">
      <alignment horizontal="center" vertical="center" wrapText="1"/>
    </xf>
    <xf numFmtId="170" fontId="29" fillId="21" borderId="65" xfId="0" applyNumberFormat="1" applyFont="1" applyFill="1" applyBorder="1" applyAlignment="1">
      <alignment horizontal="center" vertical="center" wrapText="1"/>
    </xf>
    <xf numFmtId="170" fontId="29" fillId="3" borderId="41" xfId="0" applyNumberFormat="1" applyFont="1" applyFill="1" applyBorder="1" applyAlignment="1">
      <alignment horizontal="center" vertical="center" wrapText="1"/>
    </xf>
    <xf numFmtId="170" fontId="0" fillId="11" borderId="69" xfId="0" applyNumberFormat="1" applyFill="1" applyBorder="1" applyAlignment="1">
      <alignment horizontal="center" wrapText="1"/>
    </xf>
    <xf numFmtId="170" fontId="0" fillId="11" borderId="61" xfId="0" applyNumberFormat="1" applyFill="1" applyBorder="1" applyAlignment="1">
      <alignment horizontal="center" wrapText="1"/>
    </xf>
    <xf numFmtId="0" fontId="10" fillId="9" borderId="39" xfId="2" applyFont="1" applyFill="1" applyBorder="1" applyAlignment="1" applyProtection="1">
      <alignment horizontal="left" vertical="center"/>
      <protection locked="0"/>
    </xf>
    <xf numFmtId="0" fontId="10" fillId="9" borderId="32" xfId="2" applyFont="1" applyFill="1" applyBorder="1" applyAlignment="1" applyProtection="1">
      <alignment horizontal="left" vertical="center"/>
      <protection locked="0"/>
    </xf>
    <xf numFmtId="0" fontId="10" fillId="9" borderId="30" xfId="2" applyFont="1" applyFill="1" applyBorder="1" applyAlignment="1" applyProtection="1">
      <alignment horizontal="left" vertical="center"/>
      <protection locked="0"/>
    </xf>
    <xf numFmtId="0" fontId="10" fillId="9" borderId="33" xfId="2" applyFont="1" applyFill="1" applyBorder="1" applyAlignment="1" applyProtection="1">
      <alignment horizontal="left" vertical="center"/>
      <protection locked="0"/>
    </xf>
    <xf numFmtId="0" fontId="37" fillId="10" borderId="5" xfId="2" applyFont="1" applyFill="1" applyBorder="1" applyAlignment="1" applyProtection="1">
      <alignment horizontal="center" vertical="center" textRotation="90" wrapText="1"/>
      <protection locked="0"/>
    </xf>
    <xf numFmtId="0" fontId="37" fillId="10" borderId="16" xfId="2" applyFont="1" applyFill="1" applyBorder="1" applyAlignment="1" applyProtection="1">
      <alignment horizontal="center" vertical="center" textRotation="90" wrapText="1"/>
      <protection locked="0"/>
    </xf>
    <xf numFmtId="0" fontId="13" fillId="9" borderId="39" xfId="2" applyFont="1" applyFill="1" applyBorder="1" applyAlignment="1" applyProtection="1">
      <alignment horizontal="left" vertical="center"/>
      <protection locked="0"/>
    </xf>
    <xf numFmtId="0" fontId="13" fillId="9" borderId="101" xfId="2" applyFont="1" applyFill="1" applyBorder="1" applyAlignment="1" applyProtection="1">
      <alignment horizontal="left" vertical="center"/>
      <protection locked="0"/>
    </xf>
    <xf numFmtId="0" fontId="13" fillId="9" borderId="30" xfId="2" applyFont="1" applyFill="1" applyBorder="1" applyAlignment="1" applyProtection="1">
      <alignment horizontal="left" vertical="center"/>
      <protection locked="0"/>
    </xf>
    <xf numFmtId="0" fontId="13" fillId="9" borderId="26" xfId="2" applyFont="1" applyFill="1" applyBorder="1" applyAlignment="1" applyProtection="1">
      <alignment horizontal="left" vertical="center"/>
      <protection locked="0"/>
    </xf>
    <xf numFmtId="0" fontId="44" fillId="11" borderId="4" xfId="8" applyNumberFormat="1" applyFont="1" applyFill="1" applyBorder="1" applyAlignment="1">
      <alignment horizontal="center" vertical="center" wrapText="1"/>
    </xf>
    <xf numFmtId="0" fontId="44" fillId="11" borderId="5" xfId="8" applyNumberFormat="1" applyFont="1" applyFill="1" applyBorder="1" applyAlignment="1">
      <alignment horizontal="center" vertical="center" wrapText="1"/>
    </xf>
    <xf numFmtId="0" fontId="44" fillId="11" borderId="16" xfId="8" applyNumberFormat="1" applyFont="1" applyFill="1" applyBorder="1" applyAlignment="1">
      <alignment horizontal="center" vertical="center" wrapText="1"/>
    </xf>
    <xf numFmtId="9" fontId="15" fillId="21" borderId="72" xfId="0" applyNumberFormat="1" applyFont="1" applyFill="1" applyBorder="1" applyAlignment="1">
      <alignment horizontal="right" vertical="center"/>
    </xf>
    <xf numFmtId="9" fontId="15" fillId="21" borderId="73" xfId="0" applyNumberFormat="1" applyFont="1" applyFill="1" applyBorder="1" applyAlignment="1">
      <alignment horizontal="right" vertical="center"/>
    </xf>
    <xf numFmtId="9" fontId="15" fillId="21" borderId="62" xfId="0" applyNumberFormat="1" applyFont="1" applyFill="1" applyBorder="1" applyAlignment="1">
      <alignment horizontal="right" vertical="center"/>
    </xf>
    <xf numFmtId="9" fontId="15" fillId="21" borderId="91" xfId="0" applyNumberFormat="1" applyFont="1" applyFill="1" applyBorder="1" applyAlignment="1">
      <alignment horizontal="right" vertical="center"/>
    </xf>
    <xf numFmtId="166" fontId="35" fillId="22" borderId="64" xfId="2" applyNumberFormat="1" applyFont="1" applyFill="1" applyBorder="1" applyAlignment="1" applyProtection="1">
      <alignment horizontal="center" vertical="center" wrapText="1"/>
      <protection locked="0"/>
    </xf>
    <xf numFmtId="166" fontId="35" fillId="22" borderId="70" xfId="2" applyNumberFormat="1" applyFont="1" applyFill="1" applyBorder="1" applyAlignment="1" applyProtection="1">
      <alignment horizontal="center" vertical="center" wrapText="1"/>
      <protection locked="0"/>
    </xf>
    <xf numFmtId="49" fontId="5" fillId="4" borderId="7" xfId="1" applyNumberFormat="1" applyFont="1" applyFill="1" applyBorder="1" applyAlignment="1" applyProtection="1">
      <alignment horizontal="center" vertical="center" wrapText="1"/>
      <protection locked="0" hidden="1"/>
    </xf>
    <xf numFmtId="170" fontId="0" fillId="11" borderId="92" xfId="0" applyNumberFormat="1" applyFill="1" applyBorder="1" applyAlignment="1">
      <alignment horizontal="center" wrapText="1"/>
    </xf>
    <xf numFmtId="170" fontId="0" fillId="11" borderId="59" xfId="0" applyNumberFormat="1" applyFill="1" applyBorder="1" applyAlignment="1">
      <alignment horizontal="center" wrapText="1"/>
    </xf>
    <xf numFmtId="170" fontId="0" fillId="11" borderId="62" xfId="0" applyNumberFormat="1" applyFill="1" applyBorder="1" applyAlignment="1">
      <alignment horizontal="center" wrapText="1"/>
    </xf>
    <xf numFmtId="170" fontId="0" fillId="11" borderId="60" xfId="0" applyNumberFormat="1" applyFill="1" applyBorder="1" applyAlignment="1">
      <alignment horizontal="center" wrapText="1"/>
    </xf>
    <xf numFmtId="165" fontId="5" fillId="4" borderId="1" xfId="1" applyNumberFormat="1" applyFont="1" applyFill="1" applyBorder="1" applyAlignment="1" applyProtection="1">
      <alignment horizontal="center" vertical="center" wrapText="1"/>
      <protection locked="0" hidden="1"/>
    </xf>
    <xf numFmtId="165" fontId="5" fillId="4" borderId="2" xfId="1" applyNumberFormat="1" applyFont="1" applyFill="1" applyBorder="1" applyAlignment="1" applyProtection="1">
      <alignment horizontal="center" vertical="center" wrapText="1"/>
      <protection locked="0" hidden="1"/>
    </xf>
    <xf numFmtId="165" fontId="5" fillId="4" borderId="136" xfId="1" applyNumberFormat="1" applyFont="1" applyFill="1" applyBorder="1" applyAlignment="1" applyProtection="1">
      <alignment horizontal="center" vertical="center" wrapText="1"/>
      <protection locked="0" hidden="1"/>
    </xf>
    <xf numFmtId="165" fontId="5" fillId="4" borderId="137" xfId="1" applyNumberFormat="1" applyFont="1" applyFill="1" applyBorder="1" applyAlignment="1" applyProtection="1">
      <alignment horizontal="center" vertical="center" wrapText="1"/>
      <protection locked="0" hidden="1"/>
    </xf>
    <xf numFmtId="49" fontId="5" fillId="4" borderId="30" xfId="1" applyNumberFormat="1" applyFont="1" applyFill="1" applyBorder="1" applyAlignment="1" applyProtection="1">
      <alignment horizontal="center" vertical="center" wrapText="1"/>
      <protection locked="0" hidden="1"/>
    </xf>
    <xf numFmtId="49" fontId="5" fillId="4" borderId="33" xfId="1" applyNumberFormat="1" applyFont="1" applyFill="1" applyBorder="1" applyAlignment="1" applyProtection="1">
      <alignment horizontal="center" vertical="center" wrapText="1"/>
      <protection locked="0" hidden="1"/>
    </xf>
    <xf numFmtId="167" fontId="5" fillId="4" borderId="30" xfId="1" applyNumberFormat="1" applyFont="1" applyFill="1" applyBorder="1" applyAlignment="1" applyProtection="1">
      <alignment horizontal="center" vertical="center" wrapText="1"/>
      <protection locked="0" hidden="1"/>
    </xf>
    <xf numFmtId="167" fontId="5" fillId="4" borderId="33" xfId="1" applyNumberFormat="1" applyFont="1" applyFill="1" applyBorder="1" applyAlignment="1" applyProtection="1">
      <alignment horizontal="center" vertical="center" wrapText="1"/>
      <protection locked="0" hidden="1"/>
    </xf>
    <xf numFmtId="49" fontId="5" fillId="4" borderId="31" xfId="1" applyNumberFormat="1" applyFont="1" applyFill="1" applyBorder="1" applyAlignment="1" applyProtection="1">
      <alignment horizontal="center" vertical="center" wrapText="1"/>
      <protection locked="0" hidden="1"/>
    </xf>
    <xf numFmtId="44" fontId="21" fillId="0" borderId="29" xfId="3" applyFont="1" applyFill="1" applyBorder="1" applyAlignment="1">
      <alignment horizontal="center"/>
    </xf>
    <xf numFmtId="0" fontId="4" fillId="0" borderId="4" xfId="0" applyFont="1" applyBorder="1" applyAlignment="1">
      <alignment horizontal="center" vertical="center" textRotation="90"/>
    </xf>
    <xf numFmtId="0" fontId="4" fillId="0" borderId="5" xfId="0" applyFont="1" applyBorder="1" applyAlignment="1">
      <alignment horizontal="center" vertical="center" textRotation="90"/>
    </xf>
    <xf numFmtId="0" fontId="4" fillId="0" borderId="16" xfId="0" applyFont="1" applyBorder="1" applyAlignment="1">
      <alignment horizontal="center" vertical="center" textRotation="90"/>
    </xf>
    <xf numFmtId="0" fontId="4" fillId="0" borderId="37" xfId="0" applyFont="1" applyBorder="1" applyAlignment="1">
      <alignment horizontal="center" vertical="center" textRotation="90" wrapText="1"/>
    </xf>
    <xf numFmtId="0" fontId="4" fillId="0" borderId="28" xfId="0" applyFont="1" applyBorder="1" applyAlignment="1">
      <alignment horizontal="center" vertical="center" textRotation="90" wrapText="1"/>
    </xf>
    <xf numFmtId="0" fontId="4" fillId="0" borderId="138" xfId="0" applyFont="1" applyBorder="1" applyAlignment="1">
      <alignment horizontal="center" vertical="center" textRotation="90"/>
    </xf>
    <xf numFmtId="0" fontId="4" fillId="0" borderId="71" xfId="0" applyFont="1" applyBorder="1" applyAlignment="1">
      <alignment horizontal="center" vertical="center" textRotation="90"/>
    </xf>
    <xf numFmtId="0" fontId="65" fillId="0" borderId="133" xfId="0" applyFont="1" applyBorder="1" applyAlignment="1">
      <alignment horizontal="center" vertical="center" textRotation="90"/>
    </xf>
    <xf numFmtId="0" fontId="65" fillId="0" borderId="132" xfId="0" applyFont="1" applyBorder="1" applyAlignment="1">
      <alignment horizontal="center" vertical="center" textRotation="90"/>
    </xf>
    <xf numFmtId="170" fontId="0" fillId="0" borderId="0" xfId="0" applyNumberFormat="1" applyAlignment="1">
      <alignment horizontal="left" wrapText="1"/>
    </xf>
    <xf numFmtId="0" fontId="4" fillId="0" borderId="2" xfId="0" applyFont="1" applyBorder="1" applyAlignment="1">
      <alignment horizontal="center" vertical="center" textRotation="90"/>
    </xf>
    <xf numFmtId="0" fontId="4" fillId="0" borderId="3" xfId="0" applyFont="1" applyBorder="1" applyAlignment="1">
      <alignment horizontal="center" vertical="center" textRotation="90"/>
    </xf>
    <xf numFmtId="0" fontId="4" fillId="0" borderId="1" xfId="0" applyFont="1" applyBorder="1" applyAlignment="1">
      <alignment horizontal="center" vertical="center" textRotation="90"/>
    </xf>
    <xf numFmtId="0" fontId="4" fillId="0" borderId="27" xfId="0" applyFont="1" applyBorder="1" applyAlignment="1">
      <alignment horizontal="center" vertical="center" textRotation="90"/>
    </xf>
    <xf numFmtId="0" fontId="4" fillId="0" borderId="37" xfId="0" applyFont="1" applyBorder="1" applyAlignment="1">
      <alignment horizontal="center" vertical="center" textRotation="90"/>
    </xf>
    <xf numFmtId="0" fontId="4" fillId="0" borderId="28" xfId="0" applyFont="1" applyBorder="1" applyAlignment="1">
      <alignment horizontal="center" vertical="center" textRotation="90"/>
    </xf>
    <xf numFmtId="0" fontId="4" fillId="0" borderId="27" xfId="0" applyFont="1" applyBorder="1" applyAlignment="1">
      <alignment horizontal="center" vertical="center" textRotation="90" wrapText="1"/>
    </xf>
    <xf numFmtId="0" fontId="44" fillId="11" borderId="1" xfId="8" applyNumberFormat="1" applyFont="1" applyFill="1" applyBorder="1" applyAlignment="1">
      <alignment horizontal="center" vertical="center" wrapText="1"/>
    </xf>
    <xf numFmtId="0" fontId="44" fillId="11" borderId="2" xfId="8" applyNumberFormat="1" applyFont="1" applyFill="1" applyBorder="1" applyAlignment="1">
      <alignment horizontal="center" vertical="center" wrapText="1"/>
    </xf>
    <xf numFmtId="0" fontId="44" fillId="11" borderId="3" xfId="8" applyNumberFormat="1" applyFont="1" applyFill="1" applyBorder="1" applyAlignment="1">
      <alignment horizontal="center" vertical="center" wrapText="1"/>
    </xf>
    <xf numFmtId="0" fontId="4" fillId="0" borderId="86" xfId="0" applyFont="1" applyBorder="1" applyAlignment="1">
      <alignment horizontal="center" vertical="center" textRotation="90"/>
    </xf>
    <xf numFmtId="0" fontId="4" fillId="0" borderId="85" xfId="0" applyFont="1" applyBorder="1" applyAlignment="1">
      <alignment horizontal="center" vertical="center" textRotation="90"/>
    </xf>
    <xf numFmtId="0" fontId="4" fillId="0" borderId="87" xfId="0" applyFont="1" applyBorder="1" applyAlignment="1">
      <alignment horizontal="center" vertical="center" textRotation="90"/>
    </xf>
    <xf numFmtId="0" fontId="4" fillId="0" borderId="90" xfId="0" applyFont="1" applyBorder="1" applyAlignment="1">
      <alignment horizontal="center" vertical="center" textRotation="90"/>
    </xf>
    <xf numFmtId="0" fontId="4" fillId="0" borderId="88" xfId="0" applyFont="1" applyBorder="1" applyAlignment="1">
      <alignment horizontal="center" vertical="center" textRotation="90"/>
    </xf>
    <xf numFmtId="0" fontId="4" fillId="0" borderId="88" xfId="0" applyFont="1" applyBorder="1" applyAlignment="1">
      <alignment horizontal="center" vertical="center" textRotation="90" wrapText="1"/>
    </xf>
    <xf numFmtId="0" fontId="4" fillId="0" borderId="86" xfId="0" applyFont="1" applyBorder="1" applyAlignment="1">
      <alignment horizontal="center" vertical="center" textRotation="90" wrapText="1"/>
    </xf>
    <xf numFmtId="0" fontId="4" fillId="0" borderId="87" xfId="0" applyFont="1" applyBorder="1" applyAlignment="1">
      <alignment horizontal="center" vertical="center" textRotation="90" wrapText="1"/>
    </xf>
    <xf numFmtId="0" fontId="59" fillId="11" borderId="4" xfId="8" applyNumberFormat="1" applyFont="1" applyFill="1" applyBorder="1" applyAlignment="1">
      <alignment horizontal="center" vertical="center" wrapText="1"/>
    </xf>
    <xf numFmtId="0" fontId="59" fillId="11" borderId="5" xfId="8" applyNumberFormat="1" applyFont="1" applyFill="1" applyBorder="1" applyAlignment="1">
      <alignment horizontal="center" vertical="center" wrapText="1"/>
    </xf>
    <xf numFmtId="0" fontId="59" fillId="11" borderId="16" xfId="8" applyNumberFormat="1" applyFont="1" applyFill="1" applyBorder="1" applyAlignment="1">
      <alignment horizontal="center" vertical="center" wrapText="1"/>
    </xf>
    <xf numFmtId="0" fontId="11" fillId="0" borderId="2" xfId="0" applyFont="1" applyBorder="1" applyAlignment="1">
      <alignment horizontal="left" vertical="top" wrapText="1"/>
    </xf>
    <xf numFmtId="0" fontId="11" fillId="0" borderId="0" xfId="0" applyFont="1" applyAlignment="1">
      <alignment horizontal="left" vertical="top" wrapText="1"/>
    </xf>
    <xf numFmtId="0" fontId="62" fillId="0" borderId="4" xfId="0" applyFont="1" applyBorder="1" applyAlignment="1">
      <alignment horizontal="center" vertical="center" textRotation="90"/>
    </xf>
    <xf numFmtId="0" fontId="62" fillId="0" borderId="5" xfId="0" applyFont="1" applyBorder="1" applyAlignment="1">
      <alignment horizontal="center" vertical="center" textRotation="90"/>
    </xf>
    <xf numFmtId="0" fontId="62" fillId="0" borderId="25" xfId="0" applyFont="1" applyBorder="1" applyAlignment="1">
      <alignment horizontal="center" vertical="center" textRotation="90"/>
    </xf>
    <xf numFmtId="0" fontId="11" fillId="0" borderId="2" xfId="0" applyFont="1" applyBorder="1" applyAlignment="1">
      <alignment horizontal="center" vertical="top" wrapText="1"/>
    </xf>
    <xf numFmtId="0" fontId="11" fillId="0" borderId="0" xfId="0" applyFont="1" applyAlignment="1">
      <alignment horizontal="center" vertical="top" wrapText="1"/>
    </xf>
    <xf numFmtId="0" fontId="4" fillId="0" borderId="4"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16" xfId="0" applyFont="1" applyBorder="1" applyAlignment="1">
      <alignment horizontal="center" vertical="center" textRotation="90" wrapText="1"/>
    </xf>
  </cellXfs>
  <cellStyles count="12">
    <cellStyle name="Hyperlink" xfId="8" builtinId="8"/>
    <cellStyle name="Komma" xfId="5" builtinId="3"/>
    <cellStyle name="Komma_calculatiemodule-versie2" xfId="1" xr:uid="{00000000-0005-0000-0000-000000000000}"/>
    <cellStyle name="Normal" xfId="10" xr:uid="{00000000-0005-0000-0000-000000000000}"/>
    <cellStyle name="Procent" xfId="6" builtinId="5"/>
    <cellStyle name="Standaard" xfId="0" builtinId="0"/>
    <cellStyle name="Standaard 2" xfId="9" xr:uid="{00000000-0005-0000-0000-000036000000}"/>
    <cellStyle name="Standaard 3" xfId="11" xr:uid="{D948CE4C-0DDC-4934-8158-69D25BE2CAC3}"/>
    <cellStyle name="Standaard_calculatiemodule-versie2" xfId="2" xr:uid="{00000000-0005-0000-0000-000002000000}"/>
    <cellStyle name="Standaard_Ruimtestaat - VWT-gouden versie miv 01-09-06" xfId="7" xr:uid="{A84BFDB8-97A3-49B8-BCE1-8DE3E4CD7E8F}"/>
    <cellStyle name="Valuta" xfId="3" builtinId="4"/>
    <cellStyle name="Valuta 2" xfId="4" xr:uid="{00000000-0005-0000-0000-000033000000}"/>
  </cellStyles>
  <dxfs count="34">
    <dxf>
      <font>
        <b val="0"/>
        <i val="0"/>
        <strike val="0"/>
        <condense val="0"/>
        <extend val="0"/>
        <outline val="0"/>
        <shadow val="0"/>
        <u val="none"/>
        <vertAlign val="baseline"/>
        <sz val="10"/>
        <color theme="1"/>
        <name val="Calibri"/>
        <family val="2"/>
        <scheme val="minor"/>
      </font>
      <numFmt numFmtId="168" formatCode="_ * #,##0_ ;_ * \-#,##0_ ;_ * &quot;-&quot;??_ ;_ @_ "/>
      <fill>
        <patternFill patternType="solid">
          <fgColor indexed="64"/>
          <bgColor rgb="FFFFF3FC"/>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Calibri"/>
        <family val="2"/>
        <scheme val="minor"/>
      </font>
      <numFmt numFmtId="168" formatCode="_ * #,##0_ ;_ * \-#,##0_ ;_ * &quot;-&quot;??_ ;_ @_ "/>
      <fill>
        <patternFill patternType="solid">
          <fgColor indexed="64"/>
          <bgColor rgb="FFFFF3FC"/>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6" formatCode="#,##0\ &quot;m²&quo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66" formatCode="#,##0\ &quot;m²&quot;"/>
      <fill>
        <patternFill patternType="solid">
          <fgColor indexed="64"/>
          <bgColor rgb="FFFFF3FC"/>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FF33CC"/>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9" formatCode="#,##0.00\ &quot;m²&quot;"/>
      <fill>
        <patternFill patternType="solid">
          <fgColor indexed="64"/>
          <bgColor rgb="FFFFF3FC"/>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3FC"/>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33CC"/>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thin">
          <color indexed="64"/>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FF33CC"/>
      <color rgb="FFFFF3FC"/>
      <color rgb="FFFFD1F3"/>
      <color rgb="FFFF99FF"/>
      <color rgb="FF808080"/>
      <color rgb="FF00B0F0"/>
      <color rgb="FF172983"/>
      <color rgb="FF09B5AC"/>
      <color rgb="FF00FF00"/>
      <color rgb="FFC0FC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eender-my.sharepoint.com/ADM/DC-Gedeeld/FD-Aanbestedingen/2015/Europese%20aanbestedingen/Schoonmaak/Voorbereiding/Europese%20aanbesteding%202010/Kopie%20van%20Calculatiemodel%20definiti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DC"/>
      <sheetName val="kengetal Overig"/>
      <sheetName val="locaties"/>
      <sheetName val="totaal per locatie"/>
      <sheetName val="locatie anna palowna"/>
      <sheetName val="locatie flintstraat"/>
      <sheetName val="locatie van schaikweg"/>
      <sheetName val="locatie veldlaan"/>
      <sheetName val="locatie stadionplein"/>
      <sheetName val="locatie aska"/>
      <sheetName val="locatie idee ict"/>
      <sheetName val="locatie cicero"/>
      <sheetName val="locatie ahg fokkerstraat"/>
      <sheetName val="locatie stuifzandseweg"/>
      <sheetName val="locatie werkhorst"/>
      <sheetName val="sociale voorzieningen"/>
      <sheetName val="sociale lasten"/>
      <sheetName val="tariefopbouw"/>
      <sheetName val="gemiddeld tarief"/>
      <sheetName val="onregelmatigheidsmatrix"/>
      <sheetName val="extra werkzaamheden"/>
    </sheetNames>
    <sheetDataSet>
      <sheetData sheetId="0">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1.9</v>
          </cell>
          <cell r="B18" t="str">
            <v>Portaal</v>
          </cell>
          <cell r="C18" t="str">
            <v>Verkeersruimten</v>
          </cell>
          <cell r="D18" t="str">
            <v>5/w</v>
          </cell>
          <cell r="E18">
            <v>0</v>
          </cell>
          <cell r="F18" t="str">
            <v>4/w</v>
          </cell>
          <cell r="G18">
            <v>0</v>
          </cell>
          <cell r="H18" t="str">
            <v>3/w</v>
          </cell>
          <cell r="I18">
            <v>0</v>
          </cell>
          <cell r="J18" t="str">
            <v>2/w</v>
          </cell>
          <cell r="K18">
            <v>0</v>
          </cell>
          <cell r="L18" t="str">
            <v>1/w</v>
          </cell>
          <cell r="M18">
            <v>0</v>
          </cell>
        </row>
        <row r="19">
          <cell r="A19" t="str">
            <v>1.10</v>
          </cell>
          <cell r="B19" t="str">
            <v>Proceshal</v>
          </cell>
          <cell r="C19" t="str">
            <v>Verkeersruimten</v>
          </cell>
          <cell r="D19" t="str">
            <v>5/w</v>
          </cell>
          <cell r="E19">
            <v>0</v>
          </cell>
          <cell r="F19" t="str">
            <v>4/w</v>
          </cell>
          <cell r="G19">
            <v>0</v>
          </cell>
          <cell r="H19" t="str">
            <v>3/w</v>
          </cell>
          <cell r="I19">
            <v>0</v>
          </cell>
          <cell r="J19" t="str">
            <v>2/w</v>
          </cell>
          <cell r="K19">
            <v>0</v>
          </cell>
          <cell r="L19" t="str">
            <v>1/w</v>
          </cell>
          <cell r="M19">
            <v>0</v>
          </cell>
        </row>
        <row r="20">
          <cell r="A20" t="str">
            <v>2.1</v>
          </cell>
          <cell r="B20" t="str">
            <v>Kantoorruimte</v>
          </cell>
          <cell r="C20" t="str">
            <v>Werkkamers/Theorielokalen</v>
          </cell>
          <cell r="D20" t="str">
            <v>5/w</v>
          </cell>
          <cell r="E20">
            <v>0</v>
          </cell>
          <cell r="F20" t="str">
            <v>4/w</v>
          </cell>
          <cell r="G20">
            <v>0</v>
          </cell>
          <cell r="H20" t="str">
            <v>3/w</v>
          </cell>
          <cell r="I20">
            <v>0</v>
          </cell>
          <cell r="J20" t="str">
            <v>2/w</v>
          </cell>
          <cell r="K20">
            <v>0</v>
          </cell>
          <cell r="L20" t="str">
            <v>1/w</v>
          </cell>
          <cell r="M20">
            <v>0</v>
          </cell>
        </row>
        <row r="21">
          <cell r="A21" t="str">
            <v>2.2</v>
          </cell>
          <cell r="B21" t="str">
            <v>Computerlokaal</v>
          </cell>
          <cell r="C21" t="str">
            <v>Werkkamers/Theorielokalen</v>
          </cell>
          <cell r="D21" t="str">
            <v>5/w</v>
          </cell>
          <cell r="E21">
            <v>0</v>
          </cell>
          <cell r="F21" t="str">
            <v>4/w</v>
          </cell>
          <cell r="G21">
            <v>0</v>
          </cell>
          <cell r="H21" t="str">
            <v>3/w</v>
          </cell>
          <cell r="I21">
            <v>0</v>
          </cell>
          <cell r="J21" t="str">
            <v>2/w</v>
          </cell>
          <cell r="K21">
            <v>0</v>
          </cell>
          <cell r="L21" t="str">
            <v>1/w</v>
          </cell>
          <cell r="M21">
            <v>0</v>
          </cell>
        </row>
        <row r="22">
          <cell r="A22" t="str">
            <v>2.3</v>
          </cell>
          <cell r="B22" t="str">
            <v>Computerruimte</v>
          </cell>
          <cell r="C22" t="str">
            <v>Werkkamers/Theorielokalen</v>
          </cell>
          <cell r="D22" t="str">
            <v>5/w</v>
          </cell>
          <cell r="E22">
            <v>0</v>
          </cell>
          <cell r="F22" t="str">
            <v>4/w</v>
          </cell>
          <cell r="G22">
            <v>0</v>
          </cell>
          <cell r="H22" t="str">
            <v>3/w</v>
          </cell>
          <cell r="I22">
            <v>0</v>
          </cell>
          <cell r="J22" t="str">
            <v>2/w</v>
          </cell>
          <cell r="K22">
            <v>0</v>
          </cell>
          <cell r="L22" t="str">
            <v>1/w</v>
          </cell>
          <cell r="M22">
            <v>0</v>
          </cell>
        </row>
        <row r="23">
          <cell r="A23" t="str">
            <v>2.4</v>
          </cell>
          <cell r="B23" t="str">
            <v>Werkruimte</v>
          </cell>
          <cell r="C23" t="str">
            <v>Werkkamers/Theorielokalen</v>
          </cell>
          <cell r="D23" t="str">
            <v>5/w</v>
          </cell>
          <cell r="E23">
            <v>0</v>
          </cell>
          <cell r="F23" t="str">
            <v>4/w</v>
          </cell>
          <cell r="G23">
            <v>0</v>
          </cell>
          <cell r="H23" t="str">
            <v>3/w</v>
          </cell>
          <cell r="I23">
            <v>0</v>
          </cell>
          <cell r="J23" t="str">
            <v>2/w</v>
          </cell>
          <cell r="K23">
            <v>0</v>
          </cell>
          <cell r="L23" t="str">
            <v>1/w</v>
          </cell>
          <cell r="M23">
            <v>0</v>
          </cell>
        </row>
        <row r="24">
          <cell r="A24" t="str">
            <v>2.5</v>
          </cell>
          <cell r="B24" t="str">
            <v>Docentenkamer</v>
          </cell>
          <cell r="C24" t="str">
            <v>Werkkamers/Theorielokalen</v>
          </cell>
          <cell r="D24" t="str">
            <v>5/w</v>
          </cell>
          <cell r="E24">
            <v>0</v>
          </cell>
          <cell r="F24" t="str">
            <v>4/w</v>
          </cell>
          <cell r="G24">
            <v>0</v>
          </cell>
          <cell r="H24" t="str">
            <v>3/w</v>
          </cell>
          <cell r="I24">
            <v>0</v>
          </cell>
          <cell r="J24" t="str">
            <v>2/w</v>
          </cell>
          <cell r="K24">
            <v>0</v>
          </cell>
          <cell r="L24" t="str">
            <v>1/w</v>
          </cell>
          <cell r="M24">
            <v>0</v>
          </cell>
        </row>
        <row r="25">
          <cell r="A25" t="str">
            <v>2.6</v>
          </cell>
          <cell r="B25" t="str">
            <v>Flexruimte</v>
          </cell>
          <cell r="C25" t="str">
            <v>Werkkamers/Theorielokalen</v>
          </cell>
          <cell r="D25" t="str">
            <v>5/w</v>
          </cell>
          <cell r="E25">
            <v>0</v>
          </cell>
          <cell r="F25" t="str">
            <v>4/w</v>
          </cell>
          <cell r="G25">
            <v>0</v>
          </cell>
          <cell r="H25" t="str">
            <v>3/w</v>
          </cell>
          <cell r="I25">
            <v>0</v>
          </cell>
          <cell r="J25" t="str">
            <v>2/w</v>
          </cell>
          <cell r="K25">
            <v>0</v>
          </cell>
          <cell r="L25" t="str">
            <v>1/w</v>
          </cell>
          <cell r="M25">
            <v>0</v>
          </cell>
        </row>
        <row r="26">
          <cell r="A26" t="str">
            <v>2.7</v>
          </cell>
          <cell r="B26" t="str">
            <v>Les-/theorielokaal</v>
          </cell>
          <cell r="C26" t="str">
            <v>Werkkamers/Theorielokalen</v>
          </cell>
          <cell r="D26" t="str">
            <v>5/w</v>
          </cell>
          <cell r="E26">
            <v>0</v>
          </cell>
          <cell r="F26" t="str">
            <v>4/w</v>
          </cell>
          <cell r="G26">
            <v>0</v>
          </cell>
          <cell r="H26" t="str">
            <v>3/w</v>
          </cell>
          <cell r="I26">
            <v>0</v>
          </cell>
          <cell r="J26" t="str">
            <v>2/w</v>
          </cell>
          <cell r="K26">
            <v>0</v>
          </cell>
          <cell r="L26" t="str">
            <v>1/w</v>
          </cell>
          <cell r="M26">
            <v>0</v>
          </cell>
        </row>
        <row r="27">
          <cell r="A27" t="str">
            <v>2.8</v>
          </cell>
          <cell r="B27" t="str">
            <v>Receptieruimte</v>
          </cell>
          <cell r="C27" t="str">
            <v>Werkkamers/Theorielokalen</v>
          </cell>
          <cell r="D27" t="str">
            <v>5/w</v>
          </cell>
          <cell r="E27">
            <v>0</v>
          </cell>
          <cell r="F27" t="str">
            <v>4/w</v>
          </cell>
          <cell r="G27">
            <v>0</v>
          </cell>
          <cell r="H27" t="str">
            <v>3/w</v>
          </cell>
          <cell r="I27">
            <v>0</v>
          </cell>
          <cell r="J27" t="str">
            <v>2/w</v>
          </cell>
          <cell r="K27">
            <v>0</v>
          </cell>
          <cell r="L27" t="str">
            <v>1/w</v>
          </cell>
          <cell r="M27">
            <v>0</v>
          </cell>
        </row>
        <row r="28">
          <cell r="A28" t="str">
            <v>2.9</v>
          </cell>
          <cell r="B28" t="str">
            <v>Spreekkamer</v>
          </cell>
          <cell r="C28" t="str">
            <v>Werkkamers/Theorielokalen</v>
          </cell>
          <cell r="D28" t="str">
            <v>5/w</v>
          </cell>
          <cell r="E28">
            <v>0</v>
          </cell>
          <cell r="F28" t="str">
            <v>4/w</v>
          </cell>
          <cell r="G28">
            <v>0</v>
          </cell>
          <cell r="H28" t="str">
            <v>3/w</v>
          </cell>
          <cell r="I28">
            <v>0</v>
          </cell>
          <cell r="J28" t="str">
            <v>2/w</v>
          </cell>
          <cell r="K28">
            <v>0</v>
          </cell>
          <cell r="L28" t="str">
            <v>1/w</v>
          </cell>
          <cell r="M28">
            <v>0</v>
          </cell>
        </row>
        <row r="29">
          <cell r="A29" t="str">
            <v>2.10</v>
          </cell>
          <cell r="B29" t="str">
            <v>Studieruimte</v>
          </cell>
          <cell r="C29" t="str">
            <v>Werkkamers/Theorielokalen</v>
          </cell>
          <cell r="D29" t="str">
            <v>5/w</v>
          </cell>
          <cell r="E29">
            <v>0</v>
          </cell>
          <cell r="F29" t="str">
            <v>4/w</v>
          </cell>
          <cell r="G29">
            <v>0</v>
          </cell>
          <cell r="H29" t="str">
            <v>3/w</v>
          </cell>
          <cell r="I29">
            <v>0</v>
          </cell>
          <cell r="J29" t="str">
            <v>2/w</v>
          </cell>
          <cell r="K29">
            <v>0</v>
          </cell>
          <cell r="L29" t="str">
            <v>1/w</v>
          </cell>
          <cell r="M29">
            <v>0</v>
          </cell>
        </row>
        <row r="30">
          <cell r="A30" t="str">
            <v>2.11</v>
          </cell>
          <cell r="B30" t="str">
            <v>Studio</v>
          </cell>
          <cell r="C30" t="str">
            <v>Werkkamers/Theorielokalen</v>
          </cell>
          <cell r="D30" t="str">
            <v>5/w</v>
          </cell>
          <cell r="E30">
            <v>0</v>
          </cell>
          <cell r="F30" t="str">
            <v>4/w</v>
          </cell>
          <cell r="G30">
            <v>0</v>
          </cell>
          <cell r="H30" t="str">
            <v>3/w</v>
          </cell>
          <cell r="I30">
            <v>0</v>
          </cell>
          <cell r="J30" t="str">
            <v>2/w</v>
          </cell>
          <cell r="K30">
            <v>0</v>
          </cell>
          <cell r="L30" t="str">
            <v>1/w</v>
          </cell>
          <cell r="M30">
            <v>0</v>
          </cell>
        </row>
        <row r="31">
          <cell r="A31" t="str">
            <v>2.12</v>
          </cell>
          <cell r="B31" t="str">
            <v>Vergaderruimte</v>
          </cell>
          <cell r="C31" t="str">
            <v>Werkkamers/Theorielokalen</v>
          </cell>
          <cell r="D31" t="str">
            <v>5/w</v>
          </cell>
          <cell r="E31">
            <v>0</v>
          </cell>
          <cell r="F31" t="str">
            <v>4/w</v>
          </cell>
          <cell r="G31">
            <v>0</v>
          </cell>
          <cell r="H31" t="str">
            <v>3/w</v>
          </cell>
          <cell r="I31">
            <v>0</v>
          </cell>
          <cell r="J31" t="str">
            <v>2/w</v>
          </cell>
          <cell r="K31">
            <v>0</v>
          </cell>
          <cell r="L31" t="str">
            <v>1/w</v>
          </cell>
          <cell r="M31">
            <v>0</v>
          </cell>
        </row>
        <row r="32">
          <cell r="A32" t="str">
            <v>3.1</v>
          </cell>
          <cell r="B32" t="str">
            <v>Dramalokaal</v>
          </cell>
          <cell r="C32" t="str">
            <v>Vakspecifieke lokalen</v>
          </cell>
          <cell r="D32" t="str">
            <v>5/w</v>
          </cell>
          <cell r="E32">
            <v>0</v>
          </cell>
          <cell r="F32" t="str">
            <v>4/w</v>
          </cell>
          <cell r="G32">
            <v>0</v>
          </cell>
          <cell r="H32" t="str">
            <v>3/w</v>
          </cell>
          <cell r="I32">
            <v>0</v>
          </cell>
          <cell r="J32" t="str">
            <v>2/w</v>
          </cell>
          <cell r="K32">
            <v>0</v>
          </cell>
          <cell r="L32" t="str">
            <v>1/w</v>
          </cell>
          <cell r="M32">
            <v>0</v>
          </cell>
        </row>
        <row r="33">
          <cell r="A33" t="str">
            <v>3.2</v>
          </cell>
          <cell r="B33" t="str">
            <v>Gastenverblijf</v>
          </cell>
          <cell r="C33" t="str">
            <v>Vakspecifieke lokalen</v>
          </cell>
          <cell r="D33" t="str">
            <v>5/w</v>
          </cell>
          <cell r="E33">
            <v>0</v>
          </cell>
          <cell r="F33" t="str">
            <v>4/w</v>
          </cell>
          <cell r="G33">
            <v>0</v>
          </cell>
          <cell r="H33" t="str">
            <v>3/w</v>
          </cell>
          <cell r="I33">
            <v>0</v>
          </cell>
          <cell r="J33" t="str">
            <v>2/w</v>
          </cell>
          <cell r="K33">
            <v>0</v>
          </cell>
          <cell r="L33" t="str">
            <v>1/w</v>
          </cell>
          <cell r="M33">
            <v>0</v>
          </cell>
        </row>
        <row r="34">
          <cell r="A34" t="str">
            <v>3.3</v>
          </cell>
          <cell r="B34" t="str">
            <v>Lokaal Verpleegkunde</v>
          </cell>
          <cell r="C34" t="str">
            <v>Vakspecifieke lokalen</v>
          </cell>
          <cell r="D34" t="str">
            <v>5/w</v>
          </cell>
          <cell r="E34">
            <v>0</v>
          </cell>
          <cell r="F34" t="str">
            <v>4/w</v>
          </cell>
          <cell r="G34">
            <v>0</v>
          </cell>
          <cell r="H34" t="str">
            <v>3/w</v>
          </cell>
          <cell r="I34">
            <v>0</v>
          </cell>
          <cell r="J34" t="str">
            <v>2/w</v>
          </cell>
          <cell r="K34">
            <v>0</v>
          </cell>
          <cell r="L34" t="str">
            <v>1/w</v>
          </cell>
          <cell r="M34">
            <v>0</v>
          </cell>
        </row>
        <row r="35">
          <cell r="A35" t="str">
            <v>3.4</v>
          </cell>
          <cell r="B35" t="str">
            <v>Lokaal Huishoudkunde</v>
          </cell>
          <cell r="C35" t="str">
            <v>Vakspecifieke lokalen</v>
          </cell>
          <cell r="D35" t="str">
            <v>5/w</v>
          </cell>
          <cell r="E35">
            <v>0</v>
          </cell>
          <cell r="F35" t="str">
            <v>4/w</v>
          </cell>
          <cell r="G35">
            <v>0</v>
          </cell>
          <cell r="H35" t="str">
            <v>3/w</v>
          </cell>
          <cell r="I35">
            <v>0</v>
          </cell>
          <cell r="J35" t="str">
            <v>2/w</v>
          </cell>
          <cell r="K35">
            <v>0</v>
          </cell>
          <cell r="L35" t="str">
            <v>1/w</v>
          </cell>
          <cell r="M35">
            <v>0</v>
          </cell>
        </row>
        <row r="36">
          <cell r="A36" t="str">
            <v>3.5</v>
          </cell>
          <cell r="B36" t="str">
            <v>Kookleslokaal</v>
          </cell>
          <cell r="C36" t="str">
            <v>Vakspecifieke lokalen</v>
          </cell>
          <cell r="D36" t="str">
            <v>5/w</v>
          </cell>
          <cell r="E36">
            <v>0</v>
          </cell>
          <cell r="F36" t="str">
            <v>4/w</v>
          </cell>
          <cell r="G36">
            <v>0</v>
          </cell>
          <cell r="H36" t="str">
            <v>3/w</v>
          </cell>
          <cell r="I36">
            <v>0</v>
          </cell>
          <cell r="J36" t="str">
            <v>2/w</v>
          </cell>
          <cell r="K36">
            <v>0</v>
          </cell>
          <cell r="L36" t="str">
            <v>1/w</v>
          </cell>
          <cell r="M36">
            <v>0</v>
          </cell>
        </row>
        <row r="37">
          <cell r="A37" t="str">
            <v>3.6</v>
          </cell>
          <cell r="B37" t="str">
            <v>Kraamlokaal</v>
          </cell>
          <cell r="C37" t="str">
            <v>Vakspecifieke lokalen</v>
          </cell>
          <cell r="D37" t="str">
            <v>5/w</v>
          </cell>
          <cell r="E37">
            <v>0</v>
          </cell>
          <cell r="F37" t="str">
            <v>4/w</v>
          </cell>
          <cell r="G37">
            <v>0</v>
          </cell>
          <cell r="H37" t="str">
            <v>3/w</v>
          </cell>
          <cell r="I37">
            <v>0</v>
          </cell>
          <cell r="J37" t="str">
            <v>2/w</v>
          </cell>
          <cell r="K37">
            <v>0</v>
          </cell>
          <cell r="L37" t="str">
            <v>1/w</v>
          </cell>
          <cell r="M37">
            <v>0</v>
          </cell>
        </row>
        <row r="38">
          <cell r="A38" t="str">
            <v>3.7</v>
          </cell>
          <cell r="B38" t="str">
            <v>Opleidingsrestaurant</v>
          </cell>
          <cell r="C38" t="str">
            <v>Vakspecifieke lokalen</v>
          </cell>
          <cell r="D38" t="str">
            <v>5/w</v>
          </cell>
          <cell r="E38">
            <v>0</v>
          </cell>
          <cell r="F38" t="str">
            <v>4/w</v>
          </cell>
          <cell r="G38">
            <v>0</v>
          </cell>
          <cell r="H38" t="str">
            <v>3/w</v>
          </cell>
          <cell r="I38">
            <v>0</v>
          </cell>
          <cell r="J38" t="str">
            <v>2/w</v>
          </cell>
          <cell r="K38">
            <v>0</v>
          </cell>
          <cell r="L38" t="str">
            <v>1/w</v>
          </cell>
          <cell r="M38">
            <v>0</v>
          </cell>
        </row>
        <row r="39">
          <cell r="A39" t="str">
            <v>3.8</v>
          </cell>
          <cell r="B39" t="str">
            <v>Praktijklokaal</v>
          </cell>
          <cell r="C39" t="str">
            <v>Vakspecifieke lokalen</v>
          </cell>
          <cell r="D39" t="str">
            <v>5/w</v>
          </cell>
          <cell r="E39">
            <v>0</v>
          </cell>
          <cell r="F39" t="str">
            <v>4/w</v>
          </cell>
          <cell r="G39">
            <v>0</v>
          </cell>
          <cell r="H39" t="str">
            <v>3/w</v>
          </cell>
          <cell r="I39">
            <v>0</v>
          </cell>
          <cell r="J39" t="str">
            <v>2/w</v>
          </cell>
          <cell r="K39">
            <v>0</v>
          </cell>
          <cell r="L39" t="str">
            <v>1/w</v>
          </cell>
          <cell r="M39">
            <v>0</v>
          </cell>
        </row>
        <row r="40">
          <cell r="A40" t="str">
            <v>3.9</v>
          </cell>
          <cell r="B40" t="str">
            <v>Separeerruimte</v>
          </cell>
          <cell r="C40" t="str">
            <v>Vakspecifieke lokalen</v>
          </cell>
          <cell r="D40" t="str">
            <v>5/w</v>
          </cell>
          <cell r="E40">
            <v>0</v>
          </cell>
          <cell r="F40" t="str">
            <v>4/w</v>
          </cell>
          <cell r="G40">
            <v>0</v>
          </cell>
          <cell r="H40" t="str">
            <v>3/w</v>
          </cell>
          <cell r="I40">
            <v>0</v>
          </cell>
          <cell r="J40" t="str">
            <v>2/w</v>
          </cell>
          <cell r="K40">
            <v>0</v>
          </cell>
          <cell r="L40" t="str">
            <v>1/w</v>
          </cell>
          <cell r="M40">
            <v>0</v>
          </cell>
        </row>
        <row r="41">
          <cell r="A41" t="str">
            <v>3.10</v>
          </cell>
          <cell r="B41" t="str">
            <v>Technieklokaal</v>
          </cell>
          <cell r="C41" t="str">
            <v>Vakspecifieke lokalen</v>
          </cell>
          <cell r="D41" t="str">
            <v>5/w</v>
          </cell>
          <cell r="E41">
            <v>0</v>
          </cell>
          <cell r="F41" t="str">
            <v>4/w</v>
          </cell>
          <cell r="G41">
            <v>0</v>
          </cell>
          <cell r="H41" t="str">
            <v>3/w</v>
          </cell>
          <cell r="I41">
            <v>0</v>
          </cell>
          <cell r="J41" t="str">
            <v>2/w</v>
          </cell>
          <cell r="K41">
            <v>0</v>
          </cell>
          <cell r="L41" t="str">
            <v>1/w</v>
          </cell>
          <cell r="M41">
            <v>0</v>
          </cell>
        </row>
        <row r="42">
          <cell r="A42" t="str">
            <v>3.11</v>
          </cell>
          <cell r="B42" t="str">
            <v>Handvaardigheidslokaal</v>
          </cell>
          <cell r="C42" t="str">
            <v>Vakspecifieke lokalen</v>
          </cell>
          <cell r="D42" t="str">
            <v>5/w</v>
          </cell>
          <cell r="E42">
            <v>0</v>
          </cell>
          <cell r="F42" t="str">
            <v>4/w</v>
          </cell>
          <cell r="G42">
            <v>0</v>
          </cell>
          <cell r="H42" t="str">
            <v>3/w</v>
          </cell>
          <cell r="I42">
            <v>0</v>
          </cell>
          <cell r="J42" t="str">
            <v>2/w</v>
          </cell>
          <cell r="K42">
            <v>0</v>
          </cell>
          <cell r="L42" t="str">
            <v>1/w</v>
          </cell>
          <cell r="M42">
            <v>0</v>
          </cell>
        </row>
        <row r="43">
          <cell r="A43" t="str">
            <v>3.12</v>
          </cell>
          <cell r="B43" t="str">
            <v>Tekenlokaal</v>
          </cell>
          <cell r="C43" t="str">
            <v>Vakspecifieke lokalen</v>
          </cell>
          <cell r="D43" t="str">
            <v>5/w</v>
          </cell>
          <cell r="E43">
            <v>0</v>
          </cell>
          <cell r="F43" t="str">
            <v>4/w</v>
          </cell>
          <cell r="G43">
            <v>0</v>
          </cell>
          <cell r="H43" t="str">
            <v>3/w</v>
          </cell>
          <cell r="I43">
            <v>0</v>
          </cell>
          <cell r="J43" t="str">
            <v>2/w</v>
          </cell>
          <cell r="K43">
            <v>0</v>
          </cell>
          <cell r="L43" t="str">
            <v>1/w</v>
          </cell>
          <cell r="M43">
            <v>0</v>
          </cell>
        </row>
        <row r="44">
          <cell r="A44" t="str">
            <v>3.13</v>
          </cell>
          <cell r="B44" t="str">
            <v>Waskeuken</v>
          </cell>
          <cell r="C44" t="str">
            <v>Vakspecifieke lokalen</v>
          </cell>
          <cell r="D44" t="str">
            <v>5/w</v>
          </cell>
          <cell r="E44">
            <v>0</v>
          </cell>
          <cell r="F44" t="str">
            <v>4/w</v>
          </cell>
          <cell r="G44">
            <v>0</v>
          </cell>
          <cell r="H44" t="str">
            <v>3/w</v>
          </cell>
          <cell r="I44">
            <v>0</v>
          </cell>
          <cell r="J44" t="str">
            <v>2/w</v>
          </cell>
          <cell r="K44">
            <v>0</v>
          </cell>
          <cell r="L44" t="str">
            <v>1/w</v>
          </cell>
          <cell r="M44">
            <v>0</v>
          </cell>
        </row>
        <row r="45">
          <cell r="A45" t="str">
            <v>3.14</v>
          </cell>
          <cell r="B45" t="str">
            <v>Winkellokaal</v>
          </cell>
          <cell r="C45" t="str">
            <v>Vakspecifieke lokalen</v>
          </cell>
          <cell r="D45" t="str">
            <v>5/w</v>
          </cell>
          <cell r="E45">
            <v>0</v>
          </cell>
          <cell r="F45" t="str">
            <v>4/w</v>
          </cell>
          <cell r="G45">
            <v>0</v>
          </cell>
          <cell r="H45" t="str">
            <v>3/w</v>
          </cell>
          <cell r="I45">
            <v>0</v>
          </cell>
          <cell r="J45" t="str">
            <v>2/w</v>
          </cell>
          <cell r="K45">
            <v>0</v>
          </cell>
          <cell r="L45" t="str">
            <v>1/w</v>
          </cell>
          <cell r="M45">
            <v>0</v>
          </cell>
        </row>
        <row r="46">
          <cell r="A46" t="str">
            <v>3.15</v>
          </cell>
          <cell r="B46" t="str">
            <v>Laboratorium</v>
          </cell>
          <cell r="C46" t="str">
            <v>Vakspecifieke lokalen</v>
          </cell>
          <cell r="D46" t="str">
            <v>5/w</v>
          </cell>
          <cell r="E46">
            <v>0</v>
          </cell>
          <cell r="F46" t="str">
            <v>4/w</v>
          </cell>
          <cell r="G46">
            <v>0</v>
          </cell>
          <cell r="H46" t="str">
            <v>3/w</v>
          </cell>
          <cell r="I46">
            <v>0</v>
          </cell>
          <cell r="J46" t="str">
            <v>2/w</v>
          </cell>
          <cell r="K46">
            <v>0</v>
          </cell>
          <cell r="L46" t="str">
            <v>1/w</v>
          </cell>
          <cell r="M46">
            <v>0</v>
          </cell>
        </row>
        <row r="47">
          <cell r="A47" t="str">
            <v>4.1</v>
          </cell>
          <cell r="B47" t="str">
            <v>Autotechniek</v>
          </cell>
          <cell r="C47" t="str">
            <v>Praktijklokalen</v>
          </cell>
          <cell r="D47" t="str">
            <v>5/w</v>
          </cell>
          <cell r="E47">
            <v>0</v>
          </cell>
          <cell r="F47" t="str">
            <v>4/w</v>
          </cell>
          <cell r="G47">
            <v>0</v>
          </cell>
          <cell r="H47" t="str">
            <v>3/w</v>
          </cell>
          <cell r="I47">
            <v>0</v>
          </cell>
          <cell r="J47" t="str">
            <v>2/w</v>
          </cell>
          <cell r="K47">
            <v>0</v>
          </cell>
          <cell r="L47" t="str">
            <v>1/w</v>
          </cell>
          <cell r="M47">
            <v>0</v>
          </cell>
        </row>
        <row r="48">
          <cell r="A48" t="str">
            <v>4.2</v>
          </cell>
          <cell r="B48" t="str">
            <v>Bakkerij</v>
          </cell>
          <cell r="C48" t="str">
            <v>Praktijklokalen</v>
          </cell>
          <cell r="D48" t="str">
            <v>5/w</v>
          </cell>
          <cell r="E48">
            <v>0</v>
          </cell>
          <cell r="F48" t="str">
            <v>4/w</v>
          </cell>
          <cell r="G48">
            <v>0</v>
          </cell>
          <cell r="H48" t="str">
            <v>3/w</v>
          </cell>
          <cell r="I48">
            <v>0</v>
          </cell>
          <cell r="J48" t="str">
            <v>2/w</v>
          </cell>
          <cell r="K48">
            <v>0</v>
          </cell>
          <cell r="L48" t="str">
            <v>1/w</v>
          </cell>
          <cell r="M48">
            <v>0</v>
          </cell>
        </row>
        <row r="49">
          <cell r="A49" t="str">
            <v>4.3</v>
          </cell>
          <cell r="B49" t="str">
            <v>Elektrotechnieklokaal</v>
          </cell>
          <cell r="C49" t="str">
            <v>Praktijklokalen</v>
          </cell>
          <cell r="D49" t="str">
            <v>5/w</v>
          </cell>
          <cell r="E49">
            <v>0</v>
          </cell>
          <cell r="F49" t="str">
            <v>4/w</v>
          </cell>
          <cell r="G49">
            <v>0</v>
          </cell>
          <cell r="H49" t="str">
            <v>3/w</v>
          </cell>
          <cell r="I49">
            <v>0</v>
          </cell>
          <cell r="J49" t="str">
            <v>2/w</v>
          </cell>
          <cell r="K49">
            <v>0</v>
          </cell>
          <cell r="L49" t="str">
            <v>1/w</v>
          </cell>
          <cell r="M49">
            <v>0</v>
          </cell>
        </row>
        <row r="50">
          <cell r="A50" t="str">
            <v>4.4</v>
          </cell>
          <cell r="B50" t="str">
            <v>Houtbewerkingslokaal</v>
          </cell>
          <cell r="C50" t="str">
            <v>Praktijklokalen</v>
          </cell>
          <cell r="D50" t="str">
            <v>5/w</v>
          </cell>
          <cell r="E50">
            <v>0</v>
          </cell>
          <cell r="F50" t="str">
            <v>4/w</v>
          </cell>
          <cell r="G50">
            <v>0</v>
          </cell>
          <cell r="H50" t="str">
            <v>3/w</v>
          </cell>
          <cell r="I50">
            <v>0</v>
          </cell>
          <cell r="J50" t="str">
            <v>2/w</v>
          </cell>
          <cell r="K50">
            <v>0</v>
          </cell>
          <cell r="L50" t="str">
            <v>1/w</v>
          </cell>
          <cell r="M50">
            <v>0</v>
          </cell>
        </row>
        <row r="51">
          <cell r="A51" t="str">
            <v>4.5</v>
          </cell>
          <cell r="B51" t="str">
            <v>Praktijklokaal</v>
          </cell>
          <cell r="C51" t="str">
            <v>Praktijklokalen</v>
          </cell>
          <cell r="D51" t="str">
            <v>5/w</v>
          </cell>
          <cell r="E51">
            <v>0</v>
          </cell>
          <cell r="F51" t="str">
            <v>4/w</v>
          </cell>
          <cell r="G51">
            <v>0</v>
          </cell>
          <cell r="H51" t="str">
            <v>3/w</v>
          </cell>
          <cell r="I51">
            <v>0</v>
          </cell>
          <cell r="J51" t="str">
            <v>2/w</v>
          </cell>
          <cell r="K51">
            <v>0</v>
          </cell>
          <cell r="L51" t="str">
            <v>1/w</v>
          </cell>
          <cell r="M51">
            <v>0</v>
          </cell>
        </row>
        <row r="52">
          <cell r="A52" t="str">
            <v>4.6</v>
          </cell>
          <cell r="B52" t="str">
            <v>Praktijkruimte</v>
          </cell>
          <cell r="C52" t="str">
            <v>Praktijklokalen</v>
          </cell>
          <cell r="D52" t="str">
            <v>5/w</v>
          </cell>
          <cell r="E52">
            <v>0</v>
          </cell>
          <cell r="F52" t="str">
            <v>4/w</v>
          </cell>
          <cell r="G52">
            <v>0</v>
          </cell>
          <cell r="H52" t="str">
            <v>3/w</v>
          </cell>
          <cell r="I52">
            <v>0</v>
          </cell>
          <cell r="J52" t="str">
            <v>2/w</v>
          </cell>
          <cell r="K52">
            <v>0</v>
          </cell>
          <cell r="L52" t="str">
            <v>1/w</v>
          </cell>
          <cell r="M52">
            <v>0</v>
          </cell>
        </row>
        <row r="53">
          <cell r="A53" t="str">
            <v>4.7</v>
          </cell>
          <cell r="B53" t="str">
            <v>Werkplaats</v>
          </cell>
          <cell r="C53" t="str">
            <v>Praktijklokalen</v>
          </cell>
          <cell r="D53" t="str">
            <v>5/w</v>
          </cell>
          <cell r="E53">
            <v>0</v>
          </cell>
          <cell r="F53" t="str">
            <v>4/w</v>
          </cell>
          <cell r="G53">
            <v>0</v>
          </cell>
          <cell r="H53" t="str">
            <v>3/w</v>
          </cell>
          <cell r="I53">
            <v>0</v>
          </cell>
          <cell r="J53" t="str">
            <v>2/w</v>
          </cell>
          <cell r="K53">
            <v>0</v>
          </cell>
          <cell r="L53" t="str">
            <v>1/w</v>
          </cell>
          <cell r="M53">
            <v>0</v>
          </cell>
        </row>
        <row r="54">
          <cell r="A54" t="str">
            <v>5.1</v>
          </cell>
          <cell r="B54" t="str">
            <v>Archief</v>
          </cell>
          <cell r="C54" t="str">
            <v>Algemene ruimten</v>
          </cell>
          <cell r="D54" t="str">
            <v>5/w</v>
          </cell>
          <cell r="E54">
            <v>0</v>
          </cell>
          <cell r="F54" t="str">
            <v>4/w</v>
          </cell>
          <cell r="G54">
            <v>0</v>
          </cell>
          <cell r="H54" t="str">
            <v>3/w</v>
          </cell>
          <cell r="I54">
            <v>0</v>
          </cell>
          <cell r="J54" t="str">
            <v>2/w</v>
          </cell>
          <cell r="K54">
            <v>0</v>
          </cell>
          <cell r="L54" t="str">
            <v>1/w</v>
          </cell>
          <cell r="M54">
            <v>0</v>
          </cell>
        </row>
        <row r="55">
          <cell r="A55" t="str">
            <v>5.2</v>
          </cell>
          <cell r="B55" t="str">
            <v>Auditorium</v>
          </cell>
          <cell r="C55" t="str">
            <v>Algemene ruimten</v>
          </cell>
          <cell r="D55" t="str">
            <v>5/w</v>
          </cell>
          <cell r="E55">
            <v>0</v>
          </cell>
          <cell r="F55" t="str">
            <v>4/w</v>
          </cell>
          <cell r="G55">
            <v>0</v>
          </cell>
          <cell r="H55" t="str">
            <v>3/w</v>
          </cell>
          <cell r="I55">
            <v>0</v>
          </cell>
          <cell r="J55" t="str">
            <v>2/w</v>
          </cell>
          <cell r="K55">
            <v>0</v>
          </cell>
          <cell r="L55" t="str">
            <v>1/w</v>
          </cell>
          <cell r="M55">
            <v>0</v>
          </cell>
        </row>
        <row r="56">
          <cell r="A56" t="str">
            <v>5.3</v>
          </cell>
          <cell r="B56" t="str">
            <v>Aula</v>
          </cell>
          <cell r="C56" t="str">
            <v>Algemene ruimten</v>
          </cell>
          <cell r="D56" t="str">
            <v>5/w</v>
          </cell>
          <cell r="E56">
            <v>0</v>
          </cell>
          <cell r="F56" t="str">
            <v>4/w</v>
          </cell>
          <cell r="G56">
            <v>0</v>
          </cell>
          <cell r="H56" t="str">
            <v>3/w</v>
          </cell>
          <cell r="I56">
            <v>0</v>
          </cell>
          <cell r="J56" t="str">
            <v>2/w</v>
          </cell>
          <cell r="K56">
            <v>0</v>
          </cell>
          <cell r="L56" t="str">
            <v>1/w</v>
          </cell>
          <cell r="M56">
            <v>0</v>
          </cell>
        </row>
        <row r="57">
          <cell r="A57" t="str">
            <v>5.4</v>
          </cell>
          <cell r="B57" t="str">
            <v>Berging</v>
          </cell>
          <cell r="C57" t="str">
            <v>Algemene ruimten</v>
          </cell>
          <cell r="D57" t="str">
            <v>5/w</v>
          </cell>
          <cell r="E57">
            <v>0</v>
          </cell>
          <cell r="F57" t="str">
            <v>4/w</v>
          </cell>
          <cell r="G57">
            <v>0</v>
          </cell>
          <cell r="H57" t="str">
            <v>3/w</v>
          </cell>
          <cell r="I57">
            <v>0</v>
          </cell>
          <cell r="J57" t="str">
            <v>2/w</v>
          </cell>
          <cell r="K57">
            <v>0</v>
          </cell>
          <cell r="L57" t="str">
            <v>1/w</v>
          </cell>
          <cell r="M57">
            <v>0</v>
          </cell>
        </row>
        <row r="58">
          <cell r="A58" t="str">
            <v>5.5</v>
          </cell>
          <cell r="B58" t="str">
            <v>Bibliotheek</v>
          </cell>
          <cell r="C58" t="str">
            <v>Algemene ruimten</v>
          </cell>
          <cell r="D58" t="str">
            <v>5/w</v>
          </cell>
          <cell r="E58">
            <v>0</v>
          </cell>
          <cell r="F58" t="str">
            <v>4/w</v>
          </cell>
          <cell r="G58">
            <v>0</v>
          </cell>
          <cell r="H58" t="str">
            <v>3/w</v>
          </cell>
          <cell r="I58">
            <v>0</v>
          </cell>
          <cell r="J58" t="str">
            <v>2/w</v>
          </cell>
          <cell r="K58">
            <v>0</v>
          </cell>
          <cell r="L58" t="str">
            <v>1/w</v>
          </cell>
          <cell r="M58">
            <v>0</v>
          </cell>
        </row>
        <row r="59">
          <cell r="A59" t="str">
            <v>5.6</v>
          </cell>
          <cell r="B59" t="str">
            <v>Containerruimte</v>
          </cell>
          <cell r="C59" t="str">
            <v>Algemene ruimten</v>
          </cell>
          <cell r="D59" t="str">
            <v>5/w</v>
          </cell>
          <cell r="E59">
            <v>0</v>
          </cell>
          <cell r="F59" t="str">
            <v>4/w</v>
          </cell>
          <cell r="G59">
            <v>0</v>
          </cell>
          <cell r="H59" t="str">
            <v>3/w</v>
          </cell>
          <cell r="I59">
            <v>0</v>
          </cell>
          <cell r="J59" t="str">
            <v>2/w</v>
          </cell>
          <cell r="K59">
            <v>0</v>
          </cell>
          <cell r="L59" t="str">
            <v>1/w</v>
          </cell>
          <cell r="M59">
            <v>0</v>
          </cell>
        </row>
        <row r="60">
          <cell r="A60" t="str">
            <v>5.7</v>
          </cell>
          <cell r="B60" t="str">
            <v>Kopieerruimte</v>
          </cell>
          <cell r="C60" t="str">
            <v>Algemene ruimten</v>
          </cell>
          <cell r="D60" t="str">
            <v>5/w</v>
          </cell>
          <cell r="E60">
            <v>0</v>
          </cell>
          <cell r="F60" t="str">
            <v>4/w</v>
          </cell>
          <cell r="G60">
            <v>0</v>
          </cell>
          <cell r="H60" t="str">
            <v>3/w</v>
          </cell>
          <cell r="I60">
            <v>0</v>
          </cell>
          <cell r="J60" t="str">
            <v>2/w</v>
          </cell>
          <cell r="K60">
            <v>0</v>
          </cell>
          <cell r="L60" t="str">
            <v>1/w</v>
          </cell>
          <cell r="M60">
            <v>0</v>
          </cell>
        </row>
        <row r="61">
          <cell r="A61" t="str">
            <v>5.8</v>
          </cell>
          <cell r="B61" t="str">
            <v>Fitnessruimte</v>
          </cell>
          <cell r="C61" t="str">
            <v>Algemene ruimten</v>
          </cell>
          <cell r="D61" t="str">
            <v>5/w</v>
          </cell>
          <cell r="E61">
            <v>0</v>
          </cell>
          <cell r="F61" t="str">
            <v>4/w</v>
          </cell>
          <cell r="G61">
            <v>0</v>
          </cell>
          <cell r="H61" t="str">
            <v>3/w</v>
          </cell>
          <cell r="I61">
            <v>0</v>
          </cell>
          <cell r="J61" t="str">
            <v>2/w</v>
          </cell>
          <cell r="K61">
            <v>0</v>
          </cell>
          <cell r="L61" t="str">
            <v>1/w</v>
          </cell>
          <cell r="M61">
            <v>0</v>
          </cell>
        </row>
        <row r="62">
          <cell r="A62" t="str">
            <v>5.9</v>
          </cell>
          <cell r="B62" t="str">
            <v>Forum</v>
          </cell>
          <cell r="C62" t="str">
            <v>Algemene ruimten</v>
          </cell>
          <cell r="D62" t="str">
            <v>5/w</v>
          </cell>
          <cell r="E62">
            <v>0</v>
          </cell>
          <cell r="F62" t="str">
            <v>4/w</v>
          </cell>
          <cell r="G62">
            <v>0</v>
          </cell>
          <cell r="H62" t="str">
            <v>3/w</v>
          </cell>
          <cell r="I62">
            <v>0</v>
          </cell>
          <cell r="J62" t="str">
            <v>2/w</v>
          </cell>
          <cell r="K62">
            <v>0</v>
          </cell>
          <cell r="L62" t="str">
            <v>1/w</v>
          </cell>
          <cell r="M62">
            <v>0</v>
          </cell>
        </row>
        <row r="63">
          <cell r="A63" t="str">
            <v>5.10</v>
          </cell>
          <cell r="B63" t="str">
            <v>Groepsruimte</v>
          </cell>
          <cell r="C63" t="str">
            <v>Algemene ruimten</v>
          </cell>
          <cell r="D63" t="str">
            <v>5/w</v>
          </cell>
          <cell r="E63">
            <v>0</v>
          </cell>
          <cell r="F63" t="str">
            <v>4/w</v>
          </cell>
          <cell r="G63">
            <v>0</v>
          </cell>
          <cell r="H63" t="str">
            <v>3/w</v>
          </cell>
          <cell r="I63">
            <v>0</v>
          </cell>
          <cell r="J63" t="str">
            <v>2/w</v>
          </cell>
          <cell r="K63">
            <v>0</v>
          </cell>
          <cell r="L63" t="str">
            <v>1/w</v>
          </cell>
          <cell r="M63">
            <v>0</v>
          </cell>
        </row>
        <row r="64">
          <cell r="A64" t="str">
            <v>5.11</v>
          </cell>
          <cell r="B64" t="str">
            <v>Huiskamer</v>
          </cell>
          <cell r="C64" t="str">
            <v>Algemene ruimten</v>
          </cell>
          <cell r="D64" t="str">
            <v>5/w</v>
          </cell>
          <cell r="E64">
            <v>0</v>
          </cell>
          <cell r="F64" t="str">
            <v>4/w</v>
          </cell>
          <cell r="G64">
            <v>0</v>
          </cell>
          <cell r="H64" t="str">
            <v>3/w</v>
          </cell>
          <cell r="I64">
            <v>0</v>
          </cell>
          <cell r="J64" t="str">
            <v>2/w</v>
          </cell>
          <cell r="K64">
            <v>0</v>
          </cell>
          <cell r="L64" t="str">
            <v>1/w</v>
          </cell>
          <cell r="M64">
            <v>0</v>
          </cell>
        </row>
        <row r="65">
          <cell r="A65" t="str">
            <v>5.12</v>
          </cell>
          <cell r="B65" t="str">
            <v>Kluisruimte</v>
          </cell>
          <cell r="C65" t="str">
            <v>Algemene ruimten</v>
          </cell>
          <cell r="D65" t="str">
            <v>5/w</v>
          </cell>
          <cell r="E65">
            <v>0</v>
          </cell>
          <cell r="F65" t="str">
            <v>4/w</v>
          </cell>
          <cell r="G65">
            <v>0</v>
          </cell>
          <cell r="H65" t="str">
            <v>3/w</v>
          </cell>
          <cell r="I65">
            <v>0</v>
          </cell>
          <cell r="J65" t="str">
            <v>2/w</v>
          </cell>
          <cell r="K65">
            <v>0</v>
          </cell>
          <cell r="L65" t="str">
            <v>1/w</v>
          </cell>
          <cell r="M65">
            <v>0</v>
          </cell>
        </row>
        <row r="66">
          <cell r="A66" t="str">
            <v>5.13</v>
          </cell>
          <cell r="B66" t="str">
            <v>Magazijn</v>
          </cell>
          <cell r="C66" t="str">
            <v>Algemene ruimten</v>
          </cell>
          <cell r="D66" t="str">
            <v>5/w</v>
          </cell>
          <cell r="E66">
            <v>0</v>
          </cell>
          <cell r="F66" t="str">
            <v>4/w</v>
          </cell>
          <cell r="G66">
            <v>0</v>
          </cell>
          <cell r="H66" t="str">
            <v>3/w</v>
          </cell>
          <cell r="I66">
            <v>0</v>
          </cell>
          <cell r="J66" t="str">
            <v>2/w</v>
          </cell>
          <cell r="K66">
            <v>0</v>
          </cell>
          <cell r="L66" t="str">
            <v>1/w</v>
          </cell>
          <cell r="M66">
            <v>0</v>
          </cell>
        </row>
        <row r="67">
          <cell r="A67" t="str">
            <v>5.14</v>
          </cell>
          <cell r="B67" t="str">
            <v>Mediatheek</v>
          </cell>
          <cell r="C67" t="str">
            <v>Algemene ruimten</v>
          </cell>
          <cell r="D67" t="str">
            <v>5/w</v>
          </cell>
          <cell r="E67">
            <v>0</v>
          </cell>
          <cell r="F67" t="str">
            <v>4/w</v>
          </cell>
          <cell r="G67">
            <v>0</v>
          </cell>
          <cell r="H67" t="str">
            <v>3/w</v>
          </cell>
          <cell r="I67">
            <v>0</v>
          </cell>
          <cell r="J67" t="str">
            <v>2/w</v>
          </cell>
          <cell r="K67">
            <v>0</v>
          </cell>
          <cell r="L67" t="str">
            <v>1/w</v>
          </cell>
          <cell r="M67">
            <v>0</v>
          </cell>
        </row>
        <row r="68">
          <cell r="A68" t="str">
            <v>5.15</v>
          </cell>
          <cell r="B68" t="str">
            <v>Open leercentrum</v>
          </cell>
          <cell r="C68" t="str">
            <v>Algemene ruimten</v>
          </cell>
          <cell r="D68" t="str">
            <v>5/w</v>
          </cell>
          <cell r="E68">
            <v>0</v>
          </cell>
          <cell r="F68" t="str">
            <v>4/w</v>
          </cell>
          <cell r="G68">
            <v>0</v>
          </cell>
          <cell r="H68" t="str">
            <v>3/w</v>
          </cell>
          <cell r="I68">
            <v>0</v>
          </cell>
          <cell r="J68" t="str">
            <v>2/w</v>
          </cell>
          <cell r="K68">
            <v>0</v>
          </cell>
          <cell r="L68" t="str">
            <v>1/w</v>
          </cell>
          <cell r="M68">
            <v>0</v>
          </cell>
        </row>
        <row r="69">
          <cell r="A69" t="str">
            <v>5.16</v>
          </cell>
          <cell r="B69" t="str">
            <v>Opslag</v>
          </cell>
          <cell r="C69" t="str">
            <v>Algemene ruimten</v>
          </cell>
          <cell r="D69" t="str">
            <v>5/w</v>
          </cell>
          <cell r="E69">
            <v>0</v>
          </cell>
          <cell r="F69" t="str">
            <v>4/w</v>
          </cell>
          <cell r="G69">
            <v>0</v>
          </cell>
          <cell r="H69" t="str">
            <v>3/w</v>
          </cell>
          <cell r="I69">
            <v>0</v>
          </cell>
          <cell r="J69" t="str">
            <v>2/w</v>
          </cell>
          <cell r="K69">
            <v>0</v>
          </cell>
          <cell r="L69" t="str">
            <v>1/w</v>
          </cell>
          <cell r="M69">
            <v>0</v>
          </cell>
        </row>
        <row r="70">
          <cell r="A70" t="str">
            <v>5.17</v>
          </cell>
          <cell r="B70" t="str">
            <v>Sportzaal</v>
          </cell>
          <cell r="C70" t="str">
            <v>Algemene ruimten</v>
          </cell>
          <cell r="D70" t="str">
            <v>5/w</v>
          </cell>
          <cell r="E70">
            <v>0</v>
          </cell>
          <cell r="F70" t="str">
            <v>4/w</v>
          </cell>
          <cell r="G70">
            <v>0</v>
          </cell>
          <cell r="H70" t="str">
            <v>3/w</v>
          </cell>
          <cell r="I70">
            <v>0</v>
          </cell>
          <cell r="J70" t="str">
            <v>2/w</v>
          </cell>
          <cell r="K70">
            <v>0</v>
          </cell>
          <cell r="L70" t="str">
            <v>1/w</v>
          </cell>
          <cell r="M70">
            <v>0</v>
          </cell>
        </row>
        <row r="71">
          <cell r="A71" t="str">
            <v>5.18</v>
          </cell>
          <cell r="B71" t="str">
            <v>Voorraadruimte</v>
          </cell>
          <cell r="C71" t="str">
            <v>Algemene ruimten</v>
          </cell>
          <cell r="D71" t="str">
            <v>5/w</v>
          </cell>
          <cell r="E71">
            <v>0</v>
          </cell>
          <cell r="F71" t="str">
            <v>4/w</v>
          </cell>
          <cell r="G71">
            <v>0</v>
          </cell>
          <cell r="H71" t="str">
            <v>3/w</v>
          </cell>
          <cell r="I71">
            <v>0</v>
          </cell>
          <cell r="J71" t="str">
            <v>2/w</v>
          </cell>
          <cell r="K71">
            <v>0</v>
          </cell>
          <cell r="L71" t="str">
            <v>1/w</v>
          </cell>
          <cell r="M71">
            <v>0</v>
          </cell>
        </row>
        <row r="72">
          <cell r="A72" t="str">
            <v>5.19</v>
          </cell>
          <cell r="B72" t="str">
            <v>Wachtruimte</v>
          </cell>
          <cell r="C72" t="str">
            <v>Algemene ruimten</v>
          </cell>
          <cell r="D72" t="str">
            <v>5/w</v>
          </cell>
          <cell r="E72">
            <v>0</v>
          </cell>
          <cell r="F72" t="str">
            <v>4/w</v>
          </cell>
          <cell r="G72">
            <v>0</v>
          </cell>
          <cell r="H72" t="str">
            <v>3/w</v>
          </cell>
          <cell r="I72">
            <v>0</v>
          </cell>
          <cell r="J72" t="str">
            <v>2/w</v>
          </cell>
          <cell r="K72">
            <v>0</v>
          </cell>
          <cell r="L72" t="str">
            <v>1/w</v>
          </cell>
          <cell r="M72">
            <v>0</v>
          </cell>
        </row>
        <row r="73">
          <cell r="A73" t="str">
            <v>6.1</v>
          </cell>
          <cell r="B73" t="str">
            <v>Uitgifteruimte</v>
          </cell>
          <cell r="C73" t="str">
            <v>Restauratieve ruimten</v>
          </cell>
          <cell r="D73" t="str">
            <v>5/w</v>
          </cell>
          <cell r="E73">
            <v>0</v>
          </cell>
          <cell r="F73" t="str">
            <v>4/w</v>
          </cell>
          <cell r="G73">
            <v>0</v>
          </cell>
          <cell r="H73" t="str">
            <v>3/w</v>
          </cell>
          <cell r="I73">
            <v>0</v>
          </cell>
          <cell r="J73" t="str">
            <v>2/w</v>
          </cell>
          <cell r="K73">
            <v>0</v>
          </cell>
          <cell r="L73" t="str">
            <v>1/w</v>
          </cell>
          <cell r="M73">
            <v>0</v>
          </cell>
        </row>
        <row r="74">
          <cell r="A74" t="str">
            <v>6.2</v>
          </cell>
          <cell r="B74" t="str">
            <v>Horeca keuken</v>
          </cell>
          <cell r="C74" t="str">
            <v>Restauratieve ruimten</v>
          </cell>
          <cell r="D74" t="str">
            <v>5/w</v>
          </cell>
          <cell r="E74">
            <v>0</v>
          </cell>
          <cell r="F74" t="str">
            <v>4/w</v>
          </cell>
          <cell r="G74">
            <v>0</v>
          </cell>
          <cell r="H74" t="str">
            <v>3/w</v>
          </cell>
          <cell r="I74">
            <v>0</v>
          </cell>
          <cell r="J74" t="str">
            <v>2/w</v>
          </cell>
          <cell r="K74">
            <v>0</v>
          </cell>
          <cell r="L74" t="str">
            <v>1/w</v>
          </cell>
          <cell r="M74">
            <v>0</v>
          </cell>
        </row>
        <row r="75">
          <cell r="A75" t="str">
            <v>6.3</v>
          </cell>
          <cell r="B75" t="str">
            <v>Kantine</v>
          </cell>
          <cell r="C75" t="str">
            <v>Restauratieve ruimten</v>
          </cell>
          <cell r="D75" t="str">
            <v>5/w</v>
          </cell>
          <cell r="E75">
            <v>0</v>
          </cell>
          <cell r="F75" t="str">
            <v>4/w</v>
          </cell>
          <cell r="G75">
            <v>0</v>
          </cell>
          <cell r="H75" t="str">
            <v>3/w</v>
          </cell>
          <cell r="I75">
            <v>0</v>
          </cell>
          <cell r="J75" t="str">
            <v>2/w</v>
          </cell>
          <cell r="K75">
            <v>0</v>
          </cell>
          <cell r="L75" t="str">
            <v>1/w</v>
          </cell>
          <cell r="M75">
            <v>0</v>
          </cell>
        </row>
        <row r="76">
          <cell r="A76" t="str">
            <v>6.4</v>
          </cell>
          <cell r="B76" t="str">
            <v>Pantry</v>
          </cell>
          <cell r="C76" t="str">
            <v>Restauratieve ruimten</v>
          </cell>
          <cell r="D76" t="str">
            <v>5/w</v>
          </cell>
          <cell r="E76">
            <v>0</v>
          </cell>
          <cell r="F76" t="str">
            <v>4/w</v>
          </cell>
          <cell r="G76">
            <v>0</v>
          </cell>
          <cell r="H76" t="str">
            <v>3/w</v>
          </cell>
          <cell r="I76">
            <v>0</v>
          </cell>
          <cell r="J76" t="str">
            <v>2/w</v>
          </cell>
          <cell r="K76">
            <v>0</v>
          </cell>
          <cell r="L76" t="str">
            <v>1/w</v>
          </cell>
          <cell r="M76">
            <v>0</v>
          </cell>
        </row>
        <row r="77">
          <cell r="A77" t="str">
            <v>6.5</v>
          </cell>
          <cell r="B77" t="str">
            <v>Teamruimte</v>
          </cell>
          <cell r="C77" t="str">
            <v>Restauratieve ruimten</v>
          </cell>
          <cell r="D77" t="str">
            <v>5/w</v>
          </cell>
          <cell r="E77">
            <v>0</v>
          </cell>
          <cell r="F77" t="str">
            <v>4/w</v>
          </cell>
          <cell r="G77">
            <v>0</v>
          </cell>
          <cell r="H77" t="str">
            <v>3/w</v>
          </cell>
          <cell r="I77">
            <v>0</v>
          </cell>
          <cell r="J77" t="str">
            <v>2/w</v>
          </cell>
          <cell r="K77">
            <v>0</v>
          </cell>
          <cell r="L77" t="str">
            <v>1/w</v>
          </cell>
          <cell r="M77">
            <v>0</v>
          </cell>
        </row>
        <row r="78">
          <cell r="A78" t="str">
            <v>6.6</v>
          </cell>
          <cell r="B78" t="str">
            <v>Restaurant</v>
          </cell>
          <cell r="C78" t="str">
            <v>Restauratieve ruimten</v>
          </cell>
          <cell r="D78" t="str">
            <v>5/w</v>
          </cell>
          <cell r="E78">
            <v>0</v>
          </cell>
          <cell r="F78" t="str">
            <v>4/w</v>
          </cell>
          <cell r="G78">
            <v>0</v>
          </cell>
          <cell r="H78" t="str">
            <v>3/w</v>
          </cell>
          <cell r="I78">
            <v>0</v>
          </cell>
          <cell r="J78" t="str">
            <v>2/w</v>
          </cell>
          <cell r="K78">
            <v>0</v>
          </cell>
          <cell r="L78" t="str">
            <v>1/w</v>
          </cell>
          <cell r="M78">
            <v>0</v>
          </cell>
        </row>
        <row r="79">
          <cell r="A79" t="str">
            <v>6.7</v>
          </cell>
          <cell r="B79" t="str">
            <v>Serviesruimte</v>
          </cell>
          <cell r="C79" t="str">
            <v>Restauratieve ruimten</v>
          </cell>
          <cell r="D79" t="str">
            <v>5/w</v>
          </cell>
          <cell r="E79">
            <v>0</v>
          </cell>
          <cell r="F79" t="str">
            <v>4/w</v>
          </cell>
          <cell r="G79">
            <v>0</v>
          </cell>
          <cell r="H79" t="str">
            <v>3/w</v>
          </cell>
          <cell r="I79">
            <v>0</v>
          </cell>
          <cell r="J79" t="str">
            <v>2/w</v>
          </cell>
          <cell r="K79">
            <v>0</v>
          </cell>
          <cell r="L79" t="str">
            <v>1/w</v>
          </cell>
          <cell r="M79">
            <v>0</v>
          </cell>
        </row>
        <row r="80">
          <cell r="A80" t="str">
            <v>6.8</v>
          </cell>
          <cell r="B80" t="str">
            <v>Spoelkeuken</v>
          </cell>
          <cell r="C80" t="str">
            <v>Restauratieve ruimten</v>
          </cell>
          <cell r="D80" t="str">
            <v>5/w</v>
          </cell>
          <cell r="E80">
            <v>0</v>
          </cell>
          <cell r="F80" t="str">
            <v>4/w</v>
          </cell>
          <cell r="G80">
            <v>0</v>
          </cell>
          <cell r="H80" t="str">
            <v>3/w</v>
          </cell>
          <cell r="I80">
            <v>0</v>
          </cell>
          <cell r="J80" t="str">
            <v>2/w</v>
          </cell>
          <cell r="K80">
            <v>0</v>
          </cell>
          <cell r="L80" t="str">
            <v>1/w</v>
          </cell>
          <cell r="M80">
            <v>0</v>
          </cell>
        </row>
        <row r="81">
          <cell r="A81" t="str">
            <v>6.9</v>
          </cell>
          <cell r="B81" t="str">
            <v>Spoelruimte</v>
          </cell>
          <cell r="C81" t="str">
            <v>Restauratieve ruimten</v>
          </cell>
          <cell r="D81" t="str">
            <v>5/w</v>
          </cell>
          <cell r="E81">
            <v>0</v>
          </cell>
          <cell r="F81" t="str">
            <v>4/w</v>
          </cell>
          <cell r="G81">
            <v>0</v>
          </cell>
          <cell r="H81" t="str">
            <v>3/w</v>
          </cell>
          <cell r="I81">
            <v>0</v>
          </cell>
          <cell r="J81" t="str">
            <v>2/w</v>
          </cell>
          <cell r="K81">
            <v>0</v>
          </cell>
          <cell r="L81" t="str">
            <v>1/w</v>
          </cell>
          <cell r="M81">
            <v>0</v>
          </cell>
        </row>
        <row r="82">
          <cell r="A82" t="str">
            <v>7.1</v>
          </cell>
          <cell r="B82" t="str">
            <v>Badkamer</v>
          </cell>
          <cell r="C82" t="str">
            <v>Sanitair</v>
          </cell>
          <cell r="D82" t="str">
            <v>5/w</v>
          </cell>
          <cell r="E82">
            <v>0</v>
          </cell>
          <cell r="F82" t="str">
            <v>4/w</v>
          </cell>
          <cell r="G82">
            <v>0</v>
          </cell>
          <cell r="H82" t="str">
            <v>3/w</v>
          </cell>
          <cell r="I82">
            <v>0</v>
          </cell>
          <cell r="J82" t="str">
            <v>2/w</v>
          </cell>
          <cell r="K82">
            <v>0</v>
          </cell>
          <cell r="L82" t="str">
            <v>1/w</v>
          </cell>
          <cell r="M82">
            <v>0</v>
          </cell>
        </row>
        <row r="83">
          <cell r="A83" t="str">
            <v>7.2</v>
          </cell>
          <cell r="B83" t="str">
            <v>Toiletruimte</v>
          </cell>
          <cell r="C83" t="str">
            <v>Sanitair</v>
          </cell>
          <cell r="D83" t="str">
            <v>5/w</v>
          </cell>
          <cell r="E83">
            <v>0</v>
          </cell>
          <cell r="F83" t="str">
            <v>4/w</v>
          </cell>
          <cell r="G83">
            <v>0</v>
          </cell>
          <cell r="H83" t="str">
            <v>3/w</v>
          </cell>
          <cell r="I83">
            <v>0</v>
          </cell>
          <cell r="J83" t="str">
            <v>2/w</v>
          </cell>
          <cell r="K83">
            <v>0</v>
          </cell>
          <cell r="L83" t="str">
            <v>1/w</v>
          </cell>
          <cell r="M83">
            <v>0</v>
          </cell>
        </row>
        <row r="84">
          <cell r="A84" t="str">
            <v>7.3</v>
          </cell>
          <cell r="B84" t="str">
            <v>Douche</v>
          </cell>
          <cell r="C84" t="str">
            <v>Sanitair</v>
          </cell>
          <cell r="D84" t="str">
            <v>5/w</v>
          </cell>
          <cell r="E84">
            <v>0</v>
          </cell>
          <cell r="F84" t="str">
            <v>4/w</v>
          </cell>
          <cell r="G84">
            <v>0</v>
          </cell>
          <cell r="H84" t="str">
            <v>3/w</v>
          </cell>
          <cell r="I84">
            <v>0</v>
          </cell>
          <cell r="J84" t="str">
            <v>2/w</v>
          </cell>
          <cell r="K84">
            <v>0</v>
          </cell>
          <cell r="L84" t="str">
            <v>1/w</v>
          </cell>
          <cell r="M84">
            <v>0</v>
          </cell>
        </row>
        <row r="85">
          <cell r="A85" t="str">
            <v>7.4</v>
          </cell>
          <cell r="B85" t="str">
            <v>Kleedkamer</v>
          </cell>
          <cell r="C85" t="str">
            <v>Sanitair</v>
          </cell>
          <cell r="D85" t="str">
            <v>5/w</v>
          </cell>
          <cell r="E85">
            <v>0</v>
          </cell>
          <cell r="F85" t="str">
            <v>4/w</v>
          </cell>
          <cell r="G85">
            <v>0</v>
          </cell>
          <cell r="H85" t="str">
            <v>3/w</v>
          </cell>
          <cell r="I85">
            <v>0</v>
          </cell>
          <cell r="J85" t="str">
            <v>2/w</v>
          </cell>
          <cell r="K85">
            <v>0</v>
          </cell>
          <cell r="L85" t="str">
            <v>1/w</v>
          </cell>
          <cell r="M85">
            <v>0</v>
          </cell>
        </row>
        <row r="86">
          <cell r="A86" t="str">
            <v>7.5</v>
          </cell>
          <cell r="B86" t="str">
            <v>Toiletgroep</v>
          </cell>
          <cell r="C86" t="str">
            <v>Sanitair</v>
          </cell>
          <cell r="D86" t="str">
            <v>5/w</v>
          </cell>
          <cell r="E86">
            <v>0</v>
          </cell>
          <cell r="F86" t="str">
            <v>4/w</v>
          </cell>
          <cell r="G86">
            <v>0</v>
          </cell>
          <cell r="H86" t="str">
            <v>3/w</v>
          </cell>
          <cell r="I86">
            <v>0</v>
          </cell>
          <cell r="J86" t="str">
            <v>2/w</v>
          </cell>
          <cell r="K86">
            <v>0</v>
          </cell>
          <cell r="L86" t="str">
            <v>1/w</v>
          </cell>
          <cell r="M86">
            <v>0</v>
          </cell>
        </row>
        <row r="87">
          <cell r="A87" t="str">
            <v>7.6</v>
          </cell>
          <cell r="B87" t="str">
            <v>Miva toiletruimte</v>
          </cell>
          <cell r="C87" t="str">
            <v>Sanitair</v>
          </cell>
          <cell r="D87" t="str">
            <v>5/w</v>
          </cell>
          <cell r="E87">
            <v>0</v>
          </cell>
          <cell r="F87" t="str">
            <v>4/w</v>
          </cell>
          <cell r="G87">
            <v>0</v>
          </cell>
          <cell r="H87" t="str">
            <v>3/w</v>
          </cell>
          <cell r="I87">
            <v>0</v>
          </cell>
          <cell r="J87" t="str">
            <v>2/w</v>
          </cell>
          <cell r="K87">
            <v>0</v>
          </cell>
          <cell r="L87" t="str">
            <v>1/w</v>
          </cell>
          <cell r="M87">
            <v>0</v>
          </cell>
        </row>
        <row r="88">
          <cell r="A88" t="str">
            <v>7.7</v>
          </cell>
          <cell r="B88" t="str">
            <v>Toilet/wasruimte</v>
          </cell>
          <cell r="C88" t="str">
            <v>Sanitair</v>
          </cell>
          <cell r="D88" t="str">
            <v>5/w</v>
          </cell>
          <cell r="E88">
            <v>0</v>
          </cell>
          <cell r="F88" t="str">
            <v>4/w</v>
          </cell>
          <cell r="G88">
            <v>0</v>
          </cell>
          <cell r="H88" t="str">
            <v>3/w</v>
          </cell>
          <cell r="I88">
            <v>0</v>
          </cell>
          <cell r="J88" t="str">
            <v>2/w</v>
          </cell>
          <cell r="K88">
            <v>0</v>
          </cell>
          <cell r="L88" t="str">
            <v>1/w</v>
          </cell>
          <cell r="M88">
            <v>0</v>
          </cell>
        </row>
        <row r="89">
          <cell r="A89" t="str">
            <v>7.8</v>
          </cell>
          <cell r="B89" t="str">
            <v>Voorruimte</v>
          </cell>
          <cell r="C89" t="str">
            <v>Sanitair</v>
          </cell>
          <cell r="D89" t="str">
            <v>5/w</v>
          </cell>
          <cell r="E89">
            <v>0</v>
          </cell>
          <cell r="F89" t="str">
            <v>4/w</v>
          </cell>
          <cell r="G89">
            <v>0</v>
          </cell>
          <cell r="H89" t="str">
            <v>3/w</v>
          </cell>
          <cell r="I89">
            <v>0</v>
          </cell>
          <cell r="J89" t="str">
            <v>2/w</v>
          </cell>
          <cell r="K89">
            <v>0</v>
          </cell>
          <cell r="L89" t="str">
            <v>1/w</v>
          </cell>
          <cell r="M89">
            <v>0</v>
          </cell>
        </row>
        <row r="90">
          <cell r="A90" t="str">
            <v>7.9</v>
          </cell>
          <cell r="B90" t="str">
            <v>Wasruimte</v>
          </cell>
          <cell r="C90" t="str">
            <v>Sanitair</v>
          </cell>
          <cell r="D90" t="str">
            <v>5/w</v>
          </cell>
          <cell r="E90">
            <v>0</v>
          </cell>
          <cell r="F90" t="str">
            <v>4/w</v>
          </cell>
          <cell r="G90">
            <v>0</v>
          </cell>
          <cell r="H90" t="str">
            <v>3/w</v>
          </cell>
          <cell r="I90">
            <v>0</v>
          </cell>
          <cell r="J90" t="str">
            <v>2/w</v>
          </cell>
          <cell r="K90">
            <v>0</v>
          </cell>
          <cell r="L90" t="str">
            <v>1/w</v>
          </cell>
          <cell r="M90">
            <v>0</v>
          </cell>
        </row>
        <row r="93">
          <cell r="A93" t="str">
            <v>8.1</v>
          </cell>
          <cell r="B93" t="str">
            <v>Badkamer</v>
          </cell>
          <cell r="C93" t="str">
            <v>Sanitair</v>
          </cell>
          <cell r="D93" t="str">
            <v>10/w</v>
          </cell>
          <cell r="E93">
            <v>0</v>
          </cell>
        </row>
        <row r="94">
          <cell r="A94" t="str">
            <v>8.2</v>
          </cell>
          <cell r="B94" t="str">
            <v>Toiletruimte</v>
          </cell>
          <cell r="C94" t="str">
            <v>Sanitair</v>
          </cell>
          <cell r="D94" t="str">
            <v>10/w</v>
          </cell>
          <cell r="E94">
            <v>0</v>
          </cell>
        </row>
        <row r="95">
          <cell r="A95" t="str">
            <v>8.3</v>
          </cell>
          <cell r="B95" t="str">
            <v>Douche</v>
          </cell>
          <cell r="C95" t="str">
            <v>Sanitair</v>
          </cell>
          <cell r="D95" t="str">
            <v>10/w</v>
          </cell>
          <cell r="E95">
            <v>0</v>
          </cell>
        </row>
        <row r="96">
          <cell r="A96" t="str">
            <v>8.4</v>
          </cell>
          <cell r="B96" t="str">
            <v>Kleedkamer</v>
          </cell>
          <cell r="C96" t="str">
            <v>Sanitair</v>
          </cell>
          <cell r="D96" t="str">
            <v>10/w</v>
          </cell>
          <cell r="E96">
            <v>0</v>
          </cell>
        </row>
        <row r="97">
          <cell r="A97" t="str">
            <v>8.5</v>
          </cell>
          <cell r="B97" t="str">
            <v>Toiletgroep</v>
          </cell>
          <cell r="C97" t="str">
            <v>Sanitair</v>
          </cell>
          <cell r="D97" t="str">
            <v>10/w</v>
          </cell>
          <cell r="E97">
            <v>0</v>
          </cell>
        </row>
        <row r="98">
          <cell r="A98" t="str">
            <v>8.6</v>
          </cell>
          <cell r="B98" t="str">
            <v>Miva toiletruimte</v>
          </cell>
          <cell r="C98" t="str">
            <v>Sanitair</v>
          </cell>
          <cell r="D98" t="str">
            <v>10/w</v>
          </cell>
          <cell r="E98">
            <v>0</v>
          </cell>
        </row>
        <row r="99">
          <cell r="A99" t="str">
            <v>8.7</v>
          </cell>
          <cell r="B99" t="str">
            <v>Toilet/wasruimte</v>
          </cell>
          <cell r="C99" t="str">
            <v>Sanitair</v>
          </cell>
          <cell r="D99" t="str">
            <v>10/w</v>
          </cell>
          <cell r="E99">
            <v>0</v>
          </cell>
        </row>
        <row r="100">
          <cell r="A100" t="str">
            <v>8.8</v>
          </cell>
          <cell r="B100" t="str">
            <v>Voorruimte</v>
          </cell>
          <cell r="C100" t="str">
            <v>Sanitair</v>
          </cell>
          <cell r="D100" t="str">
            <v>10/w</v>
          </cell>
          <cell r="E100">
            <v>0</v>
          </cell>
        </row>
        <row r="101">
          <cell r="A101" t="str">
            <v>8.9</v>
          </cell>
          <cell r="B101" t="str">
            <v>Wasruimte</v>
          </cell>
          <cell r="C101" t="str">
            <v>Sanitair</v>
          </cell>
          <cell r="D101" t="str">
            <v>10/w</v>
          </cell>
          <cell r="E101">
            <v>0</v>
          </cell>
        </row>
        <row r="104">
          <cell r="A104" t="str">
            <v>9.1</v>
          </cell>
          <cell r="B104" t="str">
            <v>Kookleslokalen</v>
          </cell>
          <cell r="C104" t="str">
            <v>Grootkeukens</v>
          </cell>
          <cell r="D104">
            <v>10</v>
          </cell>
          <cell r="E104">
            <v>0</v>
          </cell>
        </row>
      </sheetData>
      <sheetData sheetId="1">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2.1</v>
          </cell>
          <cell r="B18" t="str">
            <v>Kantoorruimte</v>
          </cell>
          <cell r="C18" t="str">
            <v>Administratieve ruimten</v>
          </cell>
          <cell r="D18" t="str">
            <v>5/w</v>
          </cell>
          <cell r="E18">
            <v>0</v>
          </cell>
          <cell r="F18" t="str">
            <v>4/w</v>
          </cell>
          <cell r="G18">
            <v>0</v>
          </cell>
          <cell r="H18" t="str">
            <v>3/w</v>
          </cell>
          <cell r="I18">
            <v>0</v>
          </cell>
          <cell r="J18" t="str">
            <v>2/w</v>
          </cell>
          <cell r="K18">
            <v>0</v>
          </cell>
          <cell r="L18" t="str">
            <v>1/w</v>
          </cell>
          <cell r="M18">
            <v>0</v>
          </cell>
        </row>
        <row r="19">
          <cell r="A19" t="str">
            <v>2.2</v>
          </cell>
          <cell r="B19" t="str">
            <v>Werkruimte</v>
          </cell>
          <cell r="C19" t="str">
            <v>Administratieve ruimten</v>
          </cell>
          <cell r="D19" t="str">
            <v>5/w</v>
          </cell>
          <cell r="E19">
            <v>0</v>
          </cell>
          <cell r="F19" t="str">
            <v>4/w</v>
          </cell>
          <cell r="G19">
            <v>0</v>
          </cell>
          <cell r="H19" t="str">
            <v>3/w</v>
          </cell>
          <cell r="I19">
            <v>0</v>
          </cell>
          <cell r="J19" t="str">
            <v>2/w</v>
          </cell>
          <cell r="K19">
            <v>0</v>
          </cell>
          <cell r="L19" t="str">
            <v>1/w</v>
          </cell>
          <cell r="M19">
            <v>0</v>
          </cell>
        </row>
        <row r="20">
          <cell r="A20" t="str">
            <v>2.3</v>
          </cell>
          <cell r="B20" t="str">
            <v>Receptieruimte</v>
          </cell>
          <cell r="C20" t="str">
            <v>Administratieve ruimten</v>
          </cell>
          <cell r="D20" t="str">
            <v>5/w</v>
          </cell>
          <cell r="E20">
            <v>0</v>
          </cell>
          <cell r="F20" t="str">
            <v>4/w</v>
          </cell>
          <cell r="G20">
            <v>0</v>
          </cell>
          <cell r="H20" t="str">
            <v>3/w</v>
          </cell>
          <cell r="I20">
            <v>0</v>
          </cell>
          <cell r="J20" t="str">
            <v>2/w</v>
          </cell>
          <cell r="K20">
            <v>0</v>
          </cell>
          <cell r="L20" t="str">
            <v>1/w</v>
          </cell>
          <cell r="M20">
            <v>0</v>
          </cell>
        </row>
        <row r="21">
          <cell r="A21" t="str">
            <v>2.4</v>
          </cell>
          <cell r="B21" t="str">
            <v>Spreekkamer</v>
          </cell>
          <cell r="C21" t="str">
            <v>Administratieve ruimten</v>
          </cell>
          <cell r="D21" t="str">
            <v>5/w</v>
          </cell>
          <cell r="E21">
            <v>0</v>
          </cell>
          <cell r="F21" t="str">
            <v>4/w</v>
          </cell>
          <cell r="G21">
            <v>0</v>
          </cell>
          <cell r="H21" t="str">
            <v>3/w</v>
          </cell>
          <cell r="I21">
            <v>0</v>
          </cell>
          <cell r="J21" t="str">
            <v>2/w</v>
          </cell>
          <cell r="K21">
            <v>0</v>
          </cell>
          <cell r="L21" t="str">
            <v>1/w</v>
          </cell>
          <cell r="M21">
            <v>0</v>
          </cell>
        </row>
        <row r="22">
          <cell r="A22" t="str">
            <v>2.5</v>
          </cell>
          <cell r="B22" t="str">
            <v>Vergaderruimte</v>
          </cell>
          <cell r="C22" t="str">
            <v>Administratieve ruimten</v>
          </cell>
          <cell r="D22" t="str">
            <v>5/w</v>
          </cell>
          <cell r="E22">
            <v>0</v>
          </cell>
          <cell r="F22" t="str">
            <v>4/w</v>
          </cell>
          <cell r="G22">
            <v>0</v>
          </cell>
          <cell r="H22" t="str">
            <v>3/w</v>
          </cell>
          <cell r="I22">
            <v>0</v>
          </cell>
          <cell r="J22" t="str">
            <v>2/w</v>
          </cell>
          <cell r="K22">
            <v>0</v>
          </cell>
          <cell r="L22" t="str">
            <v>1/w</v>
          </cell>
          <cell r="M22">
            <v>0</v>
          </cell>
        </row>
        <row r="23">
          <cell r="A23" t="str">
            <v>3.1</v>
          </cell>
          <cell r="B23" t="str">
            <v>Archief</v>
          </cell>
          <cell r="C23" t="str">
            <v>Algemene ruimten</v>
          </cell>
          <cell r="D23" t="str">
            <v>5/w</v>
          </cell>
          <cell r="E23">
            <v>0</v>
          </cell>
          <cell r="F23" t="str">
            <v>4/w</v>
          </cell>
          <cell r="G23">
            <v>0</v>
          </cell>
          <cell r="H23" t="str">
            <v>3/w</v>
          </cell>
          <cell r="I23">
            <v>0</v>
          </cell>
          <cell r="J23" t="str">
            <v>2/w</v>
          </cell>
          <cell r="K23">
            <v>0</v>
          </cell>
          <cell r="L23" t="str">
            <v>1/w</v>
          </cell>
          <cell r="M23">
            <v>0</v>
          </cell>
        </row>
        <row r="24">
          <cell r="A24" t="str">
            <v>3.2</v>
          </cell>
          <cell r="B24" t="str">
            <v>Kopieerruimte</v>
          </cell>
          <cell r="C24" t="str">
            <v>Algemene ruimten</v>
          </cell>
          <cell r="D24" t="str">
            <v>5/w</v>
          </cell>
          <cell r="E24">
            <v>0</v>
          </cell>
          <cell r="F24" t="str">
            <v>4/w</v>
          </cell>
          <cell r="G24">
            <v>0</v>
          </cell>
          <cell r="H24" t="str">
            <v>3/w</v>
          </cell>
          <cell r="I24">
            <v>0</v>
          </cell>
          <cell r="J24" t="str">
            <v>2/w</v>
          </cell>
          <cell r="K24">
            <v>0</v>
          </cell>
          <cell r="L24" t="str">
            <v>1/w</v>
          </cell>
          <cell r="M24">
            <v>0</v>
          </cell>
        </row>
        <row r="25">
          <cell r="A25" t="str">
            <v>3.3</v>
          </cell>
          <cell r="B25" t="str">
            <v>Forum</v>
          </cell>
          <cell r="C25" t="str">
            <v>Algemene ruimten</v>
          </cell>
          <cell r="D25" t="str">
            <v>5/w</v>
          </cell>
          <cell r="E25">
            <v>0</v>
          </cell>
          <cell r="F25" t="str">
            <v>4/w</v>
          </cell>
          <cell r="G25">
            <v>0</v>
          </cell>
          <cell r="H25" t="str">
            <v>3/w</v>
          </cell>
          <cell r="I25">
            <v>0</v>
          </cell>
          <cell r="J25" t="str">
            <v>2/w</v>
          </cell>
          <cell r="K25">
            <v>0</v>
          </cell>
          <cell r="L25" t="str">
            <v>1/w</v>
          </cell>
          <cell r="M25">
            <v>0</v>
          </cell>
        </row>
        <row r="26">
          <cell r="A26" t="str">
            <v>3.4</v>
          </cell>
          <cell r="B26" t="str">
            <v>Groepsruimte</v>
          </cell>
          <cell r="C26" t="str">
            <v>Algemene ruimten</v>
          </cell>
          <cell r="D26" t="str">
            <v>5/w</v>
          </cell>
          <cell r="E26">
            <v>0</v>
          </cell>
          <cell r="F26" t="str">
            <v>4/w</v>
          </cell>
          <cell r="G26">
            <v>0</v>
          </cell>
          <cell r="H26" t="str">
            <v>3/w</v>
          </cell>
          <cell r="I26">
            <v>0</v>
          </cell>
          <cell r="J26" t="str">
            <v>2/w</v>
          </cell>
          <cell r="K26">
            <v>0</v>
          </cell>
          <cell r="L26" t="str">
            <v>1/w</v>
          </cell>
          <cell r="M26">
            <v>0</v>
          </cell>
        </row>
        <row r="27">
          <cell r="A27" t="str">
            <v>3.5</v>
          </cell>
          <cell r="B27" t="str">
            <v>Wachtruimte</v>
          </cell>
          <cell r="C27" t="str">
            <v>Algemene ruimten</v>
          </cell>
          <cell r="D27" t="str">
            <v>5/w</v>
          </cell>
          <cell r="E27">
            <v>0</v>
          </cell>
          <cell r="F27" t="str">
            <v>4/w</v>
          </cell>
          <cell r="G27">
            <v>0</v>
          </cell>
          <cell r="H27" t="str">
            <v>3/w</v>
          </cell>
          <cell r="I27">
            <v>0</v>
          </cell>
          <cell r="J27" t="str">
            <v>2/w</v>
          </cell>
          <cell r="K27">
            <v>0</v>
          </cell>
          <cell r="L27" t="str">
            <v>1/w</v>
          </cell>
          <cell r="M27">
            <v>0</v>
          </cell>
        </row>
        <row r="28">
          <cell r="A28" t="str">
            <v>3.6</v>
          </cell>
          <cell r="B28" t="str">
            <v>Slaapkamer</v>
          </cell>
          <cell r="C28" t="str">
            <v>Algemene ruimten</v>
          </cell>
          <cell r="D28" t="str">
            <v>5/w</v>
          </cell>
          <cell r="E28">
            <v>0</v>
          </cell>
          <cell r="F28" t="str">
            <v>4/w</v>
          </cell>
          <cell r="G28">
            <v>0</v>
          </cell>
          <cell r="H28" t="str">
            <v>3/w</v>
          </cell>
          <cell r="I28">
            <v>0</v>
          </cell>
          <cell r="J28" t="str">
            <v>2/w</v>
          </cell>
          <cell r="K28">
            <v>0</v>
          </cell>
          <cell r="L28" t="str">
            <v>1/w</v>
          </cell>
          <cell r="M28">
            <v>0</v>
          </cell>
        </row>
        <row r="29">
          <cell r="A29" t="str">
            <v>4.1</v>
          </cell>
          <cell r="B29" t="str">
            <v>Kantine</v>
          </cell>
          <cell r="C29" t="str">
            <v>Restauratieve ruimten</v>
          </cell>
          <cell r="D29" t="str">
            <v>5/w</v>
          </cell>
          <cell r="E29">
            <v>0</v>
          </cell>
          <cell r="F29" t="str">
            <v>4/w</v>
          </cell>
          <cell r="G29">
            <v>0</v>
          </cell>
          <cell r="H29" t="str">
            <v>3/w</v>
          </cell>
          <cell r="I29">
            <v>0</v>
          </cell>
          <cell r="J29" t="str">
            <v>2/w</v>
          </cell>
          <cell r="K29">
            <v>0</v>
          </cell>
          <cell r="L29" t="str">
            <v>1/w</v>
          </cell>
          <cell r="M29">
            <v>0</v>
          </cell>
        </row>
        <row r="30">
          <cell r="A30" t="str">
            <v>4.2</v>
          </cell>
          <cell r="B30" t="str">
            <v>Pantry</v>
          </cell>
          <cell r="C30" t="str">
            <v>Restauratieve ruimten</v>
          </cell>
          <cell r="D30" t="str">
            <v>5/w</v>
          </cell>
          <cell r="E30">
            <v>0</v>
          </cell>
          <cell r="F30" t="str">
            <v>4/w</v>
          </cell>
          <cell r="G30">
            <v>0</v>
          </cell>
          <cell r="H30" t="str">
            <v>3/w</v>
          </cell>
          <cell r="I30">
            <v>0</v>
          </cell>
          <cell r="J30" t="str">
            <v>2/w</v>
          </cell>
          <cell r="K30">
            <v>0</v>
          </cell>
          <cell r="L30" t="str">
            <v>1/w</v>
          </cell>
          <cell r="M30">
            <v>0</v>
          </cell>
        </row>
        <row r="31">
          <cell r="A31" t="str">
            <v>4.3</v>
          </cell>
          <cell r="B31" t="str">
            <v>Restaurant</v>
          </cell>
          <cell r="C31" t="str">
            <v>Restauratieve ruimten</v>
          </cell>
          <cell r="D31" t="str">
            <v>5/w</v>
          </cell>
          <cell r="E31">
            <v>0</v>
          </cell>
          <cell r="F31" t="str">
            <v>4/w</v>
          </cell>
          <cell r="G31">
            <v>0</v>
          </cell>
          <cell r="H31" t="str">
            <v>3/w</v>
          </cell>
          <cell r="I31">
            <v>0</v>
          </cell>
          <cell r="J31" t="str">
            <v>2/w</v>
          </cell>
          <cell r="K31">
            <v>0</v>
          </cell>
          <cell r="L31" t="str">
            <v>1/w</v>
          </cell>
          <cell r="M31">
            <v>0</v>
          </cell>
        </row>
        <row r="32">
          <cell r="A32" t="str">
            <v>4.4</v>
          </cell>
          <cell r="B32" t="str">
            <v>Keuken</v>
          </cell>
          <cell r="C32" t="str">
            <v>Restauratieve ruimten</v>
          </cell>
          <cell r="D32" t="str">
            <v>5/w</v>
          </cell>
          <cell r="E32">
            <v>0</v>
          </cell>
          <cell r="F32" t="str">
            <v>4/w</v>
          </cell>
          <cell r="G32">
            <v>0</v>
          </cell>
          <cell r="H32" t="str">
            <v>3/w</v>
          </cell>
          <cell r="I32">
            <v>0</v>
          </cell>
          <cell r="J32" t="str">
            <v>2/w</v>
          </cell>
          <cell r="K32">
            <v>0</v>
          </cell>
          <cell r="L32" t="str">
            <v>1/w</v>
          </cell>
          <cell r="M32">
            <v>0</v>
          </cell>
        </row>
        <row r="33">
          <cell r="A33" t="str">
            <v>5.1</v>
          </cell>
          <cell r="B33" t="str">
            <v>Badkamer</v>
          </cell>
          <cell r="C33" t="str">
            <v>Sanitair</v>
          </cell>
          <cell r="D33" t="str">
            <v>5/w</v>
          </cell>
          <cell r="E33">
            <v>0</v>
          </cell>
          <cell r="F33" t="str">
            <v>4/w</v>
          </cell>
          <cell r="G33">
            <v>0</v>
          </cell>
          <cell r="H33" t="str">
            <v>3/w</v>
          </cell>
          <cell r="I33">
            <v>0</v>
          </cell>
          <cell r="J33" t="str">
            <v>2/w</v>
          </cell>
          <cell r="K33">
            <v>0</v>
          </cell>
          <cell r="L33" t="str">
            <v>1/w</v>
          </cell>
          <cell r="M33">
            <v>0</v>
          </cell>
        </row>
        <row r="34">
          <cell r="A34" t="str">
            <v>5.2</v>
          </cell>
          <cell r="B34" t="str">
            <v>Toiletruimte</v>
          </cell>
          <cell r="C34" t="str">
            <v>Sanitair</v>
          </cell>
          <cell r="D34" t="str">
            <v>5/w</v>
          </cell>
          <cell r="E34">
            <v>0</v>
          </cell>
          <cell r="F34" t="str">
            <v>4/w</v>
          </cell>
          <cell r="G34">
            <v>0</v>
          </cell>
          <cell r="H34" t="str">
            <v>3/w</v>
          </cell>
          <cell r="I34">
            <v>0</v>
          </cell>
          <cell r="J34" t="str">
            <v>2/w</v>
          </cell>
          <cell r="K34">
            <v>0</v>
          </cell>
          <cell r="L34" t="str">
            <v>1/w</v>
          </cell>
          <cell r="M34">
            <v>0</v>
          </cell>
        </row>
        <row r="35">
          <cell r="A35" t="str">
            <v>5.3</v>
          </cell>
          <cell r="B35" t="str">
            <v>Douche</v>
          </cell>
          <cell r="C35" t="str">
            <v>Sanitair</v>
          </cell>
          <cell r="D35" t="str">
            <v>5/w</v>
          </cell>
          <cell r="E35">
            <v>0</v>
          </cell>
          <cell r="F35" t="str">
            <v>4/w</v>
          </cell>
          <cell r="G35">
            <v>0</v>
          </cell>
          <cell r="H35" t="str">
            <v>3/w</v>
          </cell>
          <cell r="I35">
            <v>0</v>
          </cell>
          <cell r="J35" t="str">
            <v>2/w</v>
          </cell>
          <cell r="K35">
            <v>0</v>
          </cell>
          <cell r="L35" t="str">
            <v>1/w</v>
          </cell>
          <cell r="M35">
            <v>0</v>
          </cell>
        </row>
        <row r="36">
          <cell r="A36" t="str">
            <v>5.4</v>
          </cell>
          <cell r="B36" t="str">
            <v>Kleedkamer</v>
          </cell>
          <cell r="C36" t="str">
            <v>Sanitair</v>
          </cell>
          <cell r="D36" t="str">
            <v>5/w</v>
          </cell>
          <cell r="E36">
            <v>0</v>
          </cell>
          <cell r="F36" t="str">
            <v>4/w</v>
          </cell>
          <cell r="G36">
            <v>0</v>
          </cell>
          <cell r="H36" t="str">
            <v>3/w</v>
          </cell>
          <cell r="I36">
            <v>0</v>
          </cell>
          <cell r="J36" t="str">
            <v>2/w</v>
          </cell>
          <cell r="K36">
            <v>0</v>
          </cell>
          <cell r="L36" t="str">
            <v>1/w</v>
          </cell>
          <cell r="M36">
            <v>0</v>
          </cell>
        </row>
        <row r="37">
          <cell r="A37" t="str">
            <v>5.5</v>
          </cell>
          <cell r="B37" t="str">
            <v>Toiletgroep</v>
          </cell>
          <cell r="C37" t="str">
            <v>Sanitair</v>
          </cell>
          <cell r="D37" t="str">
            <v>5/w</v>
          </cell>
          <cell r="E37">
            <v>0</v>
          </cell>
          <cell r="F37" t="str">
            <v>4/w</v>
          </cell>
          <cell r="G37">
            <v>0</v>
          </cell>
          <cell r="H37" t="str">
            <v>3/w</v>
          </cell>
          <cell r="I37">
            <v>0</v>
          </cell>
          <cell r="J37" t="str">
            <v>2/w</v>
          </cell>
          <cell r="K37">
            <v>0</v>
          </cell>
          <cell r="L37" t="str">
            <v>1/w</v>
          </cell>
          <cell r="M37">
            <v>0</v>
          </cell>
        </row>
        <row r="38">
          <cell r="A38" t="str">
            <v>5.6</v>
          </cell>
          <cell r="B38" t="str">
            <v>Miva toiletruimte</v>
          </cell>
          <cell r="C38" t="str">
            <v>Sanitair</v>
          </cell>
          <cell r="D38" t="str">
            <v>5/w</v>
          </cell>
          <cell r="E38">
            <v>0</v>
          </cell>
          <cell r="F38" t="str">
            <v>4/w</v>
          </cell>
          <cell r="G38">
            <v>0</v>
          </cell>
          <cell r="H38" t="str">
            <v>3/w</v>
          </cell>
          <cell r="I38">
            <v>0</v>
          </cell>
          <cell r="J38" t="str">
            <v>2/w</v>
          </cell>
          <cell r="K38">
            <v>0</v>
          </cell>
          <cell r="L38" t="str">
            <v>1/w</v>
          </cell>
          <cell r="M38">
            <v>0</v>
          </cell>
        </row>
        <row r="39">
          <cell r="A39" t="str">
            <v>5.7</v>
          </cell>
          <cell r="B39" t="str">
            <v>Toilet/wasruimte</v>
          </cell>
          <cell r="C39" t="str">
            <v>Sanitair</v>
          </cell>
          <cell r="D39" t="str">
            <v>5/w</v>
          </cell>
          <cell r="E39">
            <v>0</v>
          </cell>
          <cell r="F39" t="str">
            <v>4/w</v>
          </cell>
          <cell r="G39">
            <v>0</v>
          </cell>
          <cell r="H39" t="str">
            <v>3/w</v>
          </cell>
          <cell r="I39">
            <v>0</v>
          </cell>
          <cell r="J39" t="str">
            <v>2/w</v>
          </cell>
          <cell r="K39">
            <v>0</v>
          </cell>
          <cell r="L39" t="str">
            <v>1/w</v>
          </cell>
          <cell r="M39">
            <v>0</v>
          </cell>
        </row>
        <row r="40">
          <cell r="A40" t="str">
            <v>5.8</v>
          </cell>
          <cell r="B40" t="str">
            <v>Voorruimte</v>
          </cell>
          <cell r="C40" t="str">
            <v>Sanitair</v>
          </cell>
          <cell r="D40" t="str">
            <v>5/w</v>
          </cell>
          <cell r="E40">
            <v>0</v>
          </cell>
          <cell r="F40" t="str">
            <v>4/w</v>
          </cell>
          <cell r="G40">
            <v>0</v>
          </cell>
          <cell r="H40" t="str">
            <v>3/w</v>
          </cell>
          <cell r="I40">
            <v>0</v>
          </cell>
          <cell r="J40" t="str">
            <v>2/w</v>
          </cell>
          <cell r="K40">
            <v>0</v>
          </cell>
          <cell r="L40" t="str">
            <v>1/w</v>
          </cell>
          <cell r="M40">
            <v>0</v>
          </cell>
        </row>
        <row r="41">
          <cell r="A41" t="str">
            <v>5.9</v>
          </cell>
          <cell r="B41" t="str">
            <v>Wasruimte</v>
          </cell>
          <cell r="C41" t="str">
            <v>Sanitair</v>
          </cell>
          <cell r="D41" t="str">
            <v>5/w</v>
          </cell>
          <cell r="E41">
            <v>0</v>
          </cell>
          <cell r="F41" t="str">
            <v>4/w</v>
          </cell>
          <cell r="G41">
            <v>0</v>
          </cell>
          <cell r="H41" t="str">
            <v>3/w</v>
          </cell>
          <cell r="I41">
            <v>0</v>
          </cell>
          <cell r="J41" t="str">
            <v>2/w</v>
          </cell>
          <cell r="K41">
            <v>0</v>
          </cell>
          <cell r="L41" t="str">
            <v>1/w</v>
          </cell>
          <cell r="M41">
            <v>0</v>
          </cell>
        </row>
        <row r="44">
          <cell r="A44" t="str">
            <v>6.1</v>
          </cell>
          <cell r="B44" t="str">
            <v>Badkamer</v>
          </cell>
          <cell r="C44" t="str">
            <v>Sanitair</v>
          </cell>
          <cell r="D44" t="str">
            <v>10/w</v>
          </cell>
          <cell r="E44">
            <v>0</v>
          </cell>
        </row>
        <row r="45">
          <cell r="A45" t="str">
            <v>6.2</v>
          </cell>
          <cell r="B45" t="str">
            <v>Toiletruimte</v>
          </cell>
          <cell r="C45" t="str">
            <v>Sanitair</v>
          </cell>
          <cell r="D45" t="str">
            <v>10/w</v>
          </cell>
          <cell r="E45">
            <v>0</v>
          </cell>
        </row>
        <row r="46">
          <cell r="A46" t="str">
            <v>6.3</v>
          </cell>
          <cell r="B46" t="str">
            <v>Douche</v>
          </cell>
          <cell r="C46" t="str">
            <v>Sanitair</v>
          </cell>
          <cell r="D46" t="str">
            <v>10/w</v>
          </cell>
          <cell r="E46">
            <v>0</v>
          </cell>
        </row>
        <row r="47">
          <cell r="A47" t="str">
            <v>6.4</v>
          </cell>
          <cell r="B47" t="str">
            <v>Kleedkamer</v>
          </cell>
          <cell r="C47" t="str">
            <v>Sanitair</v>
          </cell>
          <cell r="D47" t="str">
            <v>10/w</v>
          </cell>
          <cell r="E47">
            <v>0</v>
          </cell>
        </row>
        <row r="48">
          <cell r="A48" t="str">
            <v>6.5</v>
          </cell>
          <cell r="B48" t="str">
            <v>Toiletgroep</v>
          </cell>
          <cell r="C48" t="str">
            <v>Sanitair</v>
          </cell>
          <cell r="D48" t="str">
            <v>10/w</v>
          </cell>
          <cell r="E48">
            <v>0</v>
          </cell>
        </row>
        <row r="49">
          <cell r="A49" t="str">
            <v>6.6</v>
          </cell>
          <cell r="B49" t="str">
            <v>Miva toiletruimte</v>
          </cell>
          <cell r="C49" t="str">
            <v>Sanitair</v>
          </cell>
          <cell r="D49" t="str">
            <v>10/w</v>
          </cell>
          <cell r="E49">
            <v>0</v>
          </cell>
        </row>
        <row r="50">
          <cell r="A50" t="str">
            <v>6.7</v>
          </cell>
          <cell r="B50" t="str">
            <v>Toilet/wasruimte</v>
          </cell>
          <cell r="C50" t="str">
            <v>Sanitair</v>
          </cell>
          <cell r="D50" t="str">
            <v>10/w</v>
          </cell>
          <cell r="E50">
            <v>0</v>
          </cell>
        </row>
        <row r="51">
          <cell r="A51" t="str">
            <v>6.8</v>
          </cell>
          <cell r="B51" t="str">
            <v>Voorruimte</v>
          </cell>
          <cell r="C51" t="str">
            <v>Sanitair</v>
          </cell>
          <cell r="D51" t="str">
            <v>10/w</v>
          </cell>
          <cell r="E51">
            <v>0</v>
          </cell>
        </row>
        <row r="52">
          <cell r="A52" t="str">
            <v>6.9</v>
          </cell>
          <cell r="B52" t="str">
            <v>Wasruimte</v>
          </cell>
          <cell r="C52" t="str">
            <v>Sanitair</v>
          </cell>
          <cell r="D52" t="str">
            <v>10/w</v>
          </cell>
          <cell r="E52">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6">
          <cell r="B6" t="str">
            <v>Anna Palownalaan 1-3</v>
          </cell>
          <cell r="C6" t="str">
            <v>Emmen</v>
          </cell>
          <cell r="D6">
            <v>200</v>
          </cell>
          <cell r="E6">
            <v>160</v>
          </cell>
          <cell r="F6">
            <v>120</v>
          </cell>
          <cell r="G6">
            <v>80</v>
          </cell>
          <cell r="H6">
            <v>40</v>
          </cell>
          <cell r="I6">
            <v>400</v>
          </cell>
          <cell r="J6">
            <v>10</v>
          </cell>
        </row>
        <row r="7">
          <cell r="B7" t="str">
            <v>Flintstraat 29</v>
          </cell>
          <cell r="C7" t="str">
            <v>Emmen</v>
          </cell>
          <cell r="D7">
            <v>200</v>
          </cell>
          <cell r="E7">
            <v>160</v>
          </cell>
          <cell r="F7">
            <v>120</v>
          </cell>
          <cell r="G7">
            <v>80</v>
          </cell>
          <cell r="H7">
            <v>40</v>
          </cell>
          <cell r="I7">
            <v>400</v>
          </cell>
          <cell r="J7">
            <v>10</v>
          </cell>
        </row>
        <row r="8">
          <cell r="B8" t="str">
            <v>Van Schaikweg 98</v>
          </cell>
          <cell r="C8" t="str">
            <v>Emmen</v>
          </cell>
          <cell r="D8">
            <v>200</v>
          </cell>
          <cell r="E8">
            <v>160</v>
          </cell>
          <cell r="F8">
            <v>120</v>
          </cell>
          <cell r="G8">
            <v>80</v>
          </cell>
          <cell r="H8">
            <v>40</v>
          </cell>
          <cell r="I8">
            <v>400</v>
          </cell>
          <cell r="J8">
            <v>10</v>
          </cell>
        </row>
        <row r="9">
          <cell r="B9" t="str">
            <v>Veldlaan 2</v>
          </cell>
          <cell r="C9" t="str">
            <v>Emmen</v>
          </cell>
          <cell r="D9">
            <v>200</v>
          </cell>
          <cell r="E9">
            <v>160</v>
          </cell>
          <cell r="F9">
            <v>120</v>
          </cell>
          <cell r="G9">
            <v>80</v>
          </cell>
          <cell r="H9">
            <v>40</v>
          </cell>
          <cell r="I9">
            <v>400</v>
          </cell>
          <cell r="J9">
            <v>10</v>
          </cell>
        </row>
        <row r="10">
          <cell r="B10" t="str">
            <v>Stadionplein 5</v>
          </cell>
          <cell r="C10" t="str">
            <v>Emmen</v>
          </cell>
          <cell r="D10">
            <v>210</v>
          </cell>
          <cell r="E10">
            <v>168</v>
          </cell>
          <cell r="F10">
            <v>126</v>
          </cell>
          <cell r="G10">
            <v>84</v>
          </cell>
          <cell r="H10">
            <v>42</v>
          </cell>
          <cell r="I10">
            <v>420</v>
          </cell>
          <cell r="J10">
            <v>10</v>
          </cell>
        </row>
        <row r="12">
          <cell r="B12" t="str">
            <v>Perceel 2:</v>
          </cell>
          <cell r="C12" t="str">
            <v>Plaats</v>
          </cell>
          <cell r="D12" t="str">
            <v>5/w</v>
          </cell>
          <cell r="E12" t="str">
            <v>4/w</v>
          </cell>
          <cell r="F12" t="str">
            <v>3/w</v>
          </cell>
          <cell r="G12" t="str">
            <v>2/w</v>
          </cell>
          <cell r="H12" t="str">
            <v>1/w</v>
          </cell>
          <cell r="I12" t="str">
            <v>10/w</v>
          </cell>
          <cell r="J12" t="str">
            <v>1/mnd</v>
          </cell>
        </row>
        <row r="13">
          <cell r="B13" t="str">
            <v>Aska (KDO)</v>
          </cell>
          <cell r="C13" t="str">
            <v>Assen</v>
          </cell>
          <cell r="D13">
            <v>255</v>
          </cell>
          <cell r="E13">
            <v>208</v>
          </cell>
          <cell r="F13">
            <v>156</v>
          </cell>
          <cell r="G13">
            <v>104</v>
          </cell>
          <cell r="H13">
            <v>52</v>
          </cell>
          <cell r="I13">
            <v>510</v>
          </cell>
          <cell r="J13">
            <v>12</v>
          </cell>
        </row>
        <row r="14">
          <cell r="B14" t="str">
            <v>Idee ICT</v>
          </cell>
          <cell r="C14" t="str">
            <v>Assen</v>
          </cell>
          <cell r="D14">
            <v>255</v>
          </cell>
          <cell r="E14">
            <v>208</v>
          </cell>
          <cell r="F14">
            <v>156</v>
          </cell>
          <cell r="G14">
            <v>104</v>
          </cell>
          <cell r="H14">
            <v>52</v>
          </cell>
          <cell r="I14">
            <v>510</v>
          </cell>
          <cell r="J14">
            <v>12</v>
          </cell>
        </row>
        <row r="15">
          <cell r="B15" t="str">
            <v>Cicero</v>
          </cell>
          <cell r="C15" t="str">
            <v>Assen</v>
          </cell>
          <cell r="D15">
            <v>200</v>
          </cell>
          <cell r="E15">
            <v>160</v>
          </cell>
          <cell r="F15">
            <v>120</v>
          </cell>
          <cell r="G15">
            <v>80</v>
          </cell>
          <cell r="H15">
            <v>40</v>
          </cell>
          <cell r="I15">
            <v>400</v>
          </cell>
          <cell r="J15">
            <v>10</v>
          </cell>
        </row>
        <row r="16">
          <cell r="B16" t="str">
            <v>A.H.G. Fokkerstraat 7-9</v>
          </cell>
          <cell r="C16" t="str">
            <v>Assen</v>
          </cell>
          <cell r="D16">
            <v>200</v>
          </cell>
          <cell r="E16">
            <v>160</v>
          </cell>
          <cell r="F16">
            <v>120</v>
          </cell>
          <cell r="G16">
            <v>80</v>
          </cell>
          <cell r="H16">
            <v>40</v>
          </cell>
          <cell r="I16">
            <v>400</v>
          </cell>
          <cell r="J16">
            <v>10</v>
          </cell>
        </row>
        <row r="17">
          <cell r="B17" t="str">
            <v>Stuifzandseweg 40</v>
          </cell>
          <cell r="C17" t="str">
            <v>Hoogeveen</v>
          </cell>
          <cell r="D17">
            <v>200</v>
          </cell>
          <cell r="E17">
            <v>160</v>
          </cell>
          <cell r="F17">
            <v>120</v>
          </cell>
          <cell r="G17">
            <v>80</v>
          </cell>
          <cell r="H17">
            <v>40</v>
          </cell>
          <cell r="I17">
            <v>400</v>
          </cell>
          <cell r="J17">
            <v>10</v>
          </cell>
        </row>
        <row r="18">
          <cell r="B18" t="str">
            <v>Werkhorst 30</v>
          </cell>
          <cell r="C18" t="str">
            <v>Meppel</v>
          </cell>
          <cell r="D18">
            <v>200</v>
          </cell>
          <cell r="E18">
            <v>160</v>
          </cell>
          <cell r="F18">
            <v>120</v>
          </cell>
          <cell r="G18">
            <v>80</v>
          </cell>
          <cell r="H18">
            <v>40</v>
          </cell>
          <cell r="I18">
            <v>400</v>
          </cell>
          <cell r="J18">
            <v>10</v>
          </cell>
        </row>
      </sheetData>
      <sheetData sheetId="16" refreshError="1"/>
      <sheetData sheetId="17" refreshError="1"/>
      <sheetData sheetId="18">
        <row r="16">
          <cell r="F16" t="str">
            <v>Perceel 1EmmenAnna Palownalaan 1-3</v>
          </cell>
          <cell r="G16">
            <v>0</v>
          </cell>
        </row>
        <row r="17">
          <cell r="F17" t="str">
            <v>Perceel 1EmmenFlintstraat 29</v>
          </cell>
          <cell r="G17">
            <v>0</v>
          </cell>
        </row>
        <row r="18">
          <cell r="F18" t="str">
            <v>Perceel 1EmmenVan Schaikweg 98</v>
          </cell>
          <cell r="G18">
            <v>0</v>
          </cell>
        </row>
        <row r="19">
          <cell r="F19" t="str">
            <v>Perceel 1EmmenVeldlaan 2</v>
          </cell>
          <cell r="G19">
            <v>0</v>
          </cell>
        </row>
        <row r="20">
          <cell r="F20" t="str">
            <v>Perceel 1EmmenStadionplein 5</v>
          </cell>
          <cell r="G20">
            <v>0</v>
          </cell>
        </row>
        <row r="21">
          <cell r="F21"/>
        </row>
        <row r="22">
          <cell r="F22" t="str">
            <v>Perceel 2AssenAska (KDO)A. de Vriesstraat 70</v>
          </cell>
          <cell r="G22">
            <v>0</v>
          </cell>
        </row>
        <row r="23">
          <cell r="F23" t="str">
            <v>Perceel 2AssenIdee ICTA. de Vriesstraat 70</v>
          </cell>
          <cell r="G23">
            <v>0</v>
          </cell>
        </row>
        <row r="24">
          <cell r="F24" t="str">
            <v>Perceel 2AssenCiceroA. de Vriesstraat 70</v>
          </cell>
          <cell r="G24">
            <v>0</v>
          </cell>
        </row>
        <row r="25">
          <cell r="F25" t="str">
            <v>Perceel 2AssenA.H.G. Fokkerstraat 7-9</v>
          </cell>
          <cell r="G25">
            <v>0</v>
          </cell>
        </row>
        <row r="26">
          <cell r="F26" t="str">
            <v>Perceel 2HoogeveenStuifzandseweg 40</v>
          </cell>
          <cell r="G26">
            <v>0</v>
          </cell>
        </row>
        <row r="27">
          <cell r="F27" t="str">
            <v>Perceel 2MeppelWerkhorst 30</v>
          </cell>
          <cell r="G27">
            <v>0</v>
          </cell>
        </row>
      </sheetData>
      <sheetData sheetId="19" refreshError="1"/>
      <sheetData sheetId="20" refreshError="1"/>
    </sheetDataSet>
  </externalBook>
</externalLink>
</file>

<file path=xl/persons/person.xml><?xml version="1.0" encoding="utf-8"?>
<personList xmlns="http://schemas.microsoft.com/office/spreadsheetml/2018/threadedcomments" xmlns:x="http://schemas.openxmlformats.org/spreadsheetml/2006/main">
  <person displayName="Ilse | Ingenion" id="{23205A01-282B-4D6B-A09A-F14DB95E5575}" userId="S::ilse.bruggers@Ingenion.nl::02a2fee4-6d1a-483d-b155-ee9e632e2f2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1682CF-798A-4EAB-80B6-8BB242BDF858}" name="Ruimtesoort" displayName="Ruimtesoort" ref="A11:B374" totalsRowShown="0" headerRowDxfId="33">
  <autoFilter ref="A11:B374" xr:uid="{551682CF-798A-4EAB-80B6-8BB242BDF858}"/>
  <tableColumns count="2">
    <tableColumn id="1" xr3:uid="{1753E3AF-7C08-404E-91BA-2FD8CAA5D1FD}" name="Beschrijving ruimte"/>
    <tableColumn id="2" xr3:uid="{1C1E7E6E-99F5-4313-9337-A08F1E214327}" name="Ruimtesoor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A7B0DE-5E74-4B19-A91B-2119DD38C43E}" name="Ruimtestaat" displayName="Ruimtestaat" ref="A3:M677" totalsRowShown="0" tableBorderDxfId="32">
  <autoFilter ref="A3:M677" xr:uid="{20A7B0DE-5E74-4B19-A91B-2119DD38C43E}"/>
  <tableColumns count="13">
    <tableColumn id="1" xr3:uid="{74F9481F-D6AA-46AB-94AD-F263DC82B63E}" name="Stichting" dataDxfId="31"/>
    <tableColumn id="2" xr3:uid="{5426C37C-6A86-491A-9173-29CBDD2A6B9F}" name="Locatienaam" dataDxfId="30"/>
    <tableColumn id="3" xr3:uid="{1FF897FC-8F4F-4411-9492-8B79FD7A6328}" name="Gebouw" dataDxfId="29"/>
    <tableColumn id="4" xr3:uid="{AF24B197-154E-4E53-AB6A-4FEE7D64B166}" name="Adres" dataDxfId="28"/>
    <tableColumn id="5" xr3:uid="{6B62E469-2F67-47A5-9F4D-4F88A6DFB2B7}" name="Plaats" dataDxfId="27"/>
    <tableColumn id="6" xr3:uid="{25840E5E-ACB1-42DD-8308-DB13986B2BD7}" name="Verdieping" dataDxfId="26"/>
    <tableColumn id="7" xr3:uid="{A1597C07-1D24-488A-8243-2D093ADC7CAD}" name="Beschrijving ruimte" dataDxfId="25"/>
    <tableColumn id="8" xr3:uid="{C82C2420-82F4-4A74-9ED9-84E358FE0867}" name="Ruimtesoort / Werkprogramma " dataDxfId="24">
      <calculatedColumnFormula>VLOOKUP(G4,Ruimtesoort[],2,FALSE)</calculatedColumnFormula>
    </tableColumn>
    <tableColumn id="9" xr3:uid="{6085BE96-8486-47E0-8826-8FFF4CB0E0E1}" name="Ruimte-nummer" dataDxfId="23"/>
    <tableColumn id="10" xr3:uid="{A1991A49-406D-45A2-93D0-57C104EAB8E0}" name="Vloer-afwerking" dataDxfId="22"/>
    <tableColumn id="11" xr3:uid="{8BB592BD-B548-4384-990C-FCC85E2CB6D7}" name="Opp.m²" dataDxfId="21"/>
    <tableColumn id="12" xr3:uid="{9A31FEEA-91E5-4E85-BB0E-48C5FA577B0F}" name="Prijs per m² per Werkprogramma p/j" dataDxfId="20" dataCellStyle="Valuta">
      <calculatedColumnFormula>_xlfn.XLOOKUP(Ruimtestaat[[#This Row],[Ruimtesoort / Werkprogramma ]],'Prijzenblad Keender'!$C$2:$C$10,'Prijzenblad Keender'!$G$2:$G$10,"")</calculatedColumnFormula>
    </tableColumn>
    <tableColumn id="13" xr3:uid="{36ED120C-9C06-4514-AD59-B52353A4ADC6}" name="Prijs per ruimte per jaar" dataDxfId="19" dataCellStyle="Valuta">
      <calculatedColumnFormula>IF(L4=0,0,L4*K4)</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EFA938-9A9C-45C2-9BA0-FDD6B996C2AF}" name="Locaties" displayName="Locaties" ref="A2:G20" totalsRowCount="1" headerRowDxfId="18" dataDxfId="16" headerRowBorderDxfId="17" tableBorderDxfId="15" totalsRowBorderDxfId="14">
  <autoFilter ref="A2:G19" xr:uid="{67EFA938-9A9C-45C2-9BA0-FDD6B996C2AF}"/>
  <tableColumns count="7">
    <tableColumn id="1" xr3:uid="{09529B4B-C304-4248-964E-CAC3526E92F4}" name="Scholen" totalsRowLabel="Totaal" dataDxfId="13" totalsRowDxfId="12"/>
    <tableColumn id="2" xr3:uid="{8DAFFCBE-4FF9-43F6-B1FF-76D8520BA4E9}" name="Locatienaam" dataDxfId="11" totalsRowDxfId="10"/>
    <tableColumn id="3" xr3:uid="{CA9D7D78-44C4-4D11-ACAF-03179853E4E4}" name="Adres" dataDxfId="9" totalsRowDxfId="8"/>
    <tableColumn id="4" xr3:uid="{2A5BAFCE-D453-4334-A7B8-7537893AD67B}" name="Postcode" dataDxfId="7" totalsRowDxfId="6"/>
    <tableColumn id="5" xr3:uid="{463F331B-CA0F-4A4F-A07B-C471E447F7B1}" name="Plaats" dataDxfId="5" totalsRowDxfId="4"/>
    <tableColumn id="6" xr3:uid="{5EAA232C-5326-4D66-8918-3B7013ECA406}" name="# m²" totalsRowFunction="sum" dataDxfId="3" totalsRowDxfId="2">
      <calculatedColumnFormula>SUMIFS('Ruimtestaat'!K:K,'Ruimtestaat'!B:B,Locaties[[#This Row],[Locatienaam]])</calculatedColumnFormula>
    </tableColumn>
    <tableColumn id="7" xr3:uid="{9DB083DA-4344-4BE3-A6C2-C59050E318AD}" name="# leerl." totalsRowFunction="custom" dataDxfId="1" totalsRowDxfId="0" dataCellStyle="Komma">
      <totalsRowFormula>SUM(G3:G19)</totalsRow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79" dT="2024-03-11T13:11:25.30" personId="{23205A01-282B-4D6B-A09A-F14DB95E5575}" id="{CC056AEF-FE62-4843-BF86-1BE2A91F7CFC}">
    <text>Wat is het nummer hiervan?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AAC28-F493-4203-B4D4-DCE7DAD6FE00}">
  <sheetPr codeName="Blad3"/>
  <dimension ref="A1:B20"/>
  <sheetViews>
    <sheetView showGridLines="0" tabSelected="1" topLeftCell="A5" zoomScaleNormal="100" workbookViewId="0">
      <selection activeCell="B5" sqref="B5"/>
    </sheetView>
  </sheetViews>
  <sheetFormatPr defaultColWidth="8.88671875" defaultRowHeight="19.8"/>
  <cols>
    <col min="1" max="1" width="31.6640625" style="208" bestFit="1" customWidth="1"/>
    <col min="2" max="2" width="157" customWidth="1"/>
    <col min="3" max="4" width="8.88671875" customWidth="1"/>
  </cols>
  <sheetData>
    <row r="1" spans="1:2" ht="22.2" thickTop="1" thickBot="1">
      <c r="A1" s="185" t="s">
        <v>0</v>
      </c>
      <c r="B1" s="186" t="s">
        <v>1</v>
      </c>
    </row>
    <row r="2" spans="1:2" ht="62.4" thickTop="1" thickBot="1">
      <c r="A2" s="215" t="s">
        <v>2</v>
      </c>
      <c r="B2" s="209" t="s">
        <v>3</v>
      </c>
    </row>
    <row r="3" spans="1:2" ht="44.4" thickTop="1" thickBot="1">
      <c r="A3" s="215" t="s">
        <v>2</v>
      </c>
      <c r="B3" s="210" t="s">
        <v>4</v>
      </c>
    </row>
    <row r="4" spans="1:2" ht="44.4" thickTop="1" thickBot="1">
      <c r="A4" s="215" t="s">
        <v>2</v>
      </c>
      <c r="B4" s="210" t="s">
        <v>5</v>
      </c>
    </row>
    <row r="5" spans="1:2" ht="75.599999999999994" thickTop="1" thickBot="1">
      <c r="A5" s="211" t="s">
        <v>6</v>
      </c>
      <c r="B5" s="393" t="s">
        <v>7</v>
      </c>
    </row>
    <row r="6" spans="1:2" ht="61.2" thickTop="1" thickBot="1">
      <c r="A6" s="216" t="s">
        <v>8</v>
      </c>
      <c r="B6" s="210" t="s">
        <v>9</v>
      </c>
    </row>
    <row r="7" spans="1:2" ht="46.8" thickTop="1" thickBot="1">
      <c r="A7" s="217" t="s">
        <v>10</v>
      </c>
      <c r="B7" s="210" t="s">
        <v>11</v>
      </c>
    </row>
    <row r="8" spans="1:2" ht="21" customHeight="1" thickTop="1" thickBot="1">
      <c r="A8" s="218" t="s">
        <v>12</v>
      </c>
      <c r="B8" s="443" t="s">
        <v>13</v>
      </c>
    </row>
    <row r="9" spans="1:2" ht="21" customHeight="1" thickTop="1" thickBot="1">
      <c r="A9" s="219" t="s">
        <v>14</v>
      </c>
      <c r="B9" s="443"/>
    </row>
    <row r="10" spans="1:2" ht="21" customHeight="1" thickTop="1" thickBot="1">
      <c r="A10" s="219" t="s">
        <v>15</v>
      </c>
      <c r="B10" s="443"/>
    </row>
    <row r="11" spans="1:2" ht="21" customHeight="1" thickTop="1" thickBot="1">
      <c r="A11" s="219" t="s">
        <v>16</v>
      </c>
      <c r="B11" s="443"/>
    </row>
    <row r="12" spans="1:2" ht="21" customHeight="1" thickTop="1" thickBot="1">
      <c r="A12" s="219" t="s">
        <v>17</v>
      </c>
      <c r="B12" s="443"/>
    </row>
    <row r="13" spans="1:2" ht="21" customHeight="1" thickTop="1" thickBot="1">
      <c r="A13" s="219" t="s">
        <v>18</v>
      </c>
      <c r="B13" s="443"/>
    </row>
    <row r="14" spans="1:2" ht="21" customHeight="1" thickTop="1" thickBot="1">
      <c r="A14" s="220" t="s">
        <v>19</v>
      </c>
      <c r="B14" s="443"/>
    </row>
    <row r="15" spans="1:2" ht="21" customHeight="1" thickTop="1" thickBot="1">
      <c r="A15" s="221" t="s">
        <v>20</v>
      </c>
      <c r="B15" s="443"/>
    </row>
    <row r="16" spans="1:2" ht="62.4" thickTop="1" thickBot="1">
      <c r="A16" s="212" t="s">
        <v>21</v>
      </c>
      <c r="B16" s="213" t="s">
        <v>22</v>
      </c>
    </row>
    <row r="17" spans="1:2" ht="46.8" thickTop="1" thickBot="1">
      <c r="A17" s="223" t="s">
        <v>23</v>
      </c>
      <c r="B17" s="214" t="s">
        <v>24</v>
      </c>
    </row>
    <row r="18" spans="1:2" s="143" customFormat="1" ht="46.8" thickTop="1" thickBot="1">
      <c r="A18" s="222" t="s">
        <v>25</v>
      </c>
      <c r="B18" s="214" t="s">
        <v>26</v>
      </c>
    </row>
    <row r="19" spans="1:2" ht="46.8" thickTop="1" thickBot="1">
      <c r="A19" s="368" t="s">
        <v>27</v>
      </c>
      <c r="B19" s="210" t="s">
        <v>28</v>
      </c>
    </row>
    <row r="20" spans="1:2" ht="20.399999999999999" thickTop="1"/>
  </sheetData>
  <mergeCells count="1">
    <mergeCell ref="B8:B15"/>
  </mergeCells>
  <hyperlinks>
    <hyperlink ref="A6" location="Ruimtestaat!M2" display="Ruimtestaat" xr:uid="{920B269A-BC14-4D8F-A583-81CBB6BD0F06}"/>
    <hyperlink ref="A7" location="Glasbewassing!E7" display="Glasbewassing" xr:uid="{AD9E4F37-22BA-4235-8F08-A82AF12D0328}"/>
    <hyperlink ref="A16" location="Regiewerkzaamheden!A1" display="Regiewerkzaamheden" xr:uid="{842B4EC0-A77A-4AA3-B534-E5CA35359662}"/>
    <hyperlink ref="A8" location="'Admistratieve ruimte (1)'!E1" display="Adm ruimte (1)" xr:uid="{98C1F354-EA68-4CAE-9AB3-2C92EA8E6A96}"/>
    <hyperlink ref="A13" location="'Verkeersruimten (6)'!E1" display="Verkeersruimte (6)" xr:uid="{91FB479E-82DD-4FB9-95EF-4ADBF656C16E}"/>
    <hyperlink ref="A12" location="'Vakspecifiek (5)'!E1" display="Vakspecifieke ruimte (5)" xr:uid="{63FE9868-52B9-469B-82DC-425ECC952401}"/>
    <hyperlink ref="A11" location="'Sanitair (4)'!E1" display="Sanitaire ruimte (4)" xr:uid="{2D448FC9-0E39-4CB6-BB90-4488DD5A9760}"/>
    <hyperlink ref="A10" location="'Restauratieve ruimte (3)'!E1" display="Restauratieve ruimte (3)" xr:uid="{E30F0E30-FD29-4D14-BC89-0F63EF703EDE}"/>
    <hyperlink ref="A9" location="'Klaslokaal (2)'!E1" display="Klaslokaal (2)" xr:uid="{A3D21E09-0380-4DA8-817B-52DA36384E36}"/>
    <hyperlink ref="A5" location="'Prijzenblad Keender'!A1" display="Prijzenblad Keender" xr:uid="{62F00610-4B1C-4B56-AFD1-CFFB6CB47AB7}"/>
    <hyperlink ref="A14" location="'Gymzaal (7)'!E1" display="Gymzaal (7)" xr:uid="{2974A79F-8A67-4F0E-8AB4-426719BB758B}"/>
    <hyperlink ref="A15" location="'BSO  KDV (8)'!E1" display="'BSO  KDV (8)'!E1" xr:uid="{632CA42C-617B-4128-92EB-548817290A3D}"/>
    <hyperlink ref="A18" location="'Locaties Keender'!A1" display="Locaties Keender" xr:uid="{CC1D4F57-4824-4101-81E0-E8DF6993D7D6}"/>
    <hyperlink ref="A17" location="'Sanitaire hygiëne Benodigdheden'!C4" display="Sanitaire hygiëne Benodigdheden" xr:uid="{3C986C71-6E44-49F5-BA60-AF055572FD7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F61B9-463A-4A73-9897-F4687BF6F39F}">
  <sheetPr codeName="Blad12">
    <tabColor rgb="FF7030A0"/>
    <pageSetUpPr fitToPage="1"/>
  </sheetPr>
  <dimension ref="A1:F40"/>
  <sheetViews>
    <sheetView showGridLines="0" zoomScaleNormal="100" workbookViewId="0">
      <pane ySplit="5" topLeftCell="A27" activePane="bottomLeft" state="frozen"/>
      <selection sqref="A1:A21"/>
      <selection pane="bottomLeft" activeCell="B20" sqref="B20"/>
    </sheetView>
  </sheetViews>
  <sheetFormatPr defaultColWidth="8.88671875" defaultRowHeight="14.4"/>
  <cols>
    <col min="1" max="1" width="16.6640625" customWidth="1"/>
    <col min="2" max="2" width="50.6640625" customWidth="1"/>
    <col min="3" max="3" width="35.6640625" customWidth="1"/>
    <col min="4" max="4" width="50.6640625" customWidth="1"/>
    <col min="5" max="5" width="16.6640625" style="20" customWidth="1"/>
    <col min="6" max="6" width="10.6640625" bestFit="1" customWidth="1"/>
    <col min="7" max="7" width="11.44140625" customWidth="1"/>
  </cols>
  <sheetData>
    <row r="1" spans="1:6" ht="18.600000000000001" thickBot="1">
      <c r="A1" s="469" t="s">
        <v>36</v>
      </c>
      <c r="B1" s="78" t="s">
        <v>729</v>
      </c>
      <c r="C1" s="81" t="s">
        <v>29</v>
      </c>
      <c r="D1" s="42" t="s">
        <v>730</v>
      </c>
      <c r="E1" s="104"/>
    </row>
    <row r="2" spans="1:6" ht="18">
      <c r="A2" s="470"/>
      <c r="B2" s="79" t="s">
        <v>731</v>
      </c>
      <c r="C2" s="82">
        <v>4</v>
      </c>
      <c r="E2"/>
    </row>
    <row r="3" spans="1:6" ht="18.600000000000001" thickBot="1">
      <c r="A3" s="471"/>
      <c r="B3" s="80" t="s">
        <v>732</v>
      </c>
      <c r="C3" s="83" t="s">
        <v>845</v>
      </c>
      <c r="E3"/>
    </row>
    <row r="4" spans="1:6" ht="15" thickBot="1"/>
    <row r="5" spans="1:6" ht="54" thickTop="1" thickBot="1">
      <c r="B5" s="84" t="s">
        <v>733</v>
      </c>
      <c r="C5" s="85" t="s">
        <v>734</v>
      </c>
      <c r="D5" s="85" t="s">
        <v>735</v>
      </c>
      <c r="E5" s="86" t="s">
        <v>736</v>
      </c>
      <c r="F5" s="86" t="s">
        <v>737</v>
      </c>
    </row>
    <row r="6" spans="1:6" ht="15" thickTop="1">
      <c r="A6" s="506" t="s">
        <v>738</v>
      </c>
      <c r="B6" s="254" t="s">
        <v>739</v>
      </c>
      <c r="C6" s="53" t="s">
        <v>740</v>
      </c>
      <c r="D6" s="53" t="s">
        <v>741</v>
      </c>
      <c r="E6" s="54">
        <v>210</v>
      </c>
      <c r="F6" s="54" t="s">
        <v>742</v>
      </c>
    </row>
    <row r="7" spans="1:6">
      <c r="A7" s="507"/>
      <c r="B7" s="90" t="s">
        <v>766</v>
      </c>
      <c r="C7" s="47" t="s">
        <v>767</v>
      </c>
      <c r="D7" s="47" t="s">
        <v>768</v>
      </c>
      <c r="E7" s="48">
        <v>210</v>
      </c>
      <c r="F7" s="48" t="s">
        <v>742</v>
      </c>
    </row>
    <row r="8" spans="1:6">
      <c r="A8" s="507"/>
      <c r="B8" s="90" t="s">
        <v>746</v>
      </c>
      <c r="C8" s="47" t="s">
        <v>747</v>
      </c>
      <c r="D8" s="47" t="s">
        <v>748</v>
      </c>
      <c r="E8" s="48">
        <v>210</v>
      </c>
      <c r="F8" s="48" t="s">
        <v>742</v>
      </c>
    </row>
    <row r="9" spans="1:6" ht="20.399999999999999">
      <c r="A9" s="507"/>
      <c r="B9" s="90" t="s">
        <v>846</v>
      </c>
      <c r="C9" s="47" t="s">
        <v>806</v>
      </c>
      <c r="D9" s="47" t="s">
        <v>823</v>
      </c>
      <c r="E9" s="48">
        <v>210</v>
      </c>
      <c r="F9" s="48" t="s">
        <v>742</v>
      </c>
    </row>
    <row r="10" spans="1:6">
      <c r="A10" s="507"/>
      <c r="B10" s="90" t="s">
        <v>847</v>
      </c>
      <c r="C10" s="47" t="s">
        <v>806</v>
      </c>
      <c r="D10" s="47" t="s">
        <v>848</v>
      </c>
      <c r="E10" s="48">
        <v>210</v>
      </c>
      <c r="F10" s="48" t="s">
        <v>742</v>
      </c>
    </row>
    <row r="11" spans="1:6" ht="20.399999999999999">
      <c r="A11" s="507"/>
      <c r="B11" s="90" t="s">
        <v>849</v>
      </c>
      <c r="C11" s="47" t="s">
        <v>747</v>
      </c>
      <c r="D11" s="47" t="s">
        <v>765</v>
      </c>
      <c r="E11" s="48">
        <v>210</v>
      </c>
      <c r="F11" s="48" t="s">
        <v>742</v>
      </c>
    </row>
    <row r="12" spans="1:6" ht="20.399999999999999">
      <c r="A12" s="507"/>
      <c r="B12" s="90" t="s">
        <v>850</v>
      </c>
      <c r="C12" s="47" t="s">
        <v>747</v>
      </c>
      <c r="D12" s="47" t="s">
        <v>851</v>
      </c>
      <c r="E12" s="48">
        <v>210</v>
      </c>
      <c r="F12" s="48" t="s">
        <v>742</v>
      </c>
    </row>
    <row r="13" spans="1:6">
      <c r="A13" s="507"/>
      <c r="B13" s="90" t="s">
        <v>760</v>
      </c>
      <c r="C13" s="47" t="s">
        <v>747</v>
      </c>
      <c r="D13" s="47" t="s">
        <v>761</v>
      </c>
      <c r="E13" s="48">
        <v>210</v>
      </c>
      <c r="F13" s="48" t="s">
        <v>742</v>
      </c>
    </row>
    <row r="14" spans="1:6">
      <c r="A14" s="507"/>
      <c r="B14" s="90" t="s">
        <v>852</v>
      </c>
      <c r="C14" s="47" t="s">
        <v>747</v>
      </c>
      <c r="D14" s="47" t="s">
        <v>853</v>
      </c>
      <c r="E14" s="48">
        <v>210</v>
      </c>
      <c r="F14" s="48" t="s">
        <v>742</v>
      </c>
    </row>
    <row r="15" spans="1:6">
      <c r="A15" s="507"/>
      <c r="B15" s="90" t="s">
        <v>854</v>
      </c>
      <c r="C15" s="47" t="s">
        <v>747</v>
      </c>
      <c r="D15" s="47" t="s">
        <v>853</v>
      </c>
      <c r="E15" s="48">
        <v>210</v>
      </c>
      <c r="F15" s="48" t="s">
        <v>742</v>
      </c>
    </row>
    <row r="16" spans="1:6">
      <c r="A16" s="507"/>
      <c r="B16" s="90" t="s">
        <v>854</v>
      </c>
      <c r="C16" s="47" t="s">
        <v>855</v>
      </c>
      <c r="D16" s="47" t="s">
        <v>856</v>
      </c>
      <c r="E16" s="48">
        <v>210</v>
      </c>
      <c r="F16" s="48" t="s">
        <v>742</v>
      </c>
    </row>
    <row r="17" spans="1:6">
      <c r="A17" s="507"/>
      <c r="B17" s="90" t="s">
        <v>857</v>
      </c>
      <c r="C17" s="47" t="s">
        <v>806</v>
      </c>
      <c r="D17" s="47" t="s">
        <v>858</v>
      </c>
      <c r="E17" s="48">
        <v>210</v>
      </c>
      <c r="F17" s="48" t="s">
        <v>742</v>
      </c>
    </row>
    <row r="18" spans="1:6">
      <c r="A18" s="507"/>
      <c r="B18" s="90" t="s">
        <v>859</v>
      </c>
      <c r="C18" s="47" t="s">
        <v>860</v>
      </c>
      <c r="D18" s="47" t="s">
        <v>861</v>
      </c>
      <c r="E18" s="48">
        <v>210</v>
      </c>
      <c r="F18" s="48" t="s">
        <v>742</v>
      </c>
    </row>
    <row r="19" spans="1:6">
      <c r="A19" s="507"/>
      <c r="B19" s="90" t="s">
        <v>862</v>
      </c>
      <c r="C19" s="47" t="s">
        <v>863</v>
      </c>
      <c r="D19" s="47" t="s">
        <v>864</v>
      </c>
      <c r="E19" s="48">
        <v>210</v>
      </c>
      <c r="F19" s="48" t="s">
        <v>742</v>
      </c>
    </row>
    <row r="20" spans="1:6" ht="20.399999999999999">
      <c r="A20" s="507"/>
      <c r="B20" s="151" t="s">
        <v>777</v>
      </c>
      <c r="C20" s="47" t="s">
        <v>866</v>
      </c>
      <c r="D20" s="47" t="s">
        <v>867</v>
      </c>
      <c r="E20" s="48">
        <v>210</v>
      </c>
      <c r="F20" s="48" t="s">
        <v>742</v>
      </c>
    </row>
    <row r="21" spans="1:6">
      <c r="A21" s="507"/>
      <c r="B21" s="90" t="s">
        <v>834</v>
      </c>
      <c r="C21" s="47" t="s">
        <v>767</v>
      </c>
      <c r="D21" s="47" t="s">
        <v>835</v>
      </c>
      <c r="E21" s="48">
        <v>210</v>
      </c>
      <c r="F21" s="48" t="s">
        <v>742</v>
      </c>
    </row>
    <row r="22" spans="1:6">
      <c r="A22" s="507"/>
      <c r="B22" s="90" t="s">
        <v>868</v>
      </c>
      <c r="C22" s="47" t="s">
        <v>806</v>
      </c>
      <c r="D22" s="47" t="s">
        <v>848</v>
      </c>
      <c r="E22" s="48">
        <v>210</v>
      </c>
      <c r="F22" s="48" t="s">
        <v>742</v>
      </c>
    </row>
    <row r="23" spans="1:6">
      <c r="A23" s="507"/>
      <c r="B23" s="90" t="s">
        <v>869</v>
      </c>
      <c r="C23" s="47" t="s">
        <v>806</v>
      </c>
      <c r="D23" s="47" t="s">
        <v>858</v>
      </c>
      <c r="E23" s="48">
        <v>210</v>
      </c>
      <c r="F23" s="48" t="s">
        <v>742</v>
      </c>
    </row>
    <row r="24" spans="1:6" ht="24.6" customHeight="1" thickBot="1">
      <c r="A24" s="508"/>
      <c r="B24" s="174" t="s">
        <v>870</v>
      </c>
      <c r="C24" s="49" t="s">
        <v>806</v>
      </c>
      <c r="D24" s="49" t="s">
        <v>871</v>
      </c>
      <c r="E24" s="50">
        <v>210</v>
      </c>
      <c r="F24" s="50" t="s">
        <v>742</v>
      </c>
    </row>
    <row r="25" spans="1:6" ht="15" thickTop="1">
      <c r="A25" s="507" t="s">
        <v>756</v>
      </c>
      <c r="B25" s="256" t="s">
        <v>769</v>
      </c>
      <c r="C25" s="47" t="s">
        <v>770</v>
      </c>
      <c r="D25" s="47" t="s">
        <v>771</v>
      </c>
      <c r="E25" s="48">
        <v>42</v>
      </c>
      <c r="F25" s="48" t="s">
        <v>759</v>
      </c>
    </row>
    <row r="26" spans="1:6">
      <c r="A26" s="507"/>
      <c r="B26" s="256" t="s">
        <v>775</v>
      </c>
      <c r="C26" s="47" t="s">
        <v>747</v>
      </c>
      <c r="D26" s="47" t="s">
        <v>776</v>
      </c>
      <c r="E26" s="48">
        <v>42</v>
      </c>
      <c r="F26" s="48" t="s">
        <v>759</v>
      </c>
    </row>
    <row r="27" spans="1:6" ht="15" thickBot="1">
      <c r="A27" s="508"/>
      <c r="B27" s="257" t="s">
        <v>781</v>
      </c>
      <c r="C27" s="49" t="s">
        <v>747</v>
      </c>
      <c r="D27" s="49" t="s">
        <v>782</v>
      </c>
      <c r="E27" s="50">
        <v>42</v>
      </c>
      <c r="F27" s="50" t="s">
        <v>759</v>
      </c>
    </row>
    <row r="28" spans="1:6" ht="15" thickTop="1">
      <c r="A28" s="507" t="s">
        <v>783</v>
      </c>
      <c r="B28" s="259" t="s">
        <v>739</v>
      </c>
      <c r="C28" s="47" t="s">
        <v>794</v>
      </c>
      <c r="D28" s="47" t="s">
        <v>795</v>
      </c>
      <c r="E28" s="48">
        <v>12</v>
      </c>
      <c r="F28" s="48" t="s">
        <v>787</v>
      </c>
    </row>
    <row r="29" spans="1:6">
      <c r="A29" s="507"/>
      <c r="B29" s="259" t="s">
        <v>791</v>
      </c>
      <c r="C29" s="47" t="s">
        <v>792</v>
      </c>
      <c r="D29" s="47" t="s">
        <v>793</v>
      </c>
      <c r="E29" s="48">
        <v>12</v>
      </c>
      <c r="F29" s="48" t="s">
        <v>787</v>
      </c>
    </row>
    <row r="30" spans="1:6">
      <c r="A30" s="507"/>
      <c r="B30" s="259" t="s">
        <v>872</v>
      </c>
      <c r="C30" s="47" t="s">
        <v>809</v>
      </c>
      <c r="D30" s="47" t="s">
        <v>873</v>
      </c>
      <c r="E30" s="48">
        <v>12</v>
      </c>
      <c r="F30" s="48" t="s">
        <v>787</v>
      </c>
    </row>
    <row r="31" spans="1:6">
      <c r="A31" s="507"/>
      <c r="B31" s="259" t="s">
        <v>874</v>
      </c>
      <c r="C31" s="47" t="s">
        <v>773</v>
      </c>
      <c r="D31" s="47" t="s">
        <v>875</v>
      </c>
      <c r="E31" s="48">
        <v>12</v>
      </c>
      <c r="F31" s="48" t="s">
        <v>787</v>
      </c>
    </row>
    <row r="32" spans="1:6" ht="15" thickBot="1">
      <c r="A32" s="507"/>
      <c r="B32" s="302" t="s">
        <v>788</v>
      </c>
      <c r="C32" s="87" t="s">
        <v>789</v>
      </c>
      <c r="D32" s="87" t="s">
        <v>790</v>
      </c>
      <c r="E32" s="88">
        <v>12</v>
      </c>
      <c r="F32" s="48" t="s">
        <v>787</v>
      </c>
    </row>
    <row r="33" spans="1:6" ht="21" thickTop="1">
      <c r="A33" s="506" t="s">
        <v>797</v>
      </c>
      <c r="B33" s="326" t="s">
        <v>876</v>
      </c>
      <c r="C33" s="327" t="s">
        <v>799</v>
      </c>
      <c r="D33" s="45" t="s">
        <v>843</v>
      </c>
      <c r="E33" s="46">
        <v>4</v>
      </c>
      <c r="F33" s="316" t="s">
        <v>801</v>
      </c>
    </row>
    <row r="34" spans="1:6" ht="20.399999999999999">
      <c r="A34" s="507"/>
      <c r="B34" s="249" t="s">
        <v>798</v>
      </c>
      <c r="C34" s="47" t="s">
        <v>806</v>
      </c>
      <c r="D34" s="87" t="s">
        <v>800</v>
      </c>
      <c r="E34" s="88">
        <v>4</v>
      </c>
      <c r="F34" s="88" t="s">
        <v>801</v>
      </c>
    </row>
    <row r="35" spans="1:6" ht="22.2" customHeight="1">
      <c r="A35" s="507"/>
      <c r="B35" s="249" t="s">
        <v>877</v>
      </c>
      <c r="C35" s="47" t="s">
        <v>832</v>
      </c>
      <c r="D35" s="47" t="s">
        <v>864</v>
      </c>
      <c r="E35" s="48">
        <v>4</v>
      </c>
      <c r="F35" s="48" t="s">
        <v>801</v>
      </c>
    </row>
    <row r="36" spans="1:6" ht="30.6">
      <c r="A36" s="507"/>
      <c r="B36" s="249" t="s">
        <v>811</v>
      </c>
      <c r="C36" s="47" t="s">
        <v>812</v>
      </c>
      <c r="D36" s="47" t="s">
        <v>813</v>
      </c>
      <c r="E36" s="48">
        <v>1</v>
      </c>
      <c r="F36" s="48" t="s">
        <v>814</v>
      </c>
    </row>
    <row r="37" spans="1:6" ht="20.399999999999999">
      <c r="A37" s="507"/>
      <c r="B37" s="249" t="s">
        <v>777</v>
      </c>
      <c r="C37" s="47" t="s">
        <v>818</v>
      </c>
      <c r="D37" s="47" t="s">
        <v>819</v>
      </c>
      <c r="E37" s="298">
        <v>2</v>
      </c>
      <c r="F37" s="298" t="s">
        <v>1173</v>
      </c>
    </row>
    <row r="38" spans="1:6" ht="21" thickBot="1">
      <c r="A38" s="508"/>
      <c r="B38" s="441" t="s">
        <v>878</v>
      </c>
      <c r="C38" s="442" t="s">
        <v>799</v>
      </c>
      <c r="D38" s="442" t="s">
        <v>879</v>
      </c>
      <c r="E38" s="52">
        <v>1</v>
      </c>
      <c r="F38" s="52" t="s">
        <v>814</v>
      </c>
    </row>
    <row r="39" spans="1:6" ht="15" thickTop="1"/>
    <row r="40" spans="1:6">
      <c r="B40" s="29"/>
    </row>
  </sheetData>
  <mergeCells count="5">
    <mergeCell ref="A6:A24"/>
    <mergeCell ref="A25:A27"/>
    <mergeCell ref="A28:A32"/>
    <mergeCell ref="A33:A38"/>
    <mergeCell ref="A1:A3"/>
  </mergeCells>
  <hyperlinks>
    <hyperlink ref="A1" location="Toelichting!A1" display="Terug naar het tabblad Toelichting" xr:uid="{E29D57D3-2FE0-4761-8E1A-6ADD0DCAF066}"/>
  </hyperlinks>
  <pageMargins left="0.70866141732283472" right="0.70866141732283472" top="0.74803149606299213" bottom="0.74803149606299213" header="0.31496062992125984" footer="0.31496062992125984"/>
  <pageSetup paperSize="9" scale="7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9562D-98CA-47A1-8FD9-DE91340EA062}">
  <sheetPr codeName="Blad13">
    <tabColor rgb="FF7030A0"/>
    <pageSetUpPr fitToPage="1"/>
  </sheetPr>
  <dimension ref="A1:F39"/>
  <sheetViews>
    <sheetView showGridLines="0" workbookViewId="0">
      <pane ySplit="5" topLeftCell="A29" activePane="bottomLeft" state="frozen"/>
      <selection sqref="A1:A21"/>
      <selection pane="bottomLeft" activeCell="C23" sqref="C23"/>
    </sheetView>
  </sheetViews>
  <sheetFormatPr defaultColWidth="8.88671875" defaultRowHeight="14.4"/>
  <cols>
    <col min="1" max="1" width="16.6640625" customWidth="1"/>
    <col min="2" max="2" width="50.6640625" customWidth="1"/>
    <col min="3" max="3" width="35.6640625" customWidth="1"/>
    <col min="4" max="4" width="50.6640625" customWidth="1"/>
    <col min="5" max="5" width="16.6640625" style="20" customWidth="1"/>
    <col min="6" max="6" width="10.44140625" customWidth="1"/>
    <col min="7" max="7" width="11.44140625" customWidth="1"/>
  </cols>
  <sheetData>
    <row r="1" spans="1:6" ht="18.600000000000001" thickBot="1">
      <c r="A1" s="469" t="s">
        <v>36</v>
      </c>
      <c r="B1" s="78" t="s">
        <v>729</v>
      </c>
      <c r="C1" s="81" t="s">
        <v>29</v>
      </c>
      <c r="D1" s="42" t="s">
        <v>730</v>
      </c>
      <c r="E1" s="104"/>
    </row>
    <row r="2" spans="1:6" ht="18">
      <c r="A2" s="470"/>
      <c r="B2" s="79" t="s">
        <v>731</v>
      </c>
      <c r="C2" s="82">
        <v>5</v>
      </c>
      <c r="E2"/>
    </row>
    <row r="3" spans="1:6" ht="18.600000000000001" thickBot="1">
      <c r="A3" s="471"/>
      <c r="B3" s="80" t="s">
        <v>732</v>
      </c>
      <c r="C3" s="83" t="s">
        <v>880</v>
      </c>
      <c r="E3"/>
    </row>
    <row r="4" spans="1:6" ht="15" thickBot="1"/>
    <row r="5" spans="1:6" ht="54" thickTop="1" thickBot="1">
      <c r="B5" s="84" t="s">
        <v>733</v>
      </c>
      <c r="C5" s="85" t="s">
        <v>734</v>
      </c>
      <c r="D5" s="85" t="s">
        <v>735</v>
      </c>
      <c r="E5" s="86" t="s">
        <v>736</v>
      </c>
      <c r="F5" s="86" t="s">
        <v>737</v>
      </c>
    </row>
    <row r="6" spans="1:6" ht="15" thickTop="1">
      <c r="A6" s="506" t="s">
        <v>738</v>
      </c>
      <c r="B6" s="151" t="s">
        <v>881</v>
      </c>
      <c r="C6" s="47" t="s">
        <v>750</v>
      </c>
      <c r="D6" s="47" t="s">
        <v>751</v>
      </c>
      <c r="E6" s="148">
        <v>210</v>
      </c>
      <c r="F6" s="148" t="s">
        <v>742</v>
      </c>
    </row>
    <row r="7" spans="1:6" ht="20.399999999999999">
      <c r="A7" s="507"/>
      <c r="B7" s="151" t="s">
        <v>882</v>
      </c>
      <c r="C7" s="47" t="s">
        <v>750</v>
      </c>
      <c r="D7" s="47" t="s">
        <v>751</v>
      </c>
      <c r="E7" s="148">
        <v>210</v>
      </c>
      <c r="F7" s="148" t="s">
        <v>742</v>
      </c>
    </row>
    <row r="8" spans="1:6" ht="20.399999999999999">
      <c r="A8" s="507"/>
      <c r="B8" s="151" t="s">
        <v>753</v>
      </c>
      <c r="C8" s="47" t="s">
        <v>821</v>
      </c>
      <c r="D8" s="47" t="s">
        <v>755</v>
      </c>
      <c r="E8" s="148">
        <v>210</v>
      </c>
      <c r="F8" s="148" t="s">
        <v>742</v>
      </c>
    </row>
    <row r="9" spans="1:6">
      <c r="A9" s="507"/>
      <c r="B9" s="151" t="s">
        <v>746</v>
      </c>
      <c r="C9" s="47" t="s">
        <v>747</v>
      </c>
      <c r="D9" s="47" t="s">
        <v>748</v>
      </c>
      <c r="E9" s="148">
        <v>210</v>
      </c>
      <c r="F9" s="148" t="s">
        <v>742</v>
      </c>
    </row>
    <row r="10" spans="1:6">
      <c r="A10" s="507"/>
      <c r="B10" s="151" t="s">
        <v>739</v>
      </c>
      <c r="C10" s="47" t="s">
        <v>740</v>
      </c>
      <c r="D10" s="47" t="s">
        <v>741</v>
      </c>
      <c r="E10" s="148">
        <v>210</v>
      </c>
      <c r="F10" s="148" t="s">
        <v>742</v>
      </c>
    </row>
    <row r="11" spans="1:6" ht="20.399999999999999">
      <c r="A11" s="507"/>
      <c r="B11" s="151" t="s">
        <v>822</v>
      </c>
      <c r="C11" s="47" t="s">
        <v>806</v>
      </c>
      <c r="D11" s="47" t="s">
        <v>823</v>
      </c>
      <c r="E11" s="148">
        <v>210</v>
      </c>
      <c r="F11" s="148" t="s">
        <v>742</v>
      </c>
    </row>
    <row r="12" spans="1:6" ht="21" thickBot="1">
      <c r="A12" s="507"/>
      <c r="B12" s="151" t="s">
        <v>743</v>
      </c>
      <c r="C12" s="47" t="s">
        <v>744</v>
      </c>
      <c r="D12" s="47" t="s">
        <v>745</v>
      </c>
      <c r="E12" s="148">
        <v>210</v>
      </c>
      <c r="F12" s="148" t="s">
        <v>742</v>
      </c>
    </row>
    <row r="13" spans="1:6" ht="15" thickTop="1">
      <c r="A13" s="506" t="s">
        <v>756</v>
      </c>
      <c r="B13" s="255" t="s">
        <v>824</v>
      </c>
      <c r="C13" s="45" t="s">
        <v>747</v>
      </c>
      <c r="D13" s="45" t="s">
        <v>758</v>
      </c>
      <c r="E13" s="46">
        <v>42</v>
      </c>
      <c r="F13" s="316" t="s">
        <v>759</v>
      </c>
    </row>
    <row r="14" spans="1:6" ht="20.399999999999999">
      <c r="A14" s="507"/>
      <c r="B14" s="256" t="s">
        <v>883</v>
      </c>
      <c r="C14" s="47" t="s">
        <v>747</v>
      </c>
      <c r="D14" s="47" t="s">
        <v>765</v>
      </c>
      <c r="E14" s="48">
        <v>42</v>
      </c>
      <c r="F14" s="315" t="s">
        <v>759</v>
      </c>
    </row>
    <row r="15" spans="1:6">
      <c r="A15" s="507"/>
      <c r="B15" s="256" t="s">
        <v>769</v>
      </c>
      <c r="C15" s="47" t="s">
        <v>770</v>
      </c>
      <c r="D15" s="47" t="s">
        <v>771</v>
      </c>
      <c r="E15" s="48">
        <v>42</v>
      </c>
      <c r="F15" s="315" t="s">
        <v>759</v>
      </c>
    </row>
    <row r="16" spans="1:6">
      <c r="A16" s="507"/>
      <c r="B16" s="256" t="s">
        <v>772</v>
      </c>
      <c r="C16" s="47" t="s">
        <v>773</v>
      </c>
      <c r="D16" s="47" t="s">
        <v>774</v>
      </c>
      <c r="E16" s="48">
        <v>42</v>
      </c>
      <c r="F16" s="315" t="s">
        <v>759</v>
      </c>
    </row>
    <row r="17" spans="1:6" ht="30.6">
      <c r="A17" s="507"/>
      <c r="B17" s="256" t="s">
        <v>826</v>
      </c>
      <c r="C17" s="47" t="s">
        <v>806</v>
      </c>
      <c r="D17" s="47" t="s">
        <v>884</v>
      </c>
      <c r="E17" s="48">
        <v>42</v>
      </c>
      <c r="F17" s="315" t="s">
        <v>759</v>
      </c>
    </row>
    <row r="18" spans="1:6">
      <c r="A18" s="507"/>
      <c r="B18" s="256" t="s">
        <v>828</v>
      </c>
      <c r="C18" s="47" t="s">
        <v>767</v>
      </c>
      <c r="D18" s="47" t="s">
        <v>768</v>
      </c>
      <c r="E18" s="48">
        <v>42</v>
      </c>
      <c r="F18" s="315" t="s">
        <v>759</v>
      </c>
    </row>
    <row r="19" spans="1:6">
      <c r="A19" s="507"/>
      <c r="B19" s="256" t="s">
        <v>760</v>
      </c>
      <c r="C19" s="47" t="s">
        <v>747</v>
      </c>
      <c r="D19" s="47" t="s">
        <v>761</v>
      </c>
      <c r="E19" s="48">
        <v>42</v>
      </c>
      <c r="F19" s="315" t="s">
        <v>759</v>
      </c>
    </row>
    <row r="20" spans="1:6">
      <c r="A20" s="507"/>
      <c r="B20" s="247" t="s">
        <v>762</v>
      </c>
      <c r="C20" s="47" t="s">
        <v>747</v>
      </c>
      <c r="D20" s="47" t="s">
        <v>763</v>
      </c>
      <c r="E20" s="325">
        <v>42</v>
      </c>
      <c r="F20" s="321" t="s">
        <v>759</v>
      </c>
    </row>
    <row r="21" spans="1:6">
      <c r="A21" s="507"/>
      <c r="B21" s="256" t="s">
        <v>885</v>
      </c>
      <c r="C21" s="47" t="s">
        <v>866</v>
      </c>
      <c r="D21" s="47" t="s">
        <v>886</v>
      </c>
      <c r="E21" s="48">
        <v>42</v>
      </c>
      <c r="F21" s="315" t="s">
        <v>759</v>
      </c>
    </row>
    <row r="22" spans="1:6">
      <c r="A22" s="507"/>
      <c r="B22" s="256" t="s">
        <v>775</v>
      </c>
      <c r="C22" s="47" t="s">
        <v>747</v>
      </c>
      <c r="D22" s="47" t="s">
        <v>776</v>
      </c>
      <c r="E22" s="48">
        <v>42</v>
      </c>
      <c r="F22" s="315" t="s">
        <v>759</v>
      </c>
    </row>
    <row r="23" spans="1:6" ht="20.399999999999999">
      <c r="A23" s="507"/>
      <c r="B23" s="256" t="s">
        <v>777</v>
      </c>
      <c r="C23" s="47" t="s">
        <v>866</v>
      </c>
      <c r="D23" s="47" t="s">
        <v>779</v>
      </c>
      <c r="E23" s="48">
        <v>42</v>
      </c>
      <c r="F23" s="315" t="s">
        <v>759</v>
      </c>
    </row>
    <row r="24" spans="1:6">
      <c r="A24" s="507"/>
      <c r="B24" s="256" t="s">
        <v>753</v>
      </c>
      <c r="C24" s="47" t="s">
        <v>780</v>
      </c>
      <c r="D24" s="47" t="s">
        <v>751</v>
      </c>
      <c r="E24" s="48">
        <v>42</v>
      </c>
      <c r="F24" s="315" t="s">
        <v>759</v>
      </c>
    </row>
    <row r="25" spans="1:6" ht="15" thickBot="1">
      <c r="A25" s="508"/>
      <c r="B25" s="257" t="s">
        <v>781</v>
      </c>
      <c r="C25" s="49" t="s">
        <v>747</v>
      </c>
      <c r="D25" s="49" t="s">
        <v>782</v>
      </c>
      <c r="E25" s="50">
        <v>42</v>
      </c>
      <c r="F25" s="88" t="s">
        <v>759</v>
      </c>
    </row>
    <row r="26" spans="1:6" ht="15" thickTop="1">
      <c r="A26" s="506" t="s">
        <v>783</v>
      </c>
      <c r="B26" s="258" t="s">
        <v>784</v>
      </c>
      <c r="C26" s="45" t="s">
        <v>785</v>
      </c>
      <c r="D26" s="45" t="s">
        <v>830</v>
      </c>
      <c r="E26" s="46">
        <v>12</v>
      </c>
      <c r="F26" s="316" t="s">
        <v>787</v>
      </c>
    </row>
    <row r="27" spans="1:6">
      <c r="A27" s="507"/>
      <c r="B27" s="259" t="s">
        <v>791</v>
      </c>
      <c r="C27" s="47" t="s">
        <v>792</v>
      </c>
      <c r="D27" s="47" t="s">
        <v>793</v>
      </c>
      <c r="E27" s="48">
        <v>12</v>
      </c>
      <c r="F27" s="315" t="s">
        <v>787</v>
      </c>
    </row>
    <row r="28" spans="1:6">
      <c r="A28" s="507"/>
      <c r="B28" s="299" t="s">
        <v>788</v>
      </c>
      <c r="C28" s="171" t="s">
        <v>789</v>
      </c>
      <c r="D28" s="171" t="s">
        <v>790</v>
      </c>
      <c r="E28" s="298">
        <v>12</v>
      </c>
      <c r="F28" s="315" t="s">
        <v>787</v>
      </c>
    </row>
    <row r="29" spans="1:6">
      <c r="A29" s="507"/>
      <c r="B29" s="299" t="s">
        <v>739</v>
      </c>
      <c r="C29" s="171" t="s">
        <v>794</v>
      </c>
      <c r="D29" s="171" t="s">
        <v>795</v>
      </c>
      <c r="E29" s="298">
        <v>12</v>
      </c>
      <c r="F29" s="315" t="s">
        <v>787</v>
      </c>
    </row>
    <row r="30" spans="1:6" ht="15" thickBot="1">
      <c r="A30" s="507"/>
      <c r="B30" s="299" t="s">
        <v>796</v>
      </c>
      <c r="C30" s="171" t="s">
        <v>773</v>
      </c>
      <c r="D30" s="171" t="s">
        <v>793</v>
      </c>
      <c r="E30" s="298">
        <v>12</v>
      </c>
      <c r="F30" s="315" t="s">
        <v>787</v>
      </c>
    </row>
    <row r="31" spans="1:6" ht="21" thickTop="1">
      <c r="A31" s="509" t="s">
        <v>797</v>
      </c>
      <c r="B31" s="261" t="s">
        <v>802</v>
      </c>
      <c r="C31" s="45" t="s">
        <v>803</v>
      </c>
      <c r="D31" s="45" t="s">
        <v>804</v>
      </c>
      <c r="E31" s="46">
        <v>4</v>
      </c>
      <c r="F31" s="316" t="s">
        <v>801</v>
      </c>
    </row>
    <row r="32" spans="1:6" ht="20.399999999999999">
      <c r="A32" s="496"/>
      <c r="B32" s="249" t="s">
        <v>805</v>
      </c>
      <c r="C32" s="47" t="s">
        <v>806</v>
      </c>
      <c r="D32" s="47" t="s">
        <v>807</v>
      </c>
      <c r="E32" s="48">
        <v>4</v>
      </c>
      <c r="F32" s="315" t="s">
        <v>801</v>
      </c>
    </row>
    <row r="33" spans="1:6" ht="20.399999999999999">
      <c r="A33" s="496"/>
      <c r="B33" s="249" t="s">
        <v>777</v>
      </c>
      <c r="C33" s="47" t="s">
        <v>818</v>
      </c>
      <c r="D33" s="47" t="s">
        <v>819</v>
      </c>
      <c r="E33" s="48">
        <v>2</v>
      </c>
      <c r="F33" s="315" t="s">
        <v>1173</v>
      </c>
    </row>
    <row r="34" spans="1:6" ht="20.399999999999999">
      <c r="A34" s="496"/>
      <c r="B34" s="249" t="s">
        <v>808</v>
      </c>
      <c r="C34" s="47" t="s">
        <v>809</v>
      </c>
      <c r="D34" s="47" t="s">
        <v>810</v>
      </c>
      <c r="E34" s="48">
        <v>4</v>
      </c>
      <c r="F34" s="315" t="s">
        <v>801</v>
      </c>
    </row>
    <row r="35" spans="1:6" ht="20.399999999999999">
      <c r="A35" s="496"/>
      <c r="B35" s="249" t="s">
        <v>831</v>
      </c>
      <c r="C35" s="47" t="s">
        <v>832</v>
      </c>
      <c r="D35" s="47" t="s">
        <v>833</v>
      </c>
      <c r="E35" s="48">
        <v>4</v>
      </c>
      <c r="F35" s="315" t="s">
        <v>801</v>
      </c>
    </row>
    <row r="36" spans="1:6" ht="40.799999999999997">
      <c r="A36" s="496"/>
      <c r="B36" s="300" t="s">
        <v>815</v>
      </c>
      <c r="C36" s="47" t="s">
        <v>816</v>
      </c>
      <c r="D36" s="47" t="s">
        <v>817</v>
      </c>
      <c r="E36" s="48">
        <v>1</v>
      </c>
      <c r="F36" s="315" t="s">
        <v>814</v>
      </c>
    </row>
    <row r="37" spans="1:6" ht="20.399999999999999">
      <c r="A37" s="496"/>
      <c r="B37" s="244" t="s">
        <v>798</v>
      </c>
      <c r="C37" s="47" t="s">
        <v>799</v>
      </c>
      <c r="D37" s="47" t="s">
        <v>800</v>
      </c>
      <c r="E37" s="48">
        <v>4</v>
      </c>
      <c r="F37" s="315" t="s">
        <v>801</v>
      </c>
    </row>
    <row r="38" spans="1:6" ht="31.2" thickBot="1">
      <c r="A38" s="497"/>
      <c r="B38" s="250" t="s">
        <v>811</v>
      </c>
      <c r="C38" s="51" t="s">
        <v>812</v>
      </c>
      <c r="D38" s="51" t="s">
        <v>813</v>
      </c>
      <c r="E38" s="52">
        <v>1</v>
      </c>
      <c r="F38" s="329" t="s">
        <v>814</v>
      </c>
    </row>
    <row r="39" spans="1:6" ht="15" thickTop="1">
      <c r="F39" s="330"/>
    </row>
  </sheetData>
  <mergeCells count="5">
    <mergeCell ref="A6:A12"/>
    <mergeCell ref="A13:A25"/>
    <mergeCell ref="A26:A30"/>
    <mergeCell ref="A31:A38"/>
    <mergeCell ref="A1:A3"/>
  </mergeCells>
  <hyperlinks>
    <hyperlink ref="A1" location="Toelichting!A1" display="Terug naar het tabblad Toelichting" xr:uid="{EC776593-845D-428B-8359-A8EECC965A61}"/>
  </hyperlinks>
  <pageMargins left="0.70866141732283472" right="0.70866141732283472" top="0.74803149606299213" bottom="0.74803149606299213" header="0.31496062992125984" footer="0.31496062992125984"/>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339A-2457-43E6-8D43-B14E98EC6ADB}">
  <sheetPr codeName="Blad14">
    <tabColor rgb="FF7030A0"/>
    <pageSetUpPr fitToPage="1"/>
  </sheetPr>
  <dimension ref="A1:G39"/>
  <sheetViews>
    <sheetView showGridLines="0" zoomScaleNormal="100" workbookViewId="0">
      <pane ySplit="5" topLeftCell="A25" activePane="bottomLeft" state="frozen"/>
      <selection sqref="A1:A21"/>
      <selection pane="bottomLeft" activeCell="B6" sqref="B6"/>
    </sheetView>
  </sheetViews>
  <sheetFormatPr defaultColWidth="8.88671875" defaultRowHeight="14.4"/>
  <cols>
    <col min="1" max="1" width="16.6640625" customWidth="1"/>
    <col min="2" max="2" width="50.6640625" customWidth="1"/>
    <col min="3" max="3" width="35.6640625" customWidth="1"/>
    <col min="4" max="4" width="50.6640625" customWidth="1"/>
    <col min="5" max="5" width="16.6640625" customWidth="1"/>
    <col min="6" max="6" width="12.33203125" bestFit="1" customWidth="1"/>
    <col min="7" max="7" width="11.44140625" customWidth="1"/>
  </cols>
  <sheetData>
    <row r="1" spans="1:7" ht="18.600000000000001" thickBot="1">
      <c r="A1" s="510" t="s">
        <v>36</v>
      </c>
      <c r="B1" s="336" t="s">
        <v>729</v>
      </c>
      <c r="C1" s="337" t="s">
        <v>29</v>
      </c>
      <c r="D1" s="167" t="s">
        <v>730</v>
      </c>
      <c r="E1" s="224"/>
      <c r="F1" s="225"/>
      <c r="G1" s="225"/>
    </row>
    <row r="2" spans="1:7" ht="18">
      <c r="A2" s="511"/>
      <c r="B2" s="338" t="s">
        <v>731</v>
      </c>
      <c r="C2" s="339">
        <v>6</v>
      </c>
    </row>
    <row r="3" spans="1:7" ht="18.600000000000001" thickBot="1">
      <c r="A3" s="512"/>
      <c r="B3" s="340" t="s">
        <v>732</v>
      </c>
      <c r="C3" s="341" t="s">
        <v>887</v>
      </c>
    </row>
    <row r="4" spans="1:7" ht="15" thickBot="1">
      <c r="B4" s="342"/>
      <c r="C4" s="343"/>
    </row>
    <row r="5" spans="1:7" ht="40.799999999999997" thickTop="1" thickBot="1">
      <c r="B5" s="344" t="s">
        <v>733</v>
      </c>
      <c r="C5" s="345" t="s">
        <v>734</v>
      </c>
      <c r="D5" s="331" t="s">
        <v>735</v>
      </c>
      <c r="E5" s="86" t="s">
        <v>736</v>
      </c>
      <c r="F5" s="86" t="s">
        <v>737</v>
      </c>
    </row>
    <row r="6" spans="1:7" ht="22.5" customHeight="1" thickTop="1">
      <c r="A6" s="506" t="s">
        <v>738</v>
      </c>
      <c r="B6" s="355" t="s">
        <v>888</v>
      </c>
      <c r="C6" s="346" t="s">
        <v>889</v>
      </c>
      <c r="D6" s="332" t="s">
        <v>890</v>
      </c>
      <c r="E6" s="46" t="s">
        <v>891</v>
      </c>
      <c r="F6" s="46" t="s">
        <v>891</v>
      </c>
    </row>
    <row r="7" spans="1:7">
      <c r="A7" s="507"/>
      <c r="B7" s="262" t="s">
        <v>746</v>
      </c>
      <c r="C7" s="347" t="s">
        <v>747</v>
      </c>
      <c r="D7" s="333" t="s">
        <v>748</v>
      </c>
      <c r="E7" s="48">
        <v>210</v>
      </c>
      <c r="F7" s="48" t="s">
        <v>742</v>
      </c>
    </row>
    <row r="8" spans="1:7">
      <c r="A8" s="507"/>
      <c r="B8" s="262" t="s">
        <v>739</v>
      </c>
      <c r="C8" s="347" t="s">
        <v>892</v>
      </c>
      <c r="D8" s="333" t="s">
        <v>741</v>
      </c>
      <c r="E8" s="48">
        <v>210</v>
      </c>
      <c r="F8" s="48" t="s">
        <v>742</v>
      </c>
    </row>
    <row r="9" spans="1:7" ht="20.399999999999999">
      <c r="A9" s="507"/>
      <c r="B9" s="262" t="s">
        <v>743</v>
      </c>
      <c r="C9" s="347" t="s">
        <v>744</v>
      </c>
      <c r="D9" s="333" t="s">
        <v>745</v>
      </c>
      <c r="E9" s="48">
        <v>210</v>
      </c>
      <c r="F9" s="48" t="s">
        <v>742</v>
      </c>
    </row>
    <row r="10" spans="1:7">
      <c r="A10" s="507"/>
      <c r="B10" s="262" t="s">
        <v>893</v>
      </c>
      <c r="C10" s="347" t="s">
        <v>894</v>
      </c>
      <c r="D10" s="333" t="s">
        <v>895</v>
      </c>
      <c r="E10" s="48">
        <v>210</v>
      </c>
      <c r="F10" s="48" t="s">
        <v>742</v>
      </c>
    </row>
    <row r="11" spans="1:7" ht="20.399999999999999">
      <c r="A11" s="507"/>
      <c r="B11" s="262" t="s">
        <v>777</v>
      </c>
      <c r="C11" s="347" t="s">
        <v>750</v>
      </c>
      <c r="D11" s="333" t="s">
        <v>896</v>
      </c>
      <c r="E11" s="48">
        <v>210</v>
      </c>
      <c r="F11" s="48" t="s">
        <v>742</v>
      </c>
    </row>
    <row r="12" spans="1:7" ht="21" thickBot="1">
      <c r="A12" s="508"/>
      <c r="B12" s="356" t="s">
        <v>753</v>
      </c>
      <c r="C12" s="348" t="s">
        <v>821</v>
      </c>
      <c r="D12" s="334" t="s">
        <v>755</v>
      </c>
      <c r="E12" s="50">
        <v>210</v>
      </c>
      <c r="F12" s="317" t="s">
        <v>742</v>
      </c>
    </row>
    <row r="13" spans="1:7" ht="15" thickTop="1">
      <c r="A13" s="506" t="s">
        <v>756</v>
      </c>
      <c r="B13" s="294" t="s">
        <v>766</v>
      </c>
      <c r="C13" s="349" t="s">
        <v>767</v>
      </c>
      <c r="D13" s="335" t="s">
        <v>768</v>
      </c>
      <c r="E13" s="88">
        <v>42</v>
      </c>
      <c r="F13" s="88" t="s">
        <v>759</v>
      </c>
    </row>
    <row r="14" spans="1:7" ht="20.399999999999999">
      <c r="A14" s="507"/>
      <c r="B14" s="294" t="s">
        <v>883</v>
      </c>
      <c r="C14" s="359" t="s">
        <v>747</v>
      </c>
      <c r="D14" s="47" t="s">
        <v>765</v>
      </c>
      <c r="E14" s="88">
        <v>42</v>
      </c>
      <c r="F14" s="88" t="s">
        <v>759</v>
      </c>
    </row>
    <row r="15" spans="1:7">
      <c r="A15" s="507"/>
      <c r="B15" s="294" t="s">
        <v>760</v>
      </c>
      <c r="C15" s="359" t="s">
        <v>747</v>
      </c>
      <c r="D15" s="47" t="s">
        <v>761</v>
      </c>
      <c r="E15" s="88">
        <v>42</v>
      </c>
      <c r="F15" s="88" t="s">
        <v>759</v>
      </c>
    </row>
    <row r="16" spans="1:7">
      <c r="A16" s="507"/>
      <c r="B16" s="247" t="s">
        <v>762</v>
      </c>
      <c r="C16" s="360" t="s">
        <v>747</v>
      </c>
      <c r="D16" s="47" t="s">
        <v>763</v>
      </c>
      <c r="E16" s="325">
        <v>42</v>
      </c>
      <c r="F16" s="321" t="s">
        <v>759</v>
      </c>
    </row>
    <row r="17" spans="1:6">
      <c r="A17" s="507"/>
      <c r="B17" s="294" t="s">
        <v>897</v>
      </c>
      <c r="C17" s="359" t="s">
        <v>747</v>
      </c>
      <c r="D17" s="47" t="s">
        <v>898</v>
      </c>
      <c r="E17" s="88">
        <v>42</v>
      </c>
      <c r="F17" s="88" t="s">
        <v>759</v>
      </c>
    </row>
    <row r="18" spans="1:6" ht="20.399999999999999">
      <c r="A18" s="507"/>
      <c r="B18" s="294" t="s">
        <v>899</v>
      </c>
      <c r="C18" s="359" t="s">
        <v>900</v>
      </c>
      <c r="D18" s="47" t="s">
        <v>901</v>
      </c>
      <c r="E18" s="88">
        <v>42</v>
      </c>
      <c r="F18" s="88" t="s">
        <v>759</v>
      </c>
    </row>
    <row r="19" spans="1:6">
      <c r="A19" s="507"/>
      <c r="B19" s="253" t="s">
        <v>893</v>
      </c>
      <c r="C19" s="360" t="s">
        <v>902</v>
      </c>
      <c r="D19" s="47" t="s">
        <v>903</v>
      </c>
      <c r="E19" s="88">
        <v>42</v>
      </c>
      <c r="F19" s="88" t="s">
        <v>759</v>
      </c>
    </row>
    <row r="20" spans="1:6" ht="22.2" customHeight="1">
      <c r="A20" s="507"/>
      <c r="B20" s="253" t="s">
        <v>904</v>
      </c>
      <c r="C20" s="360" t="s">
        <v>747</v>
      </c>
      <c r="D20" s="47" t="s">
        <v>905</v>
      </c>
      <c r="E20" s="88">
        <v>42</v>
      </c>
      <c r="F20" s="88" t="s">
        <v>759</v>
      </c>
    </row>
    <row r="21" spans="1:6">
      <c r="A21" s="507"/>
      <c r="B21" s="253" t="s">
        <v>906</v>
      </c>
      <c r="C21" s="360" t="s">
        <v>747</v>
      </c>
      <c r="D21" s="47" t="s">
        <v>907</v>
      </c>
      <c r="E21" s="88">
        <v>42</v>
      </c>
      <c r="F21" s="88" t="s">
        <v>759</v>
      </c>
    </row>
    <row r="22" spans="1:6">
      <c r="A22" s="507"/>
      <c r="B22" s="247" t="s">
        <v>772</v>
      </c>
      <c r="C22" s="360" t="s">
        <v>773</v>
      </c>
      <c r="D22" s="47" t="s">
        <v>774</v>
      </c>
      <c r="E22" s="325">
        <v>42</v>
      </c>
      <c r="F22" s="350" t="s">
        <v>759</v>
      </c>
    </row>
    <row r="23" spans="1:6" ht="20.399999999999999">
      <c r="A23" s="507"/>
      <c r="B23" s="253" t="s">
        <v>777</v>
      </c>
      <c r="C23" s="360" t="s">
        <v>778</v>
      </c>
      <c r="D23" s="47" t="s">
        <v>779</v>
      </c>
      <c r="E23" s="88">
        <v>42</v>
      </c>
      <c r="F23" s="88" t="s">
        <v>759</v>
      </c>
    </row>
    <row r="24" spans="1:6">
      <c r="A24" s="507"/>
      <c r="B24" s="253" t="s">
        <v>753</v>
      </c>
      <c r="C24" s="360" t="s">
        <v>780</v>
      </c>
      <c r="D24" s="47" t="s">
        <v>751</v>
      </c>
      <c r="E24" s="88">
        <v>42</v>
      </c>
      <c r="F24" s="88" t="s">
        <v>759</v>
      </c>
    </row>
    <row r="25" spans="1:6" ht="21" thickBot="1">
      <c r="A25" s="508"/>
      <c r="B25" s="253" t="s">
        <v>908</v>
      </c>
      <c r="C25" s="360" t="s">
        <v>747</v>
      </c>
      <c r="D25" s="171" t="s">
        <v>909</v>
      </c>
      <c r="E25" s="88">
        <v>42</v>
      </c>
      <c r="F25" s="88" t="s">
        <v>759</v>
      </c>
    </row>
    <row r="26" spans="1:6" ht="15" thickTop="1">
      <c r="A26" s="507"/>
      <c r="B26" s="295" t="s">
        <v>788</v>
      </c>
      <c r="C26" s="359" t="s">
        <v>789</v>
      </c>
      <c r="D26" s="47" t="s">
        <v>790</v>
      </c>
      <c r="E26" s="48">
        <v>12</v>
      </c>
      <c r="F26" s="315" t="s">
        <v>787</v>
      </c>
    </row>
    <row r="27" spans="1:6">
      <c r="A27" s="507"/>
      <c r="B27" s="295" t="s">
        <v>910</v>
      </c>
      <c r="C27" s="359" t="s">
        <v>794</v>
      </c>
      <c r="D27" s="47" t="s">
        <v>795</v>
      </c>
      <c r="E27" s="48">
        <v>12</v>
      </c>
      <c r="F27" s="315" t="s">
        <v>787</v>
      </c>
    </row>
    <row r="28" spans="1:6" ht="20.399999999999999">
      <c r="A28" s="507"/>
      <c r="B28" s="295" t="s">
        <v>911</v>
      </c>
      <c r="C28" s="360" t="s">
        <v>892</v>
      </c>
      <c r="D28" s="47" t="s">
        <v>912</v>
      </c>
      <c r="E28" s="48">
        <v>12</v>
      </c>
      <c r="F28" s="328" t="s">
        <v>787</v>
      </c>
    </row>
    <row r="29" spans="1:6">
      <c r="A29" s="507"/>
      <c r="B29" s="259" t="s">
        <v>791</v>
      </c>
      <c r="C29" s="360" t="s">
        <v>792</v>
      </c>
      <c r="D29" s="47" t="s">
        <v>793</v>
      </c>
      <c r="E29" s="48">
        <v>12</v>
      </c>
      <c r="F29" s="315" t="s">
        <v>787</v>
      </c>
    </row>
    <row r="30" spans="1:6">
      <c r="A30" s="507"/>
      <c r="B30" s="296" t="s">
        <v>784</v>
      </c>
      <c r="C30" s="359" t="s">
        <v>785</v>
      </c>
      <c r="D30" s="47" t="s">
        <v>830</v>
      </c>
      <c r="E30" s="361">
        <v>12</v>
      </c>
      <c r="F30" s="350" t="s">
        <v>787</v>
      </c>
    </row>
    <row r="31" spans="1:6" ht="15" thickBot="1">
      <c r="A31" s="508"/>
      <c r="B31" s="354" t="s">
        <v>796</v>
      </c>
      <c r="C31" s="49" t="s">
        <v>773</v>
      </c>
      <c r="D31" s="171" t="s">
        <v>793</v>
      </c>
      <c r="E31" s="88">
        <v>12</v>
      </c>
      <c r="F31" s="88" t="s">
        <v>787</v>
      </c>
    </row>
    <row r="32" spans="1:6" ht="21" customHeight="1" thickTop="1">
      <c r="A32" s="506" t="s">
        <v>797</v>
      </c>
      <c r="B32" s="261" t="s">
        <v>913</v>
      </c>
      <c r="C32" s="45" t="s">
        <v>799</v>
      </c>
      <c r="D32" s="45" t="s">
        <v>914</v>
      </c>
      <c r="E32" s="46">
        <v>4</v>
      </c>
      <c r="F32" s="316" t="s">
        <v>801</v>
      </c>
    </row>
    <row r="33" spans="1:7" ht="21" customHeight="1">
      <c r="A33" s="507"/>
      <c r="B33" s="248" t="s">
        <v>802</v>
      </c>
      <c r="C33" s="87" t="s">
        <v>803</v>
      </c>
      <c r="D33" s="87" t="s">
        <v>804</v>
      </c>
      <c r="E33" s="88">
        <v>4</v>
      </c>
      <c r="F33" s="328" t="s">
        <v>801</v>
      </c>
    </row>
    <row r="34" spans="1:7" ht="20.399999999999999">
      <c r="A34" s="507"/>
      <c r="B34" s="249" t="s">
        <v>888</v>
      </c>
      <c r="C34" s="47" t="s">
        <v>818</v>
      </c>
      <c r="D34" s="47" t="s">
        <v>819</v>
      </c>
      <c r="E34" s="48">
        <v>2</v>
      </c>
      <c r="F34" s="328" t="s">
        <v>1173</v>
      </c>
    </row>
    <row r="35" spans="1:7" ht="20.399999999999999">
      <c r="A35" s="507"/>
      <c r="B35" s="249" t="s">
        <v>798</v>
      </c>
      <c r="C35" s="47" t="s">
        <v>799</v>
      </c>
      <c r="D35" s="47" t="s">
        <v>800</v>
      </c>
      <c r="E35" s="48">
        <v>4</v>
      </c>
      <c r="F35" s="315" t="s">
        <v>801</v>
      </c>
    </row>
    <row r="36" spans="1:7">
      <c r="A36" s="507"/>
      <c r="B36" s="249" t="s">
        <v>808</v>
      </c>
      <c r="C36" s="47" t="s">
        <v>809</v>
      </c>
      <c r="D36" s="47" t="s">
        <v>810</v>
      </c>
      <c r="E36" s="48">
        <v>4</v>
      </c>
      <c r="F36" s="88" t="s">
        <v>801</v>
      </c>
    </row>
    <row r="37" spans="1:7" ht="40.799999999999997">
      <c r="A37" s="507"/>
      <c r="B37" s="244" t="s">
        <v>815</v>
      </c>
      <c r="C37" s="47" t="s">
        <v>816</v>
      </c>
      <c r="D37" s="47" t="s">
        <v>817</v>
      </c>
      <c r="E37" s="325">
        <v>1</v>
      </c>
      <c r="F37" s="351" t="s">
        <v>814</v>
      </c>
      <c r="G37" s="301"/>
    </row>
    <row r="38" spans="1:7" ht="31.2" thickBot="1">
      <c r="A38" s="508"/>
      <c r="B38" s="250" t="s">
        <v>811</v>
      </c>
      <c r="C38" s="51" t="s">
        <v>812</v>
      </c>
      <c r="D38" s="51" t="s">
        <v>813</v>
      </c>
      <c r="E38" s="52">
        <v>1</v>
      </c>
      <c r="F38" s="352" t="s">
        <v>814</v>
      </c>
      <c r="G38" s="301"/>
    </row>
    <row r="39" spans="1:7" ht="15" thickTop="1">
      <c r="F39" s="353"/>
    </row>
  </sheetData>
  <mergeCells count="5">
    <mergeCell ref="A32:A38"/>
    <mergeCell ref="A6:A12"/>
    <mergeCell ref="A13:A25"/>
    <mergeCell ref="A26:A31"/>
    <mergeCell ref="A1:A3"/>
  </mergeCells>
  <hyperlinks>
    <hyperlink ref="A1" location="Toelichting!A1" display="Terug naar het tabblad Toelichting" xr:uid="{364EBAA1-CDB3-443C-93D6-619266CAD41D}"/>
  </hyperlinks>
  <pageMargins left="0.70866141732283472" right="0.70866141732283472" top="0.74803149606299213" bottom="0.74803149606299213" header="0.31496062992125984" footer="0.31496062992125984"/>
  <pageSetup paperSize="9" scale="6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0C1D-B2AA-4E24-95FB-799DB1C4CBE2}">
  <sheetPr codeName="Blad15">
    <tabColor rgb="FF7030A0"/>
    <pageSetUpPr fitToPage="1"/>
  </sheetPr>
  <dimension ref="A1:G25"/>
  <sheetViews>
    <sheetView showGridLines="0" workbookViewId="0">
      <pane ySplit="5" topLeftCell="A14" activePane="bottomLeft" state="frozen"/>
      <selection sqref="A1:A21"/>
      <selection pane="bottomLeft" activeCell="D23" sqref="D23"/>
    </sheetView>
  </sheetViews>
  <sheetFormatPr defaultColWidth="8.88671875" defaultRowHeight="14.4"/>
  <cols>
    <col min="1" max="1" width="16.6640625" customWidth="1"/>
    <col min="2" max="2" width="50.6640625" customWidth="1"/>
    <col min="3" max="3" width="35.6640625" customWidth="1"/>
    <col min="4" max="4" width="50.6640625" customWidth="1"/>
    <col min="5" max="5" width="16.6640625" customWidth="1"/>
    <col min="6" max="6" width="11.6640625" customWidth="1"/>
    <col min="7" max="7" width="11.44140625" customWidth="1"/>
  </cols>
  <sheetData>
    <row r="1" spans="1:7" ht="18.600000000000001" thickBot="1">
      <c r="A1" s="469" t="s">
        <v>36</v>
      </c>
      <c r="B1" s="78" t="s">
        <v>729</v>
      </c>
      <c r="C1" s="81" t="s">
        <v>29</v>
      </c>
      <c r="D1" s="42" t="s">
        <v>730</v>
      </c>
      <c r="E1" s="224"/>
      <c r="F1" s="225"/>
      <c r="G1" s="225"/>
    </row>
    <row r="2" spans="1:7" ht="18">
      <c r="A2" s="470"/>
      <c r="B2" s="79" t="s">
        <v>731</v>
      </c>
      <c r="C2" s="82">
        <v>7</v>
      </c>
    </row>
    <row r="3" spans="1:7" ht="18.600000000000001" thickBot="1">
      <c r="A3" s="471"/>
      <c r="B3" s="80" t="s">
        <v>732</v>
      </c>
      <c r="C3" s="92" t="s">
        <v>915</v>
      </c>
    </row>
    <row r="4" spans="1:7" ht="15" thickBot="1"/>
    <row r="5" spans="1:7" ht="40.799999999999997" thickTop="1" thickBot="1">
      <c r="B5" s="84" t="s">
        <v>733</v>
      </c>
      <c r="C5" s="85" t="s">
        <v>734</v>
      </c>
      <c r="D5" s="85" t="s">
        <v>735</v>
      </c>
      <c r="E5" s="86" t="s">
        <v>736</v>
      </c>
      <c r="F5" s="86" t="s">
        <v>737</v>
      </c>
    </row>
    <row r="6" spans="1:7">
      <c r="A6" s="493" t="s">
        <v>738</v>
      </c>
      <c r="B6" s="333" t="s">
        <v>865</v>
      </c>
      <c r="C6" s="47" t="s">
        <v>866</v>
      </c>
      <c r="D6" s="47" t="s">
        <v>916</v>
      </c>
      <c r="E6" s="148">
        <v>210</v>
      </c>
      <c r="F6" s="148" t="s">
        <v>742</v>
      </c>
    </row>
    <row r="7" spans="1:7" ht="16.2" customHeight="1">
      <c r="A7" s="494"/>
      <c r="B7" s="262" t="s">
        <v>893</v>
      </c>
      <c r="C7" s="47" t="s">
        <v>894</v>
      </c>
      <c r="D7" s="47" t="s">
        <v>895</v>
      </c>
      <c r="E7" s="148">
        <v>210</v>
      </c>
      <c r="F7" s="148" t="s">
        <v>742</v>
      </c>
    </row>
    <row r="8" spans="1:7">
      <c r="A8" s="494"/>
      <c r="B8" s="262" t="s">
        <v>739</v>
      </c>
      <c r="C8" s="47" t="s">
        <v>917</v>
      </c>
      <c r="D8" s="47" t="s">
        <v>741</v>
      </c>
      <c r="E8" s="148">
        <v>210</v>
      </c>
      <c r="F8" s="148" t="s">
        <v>742</v>
      </c>
    </row>
    <row r="9" spans="1:7">
      <c r="A9" s="494"/>
      <c r="B9" s="262" t="s">
        <v>766</v>
      </c>
      <c r="C9" s="47" t="s">
        <v>767</v>
      </c>
      <c r="D9" s="47" t="s">
        <v>768</v>
      </c>
      <c r="E9" s="148">
        <v>210</v>
      </c>
      <c r="F9" s="148" t="s">
        <v>742</v>
      </c>
    </row>
    <row r="10" spans="1:7">
      <c r="A10" s="494"/>
      <c r="B10" s="262" t="s">
        <v>834</v>
      </c>
      <c r="C10" s="47" t="s">
        <v>767</v>
      </c>
      <c r="D10" s="47" t="s">
        <v>835</v>
      </c>
      <c r="E10" s="148">
        <v>210</v>
      </c>
      <c r="F10" s="148" t="s">
        <v>742</v>
      </c>
    </row>
    <row r="11" spans="1:7">
      <c r="A11" s="494"/>
      <c r="B11" s="262" t="s">
        <v>746</v>
      </c>
      <c r="C11" s="47" t="s">
        <v>747</v>
      </c>
      <c r="D11" s="47" t="s">
        <v>748</v>
      </c>
      <c r="E11" s="148">
        <v>210</v>
      </c>
      <c r="F11" s="148" t="s">
        <v>742</v>
      </c>
    </row>
    <row r="12" spans="1:7" ht="21" thickBot="1">
      <c r="A12" s="495"/>
      <c r="B12" s="262" t="s">
        <v>882</v>
      </c>
      <c r="C12" s="47" t="s">
        <v>750</v>
      </c>
      <c r="D12" s="47" t="s">
        <v>751</v>
      </c>
      <c r="E12" s="148">
        <v>210</v>
      </c>
      <c r="F12" s="148" t="s">
        <v>742</v>
      </c>
    </row>
    <row r="13" spans="1:7" ht="20.399999999999999">
      <c r="A13" s="513" t="s">
        <v>756</v>
      </c>
      <c r="B13" s="255" t="s">
        <v>918</v>
      </c>
      <c r="C13" s="45" t="s">
        <v>806</v>
      </c>
      <c r="D13" s="45" t="s">
        <v>823</v>
      </c>
      <c r="E13" s="147">
        <v>42</v>
      </c>
      <c r="F13" s="147" t="s">
        <v>759</v>
      </c>
    </row>
    <row r="14" spans="1:7">
      <c r="A14" s="513"/>
      <c r="B14" s="256" t="s">
        <v>536</v>
      </c>
      <c r="C14" s="47" t="s">
        <v>778</v>
      </c>
      <c r="D14" s="47" t="s">
        <v>919</v>
      </c>
      <c r="E14" s="148">
        <v>42</v>
      </c>
      <c r="F14" s="148" t="s">
        <v>759</v>
      </c>
    </row>
    <row r="15" spans="1:7">
      <c r="A15" s="513"/>
      <c r="B15" s="256" t="s">
        <v>920</v>
      </c>
      <c r="C15" s="47" t="s">
        <v>921</v>
      </c>
      <c r="D15" s="47" t="s">
        <v>751</v>
      </c>
      <c r="E15" s="148">
        <v>42</v>
      </c>
      <c r="F15" s="148" t="s">
        <v>759</v>
      </c>
    </row>
    <row r="16" spans="1:7" ht="20.399999999999999">
      <c r="A16" s="513"/>
      <c r="B16" s="256" t="s">
        <v>922</v>
      </c>
      <c r="C16" s="47" t="s">
        <v>923</v>
      </c>
      <c r="D16" s="47" t="s">
        <v>924</v>
      </c>
      <c r="E16" s="148">
        <v>42</v>
      </c>
      <c r="F16" s="148" t="s">
        <v>759</v>
      </c>
    </row>
    <row r="17" spans="1:6" ht="21" thickBot="1">
      <c r="A17" s="513"/>
      <c r="B17" s="263" t="s">
        <v>925</v>
      </c>
      <c r="C17" s="47" t="s">
        <v>806</v>
      </c>
      <c r="D17" s="171" t="s">
        <v>926</v>
      </c>
      <c r="E17" s="173">
        <v>42</v>
      </c>
      <c r="F17" s="173" t="s">
        <v>759</v>
      </c>
    </row>
    <row r="18" spans="1:6" ht="20.399999999999999">
      <c r="A18" s="514" t="s">
        <v>783</v>
      </c>
      <c r="B18" s="258" t="s">
        <v>798</v>
      </c>
      <c r="C18" s="45" t="s">
        <v>806</v>
      </c>
      <c r="D18" s="45" t="s">
        <v>800</v>
      </c>
      <c r="E18" s="147">
        <v>12</v>
      </c>
      <c r="F18" s="147" t="s">
        <v>787</v>
      </c>
    </row>
    <row r="19" spans="1:6">
      <c r="A19" s="513"/>
      <c r="B19" s="259" t="s">
        <v>920</v>
      </c>
      <c r="C19" s="47" t="s">
        <v>778</v>
      </c>
      <c r="D19" s="47" t="s">
        <v>927</v>
      </c>
      <c r="E19" s="148">
        <v>12</v>
      </c>
      <c r="F19" s="148" t="s">
        <v>787</v>
      </c>
    </row>
    <row r="20" spans="1:6">
      <c r="A20" s="513"/>
      <c r="B20" s="259" t="s">
        <v>739</v>
      </c>
      <c r="C20" s="47" t="s">
        <v>794</v>
      </c>
      <c r="D20" s="47" t="s">
        <v>795</v>
      </c>
      <c r="E20" s="148">
        <v>12</v>
      </c>
      <c r="F20" s="148" t="s">
        <v>787</v>
      </c>
    </row>
    <row r="21" spans="1:6" ht="21" thickBot="1">
      <c r="A21" s="515"/>
      <c r="B21" s="260" t="s">
        <v>928</v>
      </c>
      <c r="C21" s="49" t="s">
        <v>799</v>
      </c>
      <c r="D21" s="49" t="s">
        <v>929</v>
      </c>
      <c r="E21" s="149">
        <v>12</v>
      </c>
      <c r="F21" s="149" t="s">
        <v>787</v>
      </c>
    </row>
    <row r="22" spans="1:6" ht="20.399999999999999">
      <c r="A22" s="311"/>
      <c r="B22" s="261" t="s">
        <v>798</v>
      </c>
      <c r="C22" s="292" t="s">
        <v>806</v>
      </c>
      <c r="D22" s="45" t="s">
        <v>800</v>
      </c>
      <c r="E22" s="147">
        <v>4</v>
      </c>
      <c r="F22" s="318" t="s">
        <v>801</v>
      </c>
    </row>
    <row r="23" spans="1:6" ht="40.799999999999997">
      <c r="A23" s="513" t="s">
        <v>797</v>
      </c>
      <c r="B23" s="264" t="s">
        <v>815</v>
      </c>
      <c r="C23" s="47" t="s">
        <v>816</v>
      </c>
      <c r="D23" s="87" t="s">
        <v>817</v>
      </c>
      <c r="E23" s="172">
        <v>1</v>
      </c>
      <c r="F23" s="172" t="s">
        <v>814</v>
      </c>
    </row>
    <row r="24" spans="1:6" ht="20.399999999999999">
      <c r="A24" s="513"/>
      <c r="B24" s="249" t="s">
        <v>888</v>
      </c>
      <c r="C24" s="47" t="s">
        <v>818</v>
      </c>
      <c r="D24" s="47" t="s">
        <v>819</v>
      </c>
      <c r="E24" s="148">
        <v>2</v>
      </c>
      <c r="F24" s="148" t="s">
        <v>1173</v>
      </c>
    </row>
    <row r="25" spans="1:6" ht="15" thickBot="1">
      <c r="A25" s="515"/>
      <c r="B25" s="265" t="s">
        <v>930</v>
      </c>
      <c r="C25" s="49" t="s">
        <v>806</v>
      </c>
      <c r="D25" s="49" t="s">
        <v>931</v>
      </c>
      <c r="E25" s="149">
        <v>1</v>
      </c>
      <c r="F25" s="149" t="s">
        <v>814</v>
      </c>
    </row>
  </sheetData>
  <mergeCells count="5">
    <mergeCell ref="A6:A12"/>
    <mergeCell ref="A13:A17"/>
    <mergeCell ref="A18:A21"/>
    <mergeCell ref="A23:A25"/>
    <mergeCell ref="A1:A3"/>
  </mergeCells>
  <hyperlinks>
    <hyperlink ref="A1" location="Toelichting!A1" display="Terug naar het tabblad Toelichting" xr:uid="{AE326AD7-53BF-4E60-9AD0-7A1FF230400C}"/>
  </hyperlinks>
  <pageMargins left="0.70866141732283472" right="0.70866141732283472" top="0.74803149606299213" bottom="0.74803149606299213" header="0.31496062992125984" footer="0.31496062992125984"/>
  <pageSetup paperSize="9" scale="7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2932-68A7-41A1-ABB8-0D40CD29C75D}">
  <sheetPr codeName="Blad16">
    <tabColor rgb="FF7030A0"/>
    <pageSetUpPr fitToPage="1"/>
  </sheetPr>
  <dimension ref="A1:G37"/>
  <sheetViews>
    <sheetView showGridLines="0" workbookViewId="0">
      <pane ySplit="5" topLeftCell="A20" activePane="bottomLeft" state="frozen"/>
      <selection sqref="A1:A21"/>
      <selection pane="bottomLeft" activeCell="C33" sqref="C33"/>
    </sheetView>
  </sheetViews>
  <sheetFormatPr defaultColWidth="8.88671875" defaultRowHeight="14.4"/>
  <cols>
    <col min="1" max="1" width="16.6640625" customWidth="1"/>
    <col min="2" max="2" width="50.6640625" customWidth="1"/>
    <col min="3" max="3" width="43.6640625" customWidth="1"/>
    <col min="4" max="4" width="50.6640625" customWidth="1"/>
    <col min="5" max="5" width="16.6640625" style="20" customWidth="1"/>
    <col min="6" max="6" width="12.33203125" customWidth="1"/>
    <col min="7" max="7" width="11.44140625" customWidth="1"/>
  </cols>
  <sheetData>
    <row r="1" spans="1:7" ht="18.600000000000001" thickBot="1">
      <c r="A1" s="469" t="s">
        <v>36</v>
      </c>
      <c r="B1" s="78" t="s">
        <v>729</v>
      </c>
      <c r="C1" s="81" t="s">
        <v>29</v>
      </c>
      <c r="D1" s="375" t="s">
        <v>730</v>
      </c>
      <c r="E1" s="104"/>
      <c r="F1" s="225"/>
      <c r="G1" s="225"/>
    </row>
    <row r="2" spans="1:7" ht="18">
      <c r="A2" s="470"/>
      <c r="B2" s="79" t="s">
        <v>731</v>
      </c>
      <c r="C2" s="374">
        <v>8</v>
      </c>
      <c r="D2" s="330"/>
      <c r="E2"/>
    </row>
    <row r="3" spans="1:7" ht="18.600000000000001" thickBot="1">
      <c r="A3" s="471"/>
      <c r="B3" s="80" t="s">
        <v>732</v>
      </c>
      <c r="C3" s="188" t="s">
        <v>932</v>
      </c>
      <c r="E3"/>
    </row>
    <row r="4" spans="1:7" ht="15" thickBot="1"/>
    <row r="5" spans="1:7" ht="40.799999999999997" thickTop="1" thickBot="1">
      <c r="B5" s="84" t="s">
        <v>733</v>
      </c>
      <c r="C5" s="85" t="s">
        <v>734</v>
      </c>
      <c r="D5" s="85" t="s">
        <v>735</v>
      </c>
      <c r="E5" s="86" t="s">
        <v>736</v>
      </c>
      <c r="F5" s="86" t="s">
        <v>737</v>
      </c>
    </row>
    <row r="6" spans="1:7" ht="14.4" customHeight="1">
      <c r="A6" s="514" t="s">
        <v>738</v>
      </c>
      <c r="B6" s="89" t="s">
        <v>933</v>
      </c>
      <c r="C6" s="45" t="s">
        <v>767</v>
      </c>
      <c r="D6" s="45" t="s">
        <v>768</v>
      </c>
      <c r="E6" s="147">
        <v>210</v>
      </c>
      <c r="F6" s="318" t="s">
        <v>742</v>
      </c>
    </row>
    <row r="7" spans="1:7">
      <c r="A7" s="513"/>
      <c r="B7" s="91" t="s">
        <v>746</v>
      </c>
      <c r="C7" s="87" t="s">
        <v>747</v>
      </c>
      <c r="D7" s="87" t="s">
        <v>748</v>
      </c>
      <c r="E7" s="322">
        <v>210</v>
      </c>
      <c r="F7" s="321" t="s">
        <v>742</v>
      </c>
    </row>
    <row r="8" spans="1:7">
      <c r="A8" s="513"/>
      <c r="B8" s="90" t="s">
        <v>739</v>
      </c>
      <c r="C8" s="47" t="s">
        <v>740</v>
      </c>
      <c r="D8" s="47" t="s">
        <v>741</v>
      </c>
      <c r="E8" s="148">
        <v>210</v>
      </c>
      <c r="F8" s="322" t="s">
        <v>742</v>
      </c>
    </row>
    <row r="9" spans="1:7" ht="20.399999999999999">
      <c r="A9" s="513"/>
      <c r="B9" s="90" t="s">
        <v>743</v>
      </c>
      <c r="C9" s="47" t="s">
        <v>744</v>
      </c>
      <c r="D9" s="47" t="s">
        <v>745</v>
      </c>
      <c r="E9" s="322">
        <v>210</v>
      </c>
      <c r="F9" s="321" t="s">
        <v>742</v>
      </c>
    </row>
    <row r="10" spans="1:7" ht="20.399999999999999">
      <c r="A10" s="513"/>
      <c r="B10" s="90" t="s">
        <v>934</v>
      </c>
      <c r="C10" s="47" t="s">
        <v>747</v>
      </c>
      <c r="D10" s="47" t="s">
        <v>935</v>
      </c>
      <c r="E10" s="148">
        <v>210</v>
      </c>
      <c r="F10" s="321" t="s">
        <v>742</v>
      </c>
    </row>
    <row r="11" spans="1:7" ht="20.399999999999999">
      <c r="A11" s="513"/>
      <c r="B11" s="90" t="s">
        <v>936</v>
      </c>
      <c r="C11" s="47" t="s">
        <v>747</v>
      </c>
      <c r="D11" s="47" t="s">
        <v>937</v>
      </c>
      <c r="E11" s="172">
        <v>210</v>
      </c>
      <c r="F11" s="321" t="s">
        <v>742</v>
      </c>
    </row>
    <row r="12" spans="1:7">
      <c r="A12" s="513"/>
      <c r="B12" s="90" t="s">
        <v>881</v>
      </c>
      <c r="C12" s="47" t="s">
        <v>750</v>
      </c>
      <c r="D12" s="47" t="s">
        <v>751</v>
      </c>
      <c r="E12" s="148">
        <v>210</v>
      </c>
      <c r="F12" s="321" t="s">
        <v>742</v>
      </c>
    </row>
    <row r="13" spans="1:7" ht="20.399999999999999">
      <c r="A13" s="513"/>
      <c r="B13" s="90" t="s">
        <v>882</v>
      </c>
      <c r="C13" s="47" t="s">
        <v>750</v>
      </c>
      <c r="D13" s="47" t="s">
        <v>751</v>
      </c>
      <c r="E13" s="148">
        <v>210</v>
      </c>
      <c r="F13" s="321" t="s">
        <v>742</v>
      </c>
    </row>
    <row r="14" spans="1:7" ht="20.399999999999999">
      <c r="A14" s="513"/>
      <c r="B14" s="90" t="s">
        <v>753</v>
      </c>
      <c r="C14" s="47" t="s">
        <v>821</v>
      </c>
      <c r="D14" s="47" t="s">
        <v>755</v>
      </c>
      <c r="E14" s="148">
        <v>210</v>
      </c>
      <c r="F14" s="172" t="s">
        <v>742</v>
      </c>
    </row>
    <row r="15" spans="1:7" ht="21" thickBot="1">
      <c r="A15" s="516"/>
      <c r="B15" s="174" t="s">
        <v>831</v>
      </c>
      <c r="C15" s="49" t="s">
        <v>806</v>
      </c>
      <c r="D15" s="49" t="s">
        <v>823</v>
      </c>
      <c r="E15" s="149">
        <v>210</v>
      </c>
      <c r="F15" s="149" t="s">
        <v>742</v>
      </c>
    </row>
    <row r="16" spans="1:7" ht="21" customHeight="1" thickTop="1">
      <c r="A16" s="517" t="s">
        <v>756</v>
      </c>
      <c r="B16" s="255" t="s">
        <v>824</v>
      </c>
      <c r="C16" s="45" t="s">
        <v>747</v>
      </c>
      <c r="D16" s="45" t="s">
        <v>758</v>
      </c>
      <c r="E16" s="147">
        <v>42</v>
      </c>
      <c r="F16" s="324" t="s">
        <v>759</v>
      </c>
    </row>
    <row r="17" spans="1:6">
      <c r="A17" s="513"/>
      <c r="B17" s="256" t="s">
        <v>936</v>
      </c>
      <c r="C17" s="47" t="s">
        <v>806</v>
      </c>
      <c r="D17" s="47" t="s">
        <v>938</v>
      </c>
      <c r="E17" s="148">
        <v>42</v>
      </c>
      <c r="F17" s="321" t="s">
        <v>759</v>
      </c>
    </row>
    <row r="18" spans="1:6">
      <c r="A18" s="513"/>
      <c r="B18" s="256" t="s">
        <v>769</v>
      </c>
      <c r="C18" s="47" t="s">
        <v>770</v>
      </c>
      <c r="D18" s="47" t="s">
        <v>771</v>
      </c>
      <c r="E18" s="148">
        <v>42</v>
      </c>
      <c r="F18" s="322" t="s">
        <v>759</v>
      </c>
    </row>
    <row r="19" spans="1:6">
      <c r="A19" s="513"/>
      <c r="B19" s="256" t="s">
        <v>772</v>
      </c>
      <c r="C19" s="47" t="s">
        <v>773</v>
      </c>
      <c r="D19" s="47" t="s">
        <v>774</v>
      </c>
      <c r="E19" s="148">
        <v>42</v>
      </c>
      <c r="F19" s="323" t="s">
        <v>759</v>
      </c>
    </row>
    <row r="20" spans="1:6" ht="30.6">
      <c r="A20" s="513"/>
      <c r="B20" s="256" t="s">
        <v>826</v>
      </c>
      <c r="C20" s="47" t="s">
        <v>806</v>
      </c>
      <c r="D20" s="47" t="s">
        <v>884</v>
      </c>
      <c r="E20" s="148">
        <v>42</v>
      </c>
      <c r="F20" s="323" t="s">
        <v>759</v>
      </c>
    </row>
    <row r="21" spans="1:6">
      <c r="A21" s="513"/>
      <c r="B21" s="256" t="s">
        <v>885</v>
      </c>
      <c r="C21" s="47" t="s">
        <v>939</v>
      </c>
      <c r="D21" s="47" t="s">
        <v>940</v>
      </c>
      <c r="E21" s="148">
        <v>42</v>
      </c>
      <c r="F21" s="323" t="s">
        <v>759</v>
      </c>
    </row>
    <row r="22" spans="1:6">
      <c r="A22" s="513"/>
      <c r="B22" s="256" t="s">
        <v>775</v>
      </c>
      <c r="C22" s="47" t="s">
        <v>747</v>
      </c>
      <c r="D22" s="47" t="s">
        <v>776</v>
      </c>
      <c r="E22" s="148">
        <v>42</v>
      </c>
      <c r="F22" s="323" t="s">
        <v>759</v>
      </c>
    </row>
    <row r="23" spans="1:6" ht="20.399999999999999">
      <c r="A23" s="513"/>
      <c r="B23" s="256" t="s">
        <v>777</v>
      </c>
      <c r="C23" s="47" t="s">
        <v>778</v>
      </c>
      <c r="D23" s="47" t="s">
        <v>779</v>
      </c>
      <c r="E23" s="148">
        <v>42</v>
      </c>
      <c r="F23" s="321" t="s">
        <v>759</v>
      </c>
    </row>
    <row r="24" spans="1:6">
      <c r="A24" s="513"/>
      <c r="B24" s="256" t="s">
        <v>753</v>
      </c>
      <c r="C24" s="47" t="s">
        <v>780</v>
      </c>
      <c r="D24" s="47" t="s">
        <v>751</v>
      </c>
      <c r="E24" s="148">
        <v>42</v>
      </c>
      <c r="F24" s="322" t="s">
        <v>759</v>
      </c>
    </row>
    <row r="25" spans="1:6" ht="15" thickBot="1">
      <c r="A25" s="513"/>
      <c r="B25" s="256" t="s">
        <v>781</v>
      </c>
      <c r="C25" s="47" t="s">
        <v>747</v>
      </c>
      <c r="D25" s="47" t="s">
        <v>782</v>
      </c>
      <c r="E25" s="148">
        <v>42</v>
      </c>
      <c r="F25" s="320" t="s">
        <v>759</v>
      </c>
    </row>
    <row r="26" spans="1:6" ht="21" customHeight="1" thickTop="1">
      <c r="A26" s="517" t="s">
        <v>783</v>
      </c>
      <c r="B26" s="258" t="s">
        <v>784</v>
      </c>
      <c r="C26" s="45" t="s">
        <v>785</v>
      </c>
      <c r="D26" s="45" t="s">
        <v>786</v>
      </c>
      <c r="E26" s="147">
        <v>12</v>
      </c>
      <c r="F26" s="318" t="s">
        <v>787</v>
      </c>
    </row>
    <row r="27" spans="1:6">
      <c r="A27" s="513"/>
      <c r="B27" s="259" t="s">
        <v>791</v>
      </c>
      <c r="C27" s="47" t="s">
        <v>792</v>
      </c>
      <c r="D27" s="47" t="s">
        <v>793</v>
      </c>
      <c r="E27" s="148">
        <v>12</v>
      </c>
      <c r="F27" s="322" t="s">
        <v>787</v>
      </c>
    </row>
    <row r="28" spans="1:6">
      <c r="A28" s="513"/>
      <c r="B28" s="299" t="s">
        <v>788</v>
      </c>
      <c r="C28" s="171" t="s">
        <v>789</v>
      </c>
      <c r="D28" s="171" t="s">
        <v>790</v>
      </c>
      <c r="E28" s="173">
        <v>12</v>
      </c>
      <c r="F28" s="323" t="s">
        <v>787</v>
      </c>
    </row>
    <row r="29" spans="1:6">
      <c r="A29" s="513"/>
      <c r="B29" s="299" t="s">
        <v>739</v>
      </c>
      <c r="C29" s="171" t="s">
        <v>794</v>
      </c>
      <c r="D29" s="171" t="s">
        <v>795</v>
      </c>
      <c r="E29" s="173">
        <v>12</v>
      </c>
      <c r="F29" s="321" t="s">
        <v>787</v>
      </c>
    </row>
    <row r="30" spans="1:6" ht="15" thickBot="1">
      <c r="A30" s="513"/>
      <c r="B30" s="299" t="s">
        <v>796</v>
      </c>
      <c r="C30" s="171" t="s">
        <v>773</v>
      </c>
      <c r="D30" s="171" t="s">
        <v>793</v>
      </c>
      <c r="E30" s="173">
        <v>12</v>
      </c>
      <c r="F30" s="172" t="s">
        <v>787</v>
      </c>
    </row>
    <row r="31" spans="1:6" ht="21" thickTop="1">
      <c r="A31" s="518" t="s">
        <v>797</v>
      </c>
      <c r="B31" s="261" t="s">
        <v>798</v>
      </c>
      <c r="C31" s="45" t="s">
        <v>799</v>
      </c>
      <c r="D31" s="45" t="s">
        <v>800</v>
      </c>
      <c r="E31" s="147">
        <v>4</v>
      </c>
      <c r="F31" s="318" t="s">
        <v>801</v>
      </c>
    </row>
    <row r="32" spans="1:6" ht="20.399999999999999">
      <c r="A32" s="519"/>
      <c r="B32" s="249" t="s">
        <v>913</v>
      </c>
      <c r="C32" s="47" t="s">
        <v>799</v>
      </c>
      <c r="D32" s="47" t="s">
        <v>914</v>
      </c>
      <c r="E32" s="148">
        <v>4</v>
      </c>
      <c r="F32" s="322" t="s">
        <v>801</v>
      </c>
    </row>
    <row r="33" spans="1:6" ht="20.399999999999999">
      <c r="A33" s="519"/>
      <c r="B33" s="249" t="s">
        <v>777</v>
      </c>
      <c r="C33" s="47" t="s">
        <v>818</v>
      </c>
      <c r="D33" s="47" t="s">
        <v>819</v>
      </c>
      <c r="E33" s="148">
        <v>2</v>
      </c>
      <c r="F33" s="321" t="s">
        <v>1173</v>
      </c>
    </row>
    <row r="34" spans="1:6">
      <c r="A34" s="519"/>
      <c r="B34" s="249" t="s">
        <v>808</v>
      </c>
      <c r="C34" s="47" t="s">
        <v>809</v>
      </c>
      <c r="D34" s="47" t="s">
        <v>810</v>
      </c>
      <c r="E34" s="148">
        <v>4</v>
      </c>
      <c r="F34" s="321" t="s">
        <v>801</v>
      </c>
    </row>
    <row r="35" spans="1:6">
      <c r="A35" s="519"/>
      <c r="B35" s="249" t="s">
        <v>831</v>
      </c>
      <c r="C35" s="47" t="s">
        <v>832</v>
      </c>
      <c r="D35" s="47" t="s">
        <v>833</v>
      </c>
      <c r="E35" s="148">
        <v>4</v>
      </c>
      <c r="F35" s="172" t="s">
        <v>801</v>
      </c>
    </row>
    <row r="36" spans="1:6" ht="40.799999999999997">
      <c r="A36" s="519"/>
      <c r="B36" s="244" t="s">
        <v>815</v>
      </c>
      <c r="C36" s="47" t="s">
        <v>816</v>
      </c>
      <c r="D36" s="47" t="s">
        <v>817</v>
      </c>
      <c r="E36" s="148">
        <v>1</v>
      </c>
      <c r="F36" s="148" t="s">
        <v>814</v>
      </c>
    </row>
    <row r="37" spans="1:6" ht="31.2" thickBot="1">
      <c r="A37" s="520"/>
      <c r="B37" s="265" t="s">
        <v>811</v>
      </c>
      <c r="C37" s="49" t="s">
        <v>812</v>
      </c>
      <c r="D37" s="49" t="s">
        <v>813</v>
      </c>
      <c r="E37" s="149">
        <v>1</v>
      </c>
      <c r="F37" s="320" t="s">
        <v>814</v>
      </c>
    </row>
  </sheetData>
  <mergeCells count="5">
    <mergeCell ref="A6:A15"/>
    <mergeCell ref="A16:A25"/>
    <mergeCell ref="A26:A30"/>
    <mergeCell ref="A31:A37"/>
    <mergeCell ref="A1:A3"/>
  </mergeCells>
  <hyperlinks>
    <hyperlink ref="A1" location="Toelichting!A1" display="Terug naar het tabblad Toelichting" xr:uid="{F985F5CB-6C4F-499A-B843-768CC28FC3C7}"/>
  </hyperlinks>
  <pageMargins left="0.70866141732283472" right="0.70866141732283472" top="0.74803149606299213" bottom="0.74803149606299213" header="0.31496062992125984" footer="0.31496062992125984"/>
  <pageSetup paperSize="9" scale="6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F5772-27FA-4F5B-9223-E91D38677AB8}">
  <sheetPr codeName="Blad17">
    <tabColor rgb="FF00B0F0"/>
  </sheetPr>
  <dimension ref="A1:C43"/>
  <sheetViews>
    <sheetView showGridLines="0" workbookViewId="0">
      <pane ySplit="4" topLeftCell="A24" activePane="bottomLeft" state="frozen"/>
      <selection sqref="A1:A21"/>
      <selection pane="bottomLeft" activeCell="B17" sqref="B17"/>
    </sheetView>
  </sheetViews>
  <sheetFormatPr defaultColWidth="8.88671875" defaultRowHeight="15.6"/>
  <cols>
    <col min="1" max="1" width="125.88671875" bestFit="1" customWidth="1"/>
    <col min="2" max="2" width="13.33203125" style="70" customWidth="1"/>
    <col min="3" max="3" width="18.33203125" style="156" customWidth="1"/>
    <col min="4" max="6" width="8.88671875" customWidth="1"/>
  </cols>
  <sheetData>
    <row r="1" spans="1:3">
      <c r="A1" s="34" t="s">
        <v>941</v>
      </c>
      <c r="C1" s="469" t="s">
        <v>36</v>
      </c>
    </row>
    <row r="2" spans="1:3" ht="31.2">
      <c r="A2" s="189" t="s">
        <v>942</v>
      </c>
      <c r="C2" s="470"/>
    </row>
    <row r="3" spans="1:3" ht="16.2" thickBot="1">
      <c r="A3" s="156" t="s">
        <v>943</v>
      </c>
      <c r="C3" s="471"/>
    </row>
    <row r="4" spans="1:3" ht="15" thickBot="1">
      <c r="A4" s="166" t="s">
        <v>944</v>
      </c>
      <c r="B4" s="161" t="s">
        <v>945</v>
      </c>
      <c r="C4" s="160" t="s">
        <v>946</v>
      </c>
    </row>
    <row r="5" spans="1:3" ht="14.4">
      <c r="A5" s="266" t="s">
        <v>947</v>
      </c>
      <c r="B5" s="157">
        <v>0</v>
      </c>
      <c r="C5" s="162" t="s">
        <v>948</v>
      </c>
    </row>
    <row r="6" spans="1:3" ht="14.4">
      <c r="A6" s="267" t="s">
        <v>949</v>
      </c>
      <c r="B6" s="158">
        <v>0</v>
      </c>
      <c r="C6" s="163" t="s">
        <v>948</v>
      </c>
    </row>
    <row r="7" spans="1:3" ht="14.4">
      <c r="A7" s="267" t="s">
        <v>950</v>
      </c>
      <c r="B7" s="158">
        <v>0</v>
      </c>
      <c r="C7" s="163" t="s">
        <v>951</v>
      </c>
    </row>
    <row r="8" spans="1:3" ht="14.4">
      <c r="A8" s="267" t="s">
        <v>952</v>
      </c>
      <c r="B8" s="158">
        <v>0</v>
      </c>
      <c r="C8" s="163" t="s">
        <v>953</v>
      </c>
    </row>
    <row r="9" spans="1:3" ht="14.4">
      <c r="A9" s="267" t="s">
        <v>954</v>
      </c>
      <c r="B9" s="158">
        <v>0</v>
      </c>
      <c r="C9" s="163" t="s">
        <v>953</v>
      </c>
    </row>
    <row r="10" spans="1:3" ht="14.4">
      <c r="A10" s="267" t="s">
        <v>955</v>
      </c>
      <c r="B10" s="158">
        <v>0</v>
      </c>
      <c r="C10" s="163" t="s">
        <v>956</v>
      </c>
    </row>
    <row r="11" spans="1:3" ht="14.4">
      <c r="A11" s="267" t="s">
        <v>957</v>
      </c>
      <c r="B11" s="158">
        <v>0</v>
      </c>
      <c r="C11" s="163" t="s">
        <v>958</v>
      </c>
    </row>
    <row r="12" spans="1:3" ht="14.4">
      <c r="A12" s="267" t="s">
        <v>959</v>
      </c>
      <c r="B12" s="158">
        <v>0</v>
      </c>
      <c r="C12" s="163" t="s">
        <v>958</v>
      </c>
    </row>
    <row r="13" spans="1:3" ht="14.4">
      <c r="A13" s="267" t="s">
        <v>960</v>
      </c>
      <c r="B13" s="158">
        <v>0</v>
      </c>
      <c r="C13" s="163" t="s">
        <v>958</v>
      </c>
    </row>
    <row r="14" spans="1:3" ht="14.4">
      <c r="A14" s="267" t="s">
        <v>961</v>
      </c>
      <c r="B14" s="158">
        <v>0</v>
      </c>
      <c r="C14" s="163" t="s">
        <v>958</v>
      </c>
    </row>
    <row r="15" spans="1:3" ht="14.4">
      <c r="A15" s="267" t="s">
        <v>962</v>
      </c>
      <c r="B15" s="158">
        <v>0</v>
      </c>
      <c r="C15" s="163" t="s">
        <v>963</v>
      </c>
    </row>
    <row r="16" spans="1:3" ht="14.4">
      <c r="A16" s="267" t="s">
        <v>964</v>
      </c>
      <c r="B16" s="158">
        <v>0</v>
      </c>
      <c r="C16" s="163" t="s">
        <v>965</v>
      </c>
    </row>
    <row r="17" spans="1:3" ht="14.4">
      <c r="A17" s="267" t="s">
        <v>966</v>
      </c>
      <c r="B17" s="158">
        <v>0</v>
      </c>
      <c r="C17" s="163" t="s">
        <v>965</v>
      </c>
    </row>
    <row r="18" spans="1:3" ht="14.4">
      <c r="A18" s="267" t="s">
        <v>967</v>
      </c>
      <c r="B18" s="158">
        <v>0</v>
      </c>
      <c r="C18" s="163" t="s">
        <v>968</v>
      </c>
    </row>
    <row r="19" spans="1:3" ht="14.4">
      <c r="A19" s="267" t="s">
        <v>969</v>
      </c>
      <c r="B19" s="158">
        <v>0</v>
      </c>
      <c r="C19" s="163" t="s">
        <v>970</v>
      </c>
    </row>
    <row r="20" spans="1:3" ht="14.4">
      <c r="A20" s="267" t="s">
        <v>971</v>
      </c>
      <c r="B20" s="158">
        <v>0</v>
      </c>
      <c r="C20" s="163" t="s">
        <v>970</v>
      </c>
    </row>
    <row r="21" spans="1:3" ht="14.4">
      <c r="A21" s="267" t="s">
        <v>972</v>
      </c>
      <c r="B21" s="158">
        <v>0</v>
      </c>
      <c r="C21" s="163" t="s">
        <v>956</v>
      </c>
    </row>
    <row r="22" spans="1:3" ht="14.4">
      <c r="A22" s="267" t="s">
        <v>21</v>
      </c>
      <c r="B22" s="158">
        <v>0</v>
      </c>
      <c r="C22" s="163" t="s">
        <v>973</v>
      </c>
    </row>
    <row r="23" spans="1:3" ht="14.4">
      <c r="A23" s="267" t="s">
        <v>974</v>
      </c>
      <c r="B23" s="158">
        <v>0</v>
      </c>
      <c r="C23" s="163" t="s">
        <v>975</v>
      </c>
    </row>
    <row r="24" spans="1:3" ht="14.4">
      <c r="A24" s="267" t="s">
        <v>976</v>
      </c>
      <c r="B24" s="158">
        <v>0</v>
      </c>
      <c r="C24" s="163" t="s">
        <v>977</v>
      </c>
    </row>
    <row r="25" spans="1:3" ht="14.4">
      <c r="A25" s="267" t="s">
        <v>978</v>
      </c>
      <c r="B25" s="158">
        <v>0</v>
      </c>
      <c r="C25" s="163" t="s">
        <v>979</v>
      </c>
    </row>
    <row r="26" spans="1:3" ht="14.4">
      <c r="A26" s="267" t="s">
        <v>980</v>
      </c>
      <c r="B26" s="158">
        <v>0</v>
      </c>
      <c r="C26" s="163" t="s">
        <v>981</v>
      </c>
    </row>
    <row r="27" spans="1:3" ht="14.4">
      <c r="A27" s="267" t="s">
        <v>982</v>
      </c>
      <c r="B27" s="158">
        <v>0</v>
      </c>
      <c r="C27" s="163" t="s">
        <v>981</v>
      </c>
    </row>
    <row r="28" spans="1:3" ht="14.4">
      <c r="A28" s="267" t="s">
        <v>983</v>
      </c>
      <c r="B28" s="158">
        <v>0</v>
      </c>
      <c r="C28" s="163" t="s">
        <v>984</v>
      </c>
    </row>
    <row r="29" spans="1:3" ht="14.4">
      <c r="A29" s="267" t="s">
        <v>985</v>
      </c>
      <c r="B29" s="158">
        <v>0</v>
      </c>
      <c r="C29" s="163" t="s">
        <v>984</v>
      </c>
    </row>
    <row r="30" spans="1:3" ht="14.4">
      <c r="A30" s="267" t="s">
        <v>986</v>
      </c>
      <c r="B30" s="158">
        <v>0</v>
      </c>
      <c r="C30" s="163" t="s">
        <v>987</v>
      </c>
    </row>
    <row r="31" spans="1:3" ht="14.4">
      <c r="A31" s="267" t="s">
        <v>988</v>
      </c>
      <c r="B31" s="158">
        <v>0</v>
      </c>
      <c r="C31" s="163" t="s">
        <v>987</v>
      </c>
    </row>
    <row r="32" spans="1:3" ht="14.4">
      <c r="A32" s="267" t="s">
        <v>989</v>
      </c>
      <c r="B32" s="158">
        <v>0</v>
      </c>
      <c r="C32" s="163" t="s">
        <v>990</v>
      </c>
    </row>
    <row r="33" spans="1:3" ht="14.4">
      <c r="A33" s="267" t="s">
        <v>991</v>
      </c>
      <c r="B33" s="158">
        <v>0</v>
      </c>
      <c r="C33" s="163" t="s">
        <v>990</v>
      </c>
    </row>
    <row r="34" spans="1:3" ht="14.4">
      <c r="A34" s="267" t="s">
        <v>992</v>
      </c>
      <c r="B34" s="158">
        <v>0</v>
      </c>
      <c r="C34" s="163" t="s">
        <v>968</v>
      </c>
    </row>
    <row r="35" spans="1:3" ht="14.4">
      <c r="A35" s="267" t="s">
        <v>993</v>
      </c>
      <c r="B35" s="158">
        <v>0</v>
      </c>
      <c r="C35" s="163" t="s">
        <v>968</v>
      </c>
    </row>
    <row r="36" spans="1:3" ht="14.4">
      <c r="A36" s="267" t="s">
        <v>994</v>
      </c>
      <c r="B36" s="158">
        <v>0</v>
      </c>
      <c r="C36" s="163" t="s">
        <v>968</v>
      </c>
    </row>
    <row r="37" spans="1:3" ht="14.4">
      <c r="A37" s="267" t="s">
        <v>995</v>
      </c>
      <c r="B37" s="158">
        <v>0</v>
      </c>
      <c r="C37" s="163" t="s">
        <v>968</v>
      </c>
    </row>
    <row r="38" spans="1:3" ht="14.4">
      <c r="A38" s="267" t="s">
        <v>996</v>
      </c>
      <c r="B38" s="158">
        <v>0</v>
      </c>
      <c r="C38" s="163" t="s">
        <v>968</v>
      </c>
    </row>
    <row r="39" spans="1:3" ht="14.4">
      <c r="A39" s="267" t="s">
        <v>997</v>
      </c>
      <c r="B39" s="158">
        <v>0</v>
      </c>
      <c r="C39" s="163" t="s">
        <v>968</v>
      </c>
    </row>
    <row r="40" spans="1:3" ht="14.4">
      <c r="A40" s="267" t="s">
        <v>998</v>
      </c>
      <c r="B40" s="158">
        <v>0</v>
      </c>
      <c r="C40" s="163" t="s">
        <v>968</v>
      </c>
    </row>
    <row r="41" spans="1:3" ht="14.4">
      <c r="A41" s="267" t="s">
        <v>999</v>
      </c>
      <c r="B41" s="158">
        <v>0</v>
      </c>
      <c r="C41" s="163" t="s">
        <v>968</v>
      </c>
    </row>
    <row r="42" spans="1:3" ht="15" thickBot="1">
      <c r="A42" s="268" t="s">
        <v>1000</v>
      </c>
      <c r="B42" s="159">
        <v>0</v>
      </c>
      <c r="C42" s="164" t="s">
        <v>968</v>
      </c>
    </row>
    <row r="43" spans="1:3" ht="16.2" thickTop="1"/>
  </sheetData>
  <mergeCells count="1">
    <mergeCell ref="C1:C3"/>
  </mergeCells>
  <hyperlinks>
    <hyperlink ref="C1:C3" location="Toelichting!A1" display="Terug naar het tabblad Toelichting" xr:uid="{6AC4746A-1683-4D4D-BA43-886A1FBFC7E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29732-C66F-4B8E-975C-E8532C391875}">
  <dimension ref="A1:D19"/>
  <sheetViews>
    <sheetView workbookViewId="0">
      <selection activeCell="C26" sqref="C26"/>
    </sheetView>
  </sheetViews>
  <sheetFormatPr defaultColWidth="46.88671875" defaultRowHeight="14.4"/>
  <sheetData>
    <row r="1" spans="1:4" ht="15.6">
      <c r="A1" s="521" t="s">
        <v>36</v>
      </c>
      <c r="B1" s="524" t="s">
        <v>1001</v>
      </c>
      <c r="C1" s="525"/>
      <c r="D1" s="525"/>
    </row>
    <row r="2" spans="1:4" ht="16.2" thickBot="1">
      <c r="A2" s="522"/>
      <c r="B2" s="303"/>
      <c r="C2" s="303"/>
      <c r="D2" s="303"/>
    </row>
    <row r="3" spans="1:4" ht="32.4" thickTop="1" thickBot="1">
      <c r="A3" s="523"/>
      <c r="B3" s="304" t="s">
        <v>1002</v>
      </c>
      <c r="C3" s="305" t="s">
        <v>1003</v>
      </c>
      <c r="D3" s="306" t="s">
        <v>946</v>
      </c>
    </row>
    <row r="4" spans="1:4">
      <c r="A4" s="526" t="s">
        <v>1004</v>
      </c>
      <c r="B4" s="362" t="s">
        <v>1005</v>
      </c>
      <c r="C4" s="307">
        <v>0</v>
      </c>
      <c r="D4" s="365" t="s">
        <v>1006</v>
      </c>
    </row>
    <row r="5" spans="1:4">
      <c r="A5" s="527"/>
      <c r="B5" s="363" t="s">
        <v>1007</v>
      </c>
      <c r="C5" s="308">
        <v>0</v>
      </c>
      <c r="D5" s="365" t="s">
        <v>1008</v>
      </c>
    </row>
    <row r="6" spans="1:4" ht="26.4">
      <c r="A6" s="527"/>
      <c r="B6" s="363" t="s">
        <v>1009</v>
      </c>
      <c r="C6" s="308">
        <v>0</v>
      </c>
      <c r="D6" s="365" t="s">
        <v>1010</v>
      </c>
    </row>
    <row r="7" spans="1:4">
      <c r="A7" s="527"/>
      <c r="B7" s="363" t="s">
        <v>1007</v>
      </c>
      <c r="C7" s="308">
        <v>0</v>
      </c>
      <c r="D7" s="365" t="s">
        <v>1011</v>
      </c>
    </row>
    <row r="8" spans="1:4">
      <c r="A8" s="527"/>
      <c r="B8" s="363" t="s">
        <v>1012</v>
      </c>
      <c r="C8" s="308">
        <v>0</v>
      </c>
      <c r="D8" s="365" t="s">
        <v>1013</v>
      </c>
    </row>
    <row r="9" spans="1:4" ht="26.4">
      <c r="A9" s="527"/>
      <c r="B9" s="363" t="s">
        <v>1014</v>
      </c>
      <c r="C9" s="308">
        <v>0</v>
      </c>
      <c r="D9" s="365" t="s">
        <v>1015</v>
      </c>
    </row>
    <row r="10" spans="1:4" ht="26.4">
      <c r="A10" s="527"/>
      <c r="B10" s="363" t="s">
        <v>1016</v>
      </c>
      <c r="C10" s="308">
        <v>0</v>
      </c>
      <c r="D10" s="365" t="s">
        <v>1017</v>
      </c>
    </row>
    <row r="11" spans="1:4">
      <c r="A11" s="309"/>
      <c r="B11" s="364"/>
      <c r="C11" s="310"/>
      <c r="D11" s="366"/>
    </row>
    <row r="12" spans="1:4">
      <c r="A12" s="528" t="s">
        <v>1018</v>
      </c>
      <c r="B12" s="363" t="s">
        <v>1019</v>
      </c>
      <c r="C12" s="308">
        <v>0</v>
      </c>
      <c r="D12" s="365" t="s">
        <v>1020</v>
      </c>
    </row>
    <row r="13" spans="1:4">
      <c r="A13" s="527"/>
      <c r="B13" s="363" t="s">
        <v>1021</v>
      </c>
      <c r="C13" s="308">
        <v>0</v>
      </c>
      <c r="D13" s="365" t="s">
        <v>1020</v>
      </c>
    </row>
    <row r="14" spans="1:4">
      <c r="A14" s="527"/>
      <c r="B14" s="363" t="s">
        <v>1022</v>
      </c>
      <c r="C14" s="308">
        <v>0</v>
      </c>
      <c r="D14" s="365" t="s">
        <v>1020</v>
      </c>
    </row>
    <row r="15" spans="1:4">
      <c r="A15" s="527"/>
      <c r="B15" s="363" t="s">
        <v>1023</v>
      </c>
      <c r="C15" s="308">
        <v>0</v>
      </c>
      <c r="D15" s="365" t="s">
        <v>1020</v>
      </c>
    </row>
    <row r="16" spans="1:4">
      <c r="A16" s="527"/>
      <c r="B16" s="363" t="s">
        <v>1024</v>
      </c>
      <c r="C16" s="308">
        <v>0</v>
      </c>
      <c r="D16" s="365" t="s">
        <v>1020</v>
      </c>
    </row>
    <row r="17" spans="1:4">
      <c r="A17" s="527"/>
      <c r="B17" s="363" t="s">
        <v>1025</v>
      </c>
      <c r="C17" s="308">
        <v>0</v>
      </c>
      <c r="D17" s="365" t="s">
        <v>1020</v>
      </c>
    </row>
    <row r="18" spans="1:4">
      <c r="A18" s="527"/>
      <c r="B18" s="363" t="s">
        <v>1026</v>
      </c>
      <c r="C18" s="308">
        <v>0</v>
      </c>
      <c r="D18" s="365" t="s">
        <v>1020</v>
      </c>
    </row>
    <row r="19" spans="1:4">
      <c r="A19" s="527"/>
      <c r="B19" s="363" t="s">
        <v>1027</v>
      </c>
      <c r="C19" s="308">
        <v>0</v>
      </c>
      <c r="D19" s="365" t="s">
        <v>1020</v>
      </c>
    </row>
  </sheetData>
  <mergeCells count="4">
    <mergeCell ref="A1:A3"/>
    <mergeCell ref="B1:D1"/>
    <mergeCell ref="A4:A10"/>
    <mergeCell ref="A12:A19"/>
  </mergeCells>
  <hyperlinks>
    <hyperlink ref="A1:A3" location="Toelichting!A1" display="Terug naar het tabblad Toelichting" xr:uid="{00337D86-6E29-4B31-B323-F2E9ED076CA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AAC2D-B7B8-462A-A310-37805A7C1EC6}">
  <sheetPr codeName="Blad18"/>
  <dimension ref="A1:I87"/>
  <sheetViews>
    <sheetView workbookViewId="0"/>
  </sheetViews>
  <sheetFormatPr defaultRowHeight="14.4"/>
  <cols>
    <col min="1" max="1" width="30.6640625" customWidth="1"/>
    <col min="2" max="2" width="36.5546875" bestFit="1" customWidth="1"/>
    <col min="3" max="6" width="30.6640625" customWidth="1"/>
    <col min="7" max="7" width="33.6640625" bestFit="1" customWidth="1"/>
    <col min="8" max="8" width="30.6640625" customWidth="1"/>
  </cols>
  <sheetData>
    <row r="1" spans="1:9" ht="36.6" thickBot="1">
      <c r="A1" s="187" t="s">
        <v>36</v>
      </c>
    </row>
    <row r="2" spans="1:9" ht="14.4" customHeight="1">
      <c r="A2" s="39" t="s">
        <v>37</v>
      </c>
      <c r="B2" s="39" t="s">
        <v>63</v>
      </c>
      <c r="C2" s="39" t="s">
        <v>45</v>
      </c>
      <c r="D2" s="39" t="s">
        <v>38</v>
      </c>
      <c r="E2" s="39" t="s">
        <v>39</v>
      </c>
      <c r="F2" s="39" t="s">
        <v>40</v>
      </c>
      <c r="G2" s="39" t="s">
        <v>41</v>
      </c>
      <c r="H2" s="39" t="s">
        <v>62</v>
      </c>
      <c r="I2" s="39" t="s">
        <v>43</v>
      </c>
    </row>
    <row r="3" spans="1:9" ht="15" customHeight="1">
      <c r="A3" t="s">
        <v>68</v>
      </c>
      <c r="B3" t="s">
        <v>288</v>
      </c>
      <c r="C3" t="s">
        <v>131</v>
      </c>
      <c r="D3" t="s">
        <v>184</v>
      </c>
      <c r="E3" t="s">
        <v>166</v>
      </c>
      <c r="F3" t="s">
        <v>369</v>
      </c>
      <c r="G3" t="s">
        <v>193</v>
      </c>
      <c r="H3" t="s">
        <v>100</v>
      </c>
      <c r="I3" t="s">
        <v>147</v>
      </c>
    </row>
    <row r="4" spans="1:9">
      <c r="A4" t="s">
        <v>109</v>
      </c>
      <c r="B4" t="s">
        <v>365</v>
      </c>
      <c r="C4" t="s">
        <v>269</v>
      </c>
      <c r="D4" t="s">
        <v>197</v>
      </c>
      <c r="E4" t="s">
        <v>182</v>
      </c>
      <c r="F4" t="s">
        <v>370</v>
      </c>
      <c r="G4" t="s">
        <v>272</v>
      </c>
      <c r="H4" t="s">
        <v>1028</v>
      </c>
      <c r="I4" t="s">
        <v>148</v>
      </c>
    </row>
    <row r="5" spans="1:9">
      <c r="A5" t="s">
        <v>111</v>
      </c>
      <c r="C5" t="s">
        <v>181</v>
      </c>
      <c r="D5" t="s">
        <v>198</v>
      </c>
      <c r="E5" t="s">
        <v>183</v>
      </c>
      <c r="F5" t="s">
        <v>83</v>
      </c>
      <c r="G5" t="s">
        <v>356</v>
      </c>
      <c r="H5" t="s">
        <v>368</v>
      </c>
      <c r="I5" t="s">
        <v>149</v>
      </c>
    </row>
    <row r="6" spans="1:9">
      <c r="A6" t="s">
        <v>114</v>
      </c>
      <c r="C6" t="s">
        <v>72</v>
      </c>
      <c r="D6" t="s">
        <v>201</v>
      </c>
      <c r="F6" t="s">
        <v>95</v>
      </c>
      <c r="G6" t="s">
        <v>366</v>
      </c>
      <c r="H6" t="s">
        <v>371</v>
      </c>
      <c r="I6" t="s">
        <v>320</v>
      </c>
    </row>
    <row r="7" spans="1:9">
      <c r="A7" t="s">
        <v>115</v>
      </c>
      <c r="C7" t="s">
        <v>75</v>
      </c>
      <c r="D7" t="s">
        <v>202</v>
      </c>
      <c r="F7" t="s">
        <v>119</v>
      </c>
      <c r="G7" t="s">
        <v>367</v>
      </c>
      <c r="H7" t="s">
        <v>67</v>
      </c>
      <c r="I7" t="s">
        <v>321</v>
      </c>
    </row>
    <row r="8" spans="1:9">
      <c r="A8" t="s">
        <v>116</v>
      </c>
      <c r="C8" t="s">
        <v>76</v>
      </c>
      <c r="D8" t="s">
        <v>203</v>
      </c>
      <c r="F8" t="s">
        <v>185</v>
      </c>
      <c r="G8" t="s">
        <v>98</v>
      </c>
      <c r="H8" t="s">
        <v>69</v>
      </c>
      <c r="I8" t="s">
        <v>328</v>
      </c>
    </row>
    <row r="9" spans="1:9">
      <c r="A9" t="s">
        <v>117</v>
      </c>
      <c r="C9" t="s">
        <v>77</v>
      </c>
      <c r="D9" t="s">
        <v>204</v>
      </c>
      <c r="F9" t="s">
        <v>186</v>
      </c>
      <c r="G9" t="s">
        <v>99</v>
      </c>
      <c r="H9" t="s">
        <v>70</v>
      </c>
      <c r="I9" t="s">
        <v>329</v>
      </c>
    </row>
    <row r="10" spans="1:9">
      <c r="A10" t="s">
        <v>118</v>
      </c>
      <c r="C10" t="s">
        <v>78</v>
      </c>
      <c r="D10" t="s">
        <v>205</v>
      </c>
      <c r="F10" t="s">
        <v>187</v>
      </c>
      <c r="G10" t="s">
        <v>106</v>
      </c>
      <c r="H10" t="s">
        <v>71</v>
      </c>
      <c r="I10" t="s">
        <v>327</v>
      </c>
    </row>
    <row r="11" spans="1:9">
      <c r="A11" t="s">
        <v>158</v>
      </c>
      <c r="C11" t="s">
        <v>79</v>
      </c>
      <c r="D11" t="s">
        <v>206</v>
      </c>
      <c r="F11" t="s">
        <v>268</v>
      </c>
      <c r="G11" t="s">
        <v>107</v>
      </c>
      <c r="H11" t="s">
        <v>73</v>
      </c>
    </row>
    <row r="12" spans="1:9">
      <c r="A12" t="s">
        <v>159</v>
      </c>
      <c r="C12" t="s">
        <v>80</v>
      </c>
      <c r="D12" t="s">
        <v>207</v>
      </c>
      <c r="F12" t="s">
        <v>293</v>
      </c>
      <c r="G12" t="s">
        <v>141</v>
      </c>
      <c r="H12" t="s">
        <v>74</v>
      </c>
    </row>
    <row r="13" spans="1:9">
      <c r="A13" t="s">
        <v>165</v>
      </c>
      <c r="C13" t="s">
        <v>81</v>
      </c>
      <c r="D13" t="s">
        <v>208</v>
      </c>
      <c r="F13" t="s">
        <v>303</v>
      </c>
      <c r="G13" t="s">
        <v>142</v>
      </c>
      <c r="H13" t="s">
        <v>94</v>
      </c>
    </row>
    <row r="14" spans="1:9">
      <c r="A14" t="s">
        <v>167</v>
      </c>
      <c r="C14" t="s">
        <v>82</v>
      </c>
      <c r="D14" t="s">
        <v>209</v>
      </c>
      <c r="F14" t="s">
        <v>304</v>
      </c>
      <c r="G14" t="s">
        <v>153</v>
      </c>
      <c r="H14" t="s">
        <v>96</v>
      </c>
    </row>
    <row r="15" spans="1:9">
      <c r="A15" t="s">
        <v>168</v>
      </c>
      <c r="C15" t="s">
        <v>84</v>
      </c>
      <c r="D15" t="s">
        <v>210</v>
      </c>
      <c r="F15" t="s">
        <v>306</v>
      </c>
      <c r="G15" t="s">
        <v>154</v>
      </c>
      <c r="H15" t="s">
        <v>102</v>
      </c>
    </row>
    <row r="16" spans="1:9">
      <c r="A16" t="s">
        <v>169</v>
      </c>
      <c r="C16" t="s">
        <v>85</v>
      </c>
      <c r="D16" t="s">
        <v>211</v>
      </c>
      <c r="F16" t="s">
        <v>308</v>
      </c>
      <c r="G16" t="s">
        <v>160</v>
      </c>
      <c r="H16" t="s">
        <v>104</v>
      </c>
    </row>
    <row r="17" spans="1:8">
      <c r="A17" t="s">
        <v>170</v>
      </c>
      <c r="C17" t="s">
        <v>86</v>
      </c>
      <c r="F17" t="s">
        <v>309</v>
      </c>
      <c r="G17" t="s">
        <v>161</v>
      </c>
      <c r="H17" t="s">
        <v>105</v>
      </c>
    </row>
    <row r="18" spans="1:8">
      <c r="A18" t="s">
        <v>171</v>
      </c>
      <c r="C18" t="s">
        <v>87</v>
      </c>
      <c r="D18" t="s">
        <v>215</v>
      </c>
      <c r="F18" t="s">
        <v>330</v>
      </c>
      <c r="G18" t="s">
        <v>162</v>
      </c>
      <c r="H18" t="s">
        <v>108</v>
      </c>
    </row>
    <row r="19" spans="1:8">
      <c r="A19" t="s">
        <v>172</v>
      </c>
      <c r="C19" t="s">
        <v>88</v>
      </c>
      <c r="D19" t="s">
        <v>216</v>
      </c>
      <c r="F19" t="s">
        <v>331</v>
      </c>
      <c r="G19" t="s">
        <v>164</v>
      </c>
      <c r="H19" t="s">
        <v>112</v>
      </c>
    </row>
    <row r="20" spans="1:8">
      <c r="A20" t="s">
        <v>173</v>
      </c>
      <c r="C20" t="s">
        <v>89</v>
      </c>
      <c r="D20" t="s">
        <v>217</v>
      </c>
      <c r="F20" t="s">
        <v>332</v>
      </c>
      <c r="G20" t="s">
        <v>280</v>
      </c>
      <c r="H20" t="s">
        <v>113</v>
      </c>
    </row>
    <row r="21" spans="1:8">
      <c r="A21" t="s">
        <v>174</v>
      </c>
      <c r="C21" t="s">
        <v>90</v>
      </c>
      <c r="D21" t="s">
        <v>218</v>
      </c>
      <c r="F21" t="s">
        <v>334</v>
      </c>
      <c r="G21" t="s">
        <v>281</v>
      </c>
      <c r="H21" t="s">
        <v>120</v>
      </c>
    </row>
    <row r="22" spans="1:8">
      <c r="A22" t="s">
        <v>175</v>
      </c>
      <c r="C22" t="s">
        <v>91</v>
      </c>
      <c r="D22" t="s">
        <v>220</v>
      </c>
      <c r="F22" t="s">
        <v>335</v>
      </c>
      <c r="G22" t="s">
        <v>313</v>
      </c>
      <c r="H22" t="s">
        <v>121</v>
      </c>
    </row>
    <row r="23" spans="1:8">
      <c r="A23" t="s">
        <v>176</v>
      </c>
      <c r="C23" t="s">
        <v>92</v>
      </c>
      <c r="D23" t="s">
        <v>221</v>
      </c>
      <c r="F23" t="s">
        <v>336</v>
      </c>
      <c r="G23" t="s">
        <v>314</v>
      </c>
      <c r="H23" t="s">
        <v>122</v>
      </c>
    </row>
    <row r="24" spans="1:8">
      <c r="A24" t="s">
        <v>177</v>
      </c>
      <c r="C24" t="s">
        <v>93</v>
      </c>
      <c r="D24" t="s">
        <v>222</v>
      </c>
      <c r="F24" t="s">
        <v>337</v>
      </c>
      <c r="G24" t="s">
        <v>315</v>
      </c>
      <c r="H24" t="s">
        <v>124</v>
      </c>
    </row>
    <row r="25" spans="1:8">
      <c r="A25" t="s">
        <v>178</v>
      </c>
      <c r="C25" t="s">
        <v>97</v>
      </c>
      <c r="D25" t="s">
        <v>223</v>
      </c>
      <c r="F25" t="s">
        <v>338</v>
      </c>
      <c r="G25" t="s">
        <v>316</v>
      </c>
      <c r="H25" t="s">
        <v>125</v>
      </c>
    </row>
    <row r="26" spans="1:8">
      <c r="A26" t="s">
        <v>179</v>
      </c>
      <c r="C26" t="s">
        <v>103</v>
      </c>
      <c r="D26" t="s">
        <v>224</v>
      </c>
      <c r="F26" t="s">
        <v>339</v>
      </c>
      <c r="G26" t="s">
        <v>317</v>
      </c>
      <c r="H26" t="s">
        <v>126</v>
      </c>
    </row>
    <row r="27" spans="1:8">
      <c r="A27" t="s">
        <v>180</v>
      </c>
      <c r="C27" t="s">
        <v>110</v>
      </c>
      <c r="D27" t="s">
        <v>225</v>
      </c>
      <c r="F27" t="s">
        <v>340</v>
      </c>
      <c r="G27" t="s">
        <v>318</v>
      </c>
      <c r="H27" t="s">
        <v>127</v>
      </c>
    </row>
    <row r="28" spans="1:8">
      <c r="A28" t="s">
        <v>199</v>
      </c>
      <c r="C28" t="s">
        <v>123</v>
      </c>
      <c r="D28" t="s">
        <v>226</v>
      </c>
      <c r="F28" t="s">
        <v>341</v>
      </c>
      <c r="G28" t="s">
        <v>323</v>
      </c>
      <c r="H28" t="s">
        <v>128</v>
      </c>
    </row>
    <row r="29" spans="1:8">
      <c r="A29" t="s">
        <v>200</v>
      </c>
      <c r="C29" t="s">
        <v>144</v>
      </c>
      <c r="D29" t="s">
        <v>227</v>
      </c>
      <c r="F29" t="s">
        <v>342</v>
      </c>
      <c r="G29" t="s">
        <v>1029</v>
      </c>
      <c r="H29" t="s">
        <v>129</v>
      </c>
    </row>
    <row r="30" spans="1:8">
      <c r="A30" t="s">
        <v>282</v>
      </c>
      <c r="C30" t="s">
        <v>145</v>
      </c>
      <c r="D30" t="s">
        <v>228</v>
      </c>
      <c r="F30" t="s">
        <v>343</v>
      </c>
      <c r="G30" t="s">
        <v>381</v>
      </c>
      <c r="H30" t="s">
        <v>130</v>
      </c>
    </row>
    <row r="31" spans="1:8">
      <c r="A31" t="s">
        <v>284</v>
      </c>
      <c r="C31" t="s">
        <v>163</v>
      </c>
      <c r="D31" t="s">
        <v>229</v>
      </c>
      <c r="F31" t="s">
        <v>344</v>
      </c>
      <c r="H31" t="s">
        <v>132</v>
      </c>
    </row>
    <row r="32" spans="1:8">
      <c r="A32" t="s">
        <v>285</v>
      </c>
      <c r="C32" t="s">
        <v>188</v>
      </c>
      <c r="D32" t="s">
        <v>230</v>
      </c>
      <c r="F32" t="s">
        <v>345</v>
      </c>
      <c r="G32" t="s">
        <v>389</v>
      </c>
      <c r="H32" t="s">
        <v>133</v>
      </c>
    </row>
    <row r="33" spans="1:8">
      <c r="A33" t="s">
        <v>286</v>
      </c>
      <c r="C33" t="s">
        <v>190</v>
      </c>
      <c r="D33" t="s">
        <v>231</v>
      </c>
      <c r="F33" t="s">
        <v>346</v>
      </c>
      <c r="H33" t="s">
        <v>134</v>
      </c>
    </row>
    <row r="34" spans="1:8">
      <c r="A34" t="s">
        <v>287</v>
      </c>
      <c r="C34" t="s">
        <v>191</v>
      </c>
      <c r="D34" t="s">
        <v>232</v>
      </c>
      <c r="H34" t="s">
        <v>135</v>
      </c>
    </row>
    <row r="35" spans="1:8">
      <c r="A35" t="s">
        <v>357</v>
      </c>
      <c r="C35" t="s">
        <v>212</v>
      </c>
      <c r="D35" t="s">
        <v>233</v>
      </c>
      <c r="H35" t="s">
        <v>136</v>
      </c>
    </row>
    <row r="36" spans="1:8">
      <c r="A36" t="s">
        <v>1030</v>
      </c>
      <c r="C36" t="s">
        <v>214</v>
      </c>
      <c r="D36" t="s">
        <v>234</v>
      </c>
      <c r="H36" t="s">
        <v>137</v>
      </c>
    </row>
    <row r="37" spans="1:8">
      <c r="C37" t="s">
        <v>219</v>
      </c>
      <c r="D37" t="s">
        <v>235</v>
      </c>
      <c r="H37" t="s">
        <v>138</v>
      </c>
    </row>
    <row r="38" spans="1:8">
      <c r="C38" t="s">
        <v>244</v>
      </c>
      <c r="D38" t="s">
        <v>236</v>
      </c>
      <c r="H38" t="s">
        <v>139</v>
      </c>
    </row>
    <row r="39" spans="1:8">
      <c r="C39" t="s">
        <v>249</v>
      </c>
      <c r="D39" t="s">
        <v>237</v>
      </c>
      <c r="H39" t="s">
        <v>140</v>
      </c>
    </row>
    <row r="40" spans="1:8">
      <c r="C40" t="s">
        <v>264</v>
      </c>
      <c r="D40" t="s">
        <v>238</v>
      </c>
      <c r="H40" t="s">
        <v>143</v>
      </c>
    </row>
    <row r="41" spans="1:8">
      <c r="C41" t="s">
        <v>265</v>
      </c>
      <c r="D41" t="s">
        <v>239</v>
      </c>
      <c r="H41" t="s">
        <v>150</v>
      </c>
    </row>
    <row r="42" spans="1:8">
      <c r="C42" t="s">
        <v>266</v>
      </c>
      <c r="D42" t="s">
        <v>240</v>
      </c>
      <c r="H42" t="s">
        <v>151</v>
      </c>
    </row>
    <row r="43" spans="1:8">
      <c r="C43" t="s">
        <v>267</v>
      </c>
      <c r="D43" t="s">
        <v>241</v>
      </c>
      <c r="H43" t="s">
        <v>152</v>
      </c>
    </row>
    <row r="44" spans="1:8">
      <c r="C44" t="s">
        <v>273</v>
      </c>
      <c r="D44" t="s">
        <v>242</v>
      </c>
      <c r="H44" t="s">
        <v>155</v>
      </c>
    </row>
    <row r="45" spans="1:8">
      <c r="C45" t="s">
        <v>274</v>
      </c>
      <c r="D45" t="s">
        <v>243</v>
      </c>
      <c r="H45" t="s">
        <v>156</v>
      </c>
    </row>
    <row r="46" spans="1:8">
      <c r="C46" t="s">
        <v>1031</v>
      </c>
      <c r="D46" t="s">
        <v>245</v>
      </c>
      <c r="H46" t="s">
        <v>157</v>
      </c>
    </row>
    <row r="47" spans="1:8">
      <c r="C47" t="s">
        <v>310</v>
      </c>
      <c r="D47" t="s">
        <v>246</v>
      </c>
      <c r="H47" t="s">
        <v>192</v>
      </c>
    </row>
    <row r="48" spans="1:8">
      <c r="C48" t="s">
        <v>312</v>
      </c>
      <c r="D48" t="s">
        <v>247</v>
      </c>
      <c r="H48" t="s">
        <v>262</v>
      </c>
    </row>
    <row r="49" spans="3:8">
      <c r="C49" t="s">
        <v>324</v>
      </c>
      <c r="D49" t="s">
        <v>248</v>
      </c>
      <c r="H49" t="s">
        <v>263</v>
      </c>
    </row>
    <row r="50" spans="3:8">
      <c r="C50" t="s">
        <v>325</v>
      </c>
      <c r="D50" t="s">
        <v>250</v>
      </c>
      <c r="H50" t="s">
        <v>275</v>
      </c>
    </row>
    <row r="51" spans="3:8">
      <c r="C51" t="s">
        <v>333</v>
      </c>
      <c r="D51" t="s">
        <v>251</v>
      </c>
      <c r="H51" t="s">
        <v>278</v>
      </c>
    </row>
    <row r="52" spans="3:8">
      <c r="C52" t="s">
        <v>372</v>
      </c>
      <c r="D52" t="s">
        <v>252</v>
      </c>
      <c r="H52" t="s">
        <v>279</v>
      </c>
    </row>
    <row r="53" spans="3:8">
      <c r="C53" t="s">
        <v>373</v>
      </c>
      <c r="D53" t="s">
        <v>253</v>
      </c>
      <c r="H53" t="s">
        <v>290</v>
      </c>
    </row>
    <row r="54" spans="3:8">
      <c r="C54" t="s">
        <v>375</v>
      </c>
      <c r="D54" t="s">
        <v>254</v>
      </c>
      <c r="H54" t="s">
        <v>291</v>
      </c>
    </row>
    <row r="55" spans="3:8">
      <c r="C55" t="s">
        <v>376</v>
      </c>
      <c r="D55" t="s">
        <v>255</v>
      </c>
      <c r="H55" t="s">
        <v>292</v>
      </c>
    </row>
    <row r="56" spans="3:8">
      <c r="C56" t="s">
        <v>377</v>
      </c>
      <c r="D56" t="s">
        <v>256</v>
      </c>
      <c r="H56" t="s">
        <v>294</v>
      </c>
    </row>
    <row r="57" spans="3:8">
      <c r="C57" t="s">
        <v>378</v>
      </c>
      <c r="D57" t="s">
        <v>257</v>
      </c>
      <c r="H57" t="s">
        <v>295</v>
      </c>
    </row>
    <row r="58" spans="3:8">
      <c r="C58" t="s">
        <v>385</v>
      </c>
      <c r="D58" t="s">
        <v>258</v>
      </c>
      <c r="H58" t="s">
        <v>296</v>
      </c>
    </row>
    <row r="59" spans="3:8">
      <c r="C59" t="s">
        <v>386</v>
      </c>
      <c r="D59" t="s">
        <v>259</v>
      </c>
      <c r="H59" t="s">
        <v>297</v>
      </c>
    </row>
    <row r="60" spans="3:8">
      <c r="C60" t="s">
        <v>305</v>
      </c>
      <c r="D60" t="s">
        <v>260</v>
      </c>
      <c r="H60" t="s">
        <v>298</v>
      </c>
    </row>
    <row r="61" spans="3:8">
      <c r="C61" t="s">
        <v>307</v>
      </c>
      <c r="D61" t="s">
        <v>261</v>
      </c>
      <c r="H61" t="s">
        <v>299</v>
      </c>
    </row>
    <row r="62" spans="3:8">
      <c r="C62" t="s">
        <v>146</v>
      </c>
      <c r="D62" t="s">
        <v>270</v>
      </c>
      <c r="H62" t="s">
        <v>300</v>
      </c>
    </row>
    <row r="63" spans="3:8">
      <c r="D63" t="s">
        <v>271</v>
      </c>
      <c r="H63" t="s">
        <v>301</v>
      </c>
    </row>
    <row r="64" spans="3:8">
      <c r="D64" t="s">
        <v>276</v>
      </c>
      <c r="H64" t="s">
        <v>302</v>
      </c>
    </row>
    <row r="65" spans="4:8">
      <c r="D65" t="s">
        <v>277</v>
      </c>
      <c r="H65" t="s">
        <v>311</v>
      </c>
    </row>
    <row r="66" spans="4:8">
      <c r="D66" t="s">
        <v>289</v>
      </c>
      <c r="H66" t="s">
        <v>347</v>
      </c>
    </row>
    <row r="67" spans="4:8">
      <c r="D67" t="s">
        <v>326</v>
      </c>
      <c r="H67" t="s">
        <v>348</v>
      </c>
    </row>
    <row r="68" spans="4:8">
      <c r="H68" t="s">
        <v>349</v>
      </c>
    </row>
    <row r="69" spans="4:8">
      <c r="H69" t="s">
        <v>350</v>
      </c>
    </row>
    <row r="70" spans="4:8">
      <c r="H70" t="s">
        <v>351</v>
      </c>
    </row>
    <row r="71" spans="4:8">
      <c r="H71" t="s">
        <v>352</v>
      </c>
    </row>
    <row r="72" spans="4:8">
      <c r="H72" t="s">
        <v>353</v>
      </c>
    </row>
    <row r="73" spans="4:8">
      <c r="H73" t="s">
        <v>354</v>
      </c>
    </row>
    <row r="74" spans="4:8">
      <c r="H74" t="s">
        <v>355</v>
      </c>
    </row>
    <row r="75" spans="4:8">
      <c r="H75" t="s">
        <v>358</v>
      </c>
    </row>
    <row r="76" spans="4:8">
      <c r="H76" t="s">
        <v>360</v>
      </c>
    </row>
    <row r="77" spans="4:8">
      <c r="H77" t="s">
        <v>361</v>
      </c>
    </row>
    <row r="78" spans="4:8">
      <c r="H78" t="s">
        <v>362</v>
      </c>
    </row>
    <row r="79" spans="4:8">
      <c r="H79" t="s">
        <v>363</v>
      </c>
    </row>
    <row r="80" spans="4:8">
      <c r="H80" t="s">
        <v>364</v>
      </c>
    </row>
    <row r="81" spans="8:8">
      <c r="H81" t="s">
        <v>374</v>
      </c>
    </row>
    <row r="82" spans="8:8">
      <c r="H82" t="s">
        <v>379</v>
      </c>
    </row>
    <row r="83" spans="8:8">
      <c r="H83" t="s">
        <v>382</v>
      </c>
    </row>
    <row r="84" spans="8:8">
      <c r="H84" t="s">
        <v>383</v>
      </c>
    </row>
    <row r="85" spans="8:8">
      <c r="H85" t="s">
        <v>384</v>
      </c>
    </row>
    <row r="86" spans="8:8">
      <c r="H86" t="s">
        <v>189</v>
      </c>
    </row>
    <row r="87" spans="8:8">
      <c r="H87" t="s">
        <v>213</v>
      </c>
    </row>
  </sheetData>
  <hyperlinks>
    <hyperlink ref="A1" location="Toelichting!A1" display="Terug naar het tabblad Toelichting" xr:uid="{316ED999-42C6-4AAF-92BA-D108461F0C2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F2C26-E0CD-48BD-A921-0352D822810E}">
  <sheetPr>
    <tabColor theme="7"/>
  </sheetPr>
  <dimension ref="A1:C5"/>
  <sheetViews>
    <sheetView workbookViewId="0">
      <selection activeCell="C5" sqref="C5"/>
    </sheetView>
  </sheetViews>
  <sheetFormatPr defaultRowHeight="14.4"/>
  <cols>
    <col min="1" max="1" width="34.88671875" bestFit="1" customWidth="1"/>
    <col min="2" max="2" width="53" bestFit="1" customWidth="1"/>
    <col min="3" max="3" width="18.5546875" bestFit="1" customWidth="1"/>
  </cols>
  <sheetData>
    <row r="1" spans="1:3" ht="15.6" customHeight="1">
      <c r="A1" s="521" t="s">
        <v>36</v>
      </c>
      <c r="B1" s="529" t="s">
        <v>1032</v>
      </c>
      <c r="C1" s="530"/>
    </row>
    <row r="2" spans="1:3" ht="16.2" customHeight="1">
      <c r="A2" s="522"/>
      <c r="B2" s="529"/>
      <c r="C2" s="530"/>
    </row>
    <row r="3" spans="1:3" ht="57.6" customHeight="1" thickBot="1">
      <c r="A3" s="522"/>
      <c r="B3" s="529"/>
      <c r="C3" s="530"/>
    </row>
    <row r="4" spans="1:3" ht="29.4" customHeight="1" thickTop="1" thickBot="1">
      <c r="A4" s="523"/>
      <c r="B4" s="304" t="s">
        <v>1033</v>
      </c>
      <c r="C4" s="367" t="s">
        <v>1034</v>
      </c>
    </row>
    <row r="5" spans="1:3" ht="15.6">
      <c r="B5" s="235" t="s">
        <v>1035</v>
      </c>
      <c r="C5" s="394">
        <v>0</v>
      </c>
    </row>
  </sheetData>
  <mergeCells count="2">
    <mergeCell ref="A1:A4"/>
    <mergeCell ref="B1:C3"/>
  </mergeCells>
  <hyperlinks>
    <hyperlink ref="A1:A4" location="Toelichting!A1" display="Terug naar het tabblad Toelichting" xr:uid="{F6330C11-FC10-40D7-8BA8-271154CB1CE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9">
    <pageSetUpPr fitToPage="1"/>
  </sheetPr>
  <dimension ref="A1:E17"/>
  <sheetViews>
    <sheetView workbookViewId="0">
      <selection activeCell="A16" sqref="A16"/>
    </sheetView>
  </sheetViews>
  <sheetFormatPr defaultRowHeight="14.4"/>
  <cols>
    <col min="2" max="2" width="42.5546875" customWidth="1"/>
    <col min="3" max="3" width="33.44140625" customWidth="1"/>
    <col min="4" max="4" width="64" customWidth="1"/>
    <col min="5" max="5" width="10.109375" customWidth="1"/>
  </cols>
  <sheetData>
    <row r="1" spans="1:5">
      <c r="B1" s="15" t="s">
        <v>729</v>
      </c>
      <c r="C1" s="15" t="s">
        <v>1036</v>
      </c>
    </row>
    <row r="2" spans="1:5">
      <c r="B2" s="16" t="s">
        <v>1037</v>
      </c>
      <c r="C2" s="16" t="s">
        <v>1038</v>
      </c>
    </row>
    <row r="3" spans="1:5">
      <c r="B3" s="16" t="s">
        <v>731</v>
      </c>
      <c r="C3" s="16"/>
    </row>
    <row r="4" spans="1:5" ht="15" thickBot="1">
      <c r="B4" s="17" t="s">
        <v>732</v>
      </c>
      <c r="C4" s="17" t="s">
        <v>1039</v>
      </c>
    </row>
    <row r="8" spans="1:5" ht="40.200000000000003" thickBot="1">
      <c r="B8" s="2" t="s">
        <v>733</v>
      </c>
      <c r="C8" s="2" t="s">
        <v>734</v>
      </c>
      <c r="D8" s="2" t="s">
        <v>735</v>
      </c>
      <c r="E8" s="3" t="s">
        <v>736</v>
      </c>
    </row>
    <row r="9" spans="1:5" ht="29.25" customHeight="1">
      <c r="A9" s="493" t="s">
        <v>738</v>
      </c>
      <c r="B9" s="9" t="s">
        <v>1040</v>
      </c>
      <c r="C9" s="4" t="s">
        <v>1041</v>
      </c>
      <c r="D9" s="4" t="s">
        <v>823</v>
      </c>
      <c r="E9" s="12">
        <v>200</v>
      </c>
    </row>
    <row r="10" spans="1:5" ht="23.25" customHeight="1" thickBot="1">
      <c r="A10" s="495"/>
      <c r="B10" s="11" t="s">
        <v>1042</v>
      </c>
      <c r="C10" s="7" t="s">
        <v>1043</v>
      </c>
      <c r="D10" s="7" t="s">
        <v>1044</v>
      </c>
      <c r="E10" s="14">
        <v>200</v>
      </c>
    </row>
    <row r="11" spans="1:5" ht="20.399999999999999">
      <c r="A11" s="493" t="s">
        <v>797</v>
      </c>
      <c r="B11" s="9" t="s">
        <v>1045</v>
      </c>
      <c r="C11" s="4" t="s">
        <v>1046</v>
      </c>
      <c r="D11" s="4" t="s">
        <v>1047</v>
      </c>
      <c r="E11" s="12">
        <v>1</v>
      </c>
    </row>
    <row r="12" spans="1:5">
      <c r="A12" s="494"/>
      <c r="B12" s="10" t="s">
        <v>1040</v>
      </c>
      <c r="C12" s="1" t="s">
        <v>1048</v>
      </c>
      <c r="D12" s="1" t="s">
        <v>1049</v>
      </c>
      <c r="E12" s="13">
        <v>1</v>
      </c>
    </row>
    <row r="13" spans="1:5">
      <c r="A13" s="494"/>
      <c r="B13" s="10" t="s">
        <v>1050</v>
      </c>
      <c r="C13" s="1" t="s">
        <v>1051</v>
      </c>
      <c r="D13" s="1" t="s">
        <v>1052</v>
      </c>
      <c r="E13" s="13">
        <v>1</v>
      </c>
    </row>
    <row r="14" spans="1:5" ht="20.399999999999999">
      <c r="A14" s="494"/>
      <c r="B14" s="10" t="s">
        <v>1053</v>
      </c>
      <c r="C14" s="1" t="s">
        <v>1054</v>
      </c>
      <c r="D14" s="1" t="s">
        <v>1055</v>
      </c>
      <c r="E14" s="13">
        <v>1</v>
      </c>
    </row>
    <row r="15" spans="1:5" ht="15" thickBot="1">
      <c r="A15" s="495"/>
      <c r="B15" s="11" t="s">
        <v>1056</v>
      </c>
      <c r="C15" s="7" t="s">
        <v>1057</v>
      </c>
      <c r="D15" s="7" t="s">
        <v>1058</v>
      </c>
      <c r="E15" s="14">
        <v>1</v>
      </c>
    </row>
    <row r="17" spans="2:2">
      <c r="B17" s="29" t="s">
        <v>1059</v>
      </c>
    </row>
  </sheetData>
  <mergeCells count="2">
    <mergeCell ref="A9:A10"/>
    <mergeCell ref="A11:A15"/>
  </mergeCells>
  <pageMargins left="0.70866141732283472" right="0.70866141732283472" top="0.74803149606299213" bottom="0.74803149606299213" header="0.31496062992125984" footer="0.31496062992125984"/>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CCD01-FB09-4070-B423-D95618CA441A}">
  <sheetPr codeName="Blad5">
    <tabColor rgb="FFFF33CC"/>
  </sheetPr>
  <dimension ref="A1:N28"/>
  <sheetViews>
    <sheetView showGridLines="0" topLeftCell="A10" zoomScaleNormal="100" workbookViewId="0">
      <selection activeCell="K17" sqref="K17"/>
    </sheetView>
  </sheetViews>
  <sheetFormatPr defaultColWidth="8.88671875" defaultRowHeight="14.4"/>
  <cols>
    <col min="1" max="1" width="12" style="68" customWidth="1"/>
    <col min="2" max="2" width="7.33203125" style="68" customWidth="1"/>
    <col min="3" max="3" width="24.109375" customWidth="1"/>
    <col min="4" max="4" width="13.6640625" style="68" customWidth="1"/>
    <col min="5" max="5" width="9.6640625" customWidth="1"/>
    <col min="6" max="6" width="13.5546875" style="68" customWidth="1"/>
    <col min="7" max="8" width="18.6640625" style="68" customWidth="1"/>
    <col min="9" max="9" width="20.5546875" style="68" customWidth="1"/>
    <col min="10" max="10" width="22.33203125" style="68" customWidth="1"/>
    <col min="11" max="11" width="20.5546875" bestFit="1" customWidth="1"/>
    <col min="12" max="12" width="12" customWidth="1"/>
    <col min="13" max="13" width="34.44140625" bestFit="1" customWidth="1"/>
    <col min="14" max="14" width="15.33203125" bestFit="1" customWidth="1"/>
    <col min="15" max="15" width="17" bestFit="1" customWidth="1"/>
    <col min="16" max="16" width="10" bestFit="1" customWidth="1"/>
  </cols>
  <sheetData>
    <row r="1" spans="1:12" ht="50.25" customHeight="1" thickBot="1">
      <c r="A1" s="448" t="s">
        <v>29</v>
      </c>
      <c r="B1" s="451">
        <v>1</v>
      </c>
      <c r="C1" s="195" t="s">
        <v>30</v>
      </c>
      <c r="D1" s="196" t="s">
        <v>31</v>
      </c>
      <c r="E1" s="197" t="s">
        <v>32</v>
      </c>
      <c r="F1" s="198" t="s">
        <v>33</v>
      </c>
      <c r="G1" s="199" t="s">
        <v>34</v>
      </c>
      <c r="H1" s="199" t="s">
        <v>35</v>
      </c>
      <c r="I1" s="187" t="s">
        <v>36</v>
      </c>
      <c r="J1"/>
    </row>
    <row r="2" spans="1:12">
      <c r="A2" s="449"/>
      <c r="B2" s="452"/>
      <c r="C2" s="190" t="s">
        <v>37</v>
      </c>
      <c r="D2" s="191">
        <f ca="1">SUMIF('Ruimtestaat'!$H$4:$H$677,'Prijzenblad Keender'!C2,'Ruimtestaat'!$K$4:$K$230)</f>
        <v>1160.4000000000001</v>
      </c>
      <c r="E2" s="192">
        <f>COUNTIF('Ruimtestaat'!$H$4:$H$677,'Prijzenblad Keender'!C2)</f>
        <v>51</v>
      </c>
      <c r="F2" s="193">
        <v>1</v>
      </c>
      <c r="G2" s="194">
        <f>'Admistratieve ruimte (1)'!E1</f>
        <v>0</v>
      </c>
      <c r="H2" s="194">
        <f ca="1">D2*G2</f>
        <v>0</v>
      </c>
      <c r="I2"/>
      <c r="J2"/>
      <c r="K2" s="67"/>
    </row>
    <row r="3" spans="1:12">
      <c r="A3" s="449"/>
      <c r="B3" s="452"/>
      <c r="C3" s="112" t="s">
        <v>38</v>
      </c>
      <c r="D3" s="113">
        <f>SUMIF('Ruimtestaat'!$H$4:$H$677,'Prijzenblad Keender'!C3,'Ruimtestaat'!$K$4:$K$677)</f>
        <v>7085.9000000000015</v>
      </c>
      <c r="E3" s="192">
        <f>COUNTIF('Ruimtestaat'!$H$4:$H$677,'Prijzenblad Keender'!C3)</f>
        <v>110</v>
      </c>
      <c r="F3" s="114">
        <v>2</v>
      </c>
      <c r="G3" s="115">
        <f>'Klaslokaal (2)'!E1</f>
        <v>0</v>
      </c>
      <c r="H3" s="194">
        <f t="shared" ref="H3:H9" si="0">D3*G3</f>
        <v>0</v>
      </c>
      <c r="I3"/>
      <c r="J3"/>
      <c r="K3" s="67"/>
    </row>
    <row r="4" spans="1:12">
      <c r="A4" s="449"/>
      <c r="B4" s="452"/>
      <c r="C4" s="112" t="s">
        <v>39</v>
      </c>
      <c r="D4" s="113">
        <f>SUMIF('Ruimtestaat'!$H$4:$H$677,'Prijzenblad Keender'!C4,'Ruimtestaat'!$K$4:$K$677)</f>
        <v>155.09999999999997</v>
      </c>
      <c r="E4" s="192">
        <f>COUNTIF('Ruimtestaat'!$H$4:$H$677,'Prijzenblad Keender'!C4)</f>
        <v>15</v>
      </c>
      <c r="F4" s="114">
        <v>3</v>
      </c>
      <c r="G4" s="115">
        <f>'Restauratieve ruimte (3)'!E1</f>
        <v>0</v>
      </c>
      <c r="H4" s="194">
        <f t="shared" si="0"/>
        <v>0</v>
      </c>
      <c r="I4"/>
      <c r="J4"/>
      <c r="K4" s="67"/>
    </row>
    <row r="5" spans="1:12">
      <c r="A5" s="449"/>
      <c r="B5" s="452"/>
      <c r="C5" s="112" t="s">
        <v>40</v>
      </c>
      <c r="D5" s="113">
        <f>SUMIF('Ruimtestaat'!$H$4:$H$677,'Prijzenblad Keender'!C5,'Ruimtestaat'!$K$4:$K$677)</f>
        <v>936.49999999999977</v>
      </c>
      <c r="E5" s="192">
        <f>COUNTIF('Ruimtestaat'!$H$4:$H$677,'Prijzenblad Keender'!C5)</f>
        <v>135</v>
      </c>
      <c r="F5" s="114">
        <v>4</v>
      </c>
      <c r="G5" s="115">
        <f>'Sanitair (4)'!E1</f>
        <v>0</v>
      </c>
      <c r="H5" s="194">
        <f t="shared" si="0"/>
        <v>0</v>
      </c>
      <c r="I5"/>
      <c r="J5"/>
      <c r="K5" s="67"/>
    </row>
    <row r="6" spans="1:12">
      <c r="A6" s="449"/>
      <c r="B6" s="452"/>
      <c r="C6" s="112" t="s">
        <v>41</v>
      </c>
      <c r="D6" s="113">
        <f>SUMIF('Ruimtestaat'!$H$4:$H$677,'Prijzenblad Keender'!C6,'Ruimtestaat'!$K$4:$K$677)</f>
        <v>2638</v>
      </c>
      <c r="E6" s="192">
        <f>COUNTIF('Ruimtestaat'!$H$4:$H$677,'Prijzenblad Keender'!C6)</f>
        <v>73</v>
      </c>
      <c r="F6" s="114">
        <v>5</v>
      </c>
      <c r="G6" s="115">
        <f>'Vakspecifiek (5)'!E1</f>
        <v>0</v>
      </c>
      <c r="H6" s="194">
        <f t="shared" si="0"/>
        <v>0</v>
      </c>
      <c r="I6"/>
      <c r="J6"/>
      <c r="K6" s="67"/>
    </row>
    <row r="7" spans="1:12">
      <c r="A7" s="449"/>
      <c r="B7" s="452"/>
      <c r="C7" s="112" t="s">
        <v>42</v>
      </c>
      <c r="D7" s="113">
        <f>SUMIF('Ruimtestaat'!$H$4:$H$677,'Prijzenblad Keender'!C7,'Ruimtestaat'!$K$4:$K$677)</f>
        <v>3271.4999999999991</v>
      </c>
      <c r="E7" s="192">
        <f>COUNTIF('Ruimtestaat'!$H$4:$H$677,'Prijzenblad Keender'!C7)</f>
        <v>112</v>
      </c>
      <c r="F7" s="114">
        <v>6</v>
      </c>
      <c r="G7" s="115">
        <f>'Verkeersruimten (6)'!E1</f>
        <v>0</v>
      </c>
      <c r="H7" s="194">
        <f t="shared" si="0"/>
        <v>0</v>
      </c>
      <c r="I7"/>
      <c r="J7"/>
      <c r="K7" s="67"/>
    </row>
    <row r="8" spans="1:12">
      <c r="A8" s="449"/>
      <c r="B8" s="452"/>
      <c r="C8" s="116" t="s">
        <v>43</v>
      </c>
      <c r="D8" s="113">
        <f>SUMIF('Ruimtestaat'!$H$4:$H$677,'Prijzenblad Keender'!C8,'Ruimtestaat'!$K$4:$K$677)</f>
        <v>404</v>
      </c>
      <c r="E8" s="192">
        <f>COUNTIF('Ruimtestaat'!$H$4:$H$677,'Prijzenblad Keender'!C8)</f>
        <v>2</v>
      </c>
      <c r="F8" s="117">
        <v>7</v>
      </c>
      <c r="G8" s="118">
        <f>'Gymzaal (7)'!E1</f>
        <v>0</v>
      </c>
      <c r="H8" s="194">
        <f t="shared" si="0"/>
        <v>0</v>
      </c>
      <c r="I8"/>
      <c r="J8"/>
      <c r="K8" s="67"/>
    </row>
    <row r="9" spans="1:12" ht="15" thickBot="1">
      <c r="A9" s="449"/>
      <c r="B9" s="452"/>
      <c r="C9" s="116" t="s">
        <v>44</v>
      </c>
      <c r="D9" s="113">
        <f>SUMIF('Ruimtestaat'!$H$4:$H$677,'Prijzenblad Keender'!C9,'Ruimtestaat'!$K$4:$K$677)</f>
        <v>1664.3</v>
      </c>
      <c r="E9" s="192">
        <f>COUNTIF('Ruimtestaat'!$H$4:$H$677,'Prijzenblad Keender'!C9)</f>
        <v>32</v>
      </c>
      <c r="F9" s="119">
        <v>8</v>
      </c>
      <c r="G9" s="120">
        <f>'BSO  KDV (8)'!E1</f>
        <v>0</v>
      </c>
      <c r="H9" s="120">
        <f t="shared" si="0"/>
        <v>0</v>
      </c>
      <c r="I9"/>
      <c r="J9"/>
      <c r="K9" s="67"/>
    </row>
    <row r="10" spans="1:12" ht="15" thickBot="1">
      <c r="A10" s="449"/>
      <c r="B10" s="452"/>
      <c r="C10" s="116" t="s">
        <v>45</v>
      </c>
      <c r="D10" s="124">
        <f>SUMIF('Ruimtestaat'!$H$4:$H$677,'Prijzenblad Keender'!C10,'Ruimtestaat'!$K$4:$K$677)</f>
        <v>1425.2999999999997</v>
      </c>
      <c r="E10" s="192">
        <f>COUNTIF('Ruimtestaat'!$H$4:$H$677,'Prijzenblad Keender'!C10)</f>
        <v>144</v>
      </c>
      <c r="F10" s="33"/>
      <c r="G10" s="101"/>
      <c r="H10" s="95"/>
      <c r="I10" s="95"/>
      <c r="J10"/>
    </row>
    <row r="11" spans="1:12" ht="48" customHeight="1" thickBot="1">
      <c r="A11" s="449"/>
      <c r="B11" s="453"/>
      <c r="C11" s="125" t="s">
        <v>46</v>
      </c>
      <c r="D11" s="126">
        <f ca="1">SUM(D2:D10)</f>
        <v>18741</v>
      </c>
      <c r="E11" s="94"/>
      <c r="F11" s="69"/>
      <c r="I11" s="454" t="s">
        <v>47</v>
      </c>
      <c r="J11" s="455"/>
      <c r="K11" s="395">
        <f ca="1">SUM(H2:H9)</f>
        <v>0</v>
      </c>
      <c r="L11" s="67"/>
    </row>
    <row r="12" spans="1:12" ht="15" thickBot="1">
      <c r="A12" s="449"/>
      <c r="B12" s="71"/>
      <c r="C12" s="69"/>
      <c r="E12" s="68"/>
      <c r="F12" s="69"/>
      <c r="H12" s="69"/>
      <c r="I12" s="370"/>
      <c r="J12"/>
      <c r="L12" s="67"/>
    </row>
    <row r="13" spans="1:12" ht="54.6" thickBot="1">
      <c r="A13" s="449"/>
      <c r="B13" s="385">
        <v>2</v>
      </c>
      <c r="C13" s="205" t="s">
        <v>48</v>
      </c>
      <c r="D13" s="201" t="s">
        <v>31</v>
      </c>
      <c r="E13" s="121" t="s">
        <v>49</v>
      </c>
      <c r="F13" s="179" t="s">
        <v>50</v>
      </c>
      <c r="G13" s="369" t="s">
        <v>51</v>
      </c>
      <c r="H13" s="371"/>
      <c r="I13" s="454" t="s">
        <v>52</v>
      </c>
      <c r="J13" s="455"/>
      <c r="K13" s="395">
        <f>SUM(G14:G15)</f>
        <v>0</v>
      </c>
    </row>
    <row r="14" spans="1:12" ht="18.600000000000001" customHeight="1" thickBot="1">
      <c r="A14" s="449"/>
      <c r="B14" s="386"/>
      <c r="C14" s="206" t="s">
        <v>53</v>
      </c>
      <c r="D14" s="202">
        <f>Glasbewassing!D7</f>
        <v>1405.575</v>
      </c>
      <c r="E14" s="122">
        <f>Glasbewassing!C7</f>
        <v>7.4999999999999997E-2</v>
      </c>
      <c r="F14" s="437">
        <f>Glasbewassing!E7</f>
        <v>0</v>
      </c>
      <c r="G14" s="373">
        <f>F14*D14</f>
        <v>0</v>
      </c>
      <c r="H14" s="372"/>
      <c r="J14" s="75"/>
      <c r="K14" s="384"/>
    </row>
    <row r="15" spans="1:12" ht="18" customHeight="1" thickBot="1">
      <c r="A15" s="449"/>
      <c r="B15" s="386"/>
      <c r="C15" s="207" t="s">
        <v>54</v>
      </c>
      <c r="D15" s="203">
        <f>Glasbewassing!D8</f>
        <v>6069.5399999999981</v>
      </c>
      <c r="E15" s="123">
        <f>Glasbewassing!C8</f>
        <v>0.3</v>
      </c>
      <c r="F15" s="438">
        <f>Glasbewassing!E8</f>
        <v>0</v>
      </c>
      <c r="G15" s="373">
        <f>D15*F15</f>
        <v>0</v>
      </c>
      <c r="H15" s="372"/>
      <c r="I15" s="454" t="s">
        <v>55</v>
      </c>
      <c r="J15" s="455"/>
      <c r="K15" s="395">
        <f>Klantportaal!C5</f>
        <v>0</v>
      </c>
    </row>
    <row r="16" spans="1:12" ht="63" customHeight="1" thickBot="1">
      <c r="A16" s="449"/>
      <c r="B16" s="386"/>
      <c r="C16" s="314" t="s">
        <v>56</v>
      </c>
      <c r="D16" s="204">
        <f>SUM(D14:D15)</f>
        <v>7475.114999999998</v>
      </c>
      <c r="E16" s="68"/>
      <c r="H16" s="372"/>
    </row>
    <row r="17" spans="1:14" ht="36" customHeight="1" thickBot="1">
      <c r="A17" s="449"/>
      <c r="B17" s="390"/>
      <c r="C17" s="391"/>
      <c r="D17" s="392"/>
      <c r="E17" s="178"/>
      <c r="F17" s="372"/>
      <c r="G17" s="95"/>
      <c r="H17" s="372"/>
      <c r="I17" s="446" t="s">
        <v>57</v>
      </c>
      <c r="J17" s="447"/>
      <c r="K17" s="396">
        <f ca="1">SUM(K11+K13+K15)</f>
        <v>0</v>
      </c>
    </row>
    <row r="18" spans="1:14" ht="15.6" customHeight="1" thickBot="1">
      <c r="A18" s="449"/>
      <c r="D18" s="73"/>
      <c r="E18" s="73"/>
      <c r="H18" s="372"/>
      <c r="I18" s="388"/>
      <c r="J18" s="388"/>
      <c r="K18" s="389"/>
    </row>
    <row r="19" spans="1:14" ht="34.200000000000003" customHeight="1" thickBot="1">
      <c r="A19" s="449"/>
      <c r="B19" s="73"/>
      <c r="D19" s="73"/>
      <c r="E19" s="73"/>
      <c r="F19" s="382" t="s">
        <v>58</v>
      </c>
      <c r="H19" s="383"/>
      <c r="I19" s="446" t="s">
        <v>1170</v>
      </c>
      <c r="J19" s="447"/>
      <c r="K19" s="387">
        <f ca="1">(K17/90)*1.5</f>
        <v>0</v>
      </c>
    </row>
    <row r="20" spans="1:14" ht="15" customHeight="1" thickBot="1">
      <c r="A20" s="449"/>
      <c r="E20" s="73"/>
      <c r="J20" s="75"/>
      <c r="K20" s="77"/>
      <c r="L20" s="39" t="s">
        <v>59</v>
      </c>
      <c r="N20" s="74"/>
    </row>
    <row r="21" spans="1:14" ht="33" customHeight="1" thickBot="1">
      <c r="A21" s="450"/>
      <c r="E21" s="73"/>
      <c r="I21" s="456" t="s">
        <v>1171</v>
      </c>
      <c r="J21" s="456"/>
      <c r="K21" s="397">
        <f ca="1">(K17/90)*8.5</f>
        <v>0</v>
      </c>
      <c r="L21" s="313"/>
    </row>
    <row r="22" spans="1:14" ht="18.600000000000001" customHeight="1" thickBot="1">
      <c r="A22" s="76"/>
      <c r="K22" s="68"/>
    </row>
    <row r="23" spans="1:14" ht="38.4" customHeight="1" thickBot="1">
      <c r="I23" s="444" t="s">
        <v>60</v>
      </c>
      <c r="J23" s="445"/>
      <c r="K23" s="103">
        <f ca="1">SUM(K17+K19+K21)</f>
        <v>0</v>
      </c>
    </row>
    <row r="24" spans="1:14" ht="12.6" customHeight="1"/>
    <row r="26" spans="1:14" ht="45" customHeight="1"/>
    <row r="28" spans="1:14" ht="48" customHeight="1"/>
  </sheetData>
  <mergeCells count="9">
    <mergeCell ref="I23:J23"/>
    <mergeCell ref="I19:J19"/>
    <mergeCell ref="A1:A21"/>
    <mergeCell ref="B1:B11"/>
    <mergeCell ref="I13:J13"/>
    <mergeCell ref="I17:J17"/>
    <mergeCell ref="I21:J21"/>
    <mergeCell ref="I11:J11"/>
    <mergeCell ref="I15:J15"/>
  </mergeCells>
  <hyperlinks>
    <hyperlink ref="I1" location="Toelichting!A1" display="Terug naar het tabblad Toelichting" xr:uid="{6695CCA5-9E95-43B6-A2F8-1C366AACEB9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0">
    <pageSetUpPr fitToPage="1"/>
  </sheetPr>
  <dimension ref="A1:E40"/>
  <sheetViews>
    <sheetView topLeftCell="A16" workbookViewId="0">
      <selection activeCell="A41" sqref="A41"/>
    </sheetView>
  </sheetViews>
  <sheetFormatPr defaultRowHeight="14.4"/>
  <cols>
    <col min="1" max="1" width="10.109375" customWidth="1"/>
    <col min="2" max="2" width="45" customWidth="1"/>
    <col min="3" max="3" width="32.44140625" customWidth="1"/>
    <col min="4" max="4" width="59.88671875" customWidth="1"/>
    <col min="5" max="5" width="17.5546875" customWidth="1"/>
  </cols>
  <sheetData>
    <row r="1" spans="1:5">
      <c r="B1" s="15" t="s">
        <v>729</v>
      </c>
      <c r="C1" s="15" t="s">
        <v>1036</v>
      </c>
    </row>
    <row r="2" spans="1:5">
      <c r="B2" s="16" t="s">
        <v>1037</v>
      </c>
      <c r="C2" s="16" t="s">
        <v>1038</v>
      </c>
    </row>
    <row r="3" spans="1:5">
      <c r="B3" s="16" t="s">
        <v>731</v>
      </c>
      <c r="C3" s="16"/>
    </row>
    <row r="4" spans="1:5" ht="15" thickBot="1">
      <c r="B4" s="17" t="s">
        <v>732</v>
      </c>
      <c r="C4" s="17" t="s">
        <v>1060</v>
      </c>
    </row>
    <row r="8" spans="1:5" ht="27" thickBot="1">
      <c r="B8" s="2" t="s">
        <v>733</v>
      </c>
      <c r="C8" s="2" t="s">
        <v>734</v>
      </c>
      <c r="D8" s="2" t="s">
        <v>735</v>
      </c>
      <c r="E8" s="3" t="s">
        <v>736</v>
      </c>
    </row>
    <row r="9" spans="1:5">
      <c r="A9" s="493" t="s">
        <v>738</v>
      </c>
      <c r="B9" s="9" t="s">
        <v>1061</v>
      </c>
      <c r="C9" s="4" t="s">
        <v>1062</v>
      </c>
      <c r="D9" s="21" t="s">
        <v>751</v>
      </c>
      <c r="E9" s="24">
        <v>200</v>
      </c>
    </row>
    <row r="10" spans="1:5">
      <c r="A10" s="494"/>
      <c r="B10" s="10" t="s">
        <v>1063</v>
      </c>
      <c r="C10" s="1" t="s">
        <v>1062</v>
      </c>
      <c r="D10" s="22" t="s">
        <v>751</v>
      </c>
      <c r="E10" s="25">
        <v>200</v>
      </c>
    </row>
    <row r="11" spans="1:5">
      <c r="A11" s="494"/>
      <c r="B11" s="10" t="s">
        <v>1064</v>
      </c>
      <c r="C11" s="1" t="s">
        <v>1065</v>
      </c>
      <c r="D11" s="22" t="s">
        <v>1066</v>
      </c>
      <c r="E11" s="25">
        <v>200</v>
      </c>
    </row>
    <row r="12" spans="1:5">
      <c r="A12" s="494"/>
      <c r="B12" s="10" t="s">
        <v>1067</v>
      </c>
      <c r="C12" s="1" t="s">
        <v>1068</v>
      </c>
      <c r="D12" s="22" t="s">
        <v>1069</v>
      </c>
      <c r="E12" s="25">
        <v>200</v>
      </c>
    </row>
    <row r="13" spans="1:5">
      <c r="A13" s="494"/>
      <c r="B13" s="10" t="s">
        <v>1070</v>
      </c>
      <c r="C13" s="1" t="s">
        <v>1071</v>
      </c>
      <c r="D13" s="22" t="s">
        <v>1072</v>
      </c>
      <c r="E13" s="25">
        <v>200</v>
      </c>
    </row>
    <row r="14" spans="1:5">
      <c r="A14" s="494"/>
      <c r="B14" s="10" t="s">
        <v>1073</v>
      </c>
      <c r="C14" s="1" t="s">
        <v>1074</v>
      </c>
      <c r="D14" s="22" t="s">
        <v>1075</v>
      </c>
      <c r="E14" s="25">
        <v>200</v>
      </c>
    </row>
    <row r="15" spans="1:5">
      <c r="A15" s="494"/>
      <c r="B15" s="10" t="s">
        <v>1076</v>
      </c>
      <c r="C15" s="1" t="s">
        <v>1077</v>
      </c>
      <c r="D15" s="22" t="s">
        <v>1078</v>
      </c>
      <c r="E15" s="25">
        <v>200</v>
      </c>
    </row>
    <row r="16" spans="1:5">
      <c r="A16" s="494"/>
      <c r="B16" s="10" t="s">
        <v>1079</v>
      </c>
      <c r="C16" s="1" t="s">
        <v>1071</v>
      </c>
      <c r="D16" s="22" t="s">
        <v>1080</v>
      </c>
      <c r="E16" s="25">
        <v>200</v>
      </c>
    </row>
    <row r="17" spans="1:5">
      <c r="A17" s="494"/>
      <c r="B17" s="10" t="s">
        <v>1081</v>
      </c>
      <c r="C17" s="1" t="s">
        <v>1082</v>
      </c>
      <c r="D17" s="22" t="s">
        <v>1083</v>
      </c>
      <c r="E17" s="25">
        <v>200</v>
      </c>
    </row>
    <row r="18" spans="1:5" ht="15" thickBot="1">
      <c r="A18" s="495"/>
      <c r="B18" s="11" t="s">
        <v>1050</v>
      </c>
      <c r="C18" s="7" t="s">
        <v>1051</v>
      </c>
      <c r="D18" s="27" t="s">
        <v>835</v>
      </c>
      <c r="E18" s="26">
        <v>200</v>
      </c>
    </row>
    <row r="19" spans="1:5">
      <c r="A19" s="493" t="s">
        <v>756</v>
      </c>
      <c r="B19" s="9" t="s">
        <v>1061</v>
      </c>
      <c r="C19" s="4" t="s">
        <v>1084</v>
      </c>
      <c r="D19" s="21" t="s">
        <v>1085</v>
      </c>
      <c r="E19" s="24">
        <v>40</v>
      </c>
    </row>
    <row r="20" spans="1:5">
      <c r="A20" s="494"/>
      <c r="B20" s="10" t="s">
        <v>1067</v>
      </c>
      <c r="C20" s="1" t="s">
        <v>1086</v>
      </c>
      <c r="D20" s="22" t="s">
        <v>751</v>
      </c>
      <c r="E20" s="25">
        <v>40</v>
      </c>
    </row>
    <row r="21" spans="1:5">
      <c r="A21" s="494"/>
      <c r="B21" s="10" t="s">
        <v>1070</v>
      </c>
      <c r="C21" s="1" t="s">
        <v>1041</v>
      </c>
      <c r="D21" s="22" t="s">
        <v>1087</v>
      </c>
      <c r="E21" s="25">
        <v>40</v>
      </c>
    </row>
    <row r="22" spans="1:5">
      <c r="A22" s="494"/>
      <c r="B22" s="10" t="s">
        <v>1088</v>
      </c>
      <c r="C22" s="1" t="s">
        <v>1071</v>
      </c>
      <c r="D22" s="22" t="s">
        <v>1089</v>
      </c>
      <c r="E22" s="25">
        <v>40</v>
      </c>
    </row>
    <row r="23" spans="1:5">
      <c r="A23" s="494"/>
      <c r="B23" s="10" t="s">
        <v>1090</v>
      </c>
      <c r="C23" s="1" t="s">
        <v>1041</v>
      </c>
      <c r="D23" s="22" t="s">
        <v>1091</v>
      </c>
      <c r="E23" s="25">
        <v>40</v>
      </c>
    </row>
    <row r="24" spans="1:5">
      <c r="A24" s="494"/>
      <c r="B24" s="10" t="s">
        <v>1092</v>
      </c>
      <c r="C24" s="1" t="s">
        <v>1093</v>
      </c>
      <c r="D24" s="22" t="s">
        <v>1094</v>
      </c>
      <c r="E24" s="25">
        <v>40</v>
      </c>
    </row>
    <row r="25" spans="1:5" ht="15" thickBot="1">
      <c r="A25" s="495"/>
      <c r="B25" s="11" t="s">
        <v>1095</v>
      </c>
      <c r="C25" s="7" t="s">
        <v>1096</v>
      </c>
      <c r="D25" s="27" t="s">
        <v>840</v>
      </c>
      <c r="E25" s="26">
        <v>40</v>
      </c>
    </row>
    <row r="26" spans="1:5" ht="16.5" customHeight="1">
      <c r="A26" s="493" t="s">
        <v>783</v>
      </c>
      <c r="B26" s="9" t="s">
        <v>1061</v>
      </c>
      <c r="C26" s="4" t="s">
        <v>1097</v>
      </c>
      <c r="D26" s="21" t="s">
        <v>1098</v>
      </c>
      <c r="E26" s="24">
        <v>10</v>
      </c>
    </row>
    <row r="27" spans="1:5">
      <c r="A27" s="494"/>
      <c r="B27" s="10" t="s">
        <v>1064</v>
      </c>
      <c r="C27" s="1" t="s">
        <v>1097</v>
      </c>
      <c r="D27" s="22" t="s">
        <v>1099</v>
      </c>
      <c r="E27" s="25">
        <v>10</v>
      </c>
    </row>
    <row r="28" spans="1:5">
      <c r="A28" s="494"/>
      <c r="B28" s="10" t="s">
        <v>1100</v>
      </c>
      <c r="C28" s="1" t="s">
        <v>1054</v>
      </c>
      <c r="D28" s="22" t="s">
        <v>875</v>
      </c>
      <c r="E28" s="25">
        <v>10</v>
      </c>
    </row>
    <row r="29" spans="1:5" ht="15" thickBot="1">
      <c r="A29" s="495"/>
      <c r="B29" s="18" t="s">
        <v>838</v>
      </c>
      <c r="C29" s="19" t="s">
        <v>839</v>
      </c>
      <c r="D29" s="23" t="s">
        <v>840</v>
      </c>
      <c r="E29" s="30">
        <v>10</v>
      </c>
    </row>
    <row r="30" spans="1:5" ht="15" customHeight="1">
      <c r="A30" s="531" t="s">
        <v>797</v>
      </c>
      <c r="B30" s="9" t="s">
        <v>1101</v>
      </c>
      <c r="C30" s="4" t="s">
        <v>1046</v>
      </c>
      <c r="D30" s="5" t="s">
        <v>1102</v>
      </c>
      <c r="E30" s="24">
        <v>4</v>
      </c>
    </row>
    <row r="31" spans="1:5">
      <c r="A31" s="532"/>
      <c r="B31" s="10" t="s">
        <v>1073</v>
      </c>
      <c r="C31" s="1" t="s">
        <v>1103</v>
      </c>
      <c r="D31" s="6" t="s">
        <v>1104</v>
      </c>
      <c r="E31" s="25">
        <v>4</v>
      </c>
    </row>
    <row r="32" spans="1:5">
      <c r="A32" s="532"/>
      <c r="B32" s="10" t="s">
        <v>1056</v>
      </c>
      <c r="C32" s="1" t="s">
        <v>1046</v>
      </c>
      <c r="D32" s="6" t="s">
        <v>1105</v>
      </c>
      <c r="E32" s="25">
        <v>4</v>
      </c>
    </row>
    <row r="33" spans="1:5" ht="20.399999999999999">
      <c r="A33" s="532"/>
      <c r="B33" s="10" t="s">
        <v>1045</v>
      </c>
      <c r="C33" s="1" t="s">
        <v>1046</v>
      </c>
      <c r="D33" s="6" t="s">
        <v>1047</v>
      </c>
      <c r="E33" s="25">
        <v>1</v>
      </c>
    </row>
    <row r="34" spans="1:5">
      <c r="A34" s="532"/>
      <c r="B34" s="10" t="s">
        <v>1088</v>
      </c>
      <c r="C34" s="1" t="s">
        <v>1071</v>
      </c>
      <c r="D34" s="6" t="s">
        <v>1106</v>
      </c>
      <c r="E34" s="25">
        <v>1</v>
      </c>
    </row>
    <row r="35" spans="1:5">
      <c r="A35" s="532"/>
      <c r="B35" s="10" t="s">
        <v>1050</v>
      </c>
      <c r="C35" s="1" t="s">
        <v>1051</v>
      </c>
      <c r="D35" s="6" t="s">
        <v>1052</v>
      </c>
      <c r="E35" s="25">
        <v>1</v>
      </c>
    </row>
    <row r="36" spans="1:5" ht="20.399999999999999">
      <c r="A36" s="532"/>
      <c r="B36" s="10" t="s">
        <v>1053</v>
      </c>
      <c r="C36" s="1" t="s">
        <v>1054</v>
      </c>
      <c r="D36" s="6" t="s">
        <v>1055</v>
      </c>
      <c r="E36" s="25">
        <v>1</v>
      </c>
    </row>
    <row r="37" spans="1:5">
      <c r="A37" s="532"/>
      <c r="B37" s="10" t="s">
        <v>1056</v>
      </c>
      <c r="C37" s="1" t="s">
        <v>1057</v>
      </c>
      <c r="D37" s="6" t="s">
        <v>1058</v>
      </c>
      <c r="E37" s="25">
        <v>1</v>
      </c>
    </row>
    <row r="38" spans="1:5" ht="20.399999999999999">
      <c r="A38" s="532"/>
      <c r="B38" s="10" t="s">
        <v>1107</v>
      </c>
      <c r="C38" s="1" t="s">
        <v>1108</v>
      </c>
      <c r="D38" s="6" t="s">
        <v>1109</v>
      </c>
      <c r="E38" s="25">
        <v>4</v>
      </c>
    </row>
    <row r="39" spans="1:5" ht="20.399999999999999">
      <c r="A39" s="532"/>
      <c r="B39" s="10" t="s">
        <v>1110</v>
      </c>
      <c r="C39" s="1" t="s">
        <v>1111</v>
      </c>
      <c r="D39" s="6" t="s">
        <v>1112</v>
      </c>
      <c r="E39" s="25">
        <v>4</v>
      </c>
    </row>
    <row r="40" spans="1:5" ht="15" thickBot="1">
      <c r="A40" s="533"/>
      <c r="B40" s="11" t="s">
        <v>1107</v>
      </c>
      <c r="C40" s="7" t="s">
        <v>1113</v>
      </c>
      <c r="D40" s="8" t="s">
        <v>1114</v>
      </c>
      <c r="E40" s="26">
        <v>1</v>
      </c>
    </row>
  </sheetData>
  <mergeCells count="4">
    <mergeCell ref="A9:A18"/>
    <mergeCell ref="A19:A25"/>
    <mergeCell ref="A26:A29"/>
    <mergeCell ref="A30:A40"/>
  </mergeCells>
  <pageMargins left="0.70866141732283472" right="0.70866141732283472" top="0.74803149606299213" bottom="0.74803149606299213" header="0.31496062992125984" footer="0.31496062992125984"/>
  <pageSetup paperSize="9" scale="78"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21">
    <pageSetUpPr fitToPage="1"/>
  </sheetPr>
  <dimension ref="A1:E42"/>
  <sheetViews>
    <sheetView topLeftCell="A4" workbookViewId="0">
      <selection activeCell="D11" sqref="D11"/>
    </sheetView>
  </sheetViews>
  <sheetFormatPr defaultRowHeight="14.4"/>
  <cols>
    <col min="2" max="2" width="28.33203125" customWidth="1"/>
    <col min="3" max="3" width="33.33203125" customWidth="1"/>
    <col min="4" max="4" width="46.5546875" customWidth="1"/>
    <col min="5" max="5" width="17.33203125" style="20" customWidth="1"/>
  </cols>
  <sheetData>
    <row r="1" spans="1:5">
      <c r="B1" s="15" t="s">
        <v>729</v>
      </c>
      <c r="C1" s="15" t="s">
        <v>1036</v>
      </c>
    </row>
    <row r="2" spans="1:5">
      <c r="B2" s="16" t="s">
        <v>1037</v>
      </c>
      <c r="C2" s="16" t="s">
        <v>1038</v>
      </c>
    </row>
    <row r="3" spans="1:5">
      <c r="B3" s="16" t="s">
        <v>731</v>
      </c>
      <c r="C3" s="16"/>
    </row>
    <row r="4" spans="1:5" ht="15" thickBot="1">
      <c r="B4" s="17" t="s">
        <v>732</v>
      </c>
      <c r="C4" s="17" t="s">
        <v>1115</v>
      </c>
    </row>
    <row r="8" spans="1:5" ht="27" thickBot="1">
      <c r="B8" s="2" t="s">
        <v>733</v>
      </c>
      <c r="C8" s="2" t="s">
        <v>734</v>
      </c>
      <c r="D8" s="2" t="s">
        <v>735</v>
      </c>
      <c r="E8" s="28" t="s">
        <v>736</v>
      </c>
    </row>
    <row r="9" spans="1:5">
      <c r="A9" s="493" t="s">
        <v>738</v>
      </c>
      <c r="B9" s="9" t="s">
        <v>1116</v>
      </c>
      <c r="C9" s="4" t="s">
        <v>1117</v>
      </c>
      <c r="D9" s="4" t="s">
        <v>751</v>
      </c>
      <c r="E9" s="12">
        <v>400</v>
      </c>
    </row>
    <row r="10" spans="1:5">
      <c r="A10" s="494"/>
      <c r="B10" s="10" t="s">
        <v>1081</v>
      </c>
      <c r="C10" s="1" t="s">
        <v>1082</v>
      </c>
      <c r="D10" s="1" t="s">
        <v>1083</v>
      </c>
      <c r="E10" s="13">
        <v>200</v>
      </c>
    </row>
    <row r="11" spans="1:5">
      <c r="A11" s="494"/>
      <c r="B11" s="10" t="s">
        <v>1118</v>
      </c>
      <c r="C11" s="1" t="s">
        <v>1041</v>
      </c>
      <c r="D11" s="1" t="s">
        <v>1119</v>
      </c>
      <c r="E11" s="13">
        <v>400</v>
      </c>
    </row>
    <row r="12" spans="1:5">
      <c r="A12" s="494"/>
      <c r="B12" s="10" t="s">
        <v>1120</v>
      </c>
      <c r="C12" s="1" t="s">
        <v>1074</v>
      </c>
      <c r="D12" s="1" t="s">
        <v>1075</v>
      </c>
      <c r="E12" s="13">
        <v>400</v>
      </c>
    </row>
    <row r="13" spans="1:5">
      <c r="A13" s="494"/>
      <c r="B13" s="10" t="s">
        <v>1121</v>
      </c>
      <c r="C13" s="1" t="s">
        <v>1041</v>
      </c>
      <c r="D13" s="1" t="s">
        <v>1122</v>
      </c>
      <c r="E13" s="13">
        <v>400</v>
      </c>
    </row>
    <row r="14" spans="1:5" ht="20.399999999999999">
      <c r="A14" s="494"/>
      <c r="B14" s="10" t="s">
        <v>1123</v>
      </c>
      <c r="C14" s="1" t="s">
        <v>1041</v>
      </c>
      <c r="D14" s="1" t="s">
        <v>1124</v>
      </c>
      <c r="E14" s="13">
        <v>400</v>
      </c>
    </row>
    <row r="15" spans="1:5" ht="20.399999999999999">
      <c r="A15" s="494"/>
      <c r="B15" s="10" t="s">
        <v>1125</v>
      </c>
      <c r="C15" s="1" t="s">
        <v>1041</v>
      </c>
      <c r="D15" s="1" t="s">
        <v>1126</v>
      </c>
      <c r="E15" s="13">
        <v>200</v>
      </c>
    </row>
    <row r="16" spans="1:5">
      <c r="A16" s="494"/>
      <c r="B16" s="10" t="s">
        <v>1127</v>
      </c>
      <c r="C16" s="1" t="s">
        <v>1128</v>
      </c>
      <c r="D16" s="1" t="s">
        <v>1122</v>
      </c>
      <c r="E16" s="13">
        <v>400</v>
      </c>
    </row>
    <row r="17" spans="1:5" ht="20.399999999999999">
      <c r="A17" s="494"/>
      <c r="B17" s="10" t="s">
        <v>1129</v>
      </c>
      <c r="C17" s="1" t="s">
        <v>1041</v>
      </c>
      <c r="D17" s="1" t="s">
        <v>871</v>
      </c>
      <c r="E17" s="13">
        <v>400</v>
      </c>
    </row>
    <row r="18" spans="1:5">
      <c r="A18" s="494"/>
      <c r="B18" s="10" t="s">
        <v>1130</v>
      </c>
      <c r="C18" s="1" t="s">
        <v>1131</v>
      </c>
      <c r="D18" s="1" t="s">
        <v>1122</v>
      </c>
      <c r="E18" s="13">
        <v>200</v>
      </c>
    </row>
    <row r="19" spans="1:5">
      <c r="A19" s="494"/>
      <c r="B19" s="10" t="s">
        <v>1132</v>
      </c>
      <c r="C19" s="1" t="s">
        <v>1133</v>
      </c>
      <c r="D19" s="1" t="s">
        <v>1134</v>
      </c>
      <c r="E19" s="13">
        <v>400</v>
      </c>
    </row>
    <row r="20" spans="1:5">
      <c r="A20" s="494"/>
      <c r="B20" s="10" t="s">
        <v>1135</v>
      </c>
      <c r="C20" s="1" t="s">
        <v>1051</v>
      </c>
      <c r="D20" s="1" t="s">
        <v>1136</v>
      </c>
      <c r="E20" s="13">
        <v>400</v>
      </c>
    </row>
    <row r="21" spans="1:5">
      <c r="A21" s="494"/>
      <c r="B21" s="10" t="s">
        <v>1137</v>
      </c>
      <c r="C21" s="1" t="s">
        <v>1051</v>
      </c>
      <c r="D21" s="1" t="s">
        <v>1136</v>
      </c>
      <c r="E21" s="13">
        <v>400</v>
      </c>
    </row>
    <row r="22" spans="1:5">
      <c r="A22" s="494"/>
      <c r="B22" s="10" t="s">
        <v>1137</v>
      </c>
      <c r="C22" s="1" t="s">
        <v>1138</v>
      </c>
      <c r="D22" s="1" t="s">
        <v>1139</v>
      </c>
      <c r="E22" s="13">
        <v>400</v>
      </c>
    </row>
    <row r="23" spans="1:5" ht="20.399999999999999">
      <c r="A23" s="494"/>
      <c r="B23" s="10" t="s">
        <v>1140</v>
      </c>
      <c r="C23" s="1" t="s">
        <v>1141</v>
      </c>
      <c r="D23" s="1" t="s">
        <v>1142</v>
      </c>
      <c r="E23" s="13">
        <v>200</v>
      </c>
    </row>
    <row r="24" spans="1:5">
      <c r="A24" s="494"/>
      <c r="B24" s="10" t="s">
        <v>1143</v>
      </c>
      <c r="C24" s="1" t="s">
        <v>1141</v>
      </c>
      <c r="D24" s="1" t="s">
        <v>1104</v>
      </c>
      <c r="E24" s="13">
        <v>200</v>
      </c>
    </row>
    <row r="25" spans="1:5">
      <c r="A25" s="494"/>
      <c r="B25" s="10" t="s">
        <v>1144</v>
      </c>
      <c r="C25" s="1" t="s">
        <v>1141</v>
      </c>
      <c r="D25" s="1" t="s">
        <v>1145</v>
      </c>
      <c r="E25" s="13">
        <v>200</v>
      </c>
    </row>
    <row r="26" spans="1:5">
      <c r="A26" s="494"/>
      <c r="B26" s="10" t="s">
        <v>1146</v>
      </c>
      <c r="C26" s="1" t="s">
        <v>1141</v>
      </c>
      <c r="D26" s="1" t="s">
        <v>1147</v>
      </c>
      <c r="E26" s="13">
        <v>200</v>
      </c>
    </row>
    <row r="27" spans="1:5" ht="21" thickBot="1">
      <c r="A27" s="495"/>
      <c r="B27" s="11" t="s">
        <v>1148</v>
      </c>
      <c r="C27" s="7" t="s">
        <v>1041</v>
      </c>
      <c r="D27" s="7" t="s">
        <v>1124</v>
      </c>
      <c r="E27" s="14">
        <v>400</v>
      </c>
    </row>
    <row r="28" spans="1:5">
      <c r="A28" s="493" t="s">
        <v>756</v>
      </c>
      <c r="B28" s="9" t="s">
        <v>1116</v>
      </c>
      <c r="C28" s="4" t="s">
        <v>1111</v>
      </c>
      <c r="D28" s="4" t="s">
        <v>751</v>
      </c>
      <c r="E28" s="12">
        <v>40</v>
      </c>
    </row>
    <row r="29" spans="1:5">
      <c r="A29" s="494"/>
      <c r="B29" s="10" t="s">
        <v>1149</v>
      </c>
      <c r="C29" s="1" t="s">
        <v>1051</v>
      </c>
      <c r="D29" s="1" t="s">
        <v>1147</v>
      </c>
      <c r="E29" s="13">
        <v>40</v>
      </c>
    </row>
    <row r="30" spans="1:5">
      <c r="A30" s="494"/>
      <c r="B30" s="10" t="s">
        <v>1150</v>
      </c>
      <c r="C30" s="1" t="s">
        <v>1054</v>
      </c>
      <c r="D30" s="1" t="s">
        <v>1151</v>
      </c>
      <c r="E30" s="13">
        <v>40</v>
      </c>
    </row>
    <row r="31" spans="1:5">
      <c r="A31" s="494"/>
      <c r="B31" s="10" t="s">
        <v>1092</v>
      </c>
      <c r="C31" s="1" t="s">
        <v>1093</v>
      </c>
      <c r="D31" s="1" t="s">
        <v>1094</v>
      </c>
      <c r="E31" s="13">
        <v>40</v>
      </c>
    </row>
    <row r="32" spans="1:5" ht="15" thickBot="1">
      <c r="A32" s="495"/>
      <c r="B32" s="11" t="s">
        <v>1129</v>
      </c>
      <c r="C32" s="7" t="s">
        <v>1152</v>
      </c>
      <c r="D32" s="7" t="s">
        <v>1134</v>
      </c>
      <c r="E32" s="14">
        <v>40</v>
      </c>
    </row>
    <row r="33" spans="1:5">
      <c r="A33" s="493" t="s">
        <v>783</v>
      </c>
      <c r="B33" s="9" t="s">
        <v>1056</v>
      </c>
      <c r="C33" s="4" t="s">
        <v>1057</v>
      </c>
      <c r="D33" s="4" t="s">
        <v>1153</v>
      </c>
      <c r="E33" s="12">
        <v>10</v>
      </c>
    </row>
    <row r="34" spans="1:5">
      <c r="A34" s="494"/>
      <c r="B34" s="10" t="s">
        <v>1154</v>
      </c>
      <c r="C34" s="1" t="s">
        <v>1054</v>
      </c>
      <c r="D34" s="1" t="s">
        <v>875</v>
      </c>
      <c r="E34" s="13">
        <v>10</v>
      </c>
    </row>
    <row r="35" spans="1:5">
      <c r="A35" s="494"/>
      <c r="B35" s="10" t="s">
        <v>1150</v>
      </c>
      <c r="C35" s="1" t="s">
        <v>1103</v>
      </c>
      <c r="D35" s="1" t="s">
        <v>1147</v>
      </c>
      <c r="E35" s="13">
        <v>10</v>
      </c>
    </row>
    <row r="36" spans="1:5">
      <c r="A36" s="494"/>
      <c r="B36" s="10" t="s">
        <v>838</v>
      </c>
      <c r="C36" s="1" t="s">
        <v>839</v>
      </c>
      <c r="D36" s="1" t="s">
        <v>840</v>
      </c>
      <c r="E36" s="13">
        <v>10</v>
      </c>
    </row>
    <row r="37" spans="1:5" ht="15" thickBot="1">
      <c r="A37" s="495"/>
      <c r="B37" s="11" t="s">
        <v>1120</v>
      </c>
      <c r="C37" s="7" t="s">
        <v>1155</v>
      </c>
      <c r="D37" s="7" t="s">
        <v>1104</v>
      </c>
      <c r="E37" s="14">
        <v>10</v>
      </c>
    </row>
    <row r="38" spans="1:5" ht="20.399999999999999">
      <c r="A38" s="493" t="s">
        <v>797</v>
      </c>
      <c r="B38" s="9" t="s">
        <v>1156</v>
      </c>
      <c r="C38" s="4" t="s">
        <v>1046</v>
      </c>
      <c r="D38" s="4" t="s">
        <v>1157</v>
      </c>
      <c r="E38" s="12">
        <v>1</v>
      </c>
    </row>
    <row r="39" spans="1:5" ht="20.399999999999999">
      <c r="A39" s="494"/>
      <c r="B39" s="10" t="s">
        <v>1053</v>
      </c>
      <c r="C39" s="1" t="s">
        <v>1054</v>
      </c>
      <c r="D39" s="1" t="s">
        <v>1055</v>
      </c>
      <c r="E39" s="13">
        <v>1</v>
      </c>
    </row>
    <row r="40" spans="1:5" ht="15" thickBot="1">
      <c r="A40" s="495"/>
      <c r="B40" s="11" t="s">
        <v>1056</v>
      </c>
      <c r="C40" s="7" t="s">
        <v>1057</v>
      </c>
      <c r="D40" s="7" t="s">
        <v>1058</v>
      </c>
      <c r="E40" s="14">
        <v>1</v>
      </c>
    </row>
    <row r="42" spans="1:5">
      <c r="B42" s="29" t="s">
        <v>1158</v>
      </c>
    </row>
  </sheetData>
  <mergeCells count="4">
    <mergeCell ref="A38:A40"/>
    <mergeCell ref="A9:A27"/>
    <mergeCell ref="A28:A32"/>
    <mergeCell ref="A33:A37"/>
  </mergeCells>
  <pageMargins left="0.70866141732283472" right="0.70866141732283472" top="0.74803149606299213" bottom="0.74803149606299213" header="0.31496062992125984" footer="0.31496062992125984"/>
  <pageSetup paperSize="9" scale="6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2">
    <pageSetUpPr fitToPage="1"/>
  </sheetPr>
  <dimension ref="A1:E20"/>
  <sheetViews>
    <sheetView workbookViewId="0">
      <selection activeCell="E19" sqref="E19"/>
    </sheetView>
  </sheetViews>
  <sheetFormatPr defaultRowHeight="14.4"/>
  <cols>
    <col min="2" max="2" width="31.6640625" customWidth="1"/>
    <col min="3" max="3" width="32.5546875" customWidth="1"/>
    <col min="4" max="4" width="42.6640625" customWidth="1"/>
    <col min="5" max="5" width="16.33203125" style="20" customWidth="1"/>
  </cols>
  <sheetData>
    <row r="1" spans="1:5">
      <c r="B1" s="15" t="s">
        <v>729</v>
      </c>
      <c r="C1" s="15" t="s">
        <v>1036</v>
      </c>
    </row>
    <row r="2" spans="1:5">
      <c r="B2" s="16" t="s">
        <v>1037</v>
      </c>
      <c r="C2" s="16" t="s">
        <v>1038</v>
      </c>
    </row>
    <row r="3" spans="1:5">
      <c r="B3" s="16" t="s">
        <v>731</v>
      </c>
      <c r="C3" s="16"/>
    </row>
    <row r="4" spans="1:5" ht="15" thickBot="1">
      <c r="B4" s="17" t="s">
        <v>732</v>
      </c>
      <c r="C4" s="17" t="s">
        <v>1159</v>
      </c>
    </row>
    <row r="8" spans="1:5" ht="27" thickBot="1">
      <c r="B8" s="2" t="s">
        <v>733</v>
      </c>
      <c r="C8" s="2" t="s">
        <v>734</v>
      </c>
      <c r="D8" s="2" t="s">
        <v>735</v>
      </c>
      <c r="E8" s="28" t="s">
        <v>736</v>
      </c>
    </row>
    <row r="9" spans="1:5">
      <c r="A9" s="505" t="s">
        <v>783</v>
      </c>
      <c r="B9" s="9" t="s">
        <v>1064</v>
      </c>
      <c r="C9" s="4" t="s">
        <v>1111</v>
      </c>
      <c r="D9" s="4" t="s">
        <v>1160</v>
      </c>
      <c r="E9" s="12">
        <v>10</v>
      </c>
    </row>
    <row r="10" spans="1:5" ht="20.399999999999999">
      <c r="A10" s="503"/>
      <c r="B10" s="10" t="s">
        <v>1161</v>
      </c>
      <c r="C10" s="1" t="s">
        <v>1041</v>
      </c>
      <c r="D10" s="1" t="s">
        <v>823</v>
      </c>
      <c r="E10" s="13">
        <v>10</v>
      </c>
    </row>
    <row r="11" spans="1:5">
      <c r="A11" s="503"/>
      <c r="B11" s="10" t="s">
        <v>1120</v>
      </c>
      <c r="C11" s="1" t="s">
        <v>1103</v>
      </c>
      <c r="D11" s="1" t="s">
        <v>1075</v>
      </c>
      <c r="E11" s="13">
        <v>10</v>
      </c>
    </row>
    <row r="12" spans="1:5">
      <c r="A12" s="503"/>
      <c r="B12" s="10" t="s">
        <v>1162</v>
      </c>
      <c r="C12" s="1" t="s">
        <v>1103</v>
      </c>
      <c r="D12" s="1" t="s">
        <v>1163</v>
      </c>
      <c r="E12" s="13">
        <v>10</v>
      </c>
    </row>
    <row r="13" spans="1:5">
      <c r="A13" s="503"/>
      <c r="B13" s="10" t="s">
        <v>1092</v>
      </c>
      <c r="C13" s="1" t="s">
        <v>1093</v>
      </c>
      <c r="D13" s="1" t="s">
        <v>1094</v>
      </c>
      <c r="E13" s="13">
        <v>10</v>
      </c>
    </row>
    <row r="14" spans="1:5">
      <c r="A14" s="503"/>
      <c r="B14" s="10" t="s">
        <v>1164</v>
      </c>
      <c r="C14" s="1" t="s">
        <v>1054</v>
      </c>
      <c r="D14" s="1" t="s">
        <v>875</v>
      </c>
      <c r="E14" s="13">
        <v>10</v>
      </c>
    </row>
    <row r="15" spans="1:5">
      <c r="A15" s="503"/>
      <c r="B15" s="10" t="s">
        <v>838</v>
      </c>
      <c r="C15" s="1" t="s">
        <v>839</v>
      </c>
      <c r="D15" s="1" t="s">
        <v>840</v>
      </c>
      <c r="E15" s="13">
        <v>10</v>
      </c>
    </row>
    <row r="16" spans="1:5" ht="21" thickBot="1">
      <c r="A16" s="504"/>
      <c r="B16" s="11" t="s">
        <v>1165</v>
      </c>
      <c r="C16" s="7" t="s">
        <v>1166</v>
      </c>
      <c r="D16" s="7" t="s">
        <v>1167</v>
      </c>
      <c r="E16" s="14">
        <v>10</v>
      </c>
    </row>
    <row r="17" spans="1:5" ht="22.5" customHeight="1">
      <c r="A17" s="531" t="s">
        <v>797</v>
      </c>
      <c r="B17" s="9" t="s">
        <v>1161</v>
      </c>
      <c r="C17" s="4" t="s">
        <v>1048</v>
      </c>
      <c r="D17" s="4" t="s">
        <v>1168</v>
      </c>
      <c r="E17" s="12">
        <v>4</v>
      </c>
    </row>
    <row r="18" spans="1:5" ht="30.75" customHeight="1" thickBot="1">
      <c r="A18" s="495"/>
      <c r="B18" s="11" t="s">
        <v>1056</v>
      </c>
      <c r="C18" s="7" t="s">
        <v>1046</v>
      </c>
      <c r="D18" s="7" t="s">
        <v>1105</v>
      </c>
      <c r="E18" s="14">
        <v>4</v>
      </c>
    </row>
    <row r="20" spans="1:5">
      <c r="B20" s="29" t="s">
        <v>1158</v>
      </c>
    </row>
  </sheetData>
  <mergeCells count="2">
    <mergeCell ref="A9:A16"/>
    <mergeCell ref="A17:A18"/>
  </mergeCells>
  <pageMargins left="0.70866141732283472" right="0.70866141732283472" top="0.74803149606299213" bottom="0.74803149606299213" header="0.31496062992125984" footer="0.31496062992125984"/>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C36F-1B9A-49DB-B704-7DEDAAFA65EB}">
  <sheetPr codeName="Blad7"/>
  <dimension ref="A1:B374"/>
  <sheetViews>
    <sheetView workbookViewId="0">
      <pane ySplit="9" topLeftCell="A370" activePane="bottomLeft" state="frozen"/>
      <selection pane="bottomLeft" activeCell="B377" sqref="B377"/>
    </sheetView>
  </sheetViews>
  <sheetFormatPr defaultRowHeight="14.4"/>
  <cols>
    <col min="1" max="1" width="33.6640625" bestFit="1" customWidth="1"/>
    <col min="2" max="2" width="28.109375" customWidth="1"/>
  </cols>
  <sheetData>
    <row r="1" spans="1:2">
      <c r="A1" s="41" t="s">
        <v>61</v>
      </c>
    </row>
    <row r="2" spans="1:2">
      <c r="A2" s="40" t="s">
        <v>37</v>
      </c>
    </row>
    <row r="3" spans="1:2">
      <c r="A3" s="40" t="s">
        <v>40</v>
      </c>
    </row>
    <row r="4" spans="1:2">
      <c r="A4" s="40" t="s">
        <v>41</v>
      </c>
    </row>
    <row r="5" spans="1:2">
      <c r="A5" s="40" t="s">
        <v>45</v>
      </c>
    </row>
    <row r="6" spans="1:2">
      <c r="A6" s="40" t="s">
        <v>38</v>
      </c>
    </row>
    <row r="7" spans="1:2">
      <c r="A7" s="40" t="s">
        <v>62</v>
      </c>
    </row>
    <row r="8" spans="1:2">
      <c r="A8" s="40" t="s">
        <v>63</v>
      </c>
    </row>
    <row r="9" spans="1:2">
      <c r="A9" s="40" t="s">
        <v>39</v>
      </c>
    </row>
    <row r="11" spans="1:2">
      <c r="A11" s="39" t="s">
        <v>64</v>
      </c>
      <c r="B11" s="39" t="s">
        <v>30</v>
      </c>
    </row>
    <row r="12" spans="1:2">
      <c r="A12" t="s">
        <v>65</v>
      </c>
      <c r="B12" t="s">
        <v>42</v>
      </c>
    </row>
    <row r="13" spans="1:2">
      <c r="A13" t="s">
        <v>66</v>
      </c>
      <c r="B13" t="s">
        <v>42</v>
      </c>
    </row>
    <row r="14" spans="1:2">
      <c r="A14" t="s">
        <v>67</v>
      </c>
      <c r="B14" t="s">
        <v>42</v>
      </c>
    </row>
    <row r="15" spans="1:2">
      <c r="A15" t="s">
        <v>68</v>
      </c>
      <c r="B15" t="s">
        <v>37</v>
      </c>
    </row>
    <row r="16" spans="1:2">
      <c r="A16" t="s">
        <v>69</v>
      </c>
      <c r="B16" t="s">
        <v>42</v>
      </c>
    </row>
    <row r="17" spans="1:2">
      <c r="A17" t="s">
        <v>70</v>
      </c>
      <c r="B17" t="s">
        <v>42</v>
      </c>
    </row>
    <row r="18" spans="1:2">
      <c r="A18" t="s">
        <v>71</v>
      </c>
      <c r="B18" t="s">
        <v>42</v>
      </c>
    </row>
    <row r="19" spans="1:2">
      <c r="A19" t="s">
        <v>72</v>
      </c>
      <c r="B19" t="s">
        <v>45</v>
      </c>
    </row>
    <row r="20" spans="1:2">
      <c r="A20" t="s">
        <v>73</v>
      </c>
      <c r="B20" t="s">
        <v>45</v>
      </c>
    </row>
    <row r="21" spans="1:2">
      <c r="A21" t="s">
        <v>74</v>
      </c>
      <c r="B21" t="s">
        <v>45</v>
      </c>
    </row>
    <row r="22" spans="1:2">
      <c r="A22" t="s">
        <v>75</v>
      </c>
      <c r="B22" t="s">
        <v>45</v>
      </c>
    </row>
    <row r="23" spans="1:2">
      <c r="A23" t="s">
        <v>76</v>
      </c>
      <c r="B23" t="s">
        <v>45</v>
      </c>
    </row>
    <row r="24" spans="1:2">
      <c r="A24" t="s">
        <v>77</v>
      </c>
      <c r="B24" t="s">
        <v>45</v>
      </c>
    </row>
    <row r="25" spans="1:2">
      <c r="A25" t="s">
        <v>78</v>
      </c>
      <c r="B25" t="s">
        <v>45</v>
      </c>
    </row>
    <row r="26" spans="1:2">
      <c r="A26" t="s">
        <v>79</v>
      </c>
      <c r="B26" t="s">
        <v>45</v>
      </c>
    </row>
    <row r="27" spans="1:2">
      <c r="A27" t="s">
        <v>80</v>
      </c>
      <c r="B27" t="s">
        <v>45</v>
      </c>
    </row>
    <row r="28" spans="1:2">
      <c r="A28" t="s">
        <v>81</v>
      </c>
      <c r="B28" t="s">
        <v>45</v>
      </c>
    </row>
    <row r="29" spans="1:2">
      <c r="A29" t="s">
        <v>82</v>
      </c>
      <c r="B29" t="s">
        <v>45</v>
      </c>
    </row>
    <row r="30" spans="1:2">
      <c r="A30" t="s">
        <v>83</v>
      </c>
      <c r="B30" t="s">
        <v>40</v>
      </c>
    </row>
    <row r="31" spans="1:2">
      <c r="A31" t="s">
        <v>84</v>
      </c>
      <c r="B31" t="s">
        <v>45</v>
      </c>
    </row>
    <row r="32" spans="1:2">
      <c r="A32" t="s">
        <v>85</v>
      </c>
      <c r="B32" t="s">
        <v>45</v>
      </c>
    </row>
    <row r="33" spans="1:2">
      <c r="A33" t="s">
        <v>86</v>
      </c>
      <c r="B33" t="s">
        <v>45</v>
      </c>
    </row>
    <row r="34" spans="1:2">
      <c r="A34" t="s">
        <v>87</v>
      </c>
      <c r="B34" t="s">
        <v>45</v>
      </c>
    </row>
    <row r="35" spans="1:2">
      <c r="A35" t="s">
        <v>88</v>
      </c>
      <c r="B35" t="s">
        <v>45</v>
      </c>
    </row>
    <row r="36" spans="1:2">
      <c r="A36" t="s">
        <v>89</v>
      </c>
      <c r="B36" t="s">
        <v>45</v>
      </c>
    </row>
    <row r="37" spans="1:2">
      <c r="A37" t="s">
        <v>90</v>
      </c>
      <c r="B37" t="s">
        <v>45</v>
      </c>
    </row>
    <row r="38" spans="1:2">
      <c r="A38" t="s">
        <v>91</v>
      </c>
      <c r="B38" t="s">
        <v>45</v>
      </c>
    </row>
    <row r="39" spans="1:2">
      <c r="A39" t="s">
        <v>92</v>
      </c>
      <c r="B39" t="s">
        <v>45</v>
      </c>
    </row>
    <row r="40" spans="1:2">
      <c r="A40" t="s">
        <v>93</v>
      </c>
      <c r="B40" t="s">
        <v>45</v>
      </c>
    </row>
    <row r="41" spans="1:2">
      <c r="A41" t="s">
        <v>94</v>
      </c>
      <c r="B41" t="s">
        <v>42</v>
      </c>
    </row>
    <row r="42" spans="1:2">
      <c r="A42" t="s">
        <v>95</v>
      </c>
      <c r="B42" t="s">
        <v>45</v>
      </c>
    </row>
    <row r="43" spans="1:2">
      <c r="A43" t="s">
        <v>96</v>
      </c>
      <c r="B43" t="s">
        <v>45</v>
      </c>
    </row>
    <row r="44" spans="1:2">
      <c r="A44" t="s">
        <v>97</v>
      </c>
      <c r="B44" t="s">
        <v>45</v>
      </c>
    </row>
    <row r="45" spans="1:2">
      <c r="A45" t="s">
        <v>98</v>
      </c>
      <c r="B45" t="s">
        <v>41</v>
      </c>
    </row>
    <row r="46" spans="1:2">
      <c r="A46" t="s">
        <v>99</v>
      </c>
      <c r="B46" t="s">
        <v>41</v>
      </c>
    </row>
    <row r="47" spans="1:2">
      <c r="A47" t="s">
        <v>100</v>
      </c>
      <c r="B47" t="s">
        <v>42</v>
      </c>
    </row>
    <row r="48" spans="1:2">
      <c r="A48" t="s">
        <v>101</v>
      </c>
      <c r="B48" t="s">
        <v>44</v>
      </c>
    </row>
    <row r="49" spans="1:2">
      <c r="A49" t="s">
        <v>102</v>
      </c>
      <c r="B49" t="s">
        <v>45</v>
      </c>
    </row>
    <row r="50" spans="1:2">
      <c r="A50" t="s">
        <v>103</v>
      </c>
      <c r="B50" t="s">
        <v>45</v>
      </c>
    </row>
    <row r="51" spans="1:2">
      <c r="A51" t="s">
        <v>104</v>
      </c>
      <c r="B51" t="s">
        <v>42</v>
      </c>
    </row>
    <row r="52" spans="1:2">
      <c r="A52" t="s">
        <v>105</v>
      </c>
      <c r="B52" t="s">
        <v>42</v>
      </c>
    </row>
    <row r="53" spans="1:2">
      <c r="A53" t="s">
        <v>106</v>
      </c>
      <c r="B53" t="s">
        <v>41</v>
      </c>
    </row>
    <row r="54" spans="1:2">
      <c r="A54" t="s">
        <v>107</v>
      </c>
      <c r="B54" t="s">
        <v>41</v>
      </c>
    </row>
    <row r="55" spans="1:2">
      <c r="A55" t="s">
        <v>108</v>
      </c>
      <c r="B55" t="s">
        <v>42</v>
      </c>
    </row>
    <row r="56" spans="1:2">
      <c r="A56" t="s">
        <v>109</v>
      </c>
      <c r="B56" t="s">
        <v>37</v>
      </c>
    </row>
    <row r="57" spans="1:2">
      <c r="A57" t="s">
        <v>110</v>
      </c>
      <c r="B57" t="s">
        <v>45</v>
      </c>
    </row>
    <row r="58" spans="1:2">
      <c r="A58" t="s">
        <v>111</v>
      </c>
      <c r="B58" t="s">
        <v>37</v>
      </c>
    </row>
    <row r="59" spans="1:2">
      <c r="A59" t="s">
        <v>112</v>
      </c>
      <c r="B59" t="s">
        <v>42</v>
      </c>
    </row>
    <row r="60" spans="1:2">
      <c r="A60" t="s">
        <v>113</v>
      </c>
      <c r="B60" t="s">
        <v>42</v>
      </c>
    </row>
    <row r="61" spans="1:2">
      <c r="A61" t="s">
        <v>114</v>
      </c>
      <c r="B61" t="s">
        <v>37</v>
      </c>
    </row>
    <row r="62" spans="1:2">
      <c r="A62" t="s">
        <v>115</v>
      </c>
      <c r="B62" t="s">
        <v>37</v>
      </c>
    </row>
    <row r="63" spans="1:2">
      <c r="A63" t="s">
        <v>116</v>
      </c>
      <c r="B63" t="s">
        <v>37</v>
      </c>
    </row>
    <row r="64" spans="1:2">
      <c r="A64" t="s">
        <v>117</v>
      </c>
      <c r="B64" t="s">
        <v>37</v>
      </c>
    </row>
    <row r="65" spans="1:2">
      <c r="A65" t="s">
        <v>118</v>
      </c>
      <c r="B65" t="s">
        <v>37</v>
      </c>
    </row>
    <row r="66" spans="1:2">
      <c r="A66" t="s">
        <v>119</v>
      </c>
      <c r="B66" t="s">
        <v>40</v>
      </c>
    </row>
    <row r="67" spans="1:2">
      <c r="A67" t="s">
        <v>120</v>
      </c>
      <c r="B67" t="s">
        <v>42</v>
      </c>
    </row>
    <row r="68" spans="1:2">
      <c r="A68" t="s">
        <v>121</v>
      </c>
      <c r="B68" t="s">
        <v>42</v>
      </c>
    </row>
    <row r="69" spans="1:2">
      <c r="A69" t="s">
        <v>122</v>
      </c>
      <c r="B69" t="s">
        <v>42</v>
      </c>
    </row>
    <row r="70" spans="1:2">
      <c r="A70" t="s">
        <v>123</v>
      </c>
      <c r="B70" t="s">
        <v>45</v>
      </c>
    </row>
    <row r="71" spans="1:2">
      <c r="A71" t="s">
        <v>124</v>
      </c>
      <c r="B71" t="s">
        <v>42</v>
      </c>
    </row>
    <row r="72" spans="1:2">
      <c r="A72" t="s">
        <v>125</v>
      </c>
      <c r="B72" t="s">
        <v>42</v>
      </c>
    </row>
    <row r="73" spans="1:2">
      <c r="A73" t="s">
        <v>126</v>
      </c>
      <c r="B73" t="s">
        <v>42</v>
      </c>
    </row>
    <row r="74" spans="1:2">
      <c r="A74" t="s">
        <v>127</v>
      </c>
      <c r="B74" t="s">
        <v>42</v>
      </c>
    </row>
    <row r="75" spans="1:2">
      <c r="A75" t="s">
        <v>128</v>
      </c>
      <c r="B75" t="s">
        <v>42</v>
      </c>
    </row>
    <row r="76" spans="1:2">
      <c r="A76" t="s">
        <v>129</v>
      </c>
      <c r="B76" t="s">
        <v>42</v>
      </c>
    </row>
    <row r="77" spans="1:2">
      <c r="A77" t="s">
        <v>130</v>
      </c>
      <c r="B77" t="s">
        <v>42</v>
      </c>
    </row>
    <row r="78" spans="1:2">
      <c r="A78" t="s">
        <v>131</v>
      </c>
      <c r="B78" t="s">
        <v>45</v>
      </c>
    </row>
    <row r="79" spans="1:2">
      <c r="A79" t="s">
        <v>132</v>
      </c>
      <c r="B79" t="s">
        <v>42</v>
      </c>
    </row>
    <row r="80" spans="1:2">
      <c r="A80" t="s">
        <v>133</v>
      </c>
      <c r="B80" t="s">
        <v>42</v>
      </c>
    </row>
    <row r="81" spans="1:2">
      <c r="A81" t="s">
        <v>134</v>
      </c>
      <c r="B81" t="s">
        <v>42</v>
      </c>
    </row>
    <row r="82" spans="1:2">
      <c r="A82" t="s">
        <v>135</v>
      </c>
      <c r="B82" t="s">
        <v>42</v>
      </c>
    </row>
    <row r="83" spans="1:2">
      <c r="A83" t="s">
        <v>136</v>
      </c>
      <c r="B83" t="s">
        <v>42</v>
      </c>
    </row>
    <row r="84" spans="1:2">
      <c r="A84" t="s">
        <v>137</v>
      </c>
      <c r="B84" t="s">
        <v>42</v>
      </c>
    </row>
    <row r="85" spans="1:2">
      <c r="A85" t="s">
        <v>138</v>
      </c>
      <c r="B85" t="s">
        <v>42</v>
      </c>
    </row>
    <row r="86" spans="1:2">
      <c r="A86" t="s">
        <v>139</v>
      </c>
      <c r="B86" t="s">
        <v>42</v>
      </c>
    </row>
    <row r="87" spans="1:2">
      <c r="A87" t="s">
        <v>140</v>
      </c>
      <c r="B87" t="s">
        <v>42</v>
      </c>
    </row>
    <row r="88" spans="1:2">
      <c r="A88" t="s">
        <v>141</v>
      </c>
      <c r="B88" t="s">
        <v>41</v>
      </c>
    </row>
    <row r="89" spans="1:2">
      <c r="A89" t="s">
        <v>142</v>
      </c>
      <c r="B89" t="s">
        <v>41</v>
      </c>
    </row>
    <row r="90" spans="1:2">
      <c r="A90" t="s">
        <v>143</v>
      </c>
      <c r="B90" t="s">
        <v>42</v>
      </c>
    </row>
    <row r="91" spans="1:2">
      <c r="A91" t="s">
        <v>144</v>
      </c>
      <c r="B91" t="s">
        <v>45</v>
      </c>
    </row>
    <row r="92" spans="1:2">
      <c r="A92" t="s">
        <v>145</v>
      </c>
      <c r="B92" t="s">
        <v>45</v>
      </c>
    </row>
    <row r="93" spans="1:2">
      <c r="A93" t="s">
        <v>146</v>
      </c>
      <c r="B93" t="s">
        <v>45</v>
      </c>
    </row>
    <row r="94" spans="1:2">
      <c r="A94" t="s">
        <v>147</v>
      </c>
      <c r="B94" t="s">
        <v>43</v>
      </c>
    </row>
    <row r="95" spans="1:2">
      <c r="A95" t="s">
        <v>148</v>
      </c>
      <c r="B95" t="s">
        <v>43</v>
      </c>
    </row>
    <row r="96" spans="1:2">
      <c r="A96" t="s">
        <v>149</v>
      </c>
      <c r="B96" t="s">
        <v>43</v>
      </c>
    </row>
    <row r="97" spans="1:2">
      <c r="A97" t="s">
        <v>150</v>
      </c>
      <c r="B97" t="s">
        <v>42</v>
      </c>
    </row>
    <row r="98" spans="1:2">
      <c r="A98" t="s">
        <v>151</v>
      </c>
      <c r="B98" t="s">
        <v>42</v>
      </c>
    </row>
    <row r="99" spans="1:2">
      <c r="A99" t="s">
        <v>152</v>
      </c>
      <c r="B99" t="s">
        <v>42</v>
      </c>
    </row>
    <row r="100" spans="1:2">
      <c r="A100" t="s">
        <v>153</v>
      </c>
      <c r="B100" t="s">
        <v>41</v>
      </c>
    </row>
    <row r="101" spans="1:2">
      <c r="A101" t="s">
        <v>154</v>
      </c>
      <c r="B101" t="s">
        <v>41</v>
      </c>
    </row>
    <row r="102" spans="1:2">
      <c r="A102" t="s">
        <v>155</v>
      </c>
      <c r="B102" t="s">
        <v>42</v>
      </c>
    </row>
    <row r="103" spans="1:2">
      <c r="A103" t="s">
        <v>156</v>
      </c>
      <c r="B103" t="s">
        <v>42</v>
      </c>
    </row>
    <row r="104" spans="1:2">
      <c r="A104" t="s">
        <v>157</v>
      </c>
      <c r="B104" t="s">
        <v>42</v>
      </c>
    </row>
    <row r="105" spans="1:2">
      <c r="A105" t="s">
        <v>158</v>
      </c>
      <c r="B105" t="s">
        <v>37</v>
      </c>
    </row>
    <row r="106" spans="1:2">
      <c r="A106" t="s">
        <v>159</v>
      </c>
      <c r="B106" t="s">
        <v>37</v>
      </c>
    </row>
    <row r="107" spans="1:2">
      <c r="A107" t="s">
        <v>160</v>
      </c>
      <c r="B107" t="s">
        <v>41</v>
      </c>
    </row>
    <row r="108" spans="1:2">
      <c r="A108" t="s">
        <v>161</v>
      </c>
      <c r="B108" t="s">
        <v>41</v>
      </c>
    </row>
    <row r="109" spans="1:2">
      <c r="A109" t="s">
        <v>162</v>
      </c>
      <c r="B109" t="s">
        <v>41</v>
      </c>
    </row>
    <row r="110" spans="1:2">
      <c r="A110" t="s">
        <v>163</v>
      </c>
      <c r="B110" t="s">
        <v>45</v>
      </c>
    </row>
    <row r="111" spans="1:2">
      <c r="A111" t="s">
        <v>164</v>
      </c>
      <c r="B111" t="s">
        <v>41</v>
      </c>
    </row>
    <row r="112" spans="1:2">
      <c r="A112" t="s">
        <v>165</v>
      </c>
      <c r="B112" t="s">
        <v>37</v>
      </c>
    </row>
    <row r="113" spans="1:2">
      <c r="A113" t="s">
        <v>166</v>
      </c>
      <c r="B113" t="s">
        <v>39</v>
      </c>
    </row>
    <row r="114" spans="1:2">
      <c r="A114" t="s">
        <v>167</v>
      </c>
      <c r="B114" t="s">
        <v>37</v>
      </c>
    </row>
    <row r="115" spans="1:2">
      <c r="A115" t="s">
        <v>168</v>
      </c>
      <c r="B115" t="s">
        <v>37</v>
      </c>
    </row>
    <row r="116" spans="1:2">
      <c r="A116" t="s">
        <v>169</v>
      </c>
      <c r="B116" t="s">
        <v>37</v>
      </c>
    </row>
    <row r="117" spans="1:2">
      <c r="A117" t="s">
        <v>170</v>
      </c>
      <c r="B117" t="s">
        <v>37</v>
      </c>
    </row>
    <row r="118" spans="1:2">
      <c r="A118" t="s">
        <v>171</v>
      </c>
      <c r="B118" t="s">
        <v>37</v>
      </c>
    </row>
    <row r="119" spans="1:2">
      <c r="A119" t="s">
        <v>172</v>
      </c>
      <c r="B119" t="s">
        <v>37</v>
      </c>
    </row>
    <row r="120" spans="1:2">
      <c r="A120" t="s">
        <v>173</v>
      </c>
      <c r="B120" t="s">
        <v>37</v>
      </c>
    </row>
    <row r="121" spans="1:2">
      <c r="A121" t="s">
        <v>174</v>
      </c>
      <c r="B121" t="s">
        <v>37</v>
      </c>
    </row>
    <row r="122" spans="1:2">
      <c r="A122" t="s">
        <v>175</v>
      </c>
      <c r="B122" t="s">
        <v>37</v>
      </c>
    </row>
    <row r="123" spans="1:2">
      <c r="A123" t="s">
        <v>176</v>
      </c>
      <c r="B123" t="s">
        <v>37</v>
      </c>
    </row>
    <row r="124" spans="1:2">
      <c r="A124" t="s">
        <v>177</v>
      </c>
      <c r="B124" t="s">
        <v>37</v>
      </c>
    </row>
    <row r="125" spans="1:2">
      <c r="A125" t="s">
        <v>178</v>
      </c>
      <c r="B125" t="s">
        <v>37</v>
      </c>
    </row>
    <row r="126" spans="1:2">
      <c r="A126" t="s">
        <v>179</v>
      </c>
      <c r="B126" t="s">
        <v>37</v>
      </c>
    </row>
    <row r="127" spans="1:2">
      <c r="A127" t="s">
        <v>180</v>
      </c>
      <c r="B127" t="s">
        <v>45</v>
      </c>
    </row>
    <row r="128" spans="1:2">
      <c r="A128" t="s">
        <v>181</v>
      </c>
      <c r="B128" t="s">
        <v>45</v>
      </c>
    </row>
    <row r="129" spans="1:2">
      <c r="A129" t="s">
        <v>182</v>
      </c>
      <c r="B129" t="s">
        <v>39</v>
      </c>
    </row>
    <row r="130" spans="1:2">
      <c r="A130" t="s">
        <v>183</v>
      </c>
      <c r="B130" t="s">
        <v>39</v>
      </c>
    </row>
    <row r="131" spans="1:2">
      <c r="A131" t="s">
        <v>184</v>
      </c>
      <c r="B131" t="s">
        <v>38</v>
      </c>
    </row>
    <row r="132" spans="1:2">
      <c r="A132" t="s">
        <v>185</v>
      </c>
      <c r="B132" t="s">
        <v>40</v>
      </c>
    </row>
    <row r="133" spans="1:2">
      <c r="A133" t="s">
        <v>186</v>
      </c>
      <c r="B133" t="s">
        <v>40</v>
      </c>
    </row>
    <row r="134" spans="1:2">
      <c r="A134" t="s">
        <v>187</v>
      </c>
      <c r="B134" t="s">
        <v>40</v>
      </c>
    </row>
    <row r="135" spans="1:2">
      <c r="A135" t="s">
        <v>188</v>
      </c>
      <c r="B135" t="s">
        <v>45</v>
      </c>
    </row>
    <row r="136" spans="1:2">
      <c r="A136" t="s">
        <v>189</v>
      </c>
      <c r="B136" t="s">
        <v>41</v>
      </c>
    </row>
    <row r="137" spans="1:2">
      <c r="A137" t="s">
        <v>190</v>
      </c>
      <c r="B137" t="s">
        <v>45</v>
      </c>
    </row>
    <row r="138" spans="1:2">
      <c r="A138" t="s">
        <v>191</v>
      </c>
      <c r="B138" t="s">
        <v>45</v>
      </c>
    </row>
    <row r="139" spans="1:2">
      <c r="A139" t="s">
        <v>192</v>
      </c>
      <c r="B139" t="s">
        <v>42</v>
      </c>
    </row>
    <row r="140" spans="1:2">
      <c r="A140" t="s">
        <v>193</v>
      </c>
      <c r="B140" t="s">
        <v>41</v>
      </c>
    </row>
    <row r="141" spans="1:2">
      <c r="A141" t="s">
        <v>194</v>
      </c>
      <c r="B141" t="s">
        <v>42</v>
      </c>
    </row>
    <row r="142" spans="1:2">
      <c r="A142" t="s">
        <v>195</v>
      </c>
      <c r="B142" t="s">
        <v>38</v>
      </c>
    </row>
    <row r="143" spans="1:2">
      <c r="A143" t="s">
        <v>196</v>
      </c>
      <c r="B143" t="s">
        <v>38</v>
      </c>
    </row>
    <row r="144" spans="1:2">
      <c r="A144" t="s">
        <v>197</v>
      </c>
      <c r="B144" t="s">
        <v>38</v>
      </c>
    </row>
    <row r="145" spans="1:2">
      <c r="A145" t="s">
        <v>198</v>
      </c>
      <c r="B145" t="s">
        <v>38</v>
      </c>
    </row>
    <row r="146" spans="1:2">
      <c r="A146" t="s">
        <v>199</v>
      </c>
      <c r="B146" t="s">
        <v>37</v>
      </c>
    </row>
    <row r="147" spans="1:2">
      <c r="A147" t="s">
        <v>200</v>
      </c>
      <c r="B147" t="s">
        <v>37</v>
      </c>
    </row>
    <row r="148" spans="1:2">
      <c r="A148" t="s">
        <v>201</v>
      </c>
      <c r="B148" t="s">
        <v>38</v>
      </c>
    </row>
    <row r="149" spans="1:2">
      <c r="A149" t="s">
        <v>202</v>
      </c>
      <c r="B149" t="s">
        <v>38</v>
      </c>
    </row>
    <row r="150" spans="1:2">
      <c r="A150" t="s">
        <v>203</v>
      </c>
      <c r="B150" t="s">
        <v>38</v>
      </c>
    </row>
    <row r="151" spans="1:2">
      <c r="A151" t="s">
        <v>204</v>
      </c>
      <c r="B151" t="s">
        <v>38</v>
      </c>
    </row>
    <row r="152" spans="1:2">
      <c r="A152" t="s">
        <v>205</v>
      </c>
      <c r="B152" t="s">
        <v>38</v>
      </c>
    </row>
    <row r="153" spans="1:2">
      <c r="A153" t="s">
        <v>206</v>
      </c>
      <c r="B153" t="s">
        <v>38</v>
      </c>
    </row>
    <row r="154" spans="1:2">
      <c r="A154" t="s">
        <v>207</v>
      </c>
      <c r="B154" t="s">
        <v>38</v>
      </c>
    </row>
    <row r="155" spans="1:2">
      <c r="A155" t="s">
        <v>208</v>
      </c>
      <c r="B155" t="s">
        <v>38</v>
      </c>
    </row>
    <row r="156" spans="1:2">
      <c r="A156" t="s">
        <v>209</v>
      </c>
      <c r="B156" t="s">
        <v>38</v>
      </c>
    </row>
    <row r="157" spans="1:2">
      <c r="A157" t="s">
        <v>210</v>
      </c>
      <c r="B157" t="s">
        <v>38</v>
      </c>
    </row>
    <row r="158" spans="1:2">
      <c r="A158" t="s">
        <v>211</v>
      </c>
      <c r="B158" t="s">
        <v>38</v>
      </c>
    </row>
    <row r="159" spans="1:2">
      <c r="A159" t="s">
        <v>212</v>
      </c>
      <c r="B159" t="s">
        <v>45</v>
      </c>
    </row>
    <row r="160" spans="1:2">
      <c r="A160" t="s">
        <v>213</v>
      </c>
      <c r="B160" t="s">
        <v>42</v>
      </c>
    </row>
    <row r="161" spans="1:2">
      <c r="A161" t="s">
        <v>214</v>
      </c>
      <c r="B161" t="s">
        <v>45</v>
      </c>
    </row>
    <row r="162" spans="1:2">
      <c r="A162" t="s">
        <v>215</v>
      </c>
      <c r="B162" t="s">
        <v>38</v>
      </c>
    </row>
    <row r="163" spans="1:2">
      <c r="A163" t="s">
        <v>216</v>
      </c>
      <c r="B163" t="s">
        <v>38</v>
      </c>
    </row>
    <row r="164" spans="1:2">
      <c r="A164" t="s">
        <v>217</v>
      </c>
      <c r="B164" t="s">
        <v>38</v>
      </c>
    </row>
    <row r="165" spans="1:2">
      <c r="A165" t="s">
        <v>218</v>
      </c>
      <c r="B165" t="s">
        <v>38</v>
      </c>
    </row>
    <row r="166" spans="1:2">
      <c r="A166" t="s">
        <v>219</v>
      </c>
      <c r="B166" t="s">
        <v>45</v>
      </c>
    </row>
    <row r="167" spans="1:2">
      <c r="A167" t="s">
        <v>220</v>
      </c>
      <c r="B167" t="s">
        <v>38</v>
      </c>
    </row>
    <row r="168" spans="1:2">
      <c r="A168" t="s">
        <v>221</v>
      </c>
      <c r="B168" t="s">
        <v>38</v>
      </c>
    </row>
    <row r="169" spans="1:2">
      <c r="A169" t="s">
        <v>222</v>
      </c>
      <c r="B169" t="s">
        <v>38</v>
      </c>
    </row>
    <row r="170" spans="1:2">
      <c r="A170" t="s">
        <v>223</v>
      </c>
      <c r="B170" t="s">
        <v>38</v>
      </c>
    </row>
    <row r="171" spans="1:2">
      <c r="A171" t="s">
        <v>224</v>
      </c>
      <c r="B171" t="s">
        <v>38</v>
      </c>
    </row>
    <row r="172" spans="1:2">
      <c r="A172" t="s">
        <v>225</v>
      </c>
      <c r="B172" t="s">
        <v>38</v>
      </c>
    </row>
    <row r="173" spans="1:2">
      <c r="A173" t="s">
        <v>226</v>
      </c>
      <c r="B173" t="s">
        <v>38</v>
      </c>
    </row>
    <row r="174" spans="1:2">
      <c r="A174" t="s">
        <v>227</v>
      </c>
      <c r="B174" t="s">
        <v>38</v>
      </c>
    </row>
    <row r="175" spans="1:2">
      <c r="A175" t="s">
        <v>228</v>
      </c>
      <c r="B175" t="s">
        <v>38</v>
      </c>
    </row>
    <row r="176" spans="1:2">
      <c r="A176" t="s">
        <v>229</v>
      </c>
      <c r="B176" t="s">
        <v>38</v>
      </c>
    </row>
    <row r="177" spans="1:2">
      <c r="A177" t="s">
        <v>230</v>
      </c>
      <c r="B177" t="s">
        <v>38</v>
      </c>
    </row>
    <row r="178" spans="1:2">
      <c r="A178" t="s">
        <v>231</v>
      </c>
      <c r="B178" t="s">
        <v>38</v>
      </c>
    </row>
    <row r="179" spans="1:2">
      <c r="A179" t="s">
        <v>232</v>
      </c>
      <c r="B179" t="s">
        <v>38</v>
      </c>
    </row>
    <row r="180" spans="1:2">
      <c r="A180" t="s">
        <v>233</v>
      </c>
      <c r="B180" t="s">
        <v>38</v>
      </c>
    </row>
    <row r="181" spans="1:2">
      <c r="A181" t="s">
        <v>234</v>
      </c>
      <c r="B181" t="s">
        <v>38</v>
      </c>
    </row>
    <row r="182" spans="1:2">
      <c r="A182" t="s">
        <v>235</v>
      </c>
      <c r="B182" t="s">
        <v>38</v>
      </c>
    </row>
    <row r="183" spans="1:2">
      <c r="A183" t="s">
        <v>236</v>
      </c>
      <c r="B183" t="s">
        <v>38</v>
      </c>
    </row>
    <row r="184" spans="1:2">
      <c r="A184" t="s">
        <v>237</v>
      </c>
      <c r="B184" t="s">
        <v>38</v>
      </c>
    </row>
    <row r="185" spans="1:2">
      <c r="A185" t="s">
        <v>238</v>
      </c>
      <c r="B185" t="s">
        <v>38</v>
      </c>
    </row>
    <row r="186" spans="1:2">
      <c r="A186" t="s">
        <v>239</v>
      </c>
      <c r="B186" t="s">
        <v>38</v>
      </c>
    </row>
    <row r="187" spans="1:2">
      <c r="A187" t="s">
        <v>240</v>
      </c>
      <c r="B187" t="s">
        <v>38</v>
      </c>
    </row>
    <row r="188" spans="1:2">
      <c r="A188" t="s">
        <v>241</v>
      </c>
      <c r="B188" t="s">
        <v>38</v>
      </c>
    </row>
    <row r="189" spans="1:2">
      <c r="A189" t="s">
        <v>242</v>
      </c>
      <c r="B189" t="s">
        <v>38</v>
      </c>
    </row>
    <row r="190" spans="1:2">
      <c r="A190" t="s">
        <v>243</v>
      </c>
      <c r="B190" t="s">
        <v>38</v>
      </c>
    </row>
    <row r="191" spans="1:2">
      <c r="A191" t="s">
        <v>244</v>
      </c>
      <c r="B191" t="s">
        <v>45</v>
      </c>
    </row>
    <row r="192" spans="1:2">
      <c r="A192" t="s">
        <v>245</v>
      </c>
      <c r="B192" t="s">
        <v>38</v>
      </c>
    </row>
    <row r="193" spans="1:2">
      <c r="A193" t="s">
        <v>246</v>
      </c>
      <c r="B193" t="s">
        <v>38</v>
      </c>
    </row>
    <row r="194" spans="1:2">
      <c r="A194" t="s">
        <v>247</v>
      </c>
      <c r="B194" t="s">
        <v>38</v>
      </c>
    </row>
    <row r="195" spans="1:2">
      <c r="A195" t="s">
        <v>248</v>
      </c>
      <c r="B195" t="s">
        <v>38</v>
      </c>
    </row>
    <row r="196" spans="1:2">
      <c r="A196" t="s">
        <v>249</v>
      </c>
      <c r="B196" t="s">
        <v>45</v>
      </c>
    </row>
    <row r="197" spans="1:2">
      <c r="A197" t="s">
        <v>250</v>
      </c>
      <c r="B197" t="s">
        <v>38</v>
      </c>
    </row>
    <row r="198" spans="1:2">
      <c r="A198" t="s">
        <v>251</v>
      </c>
      <c r="B198" t="s">
        <v>38</v>
      </c>
    </row>
    <row r="199" spans="1:2">
      <c r="A199" t="s">
        <v>252</v>
      </c>
      <c r="B199" t="s">
        <v>38</v>
      </c>
    </row>
    <row r="200" spans="1:2">
      <c r="A200" t="s">
        <v>253</v>
      </c>
      <c r="B200" t="s">
        <v>38</v>
      </c>
    </row>
    <row r="201" spans="1:2">
      <c r="A201" t="s">
        <v>254</v>
      </c>
      <c r="B201" t="s">
        <v>38</v>
      </c>
    </row>
    <row r="202" spans="1:2">
      <c r="A202" t="s">
        <v>255</v>
      </c>
      <c r="B202" t="s">
        <v>38</v>
      </c>
    </row>
    <row r="203" spans="1:2">
      <c r="A203" t="s">
        <v>256</v>
      </c>
      <c r="B203" t="s">
        <v>38</v>
      </c>
    </row>
    <row r="204" spans="1:2">
      <c r="A204" t="s">
        <v>257</v>
      </c>
      <c r="B204" t="s">
        <v>38</v>
      </c>
    </row>
    <row r="205" spans="1:2">
      <c r="A205" t="s">
        <v>258</v>
      </c>
      <c r="B205" t="s">
        <v>38</v>
      </c>
    </row>
    <row r="206" spans="1:2">
      <c r="A206" t="s">
        <v>259</v>
      </c>
      <c r="B206" t="s">
        <v>38</v>
      </c>
    </row>
    <row r="207" spans="1:2">
      <c r="A207" t="s">
        <v>260</v>
      </c>
      <c r="B207" t="s">
        <v>38</v>
      </c>
    </row>
    <row r="208" spans="1:2">
      <c r="A208" t="s">
        <v>261</v>
      </c>
      <c r="B208" t="s">
        <v>38</v>
      </c>
    </row>
    <row r="209" spans="1:2">
      <c r="A209" t="s">
        <v>262</v>
      </c>
      <c r="B209" t="s">
        <v>42</v>
      </c>
    </row>
    <row r="210" spans="1:2">
      <c r="A210" t="s">
        <v>263</v>
      </c>
      <c r="B210" t="s">
        <v>42</v>
      </c>
    </row>
    <row r="211" spans="1:2">
      <c r="A211" t="s">
        <v>264</v>
      </c>
      <c r="B211" t="s">
        <v>45</v>
      </c>
    </row>
    <row r="212" spans="1:2">
      <c r="A212" t="s">
        <v>265</v>
      </c>
      <c r="B212" t="s">
        <v>45</v>
      </c>
    </row>
    <row r="213" spans="1:2">
      <c r="A213" t="s">
        <v>266</v>
      </c>
      <c r="B213" t="s">
        <v>45</v>
      </c>
    </row>
    <row r="214" spans="1:2">
      <c r="A214" t="s">
        <v>267</v>
      </c>
      <c r="B214" t="s">
        <v>45</v>
      </c>
    </row>
    <row r="215" spans="1:2">
      <c r="A215" t="s">
        <v>268</v>
      </c>
      <c r="B215" t="s">
        <v>40</v>
      </c>
    </row>
    <row r="216" spans="1:2">
      <c r="A216" t="s">
        <v>269</v>
      </c>
      <c r="B216" t="s">
        <v>45</v>
      </c>
    </row>
    <row r="217" spans="1:2">
      <c r="A217" t="s">
        <v>270</v>
      </c>
      <c r="B217" t="s">
        <v>38</v>
      </c>
    </row>
    <row r="218" spans="1:2">
      <c r="A218" t="s">
        <v>271</v>
      </c>
      <c r="B218" t="s">
        <v>38</v>
      </c>
    </row>
    <row r="219" spans="1:2">
      <c r="A219" t="s">
        <v>272</v>
      </c>
      <c r="B219" t="s">
        <v>41</v>
      </c>
    </row>
    <row r="220" spans="1:2">
      <c r="A220" t="s">
        <v>273</v>
      </c>
      <c r="B220" t="s">
        <v>45</v>
      </c>
    </row>
    <row r="221" spans="1:2">
      <c r="A221" t="s">
        <v>274</v>
      </c>
      <c r="B221" t="s">
        <v>45</v>
      </c>
    </row>
    <row r="222" spans="1:2">
      <c r="A222" t="s">
        <v>275</v>
      </c>
      <c r="B222" t="s">
        <v>42</v>
      </c>
    </row>
    <row r="223" spans="1:2">
      <c r="A223" t="s">
        <v>276</v>
      </c>
      <c r="B223" t="s">
        <v>38</v>
      </c>
    </row>
    <row r="224" spans="1:2">
      <c r="A224" t="s">
        <v>277</v>
      </c>
      <c r="B224" t="s">
        <v>38</v>
      </c>
    </row>
    <row r="225" spans="1:2">
      <c r="A225" t="s">
        <v>278</v>
      </c>
      <c r="B225" t="s">
        <v>42</v>
      </c>
    </row>
    <row r="226" spans="1:2">
      <c r="A226" t="s">
        <v>279</v>
      </c>
      <c r="B226" t="s">
        <v>42</v>
      </c>
    </row>
    <row r="227" spans="1:2">
      <c r="A227" t="s">
        <v>280</v>
      </c>
      <c r="B227" t="s">
        <v>41</v>
      </c>
    </row>
    <row r="228" spans="1:2">
      <c r="A228" t="s">
        <v>281</v>
      </c>
      <c r="B228" t="s">
        <v>41</v>
      </c>
    </row>
    <row r="229" spans="1:2">
      <c r="A229" t="s">
        <v>282</v>
      </c>
      <c r="B229" t="s">
        <v>37</v>
      </c>
    </row>
    <row r="230" spans="1:2">
      <c r="A230" t="s">
        <v>283</v>
      </c>
      <c r="B230" t="s">
        <v>37</v>
      </c>
    </row>
    <row r="231" spans="1:2">
      <c r="A231" t="s">
        <v>284</v>
      </c>
      <c r="B231" t="s">
        <v>37</v>
      </c>
    </row>
    <row r="232" spans="1:2">
      <c r="A232" t="s">
        <v>285</v>
      </c>
      <c r="B232" t="s">
        <v>37</v>
      </c>
    </row>
    <row r="233" spans="1:2">
      <c r="A233" t="s">
        <v>286</v>
      </c>
      <c r="B233" t="s">
        <v>37</v>
      </c>
    </row>
    <row r="234" spans="1:2">
      <c r="A234" t="s">
        <v>287</v>
      </c>
      <c r="B234" t="s">
        <v>37</v>
      </c>
    </row>
    <row r="235" spans="1:2">
      <c r="A235" t="s">
        <v>288</v>
      </c>
      <c r="B235" t="s">
        <v>44</v>
      </c>
    </row>
    <row r="236" spans="1:2">
      <c r="A236" t="s">
        <v>289</v>
      </c>
      <c r="B236" t="s">
        <v>38</v>
      </c>
    </row>
    <row r="237" spans="1:2">
      <c r="A237" t="s">
        <v>290</v>
      </c>
      <c r="B237" t="s">
        <v>42</v>
      </c>
    </row>
    <row r="238" spans="1:2">
      <c r="A238" t="s">
        <v>291</v>
      </c>
      <c r="B238" t="s">
        <v>42</v>
      </c>
    </row>
    <row r="239" spans="1:2">
      <c r="A239" t="s">
        <v>292</v>
      </c>
      <c r="B239" t="s">
        <v>42</v>
      </c>
    </row>
    <row r="240" spans="1:2">
      <c r="A240" t="s">
        <v>293</v>
      </c>
      <c r="B240" t="s">
        <v>40</v>
      </c>
    </row>
    <row r="241" spans="1:2">
      <c r="A241" t="s">
        <v>294</v>
      </c>
      <c r="B241" t="s">
        <v>42</v>
      </c>
    </row>
    <row r="242" spans="1:2">
      <c r="A242" t="s">
        <v>295</v>
      </c>
      <c r="B242" t="s">
        <v>42</v>
      </c>
    </row>
    <row r="243" spans="1:2">
      <c r="A243" t="s">
        <v>296</v>
      </c>
      <c r="B243" t="s">
        <v>42</v>
      </c>
    </row>
    <row r="244" spans="1:2">
      <c r="A244" t="s">
        <v>297</v>
      </c>
      <c r="B244" t="s">
        <v>42</v>
      </c>
    </row>
    <row r="245" spans="1:2">
      <c r="A245" t="s">
        <v>298</v>
      </c>
      <c r="B245" t="s">
        <v>42</v>
      </c>
    </row>
    <row r="246" spans="1:2">
      <c r="A246" t="s">
        <v>299</v>
      </c>
      <c r="B246" t="s">
        <v>42</v>
      </c>
    </row>
    <row r="247" spans="1:2">
      <c r="A247" t="s">
        <v>300</v>
      </c>
      <c r="B247" t="s">
        <v>42</v>
      </c>
    </row>
    <row r="248" spans="1:2">
      <c r="A248" t="s">
        <v>301</v>
      </c>
      <c r="B248" t="s">
        <v>42</v>
      </c>
    </row>
    <row r="249" spans="1:2">
      <c r="A249" t="s">
        <v>302</v>
      </c>
      <c r="B249" t="s">
        <v>42</v>
      </c>
    </row>
    <row r="250" spans="1:2">
      <c r="A250" t="s">
        <v>303</v>
      </c>
      <c r="B250" t="s">
        <v>40</v>
      </c>
    </row>
    <row r="251" spans="1:2">
      <c r="A251" t="s">
        <v>304</v>
      </c>
      <c r="B251" t="s">
        <v>40</v>
      </c>
    </row>
    <row r="252" spans="1:2">
      <c r="A252" t="s">
        <v>305</v>
      </c>
      <c r="B252" t="s">
        <v>45</v>
      </c>
    </row>
    <row r="253" spans="1:2">
      <c r="A253" t="s">
        <v>306</v>
      </c>
      <c r="B253" t="s">
        <v>40</v>
      </c>
    </row>
    <row r="254" spans="1:2">
      <c r="A254" t="s">
        <v>307</v>
      </c>
      <c r="B254" t="s">
        <v>45</v>
      </c>
    </row>
    <row r="255" spans="1:2">
      <c r="A255" t="s">
        <v>308</v>
      </c>
      <c r="B255" t="s">
        <v>40</v>
      </c>
    </row>
    <row r="256" spans="1:2">
      <c r="A256" t="s">
        <v>309</v>
      </c>
      <c r="B256" t="s">
        <v>40</v>
      </c>
    </row>
    <row r="257" spans="1:2">
      <c r="A257" t="s">
        <v>310</v>
      </c>
      <c r="B257" t="s">
        <v>45</v>
      </c>
    </row>
    <row r="258" spans="1:2">
      <c r="A258" t="s">
        <v>311</v>
      </c>
      <c r="B258" t="s">
        <v>42</v>
      </c>
    </row>
    <row r="259" spans="1:2">
      <c r="A259" t="s">
        <v>312</v>
      </c>
      <c r="B259" t="s">
        <v>45</v>
      </c>
    </row>
    <row r="260" spans="1:2">
      <c r="A260" t="s">
        <v>313</v>
      </c>
      <c r="B260" t="s">
        <v>41</v>
      </c>
    </row>
    <row r="261" spans="1:2">
      <c r="A261" t="s">
        <v>314</v>
      </c>
      <c r="B261" t="s">
        <v>41</v>
      </c>
    </row>
    <row r="262" spans="1:2">
      <c r="A262" t="s">
        <v>315</v>
      </c>
      <c r="B262" t="s">
        <v>41</v>
      </c>
    </row>
    <row r="263" spans="1:2">
      <c r="A263" t="s">
        <v>316</v>
      </c>
      <c r="B263" t="s">
        <v>41</v>
      </c>
    </row>
    <row r="264" spans="1:2">
      <c r="A264" t="s">
        <v>317</v>
      </c>
      <c r="B264" t="s">
        <v>41</v>
      </c>
    </row>
    <row r="265" spans="1:2">
      <c r="A265" t="s">
        <v>318</v>
      </c>
      <c r="B265" t="s">
        <v>41</v>
      </c>
    </row>
    <row r="266" spans="1:2">
      <c r="A266" t="s">
        <v>319</v>
      </c>
      <c r="B266" t="s">
        <v>41</v>
      </c>
    </row>
    <row r="267" spans="1:2">
      <c r="A267" t="s">
        <v>320</v>
      </c>
      <c r="B267" t="s">
        <v>41</v>
      </c>
    </row>
    <row r="268" spans="1:2">
      <c r="A268" t="s">
        <v>321</v>
      </c>
      <c r="B268" t="s">
        <v>41</v>
      </c>
    </row>
    <row r="269" spans="1:2">
      <c r="A269" t="s">
        <v>322</v>
      </c>
      <c r="B269" t="s">
        <v>41</v>
      </c>
    </row>
    <row r="270" spans="1:2">
      <c r="A270" t="s">
        <v>323</v>
      </c>
      <c r="B270" t="s">
        <v>41</v>
      </c>
    </row>
    <row r="271" spans="1:2">
      <c r="A271" t="s">
        <v>324</v>
      </c>
      <c r="B271" t="s">
        <v>45</v>
      </c>
    </row>
    <row r="272" spans="1:2">
      <c r="A272" t="s">
        <v>325</v>
      </c>
      <c r="B272" t="s">
        <v>45</v>
      </c>
    </row>
    <row r="273" spans="1:2">
      <c r="A273" t="s">
        <v>326</v>
      </c>
      <c r="B273" t="s">
        <v>38</v>
      </c>
    </row>
    <row r="274" spans="1:2">
      <c r="A274" t="s">
        <v>327</v>
      </c>
      <c r="B274" t="s">
        <v>41</v>
      </c>
    </row>
    <row r="275" spans="1:2">
      <c r="A275" t="s">
        <v>328</v>
      </c>
      <c r="B275" t="s">
        <v>45</v>
      </c>
    </row>
    <row r="276" spans="1:2">
      <c r="A276" t="s">
        <v>329</v>
      </c>
      <c r="B276" t="s">
        <v>45</v>
      </c>
    </row>
    <row r="277" spans="1:2">
      <c r="A277" t="s">
        <v>330</v>
      </c>
      <c r="B277" t="s">
        <v>40</v>
      </c>
    </row>
    <row r="278" spans="1:2">
      <c r="A278" t="s">
        <v>331</v>
      </c>
      <c r="B278" t="s">
        <v>40</v>
      </c>
    </row>
    <row r="279" spans="1:2">
      <c r="A279" t="s">
        <v>332</v>
      </c>
      <c r="B279" t="s">
        <v>40</v>
      </c>
    </row>
    <row r="280" spans="1:2">
      <c r="A280" t="s">
        <v>333</v>
      </c>
      <c r="B280" t="s">
        <v>45</v>
      </c>
    </row>
    <row r="281" spans="1:2">
      <c r="A281" t="s">
        <v>334</v>
      </c>
      <c r="B281" t="s">
        <v>40</v>
      </c>
    </row>
    <row r="282" spans="1:2">
      <c r="A282" t="s">
        <v>335</v>
      </c>
      <c r="B282" t="s">
        <v>40</v>
      </c>
    </row>
    <row r="283" spans="1:2">
      <c r="A283" t="s">
        <v>336</v>
      </c>
      <c r="B283" t="s">
        <v>40</v>
      </c>
    </row>
    <row r="284" spans="1:2">
      <c r="A284" t="s">
        <v>337</v>
      </c>
      <c r="B284" t="s">
        <v>40</v>
      </c>
    </row>
    <row r="285" spans="1:2">
      <c r="A285" t="s">
        <v>338</v>
      </c>
      <c r="B285" t="s">
        <v>40</v>
      </c>
    </row>
    <row r="286" spans="1:2">
      <c r="A286" t="s">
        <v>339</v>
      </c>
      <c r="B286" t="s">
        <v>40</v>
      </c>
    </row>
    <row r="287" spans="1:2">
      <c r="A287" t="s">
        <v>340</v>
      </c>
      <c r="B287" t="s">
        <v>40</v>
      </c>
    </row>
    <row r="288" spans="1:2">
      <c r="A288" t="s">
        <v>341</v>
      </c>
      <c r="B288" t="s">
        <v>40</v>
      </c>
    </row>
    <row r="289" spans="1:2">
      <c r="A289" t="s">
        <v>342</v>
      </c>
      <c r="B289" t="s">
        <v>40</v>
      </c>
    </row>
    <row r="290" spans="1:2">
      <c r="A290" t="s">
        <v>343</v>
      </c>
      <c r="B290" t="s">
        <v>40</v>
      </c>
    </row>
    <row r="291" spans="1:2">
      <c r="A291" t="s">
        <v>344</v>
      </c>
      <c r="B291" t="s">
        <v>40</v>
      </c>
    </row>
    <row r="292" spans="1:2">
      <c r="A292" t="s">
        <v>345</v>
      </c>
      <c r="B292" t="s">
        <v>40</v>
      </c>
    </row>
    <row r="293" spans="1:2">
      <c r="A293" t="s">
        <v>346</v>
      </c>
      <c r="B293" t="s">
        <v>40</v>
      </c>
    </row>
    <row r="294" spans="1:2">
      <c r="A294" t="s">
        <v>347</v>
      </c>
      <c r="B294" t="s">
        <v>42</v>
      </c>
    </row>
    <row r="295" spans="1:2">
      <c r="A295" t="s">
        <v>348</v>
      </c>
      <c r="B295" t="s">
        <v>42</v>
      </c>
    </row>
    <row r="296" spans="1:2">
      <c r="A296" t="s">
        <v>349</v>
      </c>
      <c r="B296" t="s">
        <v>42</v>
      </c>
    </row>
    <row r="297" spans="1:2">
      <c r="A297" t="s">
        <v>350</v>
      </c>
      <c r="B297" t="s">
        <v>42</v>
      </c>
    </row>
    <row r="298" spans="1:2">
      <c r="A298" t="s">
        <v>351</v>
      </c>
      <c r="B298" t="s">
        <v>42</v>
      </c>
    </row>
    <row r="299" spans="1:2">
      <c r="A299" t="s">
        <v>352</v>
      </c>
      <c r="B299" t="s">
        <v>42</v>
      </c>
    </row>
    <row r="300" spans="1:2">
      <c r="A300" t="s">
        <v>353</v>
      </c>
      <c r="B300" t="s">
        <v>42</v>
      </c>
    </row>
    <row r="301" spans="1:2">
      <c r="A301" t="s">
        <v>354</v>
      </c>
      <c r="B301" t="s">
        <v>42</v>
      </c>
    </row>
    <row r="302" spans="1:2">
      <c r="A302" t="s">
        <v>355</v>
      </c>
      <c r="B302" t="s">
        <v>42</v>
      </c>
    </row>
    <row r="303" spans="1:2">
      <c r="A303" t="s">
        <v>356</v>
      </c>
      <c r="B303" t="s">
        <v>41</v>
      </c>
    </row>
    <row r="304" spans="1:2">
      <c r="A304" t="s">
        <v>357</v>
      </c>
      <c r="B304" t="s">
        <v>37</v>
      </c>
    </row>
    <row r="305" spans="1:2">
      <c r="A305" t="s">
        <v>358</v>
      </c>
      <c r="B305" t="s">
        <v>42</v>
      </c>
    </row>
    <row r="306" spans="1:2">
      <c r="A306" t="s">
        <v>359</v>
      </c>
      <c r="B306" t="s">
        <v>42</v>
      </c>
    </row>
    <row r="307" spans="1:2">
      <c r="A307" t="s">
        <v>360</v>
      </c>
      <c r="B307" t="s">
        <v>42</v>
      </c>
    </row>
    <row r="308" spans="1:2">
      <c r="A308" t="s">
        <v>361</v>
      </c>
      <c r="B308" t="s">
        <v>42</v>
      </c>
    </row>
    <row r="309" spans="1:2">
      <c r="A309" t="s">
        <v>362</v>
      </c>
      <c r="B309" t="s">
        <v>42</v>
      </c>
    </row>
    <row r="310" spans="1:2">
      <c r="A310" t="s">
        <v>363</v>
      </c>
      <c r="B310" t="s">
        <v>42</v>
      </c>
    </row>
    <row r="311" spans="1:2">
      <c r="A311" t="s">
        <v>364</v>
      </c>
      <c r="B311" t="s">
        <v>42</v>
      </c>
    </row>
    <row r="312" spans="1:2">
      <c r="A312" t="s">
        <v>365</v>
      </c>
      <c r="B312" t="s">
        <v>44</v>
      </c>
    </row>
    <row r="313" spans="1:2">
      <c r="A313" t="s">
        <v>366</v>
      </c>
      <c r="B313" t="s">
        <v>41</v>
      </c>
    </row>
    <row r="314" spans="1:2">
      <c r="A314" t="s">
        <v>367</v>
      </c>
      <c r="B314" t="s">
        <v>41</v>
      </c>
    </row>
    <row r="315" spans="1:2">
      <c r="A315" t="s">
        <v>368</v>
      </c>
      <c r="B315" t="s">
        <v>42</v>
      </c>
    </row>
    <row r="316" spans="1:2">
      <c r="A316" t="s">
        <v>369</v>
      </c>
      <c r="B316" t="s">
        <v>40</v>
      </c>
    </row>
    <row r="317" spans="1:2">
      <c r="A317" t="s">
        <v>370</v>
      </c>
      <c r="B317" t="s">
        <v>40</v>
      </c>
    </row>
    <row r="318" spans="1:2">
      <c r="A318" t="s">
        <v>371</v>
      </c>
      <c r="B318" t="s">
        <v>45</v>
      </c>
    </row>
    <row r="319" spans="1:2">
      <c r="A319" t="s">
        <v>372</v>
      </c>
      <c r="B319" t="s">
        <v>45</v>
      </c>
    </row>
    <row r="320" spans="1:2">
      <c r="A320" t="s">
        <v>373</v>
      </c>
      <c r="B320" t="s">
        <v>45</v>
      </c>
    </row>
    <row r="321" spans="1:2">
      <c r="A321" t="s">
        <v>374</v>
      </c>
      <c r="B321" t="s">
        <v>45</v>
      </c>
    </row>
    <row r="322" spans="1:2">
      <c r="A322" t="s">
        <v>375</v>
      </c>
      <c r="B322" t="s">
        <v>45</v>
      </c>
    </row>
    <row r="323" spans="1:2">
      <c r="A323" t="s">
        <v>376</v>
      </c>
      <c r="B323" t="s">
        <v>45</v>
      </c>
    </row>
    <row r="324" spans="1:2">
      <c r="A324" t="s">
        <v>377</v>
      </c>
      <c r="B324" t="s">
        <v>45</v>
      </c>
    </row>
    <row r="325" spans="1:2">
      <c r="A325" t="s">
        <v>378</v>
      </c>
      <c r="B325" t="s">
        <v>45</v>
      </c>
    </row>
    <row r="326" spans="1:2">
      <c r="A326" t="s">
        <v>379</v>
      </c>
      <c r="B326" t="s">
        <v>45</v>
      </c>
    </row>
    <row r="327" spans="1:2">
      <c r="A327" t="s">
        <v>380</v>
      </c>
      <c r="B327" t="s">
        <v>45</v>
      </c>
    </row>
    <row r="328" spans="1:2">
      <c r="A328" t="s">
        <v>381</v>
      </c>
      <c r="B328" t="s">
        <v>41</v>
      </c>
    </row>
    <row r="329" spans="1:2">
      <c r="A329" t="s">
        <v>382</v>
      </c>
      <c r="B329" t="s">
        <v>42</v>
      </c>
    </row>
    <row r="330" spans="1:2">
      <c r="A330" t="s">
        <v>383</v>
      </c>
      <c r="B330" t="s">
        <v>42</v>
      </c>
    </row>
    <row r="331" spans="1:2">
      <c r="A331" t="s">
        <v>384</v>
      </c>
      <c r="B331" t="s">
        <v>42</v>
      </c>
    </row>
    <row r="332" spans="1:2">
      <c r="A332" t="s">
        <v>385</v>
      </c>
      <c r="B332" t="s">
        <v>45</v>
      </c>
    </row>
    <row r="333" spans="1:2">
      <c r="A333" t="s">
        <v>386</v>
      </c>
      <c r="B333" t="s">
        <v>45</v>
      </c>
    </row>
    <row r="334" spans="1:2">
      <c r="A334" t="s">
        <v>387</v>
      </c>
      <c r="B334" t="s">
        <v>42</v>
      </c>
    </row>
    <row r="335" spans="1:2">
      <c r="A335" t="s">
        <v>388</v>
      </c>
      <c r="B335" t="s">
        <v>37</v>
      </c>
    </row>
    <row r="336" spans="1:2">
      <c r="A336" t="s">
        <v>389</v>
      </c>
      <c r="B336" t="s">
        <v>41</v>
      </c>
    </row>
    <row r="337" spans="1:2">
      <c r="A337" t="s">
        <v>390</v>
      </c>
      <c r="B337" t="s">
        <v>42</v>
      </c>
    </row>
    <row r="338" spans="1:2">
      <c r="A338" t="s">
        <v>391</v>
      </c>
      <c r="B338" t="s">
        <v>45</v>
      </c>
    </row>
    <row r="339" spans="1:2">
      <c r="A339" t="s">
        <v>392</v>
      </c>
      <c r="B339" t="s">
        <v>45</v>
      </c>
    </row>
    <row r="340" spans="1:2">
      <c r="A340" t="s">
        <v>393</v>
      </c>
      <c r="B340" t="s">
        <v>45</v>
      </c>
    </row>
    <row r="341" spans="1:2">
      <c r="A341" t="s">
        <v>394</v>
      </c>
      <c r="B341" t="s">
        <v>41</v>
      </c>
    </row>
    <row r="342" spans="1:2">
      <c r="A342" t="s">
        <v>395</v>
      </c>
      <c r="B342" t="s">
        <v>41</v>
      </c>
    </row>
    <row r="343" spans="1:2">
      <c r="A343" t="s">
        <v>396</v>
      </c>
      <c r="B343" t="s">
        <v>45</v>
      </c>
    </row>
    <row r="344" spans="1:2">
      <c r="A344" t="s">
        <v>397</v>
      </c>
      <c r="B344" t="s">
        <v>44</v>
      </c>
    </row>
    <row r="345" spans="1:2">
      <c r="A345" t="s">
        <v>101</v>
      </c>
      <c r="B345" t="s">
        <v>44</v>
      </c>
    </row>
    <row r="346" spans="1:2">
      <c r="A346" t="s">
        <v>398</v>
      </c>
      <c r="B346" t="s">
        <v>42</v>
      </c>
    </row>
    <row r="347" spans="1:2">
      <c r="A347" t="s">
        <v>399</v>
      </c>
      <c r="B347" t="s">
        <v>41</v>
      </c>
    </row>
    <row r="348" spans="1:2">
      <c r="A348" t="s">
        <v>400</v>
      </c>
      <c r="B348" t="s">
        <v>42</v>
      </c>
    </row>
    <row r="349" spans="1:2">
      <c r="A349" t="s">
        <v>401</v>
      </c>
      <c r="B349" t="s">
        <v>45</v>
      </c>
    </row>
    <row r="350" spans="1:2">
      <c r="A350" t="s">
        <v>402</v>
      </c>
      <c r="B350" t="s">
        <v>45</v>
      </c>
    </row>
    <row r="351" spans="1:2">
      <c r="A351" t="s">
        <v>403</v>
      </c>
      <c r="B351" t="s">
        <v>42</v>
      </c>
    </row>
    <row r="352" spans="1:2">
      <c r="A352" t="s">
        <v>404</v>
      </c>
      <c r="B352" t="s">
        <v>38</v>
      </c>
    </row>
    <row r="353" spans="1:2">
      <c r="A353" t="s">
        <v>405</v>
      </c>
      <c r="B353" t="s">
        <v>42</v>
      </c>
    </row>
    <row r="354" spans="1:2">
      <c r="A354" t="s">
        <v>406</v>
      </c>
      <c r="B354" t="s">
        <v>45</v>
      </c>
    </row>
    <row r="355" spans="1:2">
      <c r="A355" t="s">
        <v>407</v>
      </c>
      <c r="B355" t="s">
        <v>44</v>
      </c>
    </row>
    <row r="356" spans="1:2">
      <c r="A356" t="s">
        <v>408</v>
      </c>
      <c r="B356" t="s">
        <v>44</v>
      </c>
    </row>
    <row r="357" spans="1:2">
      <c r="A357" t="s">
        <v>409</v>
      </c>
      <c r="B357" t="s">
        <v>44</v>
      </c>
    </row>
    <row r="358" spans="1:2">
      <c r="A358" t="s">
        <v>410</v>
      </c>
      <c r="B358" t="s">
        <v>44</v>
      </c>
    </row>
    <row r="359" spans="1:2">
      <c r="A359" t="s">
        <v>411</v>
      </c>
      <c r="B359" t="s">
        <v>44</v>
      </c>
    </row>
    <row r="360" spans="1:2">
      <c r="A360" t="s">
        <v>412</v>
      </c>
      <c r="B360" t="s">
        <v>45</v>
      </c>
    </row>
    <row r="361" spans="1:2">
      <c r="A361" t="s">
        <v>413</v>
      </c>
      <c r="B361" t="s">
        <v>41</v>
      </c>
    </row>
    <row r="362" spans="1:2">
      <c r="A362" t="s">
        <v>414</v>
      </c>
      <c r="B362" t="s">
        <v>38</v>
      </c>
    </row>
    <row r="363" spans="1:2">
      <c r="A363" t="s">
        <v>415</v>
      </c>
      <c r="B363" t="s">
        <v>45</v>
      </c>
    </row>
    <row r="364" spans="1:2">
      <c r="A364" t="s">
        <v>416</v>
      </c>
      <c r="B364" t="s">
        <v>45</v>
      </c>
    </row>
    <row r="365" spans="1:2">
      <c r="A365" s="290" t="s">
        <v>417</v>
      </c>
      <c r="B365" t="s">
        <v>44</v>
      </c>
    </row>
    <row r="366" spans="1:2">
      <c r="A366" t="s">
        <v>418</v>
      </c>
      <c r="B366" t="s">
        <v>45</v>
      </c>
    </row>
    <row r="367" spans="1:2">
      <c r="A367" t="s">
        <v>419</v>
      </c>
      <c r="B367" t="s">
        <v>45</v>
      </c>
    </row>
    <row r="368" spans="1:2">
      <c r="A368" t="s">
        <v>420</v>
      </c>
      <c r="B368" t="s">
        <v>45</v>
      </c>
    </row>
    <row r="369" spans="1:2">
      <c r="A369" t="s">
        <v>421</v>
      </c>
      <c r="B369" t="s">
        <v>45</v>
      </c>
    </row>
    <row r="370" spans="1:2">
      <c r="A370" t="s">
        <v>422</v>
      </c>
      <c r="B370" t="s">
        <v>41</v>
      </c>
    </row>
    <row r="371" spans="1:2">
      <c r="A371" t="s">
        <v>423</v>
      </c>
      <c r="B371" t="s">
        <v>41</v>
      </c>
    </row>
    <row r="372" spans="1:2">
      <c r="A372" s="290" t="s">
        <v>424</v>
      </c>
      <c r="B372" t="s">
        <v>44</v>
      </c>
    </row>
    <row r="373" spans="1:2">
      <c r="A373" t="s">
        <v>425</v>
      </c>
      <c r="B373" t="s">
        <v>45</v>
      </c>
    </row>
    <row r="374" spans="1:2">
      <c r="A374" t="s">
        <v>426</v>
      </c>
      <c r="B374" t="s">
        <v>45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
    <tabColor rgb="FF00B050"/>
  </sheetPr>
  <dimension ref="A1:Q677"/>
  <sheetViews>
    <sheetView showGridLines="0" zoomScaleNormal="100" workbookViewId="0">
      <pane xSplit="2" ySplit="1" topLeftCell="I670" activePane="bottomRight" state="frozen"/>
      <selection pane="topRight" sqref="A1:A21"/>
      <selection pane="bottomLeft" sqref="A1:A21"/>
      <selection pane="bottomRight" activeCell="M6" sqref="M6"/>
    </sheetView>
  </sheetViews>
  <sheetFormatPr defaultColWidth="9.109375" defaultRowHeight="14.4" outlineLevelRow="2"/>
  <cols>
    <col min="1" max="1" width="15.44140625" customWidth="1"/>
    <col min="2" max="2" width="31.33203125" customWidth="1"/>
    <col min="3" max="3" width="23.5546875" customWidth="1"/>
    <col min="4" max="4" width="24" bestFit="1" customWidth="1"/>
    <col min="5" max="5" width="15.44140625" customWidth="1"/>
    <col min="6" max="6" width="16.6640625" customWidth="1"/>
    <col min="7" max="7" width="25.6640625" customWidth="1"/>
    <col min="8" max="8" width="34" customWidth="1"/>
    <col min="9" max="9" width="19.33203125" style="72" customWidth="1"/>
    <col min="10" max="10" width="18.88671875" customWidth="1"/>
    <col min="11" max="11" width="15.33203125" style="63" bestFit="1" customWidth="1"/>
    <col min="12" max="12" width="38.6640625" style="70" customWidth="1"/>
    <col min="13" max="13" width="26.33203125" style="70" customWidth="1"/>
    <col min="14" max="14" width="11.88671875" style="110" bestFit="1" customWidth="1"/>
    <col min="15" max="15" width="20.33203125" style="105" bestFit="1" customWidth="1"/>
    <col min="16" max="16" width="17" style="108" bestFit="1" customWidth="1"/>
    <col min="17" max="17" width="18.109375" style="105" bestFit="1" customWidth="1"/>
    <col min="18" max="16384" width="9.109375" style="105"/>
  </cols>
  <sheetData>
    <row r="1" spans="1:17" s="106" customFormat="1" ht="54.6" thickBot="1">
      <c r="A1" s="187" t="s">
        <v>36</v>
      </c>
      <c r="B1" s="55" t="s">
        <v>427</v>
      </c>
      <c r="C1" s="55" t="s">
        <v>428</v>
      </c>
      <c r="D1" s="56" t="s">
        <v>429</v>
      </c>
      <c r="E1" s="57" t="s">
        <v>430</v>
      </c>
      <c r="F1" s="58" t="s">
        <v>431</v>
      </c>
      <c r="G1" s="58" t="s">
        <v>64</v>
      </c>
      <c r="H1" s="58" t="s">
        <v>432</v>
      </c>
      <c r="I1" s="58" t="s">
        <v>433</v>
      </c>
      <c r="J1" s="58" t="s">
        <v>434</v>
      </c>
      <c r="K1" s="93" t="s">
        <v>435</v>
      </c>
      <c r="L1" s="98" t="s">
        <v>436</v>
      </c>
      <c r="M1" s="96" t="s">
        <v>437</v>
      </c>
      <c r="N1" s="111"/>
      <c r="P1" s="109"/>
    </row>
    <row r="2" spans="1:17">
      <c r="K2" s="64"/>
      <c r="L2" s="97"/>
      <c r="M2" s="97"/>
      <c r="O2"/>
      <c r="P2"/>
      <c r="Q2"/>
    </row>
    <row r="3" spans="1:17" ht="15.6">
      <c r="A3" s="417" t="s">
        <v>438</v>
      </c>
      <c r="B3" s="417" t="s">
        <v>427</v>
      </c>
      <c r="C3" s="418" t="s">
        <v>428</v>
      </c>
      <c r="D3" s="419" t="s">
        <v>429</v>
      </c>
      <c r="E3" s="420" t="s">
        <v>430</v>
      </c>
      <c r="F3" s="420" t="s">
        <v>431</v>
      </c>
      <c r="G3" s="420" t="s">
        <v>64</v>
      </c>
      <c r="H3" s="420" t="s">
        <v>432</v>
      </c>
      <c r="I3" s="420" t="s">
        <v>433</v>
      </c>
      <c r="J3" s="420" t="s">
        <v>434</v>
      </c>
      <c r="K3" s="421" t="s">
        <v>435</v>
      </c>
      <c r="L3" s="422" t="s">
        <v>439</v>
      </c>
      <c r="M3" s="422" t="s">
        <v>437</v>
      </c>
      <c r="O3"/>
      <c r="P3"/>
      <c r="Q3"/>
    </row>
    <row r="4" spans="1:17" outlineLevel="2">
      <c r="A4" s="413" t="s">
        <v>29</v>
      </c>
      <c r="B4" s="398" t="s">
        <v>440</v>
      </c>
      <c r="C4" s="398" t="s">
        <v>440</v>
      </c>
      <c r="D4" s="399" t="s">
        <v>441</v>
      </c>
      <c r="E4" s="398" t="s">
        <v>442</v>
      </c>
      <c r="F4" s="398" t="s">
        <v>443</v>
      </c>
      <c r="G4" s="400" t="s">
        <v>444</v>
      </c>
      <c r="H4" s="400" t="str">
        <f>VLOOKUP(G4,Ruimtesoort[],2,FALSE)</f>
        <v>Niet in onderhoud</v>
      </c>
      <c r="I4" s="401">
        <v>1</v>
      </c>
      <c r="J4" s="402" t="s">
        <v>445</v>
      </c>
      <c r="K4" s="403">
        <v>17.7</v>
      </c>
      <c r="L4" s="287">
        <f>_xlfn.XLOOKUP(Ruimtestaat[[#This Row],[Ruimtesoort / Werkprogramma ]],'Prijzenblad Keender'!$C$2:$C$10,'Prijzenblad Keender'!$G$2:$G$10,"")</f>
        <v>0</v>
      </c>
      <c r="M4" s="287">
        <f t="shared" ref="M4:M67" si="0">IF(L4=0,0,L4*K4)</f>
        <v>0</v>
      </c>
      <c r="O4"/>
      <c r="P4"/>
      <c r="Q4"/>
    </row>
    <row r="5" spans="1:17" outlineLevel="2">
      <c r="A5" s="413" t="s">
        <v>29</v>
      </c>
      <c r="B5" s="398" t="s">
        <v>440</v>
      </c>
      <c r="C5" s="398" t="s">
        <v>440</v>
      </c>
      <c r="D5" s="399" t="s">
        <v>441</v>
      </c>
      <c r="E5" s="398" t="s">
        <v>442</v>
      </c>
      <c r="F5" s="398" t="s">
        <v>443</v>
      </c>
      <c r="G5" s="400" t="s">
        <v>444</v>
      </c>
      <c r="H5" s="400" t="str">
        <f>VLOOKUP(G5,Ruimtesoort[],2,FALSE)</f>
        <v>Niet in onderhoud</v>
      </c>
      <c r="I5" s="401">
        <v>2</v>
      </c>
      <c r="J5" s="402" t="s">
        <v>445</v>
      </c>
      <c r="K5" s="403">
        <v>17.7</v>
      </c>
      <c r="L5" s="287">
        <f>_xlfn.XLOOKUP(Ruimtestaat[[#This Row],[Ruimtesoort / Werkprogramma ]],'Prijzenblad Keender'!$C$2:$C$10,'Prijzenblad Keender'!$G$2:$G$10,"")</f>
        <v>0</v>
      </c>
      <c r="M5" s="287">
        <f t="shared" si="0"/>
        <v>0</v>
      </c>
      <c r="O5"/>
      <c r="P5"/>
      <c r="Q5"/>
    </row>
    <row r="6" spans="1:17" outlineLevel="2">
      <c r="A6" s="413" t="s">
        <v>29</v>
      </c>
      <c r="B6" s="398" t="s">
        <v>440</v>
      </c>
      <c r="C6" s="398" t="s">
        <v>440</v>
      </c>
      <c r="D6" s="399" t="s">
        <v>441</v>
      </c>
      <c r="E6" s="398" t="s">
        <v>442</v>
      </c>
      <c r="F6" s="398" t="s">
        <v>443</v>
      </c>
      <c r="G6" s="400" t="s">
        <v>446</v>
      </c>
      <c r="H6" s="400" t="str">
        <f>VLOOKUP(G6,Ruimtesoort[],2,FALSE)</f>
        <v>Vakspecifieke ruimte</v>
      </c>
      <c r="I6" s="401">
        <v>3</v>
      </c>
      <c r="J6" s="402" t="s">
        <v>447</v>
      </c>
      <c r="K6" s="403">
        <v>80.3</v>
      </c>
      <c r="L6" s="287">
        <f>_xlfn.XLOOKUP(Ruimtestaat[[#This Row],[Ruimtesoort / Werkprogramma ]],'Prijzenblad Keender'!$C$2:$C$10,'Prijzenblad Keender'!$G$2:$G$10,"")</f>
        <v>0</v>
      </c>
      <c r="M6" s="287">
        <f t="shared" si="0"/>
        <v>0</v>
      </c>
      <c r="O6"/>
      <c r="P6"/>
      <c r="Q6"/>
    </row>
    <row r="7" spans="1:17" outlineLevel="2">
      <c r="A7" s="413" t="s">
        <v>29</v>
      </c>
      <c r="B7" s="398" t="s">
        <v>440</v>
      </c>
      <c r="C7" s="398" t="s">
        <v>440</v>
      </c>
      <c r="D7" s="399" t="s">
        <v>441</v>
      </c>
      <c r="E7" s="398" t="s">
        <v>442</v>
      </c>
      <c r="F7" s="398" t="s">
        <v>443</v>
      </c>
      <c r="G7" s="400" t="s">
        <v>448</v>
      </c>
      <c r="H7" s="400" t="str">
        <f>VLOOKUP(G7,Ruimtesoort[],2,FALSE)</f>
        <v>Klaslokaal</v>
      </c>
      <c r="I7" s="401">
        <v>4</v>
      </c>
      <c r="J7" s="402" t="s">
        <v>445</v>
      </c>
      <c r="K7" s="403">
        <v>74.5</v>
      </c>
      <c r="L7" s="287">
        <f>_xlfn.XLOOKUP(Ruimtestaat[[#This Row],[Ruimtesoort / Werkprogramma ]],'Prijzenblad Keender'!$C$2:$C$10,'Prijzenblad Keender'!$G$2:$G$10,"")</f>
        <v>0</v>
      </c>
      <c r="M7" s="287">
        <f t="shared" si="0"/>
        <v>0</v>
      </c>
      <c r="O7"/>
      <c r="P7"/>
      <c r="Q7"/>
    </row>
    <row r="8" spans="1:17" outlineLevel="2">
      <c r="A8" s="413" t="s">
        <v>29</v>
      </c>
      <c r="B8" s="398" t="s">
        <v>440</v>
      </c>
      <c r="C8" s="398" t="s">
        <v>440</v>
      </c>
      <c r="D8" s="399" t="s">
        <v>441</v>
      </c>
      <c r="E8" s="398" t="s">
        <v>442</v>
      </c>
      <c r="F8" s="398" t="s">
        <v>443</v>
      </c>
      <c r="G8" s="400" t="s">
        <v>449</v>
      </c>
      <c r="H8" s="400" t="str">
        <f>VLOOKUP(G8,Ruimtesoort[],2,FALSE)</f>
        <v>Sanitair</v>
      </c>
      <c r="I8" s="401">
        <v>5</v>
      </c>
      <c r="J8" s="402" t="s">
        <v>450</v>
      </c>
      <c r="K8" s="403">
        <v>6.5</v>
      </c>
      <c r="L8" s="287">
        <f>_xlfn.XLOOKUP(Ruimtestaat[[#This Row],[Ruimtesoort / Werkprogramma ]],'Prijzenblad Keender'!$C$2:$C$10,'Prijzenblad Keender'!$G$2:$G$10,"")</f>
        <v>0</v>
      </c>
      <c r="M8" s="287">
        <f t="shared" si="0"/>
        <v>0</v>
      </c>
      <c r="O8"/>
      <c r="P8"/>
      <c r="Q8"/>
    </row>
    <row r="9" spans="1:17" outlineLevel="2">
      <c r="A9" s="413" t="s">
        <v>29</v>
      </c>
      <c r="B9" s="398" t="s">
        <v>440</v>
      </c>
      <c r="C9" s="398" t="s">
        <v>440</v>
      </c>
      <c r="D9" s="399" t="s">
        <v>441</v>
      </c>
      <c r="E9" s="398" t="s">
        <v>442</v>
      </c>
      <c r="F9" s="398" t="s">
        <v>443</v>
      </c>
      <c r="G9" s="400" t="s">
        <v>425</v>
      </c>
      <c r="H9" s="400" t="str">
        <f>VLOOKUP(G9,Ruimtesoort[],2,FALSE)</f>
        <v>Niet in onderhoud</v>
      </c>
      <c r="I9" s="401">
        <v>6</v>
      </c>
      <c r="J9" s="402" t="s">
        <v>445</v>
      </c>
      <c r="K9" s="403">
        <v>50.9</v>
      </c>
      <c r="L9" s="287">
        <f>_xlfn.XLOOKUP(Ruimtestaat[[#This Row],[Ruimtesoort / Werkprogramma ]],'Prijzenblad Keender'!$C$2:$C$10,'Prijzenblad Keender'!$G$2:$G$10,"")</f>
        <v>0</v>
      </c>
      <c r="M9" s="287">
        <f t="shared" si="0"/>
        <v>0</v>
      </c>
      <c r="O9"/>
      <c r="P9"/>
      <c r="Q9"/>
    </row>
    <row r="10" spans="1:17" outlineLevel="2">
      <c r="A10" s="413" t="s">
        <v>29</v>
      </c>
      <c r="B10" s="398" t="s">
        <v>440</v>
      </c>
      <c r="C10" s="398" t="s">
        <v>440</v>
      </c>
      <c r="D10" s="399" t="s">
        <v>441</v>
      </c>
      <c r="E10" s="398" t="s">
        <v>442</v>
      </c>
      <c r="F10" s="398" t="s">
        <v>443</v>
      </c>
      <c r="G10" s="400" t="s">
        <v>425</v>
      </c>
      <c r="H10" s="400" t="str">
        <f>VLOOKUP(G10,Ruimtesoort[],2,FALSE)</f>
        <v>Niet in onderhoud</v>
      </c>
      <c r="I10" s="401">
        <v>7</v>
      </c>
      <c r="J10" s="402" t="s">
        <v>451</v>
      </c>
      <c r="K10" s="403">
        <v>49.9</v>
      </c>
      <c r="L10" s="287">
        <f>_xlfn.XLOOKUP(Ruimtestaat[[#This Row],[Ruimtesoort / Werkprogramma ]],'Prijzenblad Keender'!$C$2:$C$10,'Prijzenblad Keender'!$G$2:$G$10,"")</f>
        <v>0</v>
      </c>
      <c r="M10" s="287">
        <f t="shared" si="0"/>
        <v>0</v>
      </c>
      <c r="O10"/>
      <c r="P10"/>
      <c r="Q10"/>
    </row>
    <row r="11" spans="1:17" outlineLevel="2">
      <c r="A11" s="413" t="s">
        <v>29</v>
      </c>
      <c r="B11" s="398" t="s">
        <v>440</v>
      </c>
      <c r="C11" s="398" t="s">
        <v>440</v>
      </c>
      <c r="D11" s="399" t="s">
        <v>441</v>
      </c>
      <c r="E11" s="398" t="s">
        <v>442</v>
      </c>
      <c r="F11" s="398" t="s">
        <v>443</v>
      </c>
      <c r="G11" s="400" t="s">
        <v>215</v>
      </c>
      <c r="H11" s="400" t="str">
        <f>VLOOKUP(G11,Ruimtesoort[],2,FALSE)</f>
        <v>Klaslokaal</v>
      </c>
      <c r="I11" s="401">
        <v>8</v>
      </c>
      <c r="J11" s="402" t="s">
        <v>445</v>
      </c>
      <c r="K11" s="403">
        <v>50.1</v>
      </c>
      <c r="L11" s="287">
        <f>_xlfn.XLOOKUP(Ruimtestaat[[#This Row],[Ruimtesoort / Werkprogramma ]],'Prijzenblad Keender'!$C$2:$C$10,'Prijzenblad Keender'!$G$2:$G$10,"")</f>
        <v>0</v>
      </c>
      <c r="M11" s="287">
        <f t="shared" si="0"/>
        <v>0</v>
      </c>
      <c r="O11"/>
      <c r="P11"/>
      <c r="Q11"/>
    </row>
    <row r="12" spans="1:17" outlineLevel="2">
      <c r="A12" s="413" t="s">
        <v>29</v>
      </c>
      <c r="B12" s="398" t="s">
        <v>440</v>
      </c>
      <c r="C12" s="398" t="s">
        <v>440</v>
      </c>
      <c r="D12" s="399" t="s">
        <v>441</v>
      </c>
      <c r="E12" s="398" t="s">
        <v>442</v>
      </c>
      <c r="F12" s="398" t="s">
        <v>443</v>
      </c>
      <c r="G12" s="400" t="s">
        <v>452</v>
      </c>
      <c r="H12" s="400" t="str">
        <f>VLOOKUP(G12,Ruimtesoort[],2,FALSE)</f>
        <v>Klaslokaal</v>
      </c>
      <c r="I12" s="401">
        <v>9</v>
      </c>
      <c r="J12" s="402" t="s">
        <v>445</v>
      </c>
      <c r="K12" s="403">
        <v>50.3</v>
      </c>
      <c r="L12" s="287">
        <f>_xlfn.XLOOKUP(Ruimtestaat[[#This Row],[Ruimtesoort / Werkprogramma ]],'Prijzenblad Keender'!$C$2:$C$10,'Prijzenblad Keender'!$G$2:$G$10,"")</f>
        <v>0</v>
      </c>
      <c r="M12" s="287">
        <f t="shared" si="0"/>
        <v>0</v>
      </c>
      <c r="O12"/>
      <c r="P12"/>
      <c r="Q12"/>
    </row>
    <row r="13" spans="1:17" outlineLevel="2">
      <c r="A13" s="413" t="s">
        <v>29</v>
      </c>
      <c r="B13" s="398" t="s">
        <v>440</v>
      </c>
      <c r="C13" s="398" t="s">
        <v>440</v>
      </c>
      <c r="D13" s="399" t="s">
        <v>441</v>
      </c>
      <c r="E13" s="398" t="s">
        <v>442</v>
      </c>
      <c r="F13" s="398" t="s">
        <v>443</v>
      </c>
      <c r="G13" s="400" t="s">
        <v>453</v>
      </c>
      <c r="H13" s="400" t="str">
        <f>VLOOKUP(G13,Ruimtesoort[],2,FALSE)</f>
        <v>Verkeersruimte</v>
      </c>
      <c r="I13" s="401">
        <v>10</v>
      </c>
      <c r="J13" s="402" t="s">
        <v>445</v>
      </c>
      <c r="K13" s="403">
        <v>103.3</v>
      </c>
      <c r="L13" s="287">
        <f>_xlfn.XLOOKUP(Ruimtestaat[[#This Row],[Ruimtesoort / Werkprogramma ]],'Prijzenblad Keender'!$C$2:$C$10,'Prijzenblad Keender'!$G$2:$G$10,"")</f>
        <v>0</v>
      </c>
      <c r="M13" s="287">
        <f t="shared" si="0"/>
        <v>0</v>
      </c>
      <c r="O13"/>
      <c r="P13"/>
      <c r="Q13"/>
    </row>
    <row r="14" spans="1:17" outlineLevel="2">
      <c r="A14" s="413" t="s">
        <v>29</v>
      </c>
      <c r="B14" s="398" t="s">
        <v>440</v>
      </c>
      <c r="C14" s="398" t="s">
        <v>440</v>
      </c>
      <c r="D14" s="399" t="s">
        <v>441</v>
      </c>
      <c r="E14" s="398" t="s">
        <v>442</v>
      </c>
      <c r="F14" s="398" t="s">
        <v>443</v>
      </c>
      <c r="G14" s="400" t="s">
        <v>454</v>
      </c>
      <c r="H14" s="400" t="str">
        <f>VLOOKUP(G14,Ruimtesoort[],2,FALSE)</f>
        <v>Administratieve ruimte</v>
      </c>
      <c r="I14" s="401">
        <v>11</v>
      </c>
      <c r="J14" s="402" t="s">
        <v>445</v>
      </c>
      <c r="K14" s="403">
        <v>17.100000000000001</v>
      </c>
      <c r="L14" s="287">
        <f>_xlfn.XLOOKUP(Ruimtestaat[[#This Row],[Ruimtesoort / Werkprogramma ]],'Prijzenblad Keender'!$C$2:$C$10,'Prijzenblad Keender'!$G$2:$G$10,"")</f>
        <v>0</v>
      </c>
      <c r="M14" s="287">
        <f t="shared" si="0"/>
        <v>0</v>
      </c>
      <c r="O14"/>
      <c r="P14"/>
      <c r="Q14"/>
    </row>
    <row r="15" spans="1:17" outlineLevel="2">
      <c r="A15" s="413" t="s">
        <v>29</v>
      </c>
      <c r="B15" s="398" t="s">
        <v>440</v>
      </c>
      <c r="C15" s="398" t="s">
        <v>440</v>
      </c>
      <c r="D15" s="399" t="s">
        <v>441</v>
      </c>
      <c r="E15" s="398" t="s">
        <v>442</v>
      </c>
      <c r="F15" s="398" t="s">
        <v>443</v>
      </c>
      <c r="G15" s="400" t="s">
        <v>449</v>
      </c>
      <c r="H15" s="400" t="str">
        <f>VLOOKUP(G15,Ruimtesoort[],2,FALSE)</f>
        <v>Sanitair</v>
      </c>
      <c r="I15" s="401">
        <v>12</v>
      </c>
      <c r="J15" s="402" t="s">
        <v>445</v>
      </c>
      <c r="K15" s="403">
        <v>18.2</v>
      </c>
      <c r="L15" s="287">
        <f>_xlfn.XLOOKUP(Ruimtestaat[[#This Row],[Ruimtesoort / Werkprogramma ]],'Prijzenblad Keender'!$C$2:$C$10,'Prijzenblad Keender'!$G$2:$G$10,"")</f>
        <v>0</v>
      </c>
      <c r="M15" s="287">
        <f t="shared" si="0"/>
        <v>0</v>
      </c>
      <c r="O15"/>
      <c r="P15"/>
      <c r="Q15"/>
    </row>
    <row r="16" spans="1:17" outlineLevel="2">
      <c r="A16" s="413" t="s">
        <v>29</v>
      </c>
      <c r="B16" s="398" t="s">
        <v>440</v>
      </c>
      <c r="C16" s="398" t="s">
        <v>440</v>
      </c>
      <c r="D16" s="399" t="s">
        <v>441</v>
      </c>
      <c r="E16" s="398" t="s">
        <v>442</v>
      </c>
      <c r="F16" s="398" t="s">
        <v>443</v>
      </c>
      <c r="G16" s="400" t="s">
        <v>455</v>
      </c>
      <c r="H16" s="400" t="str">
        <f>VLOOKUP(G16,Ruimtesoort[],2,FALSE)</f>
        <v>Verkeersruimte</v>
      </c>
      <c r="I16" s="401">
        <v>13</v>
      </c>
      <c r="J16" s="402" t="s">
        <v>456</v>
      </c>
      <c r="K16" s="403">
        <v>5.3</v>
      </c>
      <c r="L16" s="287">
        <f>_xlfn.XLOOKUP(Ruimtestaat[[#This Row],[Ruimtesoort / Werkprogramma ]],'Prijzenblad Keender'!$C$2:$C$10,'Prijzenblad Keender'!$G$2:$G$10,"")</f>
        <v>0</v>
      </c>
      <c r="M16" s="287">
        <f t="shared" si="0"/>
        <v>0</v>
      </c>
      <c r="O16"/>
      <c r="P16"/>
      <c r="Q16"/>
    </row>
    <row r="17" spans="1:17" outlineLevel="2">
      <c r="A17" s="413" t="s">
        <v>29</v>
      </c>
      <c r="B17" s="398" t="s">
        <v>440</v>
      </c>
      <c r="C17" s="398" t="s">
        <v>440</v>
      </c>
      <c r="D17" s="399" t="s">
        <v>441</v>
      </c>
      <c r="E17" s="398" t="s">
        <v>442</v>
      </c>
      <c r="F17" s="398" t="s">
        <v>443</v>
      </c>
      <c r="G17" s="400" t="s">
        <v>457</v>
      </c>
      <c r="H17" s="400" t="str">
        <f>VLOOKUP(G17,Ruimtesoort[],2,FALSE)</f>
        <v>Verkeersruimte</v>
      </c>
      <c r="I17" s="401">
        <v>14</v>
      </c>
      <c r="J17" s="402" t="s">
        <v>445</v>
      </c>
      <c r="K17" s="403">
        <v>3.8</v>
      </c>
      <c r="L17" s="287">
        <f>_xlfn.XLOOKUP(Ruimtestaat[[#This Row],[Ruimtesoort / Werkprogramma ]],'Prijzenblad Keender'!$C$2:$C$10,'Prijzenblad Keender'!$G$2:$G$10,"")</f>
        <v>0</v>
      </c>
      <c r="M17" s="287">
        <f t="shared" si="0"/>
        <v>0</v>
      </c>
      <c r="O17"/>
      <c r="P17"/>
      <c r="Q17"/>
    </row>
    <row r="18" spans="1:17" outlineLevel="2">
      <c r="A18" s="413" t="s">
        <v>29</v>
      </c>
      <c r="B18" s="398" t="s">
        <v>440</v>
      </c>
      <c r="C18" s="398" t="s">
        <v>440</v>
      </c>
      <c r="D18" s="399" t="s">
        <v>441</v>
      </c>
      <c r="E18" s="398" t="s">
        <v>442</v>
      </c>
      <c r="F18" s="398" t="s">
        <v>443</v>
      </c>
      <c r="G18" s="400" t="s">
        <v>449</v>
      </c>
      <c r="H18" s="400" t="str">
        <f>VLOOKUP(G18,Ruimtesoort[],2,FALSE)</f>
        <v>Sanitair</v>
      </c>
      <c r="I18" s="401">
        <v>15</v>
      </c>
      <c r="J18" s="402" t="s">
        <v>450</v>
      </c>
      <c r="K18" s="403">
        <v>2.5</v>
      </c>
      <c r="L18" s="287">
        <f>_xlfn.XLOOKUP(Ruimtestaat[[#This Row],[Ruimtesoort / Werkprogramma ]],'Prijzenblad Keender'!$C$2:$C$10,'Prijzenblad Keender'!$G$2:$G$10,"")</f>
        <v>0</v>
      </c>
      <c r="M18" s="287">
        <f t="shared" si="0"/>
        <v>0</v>
      </c>
      <c r="O18"/>
      <c r="P18"/>
      <c r="Q18"/>
    </row>
    <row r="19" spans="1:17" outlineLevel="2">
      <c r="A19" s="413" t="s">
        <v>29</v>
      </c>
      <c r="B19" s="398" t="s">
        <v>440</v>
      </c>
      <c r="C19" s="398" t="s">
        <v>440</v>
      </c>
      <c r="D19" s="399" t="s">
        <v>441</v>
      </c>
      <c r="E19" s="398" t="s">
        <v>442</v>
      </c>
      <c r="F19" s="398" t="s">
        <v>443</v>
      </c>
      <c r="G19" s="400" t="s">
        <v>453</v>
      </c>
      <c r="H19" s="400" t="str">
        <f>VLOOKUP(G19,Ruimtesoort[],2,FALSE)</f>
        <v>Verkeersruimte</v>
      </c>
      <c r="I19" s="401">
        <v>16</v>
      </c>
      <c r="J19" s="402" t="s">
        <v>445</v>
      </c>
      <c r="K19" s="403">
        <v>41.3</v>
      </c>
      <c r="L19" s="287">
        <f>_xlfn.XLOOKUP(Ruimtestaat[[#This Row],[Ruimtesoort / Werkprogramma ]],'Prijzenblad Keender'!$C$2:$C$10,'Prijzenblad Keender'!$G$2:$G$10,"")</f>
        <v>0</v>
      </c>
      <c r="M19" s="287">
        <f t="shared" si="0"/>
        <v>0</v>
      </c>
      <c r="O19"/>
      <c r="P19"/>
      <c r="Q19"/>
    </row>
    <row r="20" spans="1:17" outlineLevel="2">
      <c r="A20" s="413" t="s">
        <v>29</v>
      </c>
      <c r="B20" s="398" t="s">
        <v>440</v>
      </c>
      <c r="C20" s="398" t="s">
        <v>440</v>
      </c>
      <c r="D20" s="399" t="s">
        <v>441</v>
      </c>
      <c r="E20" s="398" t="s">
        <v>442</v>
      </c>
      <c r="F20" s="398" t="s">
        <v>443</v>
      </c>
      <c r="G20" s="400" t="s">
        <v>141</v>
      </c>
      <c r="H20" s="400" t="str">
        <f>VLOOKUP(G20,Ruimtesoort[],2,FALSE)</f>
        <v>Vakspecifieke ruimte</v>
      </c>
      <c r="I20" s="401">
        <v>17</v>
      </c>
      <c r="J20" s="402" t="s">
        <v>445</v>
      </c>
      <c r="K20" s="403">
        <v>133</v>
      </c>
      <c r="L20" s="287">
        <f>_xlfn.XLOOKUP(Ruimtestaat[[#This Row],[Ruimtesoort / Werkprogramma ]],'Prijzenblad Keender'!$C$2:$C$10,'Prijzenblad Keender'!$G$2:$G$10,"")</f>
        <v>0</v>
      </c>
      <c r="M20" s="287">
        <f t="shared" si="0"/>
        <v>0</v>
      </c>
      <c r="O20"/>
      <c r="P20"/>
      <c r="Q20"/>
    </row>
    <row r="21" spans="1:17" outlineLevel="2">
      <c r="A21" s="413" t="s">
        <v>29</v>
      </c>
      <c r="B21" s="398" t="s">
        <v>440</v>
      </c>
      <c r="C21" s="398" t="s">
        <v>440</v>
      </c>
      <c r="D21" s="399" t="s">
        <v>441</v>
      </c>
      <c r="E21" s="398" t="s">
        <v>442</v>
      </c>
      <c r="F21" s="398" t="s">
        <v>443</v>
      </c>
      <c r="G21" s="404" t="s">
        <v>409</v>
      </c>
      <c r="H21" s="400" t="str">
        <f>VLOOKUP(G21,Ruimtesoort[],2,FALSE)</f>
        <v>BSO / kinderdagopvang /peuterspeelzaal</v>
      </c>
      <c r="I21" s="401">
        <v>18</v>
      </c>
      <c r="J21" s="402" t="s">
        <v>445</v>
      </c>
      <c r="K21" s="405">
        <v>8.1999999999999993</v>
      </c>
      <c r="L21" s="287">
        <f>_xlfn.XLOOKUP(Ruimtestaat[[#This Row],[Ruimtesoort / Werkprogramma ]],'Prijzenblad Keender'!$C$2:$C$10,'Prijzenblad Keender'!$G$2:$G$10,"")</f>
        <v>0</v>
      </c>
      <c r="M21" s="287">
        <f t="shared" si="0"/>
        <v>0</v>
      </c>
      <c r="O21" s="107"/>
    </row>
    <row r="22" spans="1:17" outlineLevel="2">
      <c r="A22" s="413" t="s">
        <v>29</v>
      </c>
      <c r="B22" s="398" t="s">
        <v>440</v>
      </c>
      <c r="C22" s="398" t="s">
        <v>440</v>
      </c>
      <c r="D22" s="399" t="s">
        <v>441</v>
      </c>
      <c r="E22" s="398" t="s">
        <v>442</v>
      </c>
      <c r="F22" s="398" t="s">
        <v>443</v>
      </c>
      <c r="G22" s="400" t="s">
        <v>453</v>
      </c>
      <c r="H22" s="400" t="str">
        <f>VLOOKUP(G22,Ruimtesoort[],2,FALSE)</f>
        <v>Verkeersruimte</v>
      </c>
      <c r="I22" s="401">
        <v>19</v>
      </c>
      <c r="J22" s="402" t="s">
        <v>445</v>
      </c>
      <c r="K22" s="405">
        <v>34.4</v>
      </c>
      <c r="L22" s="287">
        <f>_xlfn.XLOOKUP(Ruimtestaat[[#This Row],[Ruimtesoort / Werkprogramma ]],'Prijzenblad Keender'!$C$2:$C$10,'Prijzenblad Keender'!$G$2:$G$10,"")</f>
        <v>0</v>
      </c>
      <c r="M22" s="287">
        <f t="shared" si="0"/>
        <v>0</v>
      </c>
      <c r="O22" s="107"/>
    </row>
    <row r="23" spans="1:17" outlineLevel="2">
      <c r="A23" s="413" t="s">
        <v>29</v>
      </c>
      <c r="B23" s="398" t="s">
        <v>440</v>
      </c>
      <c r="C23" s="398" t="s">
        <v>440</v>
      </c>
      <c r="D23" s="399" t="s">
        <v>441</v>
      </c>
      <c r="E23" s="398" t="s">
        <v>442</v>
      </c>
      <c r="F23" s="398" t="s">
        <v>443</v>
      </c>
      <c r="G23" s="400" t="s">
        <v>453</v>
      </c>
      <c r="H23" s="400" t="str">
        <f>VLOOKUP(G23,Ruimtesoort[],2,FALSE)</f>
        <v>Verkeersruimte</v>
      </c>
      <c r="I23" s="401">
        <v>20</v>
      </c>
      <c r="J23" s="402" t="s">
        <v>458</v>
      </c>
      <c r="K23" s="405">
        <v>103.5</v>
      </c>
      <c r="L23" s="287">
        <f>_xlfn.XLOOKUP(Ruimtestaat[[#This Row],[Ruimtesoort / Werkprogramma ]],'Prijzenblad Keender'!$C$2:$C$10,'Prijzenblad Keender'!$G$2:$G$10,"")</f>
        <v>0</v>
      </c>
      <c r="M23" s="287">
        <f t="shared" si="0"/>
        <v>0</v>
      </c>
      <c r="O23" s="107"/>
    </row>
    <row r="24" spans="1:17" outlineLevel="2">
      <c r="A24" s="413" t="s">
        <v>29</v>
      </c>
      <c r="B24" s="398" t="s">
        <v>440</v>
      </c>
      <c r="C24" s="398" t="s">
        <v>440</v>
      </c>
      <c r="D24" s="399" t="s">
        <v>441</v>
      </c>
      <c r="E24" s="398" t="s">
        <v>442</v>
      </c>
      <c r="F24" s="398" t="s">
        <v>443</v>
      </c>
      <c r="G24" s="400" t="s">
        <v>449</v>
      </c>
      <c r="H24" s="400" t="str">
        <f>VLOOKUP(G24,Ruimtesoort[],2,FALSE)</f>
        <v>Sanitair</v>
      </c>
      <c r="I24" s="401">
        <v>21</v>
      </c>
      <c r="J24" s="402" t="s">
        <v>445</v>
      </c>
      <c r="K24" s="405">
        <v>28.5</v>
      </c>
      <c r="L24" s="287">
        <f>_xlfn.XLOOKUP(Ruimtestaat[[#This Row],[Ruimtesoort / Werkprogramma ]],'Prijzenblad Keender'!$C$2:$C$10,'Prijzenblad Keender'!$G$2:$G$10,"")</f>
        <v>0</v>
      </c>
      <c r="M24" s="287">
        <f t="shared" si="0"/>
        <v>0</v>
      </c>
      <c r="O24" s="107"/>
    </row>
    <row r="25" spans="1:17" outlineLevel="2">
      <c r="A25" s="413" t="s">
        <v>29</v>
      </c>
      <c r="B25" s="398" t="s">
        <v>440</v>
      </c>
      <c r="C25" s="398" t="s">
        <v>440</v>
      </c>
      <c r="D25" s="399" t="s">
        <v>441</v>
      </c>
      <c r="E25" s="398" t="s">
        <v>442</v>
      </c>
      <c r="F25" s="398" t="s">
        <v>443</v>
      </c>
      <c r="G25" s="400" t="s">
        <v>455</v>
      </c>
      <c r="H25" s="400" t="str">
        <f>VLOOKUP(G25,Ruimtesoort[],2,FALSE)</f>
        <v>Verkeersruimte</v>
      </c>
      <c r="I25" s="401">
        <v>22</v>
      </c>
      <c r="J25" s="402" t="s">
        <v>459</v>
      </c>
      <c r="K25" s="405">
        <v>7</v>
      </c>
      <c r="L25" s="287">
        <f>_xlfn.XLOOKUP(Ruimtestaat[[#This Row],[Ruimtesoort / Werkprogramma ]],'Prijzenblad Keender'!$C$2:$C$10,'Prijzenblad Keender'!$G$2:$G$10,"")</f>
        <v>0</v>
      </c>
      <c r="M25" s="287">
        <f t="shared" si="0"/>
        <v>0</v>
      </c>
      <c r="O25" s="107"/>
    </row>
    <row r="26" spans="1:17" outlineLevel="2">
      <c r="A26" s="413" t="s">
        <v>29</v>
      </c>
      <c r="B26" s="398" t="s">
        <v>440</v>
      </c>
      <c r="C26" s="398" t="s">
        <v>440</v>
      </c>
      <c r="D26" s="399" t="s">
        <v>441</v>
      </c>
      <c r="E26" s="398" t="s">
        <v>442</v>
      </c>
      <c r="F26" s="398" t="s">
        <v>443</v>
      </c>
      <c r="G26" s="400" t="s">
        <v>452</v>
      </c>
      <c r="H26" s="400" t="str">
        <f>VLOOKUP(G26,Ruimtesoort[],2,FALSE)</f>
        <v>Klaslokaal</v>
      </c>
      <c r="I26" s="401">
        <v>23</v>
      </c>
      <c r="J26" s="402" t="s">
        <v>445</v>
      </c>
      <c r="K26" s="405">
        <v>58.6</v>
      </c>
      <c r="L26" s="287">
        <f>_xlfn.XLOOKUP(Ruimtestaat[[#This Row],[Ruimtesoort / Werkprogramma ]],'Prijzenblad Keender'!$C$2:$C$10,'Prijzenblad Keender'!$G$2:$G$10,"")</f>
        <v>0</v>
      </c>
      <c r="M26" s="287">
        <f t="shared" si="0"/>
        <v>0</v>
      </c>
      <c r="O26" s="107"/>
    </row>
    <row r="27" spans="1:17" outlineLevel="2">
      <c r="A27" s="413" t="s">
        <v>29</v>
      </c>
      <c r="B27" s="398" t="s">
        <v>440</v>
      </c>
      <c r="C27" s="398" t="s">
        <v>440</v>
      </c>
      <c r="D27" s="399" t="s">
        <v>441</v>
      </c>
      <c r="E27" s="398" t="s">
        <v>442</v>
      </c>
      <c r="F27" s="398" t="s">
        <v>443</v>
      </c>
      <c r="G27" s="400" t="s">
        <v>452</v>
      </c>
      <c r="H27" s="400" t="str">
        <f>VLOOKUP(G27,Ruimtesoort[],2,FALSE)</f>
        <v>Klaslokaal</v>
      </c>
      <c r="I27" s="401">
        <v>24</v>
      </c>
      <c r="J27" s="402" t="s">
        <v>445</v>
      </c>
      <c r="K27" s="405">
        <v>58</v>
      </c>
      <c r="L27" s="287">
        <f>_xlfn.XLOOKUP(Ruimtestaat[[#This Row],[Ruimtesoort / Werkprogramma ]],'Prijzenblad Keender'!$C$2:$C$10,'Prijzenblad Keender'!$G$2:$G$10,"")</f>
        <v>0</v>
      </c>
      <c r="M27" s="287">
        <f t="shared" si="0"/>
        <v>0</v>
      </c>
      <c r="O27" s="107"/>
    </row>
    <row r="28" spans="1:17" outlineLevel="2">
      <c r="A28" s="413" t="s">
        <v>29</v>
      </c>
      <c r="B28" s="398" t="s">
        <v>440</v>
      </c>
      <c r="C28" s="398" t="s">
        <v>440</v>
      </c>
      <c r="D28" s="399" t="s">
        <v>441</v>
      </c>
      <c r="E28" s="398" t="s">
        <v>442</v>
      </c>
      <c r="F28" s="398" t="s">
        <v>443</v>
      </c>
      <c r="G28" s="400" t="s">
        <v>426</v>
      </c>
      <c r="H28" s="400" t="str">
        <f>VLOOKUP(G28,Ruimtesoort[],2,FALSE)</f>
        <v>Niet in onderhoud</v>
      </c>
      <c r="I28" s="401">
        <v>25</v>
      </c>
      <c r="J28" s="402" t="s">
        <v>445</v>
      </c>
      <c r="K28" s="405">
        <v>58</v>
      </c>
      <c r="L28" s="287">
        <f>_xlfn.XLOOKUP(Ruimtestaat[[#This Row],[Ruimtesoort / Werkprogramma ]],'Prijzenblad Keender'!$C$2:$C$10,'Prijzenblad Keender'!$G$2:$G$10,"")</f>
        <v>0</v>
      </c>
      <c r="M28" s="287">
        <f t="shared" si="0"/>
        <v>0</v>
      </c>
      <c r="O28" s="107"/>
    </row>
    <row r="29" spans="1:17" outlineLevel="2">
      <c r="A29" s="413" t="s">
        <v>29</v>
      </c>
      <c r="B29" s="398" t="s">
        <v>440</v>
      </c>
      <c r="C29" s="398" t="s">
        <v>440</v>
      </c>
      <c r="D29" s="399" t="s">
        <v>441</v>
      </c>
      <c r="E29" s="398" t="s">
        <v>442</v>
      </c>
      <c r="F29" s="398" t="s">
        <v>443</v>
      </c>
      <c r="G29" s="400" t="s">
        <v>454</v>
      </c>
      <c r="H29" s="400" t="str">
        <f>VLOOKUP(G29,Ruimtesoort[],2,FALSE)</f>
        <v>Administratieve ruimte</v>
      </c>
      <c r="I29" s="401">
        <v>26</v>
      </c>
      <c r="J29" s="402" t="s">
        <v>445</v>
      </c>
      <c r="K29" s="405">
        <v>20.5</v>
      </c>
      <c r="L29" s="287">
        <f>_xlfn.XLOOKUP(Ruimtestaat[[#This Row],[Ruimtesoort / Werkprogramma ]],'Prijzenblad Keender'!$C$2:$C$10,'Prijzenblad Keender'!$G$2:$G$10,"")</f>
        <v>0</v>
      </c>
      <c r="M29" s="287">
        <f t="shared" si="0"/>
        <v>0</v>
      </c>
      <c r="O29" s="107"/>
    </row>
    <row r="30" spans="1:17" outlineLevel="2">
      <c r="A30" s="413" t="s">
        <v>29</v>
      </c>
      <c r="B30" s="398" t="s">
        <v>440</v>
      </c>
      <c r="C30" s="398" t="s">
        <v>440</v>
      </c>
      <c r="D30" s="399" t="s">
        <v>441</v>
      </c>
      <c r="E30" s="398" t="s">
        <v>442</v>
      </c>
      <c r="F30" s="398" t="s">
        <v>443</v>
      </c>
      <c r="G30" s="400" t="s">
        <v>323</v>
      </c>
      <c r="H30" s="400" t="str">
        <f>VLOOKUP(G30,Ruimtesoort[],2,FALSE)</f>
        <v>Vakspecifieke ruimte</v>
      </c>
      <c r="I30" s="401">
        <v>27</v>
      </c>
      <c r="J30" s="402" t="s">
        <v>445</v>
      </c>
      <c r="K30" s="405">
        <v>10.5</v>
      </c>
      <c r="L30" s="287">
        <f>_xlfn.XLOOKUP(Ruimtestaat[[#This Row],[Ruimtesoort / Werkprogramma ]],'Prijzenblad Keender'!$C$2:$C$10,'Prijzenblad Keender'!$G$2:$G$10,"")</f>
        <v>0</v>
      </c>
      <c r="M30" s="287">
        <f t="shared" si="0"/>
        <v>0</v>
      </c>
      <c r="O30" s="107"/>
    </row>
    <row r="31" spans="1:17" outlineLevel="2">
      <c r="A31" s="413" t="s">
        <v>29</v>
      </c>
      <c r="B31" s="398" t="s">
        <v>440</v>
      </c>
      <c r="C31" s="398" t="s">
        <v>440</v>
      </c>
      <c r="D31" s="399" t="s">
        <v>441</v>
      </c>
      <c r="E31" s="398" t="s">
        <v>442</v>
      </c>
      <c r="F31" s="398" t="s">
        <v>443</v>
      </c>
      <c r="G31" s="404" t="s">
        <v>391</v>
      </c>
      <c r="H31" s="400" t="str">
        <f>VLOOKUP(G31,Ruimtesoort[],2,FALSE)</f>
        <v>Niet in onderhoud</v>
      </c>
      <c r="I31" s="401">
        <v>28</v>
      </c>
      <c r="J31" s="402" t="s">
        <v>445</v>
      </c>
      <c r="K31" s="405">
        <v>1.2</v>
      </c>
      <c r="L31" s="287">
        <f>_xlfn.XLOOKUP(Ruimtestaat[[#This Row],[Ruimtesoort / Werkprogramma ]],'Prijzenblad Keender'!$C$2:$C$10,'Prijzenblad Keender'!$G$2:$G$10,"")</f>
        <v>0</v>
      </c>
      <c r="M31" s="287">
        <f t="shared" si="0"/>
        <v>0</v>
      </c>
      <c r="O31" s="107"/>
    </row>
    <row r="32" spans="1:17" outlineLevel="2">
      <c r="A32" s="413" t="s">
        <v>29</v>
      </c>
      <c r="B32" s="398" t="s">
        <v>440</v>
      </c>
      <c r="C32" s="398" t="s">
        <v>440</v>
      </c>
      <c r="D32" s="399" t="s">
        <v>441</v>
      </c>
      <c r="E32" s="398" t="s">
        <v>442</v>
      </c>
      <c r="F32" s="398" t="s">
        <v>443</v>
      </c>
      <c r="G32" s="400" t="s">
        <v>444</v>
      </c>
      <c r="H32" s="400" t="str">
        <f>VLOOKUP(G32,Ruimtesoort[],2,FALSE)</f>
        <v>Niet in onderhoud</v>
      </c>
      <c r="I32" s="401">
        <v>29</v>
      </c>
      <c r="J32" s="402" t="s">
        <v>445</v>
      </c>
      <c r="K32" s="405">
        <v>4.5999999999999996</v>
      </c>
      <c r="L32" s="287">
        <f>_xlfn.XLOOKUP(Ruimtestaat[[#This Row],[Ruimtesoort / Werkprogramma ]],'Prijzenblad Keender'!$C$2:$C$10,'Prijzenblad Keender'!$G$2:$G$10,"")</f>
        <v>0</v>
      </c>
      <c r="M32" s="287">
        <f t="shared" si="0"/>
        <v>0</v>
      </c>
      <c r="O32" s="107"/>
    </row>
    <row r="33" spans="1:15" outlineLevel="2">
      <c r="A33" s="413" t="s">
        <v>29</v>
      </c>
      <c r="B33" s="398" t="s">
        <v>440</v>
      </c>
      <c r="C33" s="398" t="s">
        <v>440</v>
      </c>
      <c r="D33" s="399" t="s">
        <v>441</v>
      </c>
      <c r="E33" s="398" t="s">
        <v>442</v>
      </c>
      <c r="F33" s="398" t="s">
        <v>443</v>
      </c>
      <c r="G33" s="400" t="s">
        <v>115</v>
      </c>
      <c r="H33" s="400" t="str">
        <f>VLOOKUP(G33,Ruimtesoort[],2,FALSE)</f>
        <v>Administratieve ruimte</v>
      </c>
      <c r="I33" s="401">
        <v>30</v>
      </c>
      <c r="J33" s="402" t="s">
        <v>445</v>
      </c>
      <c r="K33" s="403">
        <v>24</v>
      </c>
      <c r="L33" s="287">
        <f>_xlfn.XLOOKUP(Ruimtestaat[[#This Row],[Ruimtesoort / Werkprogramma ]],'Prijzenblad Keender'!$C$2:$C$10,'Prijzenblad Keender'!$G$2:$G$10,"")</f>
        <v>0</v>
      </c>
      <c r="M33" s="287">
        <f t="shared" si="0"/>
        <v>0</v>
      </c>
      <c r="O33" s="107"/>
    </row>
    <row r="34" spans="1:15" outlineLevel="2">
      <c r="A34" s="413" t="s">
        <v>29</v>
      </c>
      <c r="B34" s="398" t="s">
        <v>440</v>
      </c>
      <c r="C34" s="398" t="s">
        <v>440</v>
      </c>
      <c r="D34" s="399" t="s">
        <v>441</v>
      </c>
      <c r="E34" s="398" t="s">
        <v>442</v>
      </c>
      <c r="F34" s="398" t="s">
        <v>443</v>
      </c>
      <c r="G34" s="400" t="s">
        <v>452</v>
      </c>
      <c r="H34" s="400" t="str">
        <f>VLOOKUP(G34,Ruimtesoort[],2,FALSE)</f>
        <v>Klaslokaal</v>
      </c>
      <c r="I34" s="401">
        <v>31</v>
      </c>
      <c r="J34" s="402" t="s">
        <v>445</v>
      </c>
      <c r="K34" s="403">
        <v>58.5</v>
      </c>
      <c r="L34" s="287">
        <f>_xlfn.XLOOKUP(Ruimtestaat[[#This Row],[Ruimtesoort / Werkprogramma ]],'Prijzenblad Keender'!$C$2:$C$10,'Prijzenblad Keender'!$G$2:$G$10,"")</f>
        <v>0</v>
      </c>
      <c r="M34" s="287">
        <f t="shared" si="0"/>
        <v>0</v>
      </c>
      <c r="O34" s="107"/>
    </row>
    <row r="35" spans="1:15" outlineLevel="2">
      <c r="A35" s="413" t="s">
        <v>29</v>
      </c>
      <c r="B35" s="398" t="s">
        <v>440</v>
      </c>
      <c r="C35" s="398" t="s">
        <v>440</v>
      </c>
      <c r="D35" s="399" t="s">
        <v>441</v>
      </c>
      <c r="E35" s="398" t="s">
        <v>442</v>
      </c>
      <c r="F35" s="398" t="s">
        <v>443</v>
      </c>
      <c r="G35" s="400" t="s">
        <v>452</v>
      </c>
      <c r="H35" s="400" t="str">
        <f>VLOOKUP(G35,Ruimtesoort[],2,FALSE)</f>
        <v>Klaslokaal</v>
      </c>
      <c r="I35" s="401">
        <v>32</v>
      </c>
      <c r="J35" s="402" t="s">
        <v>445</v>
      </c>
      <c r="K35" s="403">
        <v>60.1</v>
      </c>
      <c r="L35" s="287">
        <f>_xlfn.XLOOKUP(Ruimtestaat[[#This Row],[Ruimtesoort / Werkprogramma ]],'Prijzenblad Keender'!$C$2:$C$10,'Prijzenblad Keender'!$G$2:$G$10,"")</f>
        <v>0</v>
      </c>
      <c r="M35" s="287">
        <f t="shared" si="0"/>
        <v>0</v>
      </c>
      <c r="O35" s="107"/>
    </row>
    <row r="36" spans="1:15" outlineLevel="2">
      <c r="A36" s="413" t="s">
        <v>29</v>
      </c>
      <c r="B36" s="398" t="s">
        <v>440</v>
      </c>
      <c r="C36" s="398" t="s">
        <v>440</v>
      </c>
      <c r="D36" s="399" t="s">
        <v>441</v>
      </c>
      <c r="E36" s="398" t="s">
        <v>442</v>
      </c>
      <c r="F36" s="398" t="s">
        <v>443</v>
      </c>
      <c r="G36" s="400" t="s">
        <v>452</v>
      </c>
      <c r="H36" s="400" t="str">
        <f>VLOOKUP(G36,Ruimtesoort[],2,FALSE)</f>
        <v>Klaslokaal</v>
      </c>
      <c r="I36" s="401">
        <v>33</v>
      </c>
      <c r="J36" s="402" t="s">
        <v>445</v>
      </c>
      <c r="K36" s="403">
        <v>58.5</v>
      </c>
      <c r="L36" s="287">
        <f>_xlfn.XLOOKUP(Ruimtestaat[[#This Row],[Ruimtesoort / Werkprogramma ]],'Prijzenblad Keender'!$C$2:$C$10,'Prijzenblad Keender'!$G$2:$G$10,"")</f>
        <v>0</v>
      </c>
      <c r="M36" s="287">
        <f t="shared" si="0"/>
        <v>0</v>
      </c>
      <c r="O36" s="107"/>
    </row>
    <row r="37" spans="1:15" outlineLevel="2">
      <c r="A37" s="413" t="s">
        <v>29</v>
      </c>
      <c r="B37" s="398" t="s">
        <v>440</v>
      </c>
      <c r="C37" s="398" t="s">
        <v>440</v>
      </c>
      <c r="D37" s="399" t="s">
        <v>441</v>
      </c>
      <c r="E37" s="398" t="s">
        <v>442</v>
      </c>
      <c r="F37" s="398" t="s">
        <v>443</v>
      </c>
      <c r="G37" s="400" t="s">
        <v>409</v>
      </c>
      <c r="H37" s="400" t="str">
        <f>VLOOKUP(G37,Ruimtesoort[],2,FALSE)</f>
        <v>BSO / kinderdagopvang /peuterspeelzaal</v>
      </c>
      <c r="I37" s="401">
        <v>34</v>
      </c>
      <c r="J37" s="402" t="s">
        <v>445</v>
      </c>
      <c r="K37" s="403">
        <v>43.4</v>
      </c>
      <c r="L37" s="287">
        <f>_xlfn.XLOOKUP(Ruimtestaat[[#This Row],[Ruimtesoort / Werkprogramma ]],'Prijzenblad Keender'!$C$2:$C$10,'Prijzenblad Keender'!$G$2:$G$10,"")</f>
        <v>0</v>
      </c>
      <c r="M37" s="287">
        <f t="shared" si="0"/>
        <v>0</v>
      </c>
      <c r="O37" s="107"/>
    </row>
    <row r="38" spans="1:15" outlineLevel="2">
      <c r="A38" s="413" t="s">
        <v>29</v>
      </c>
      <c r="B38" s="398" t="s">
        <v>440</v>
      </c>
      <c r="C38" s="398" t="s">
        <v>440</v>
      </c>
      <c r="D38" s="399" t="s">
        <v>441</v>
      </c>
      <c r="E38" s="398" t="s">
        <v>442</v>
      </c>
      <c r="F38" s="398" t="s">
        <v>443</v>
      </c>
      <c r="G38" s="400" t="s">
        <v>460</v>
      </c>
      <c r="H38" s="400" t="str">
        <f>VLOOKUP(G38,Ruimtesoort[],2,FALSE)</f>
        <v>Restauratieve ruimte</v>
      </c>
      <c r="I38" s="401">
        <v>35</v>
      </c>
      <c r="J38" s="402" t="s">
        <v>458</v>
      </c>
      <c r="K38" s="403">
        <v>11.8</v>
      </c>
      <c r="L38" s="287">
        <f>_xlfn.XLOOKUP(Ruimtestaat[[#This Row],[Ruimtesoort / Werkprogramma ]],'Prijzenblad Keender'!$C$2:$C$10,'Prijzenblad Keender'!$G$2:$G$10,"")</f>
        <v>0</v>
      </c>
      <c r="M38" s="287">
        <f t="shared" si="0"/>
        <v>0</v>
      </c>
      <c r="O38" s="107"/>
    </row>
    <row r="39" spans="1:15" outlineLevel="2">
      <c r="A39" s="413" t="s">
        <v>29</v>
      </c>
      <c r="B39" s="398" t="s">
        <v>440</v>
      </c>
      <c r="C39" s="398" t="s">
        <v>440</v>
      </c>
      <c r="D39" s="399" t="s">
        <v>441</v>
      </c>
      <c r="E39" s="398" t="s">
        <v>442</v>
      </c>
      <c r="F39" s="398" t="s">
        <v>443</v>
      </c>
      <c r="G39" s="400" t="s">
        <v>444</v>
      </c>
      <c r="H39" s="400" t="str">
        <f>VLOOKUP(G39,Ruimtesoort[],2,FALSE)</f>
        <v>Niet in onderhoud</v>
      </c>
      <c r="I39" s="401">
        <v>36</v>
      </c>
      <c r="J39" s="402" t="s">
        <v>445</v>
      </c>
      <c r="K39" s="403">
        <v>18.600000000000001</v>
      </c>
      <c r="L39" s="287">
        <f>_xlfn.XLOOKUP(Ruimtestaat[[#This Row],[Ruimtesoort / Werkprogramma ]],'Prijzenblad Keender'!$C$2:$C$10,'Prijzenblad Keender'!$G$2:$G$10,"")</f>
        <v>0</v>
      </c>
      <c r="M39" s="287">
        <f t="shared" si="0"/>
        <v>0</v>
      </c>
      <c r="O39" s="107"/>
    </row>
    <row r="40" spans="1:15" outlineLevel="2">
      <c r="A40" s="413" t="s">
        <v>29</v>
      </c>
      <c r="B40" s="398" t="s">
        <v>440</v>
      </c>
      <c r="C40" s="398" t="s">
        <v>440</v>
      </c>
      <c r="D40" s="399" t="s">
        <v>441</v>
      </c>
      <c r="E40" s="398" t="s">
        <v>442</v>
      </c>
      <c r="F40" s="398" t="s">
        <v>443</v>
      </c>
      <c r="G40" s="400" t="s">
        <v>444</v>
      </c>
      <c r="H40" s="400" t="str">
        <f>VLOOKUP(G40,Ruimtesoort[],2,FALSE)</f>
        <v>Niet in onderhoud</v>
      </c>
      <c r="I40" s="401">
        <v>37</v>
      </c>
      <c r="J40" s="402" t="s">
        <v>445</v>
      </c>
      <c r="K40" s="403">
        <v>3.3</v>
      </c>
      <c r="L40" s="287">
        <f>_xlfn.XLOOKUP(Ruimtestaat[[#This Row],[Ruimtesoort / Werkprogramma ]],'Prijzenblad Keender'!$C$2:$C$10,'Prijzenblad Keender'!$G$2:$G$10,"")</f>
        <v>0</v>
      </c>
      <c r="M40" s="287">
        <f t="shared" si="0"/>
        <v>0</v>
      </c>
      <c r="O40" s="107"/>
    </row>
    <row r="41" spans="1:15" outlineLevel="2">
      <c r="A41" s="413" t="s">
        <v>29</v>
      </c>
      <c r="B41" s="398" t="s">
        <v>461</v>
      </c>
      <c r="C41" s="406" t="s">
        <v>461</v>
      </c>
      <c r="D41" s="406" t="s">
        <v>462</v>
      </c>
      <c r="E41" s="406" t="s">
        <v>463</v>
      </c>
      <c r="F41" s="398" t="s">
        <v>443</v>
      </c>
      <c r="G41" s="398" t="s">
        <v>446</v>
      </c>
      <c r="H41" s="400" t="str">
        <f>VLOOKUP(G41,Ruimtesoort[],2,FALSE)</f>
        <v>Vakspecifieke ruimte</v>
      </c>
      <c r="I41" s="407">
        <v>1</v>
      </c>
      <c r="J41" s="406" t="s">
        <v>451</v>
      </c>
      <c r="K41" s="408">
        <v>75.599999999999994</v>
      </c>
      <c r="L41" s="287">
        <f>_xlfn.XLOOKUP(Ruimtestaat[[#This Row],[Ruimtesoort / Werkprogramma ]],'Prijzenblad Keender'!$C$2:$C$10,'Prijzenblad Keender'!$G$2:$G$10,"")</f>
        <v>0</v>
      </c>
      <c r="M41" s="287">
        <f t="shared" si="0"/>
        <v>0</v>
      </c>
      <c r="O41" s="107"/>
    </row>
    <row r="42" spans="1:15" outlineLevel="2">
      <c r="A42" s="413" t="s">
        <v>29</v>
      </c>
      <c r="B42" s="398" t="s">
        <v>461</v>
      </c>
      <c r="C42" s="406" t="s">
        <v>461</v>
      </c>
      <c r="D42" s="406" t="s">
        <v>462</v>
      </c>
      <c r="E42" s="406" t="s">
        <v>463</v>
      </c>
      <c r="F42" s="398" t="s">
        <v>443</v>
      </c>
      <c r="G42" s="398" t="s">
        <v>327</v>
      </c>
      <c r="H42" s="400" t="str">
        <f>VLOOKUP(G42,Ruimtesoort[],2,FALSE)</f>
        <v>Vakspecifieke ruimte</v>
      </c>
      <c r="I42" s="407">
        <v>2</v>
      </c>
      <c r="J42" s="406" t="s">
        <v>451</v>
      </c>
      <c r="K42" s="408">
        <v>6.5</v>
      </c>
      <c r="L42" s="287">
        <f>_xlfn.XLOOKUP(Ruimtestaat[[#This Row],[Ruimtesoort / Werkprogramma ]],'Prijzenblad Keender'!$C$2:$C$10,'Prijzenblad Keender'!$G$2:$G$10,"")</f>
        <v>0</v>
      </c>
      <c r="M42" s="287">
        <f t="shared" si="0"/>
        <v>0</v>
      </c>
      <c r="O42" s="107"/>
    </row>
    <row r="43" spans="1:15" outlineLevel="2">
      <c r="A43" s="413" t="s">
        <v>29</v>
      </c>
      <c r="B43" s="398" t="s">
        <v>461</v>
      </c>
      <c r="C43" s="406" t="s">
        <v>461</v>
      </c>
      <c r="D43" s="406" t="s">
        <v>462</v>
      </c>
      <c r="E43" s="406" t="s">
        <v>463</v>
      </c>
      <c r="F43" s="398" t="s">
        <v>443</v>
      </c>
      <c r="G43" s="398" t="s">
        <v>73</v>
      </c>
      <c r="H43" s="400" t="str">
        <f>VLOOKUP(G43,Ruimtesoort[],2,FALSE)</f>
        <v>Niet in onderhoud</v>
      </c>
      <c r="I43" s="407">
        <v>3</v>
      </c>
      <c r="J43" s="406" t="s">
        <v>464</v>
      </c>
      <c r="K43" s="408">
        <v>12.5</v>
      </c>
      <c r="L43" s="287">
        <f>_xlfn.XLOOKUP(Ruimtestaat[[#This Row],[Ruimtesoort / Werkprogramma ]],'Prijzenblad Keender'!$C$2:$C$10,'Prijzenblad Keender'!$G$2:$G$10,"")</f>
        <v>0</v>
      </c>
      <c r="M43" s="287">
        <f t="shared" si="0"/>
        <v>0</v>
      </c>
      <c r="O43" s="107"/>
    </row>
    <row r="44" spans="1:15" outlineLevel="2">
      <c r="A44" s="413" t="s">
        <v>29</v>
      </c>
      <c r="B44" s="398" t="s">
        <v>461</v>
      </c>
      <c r="C44" s="406" t="s">
        <v>461</v>
      </c>
      <c r="D44" s="406" t="s">
        <v>462</v>
      </c>
      <c r="E44" s="406" t="s">
        <v>463</v>
      </c>
      <c r="F44" s="398" t="s">
        <v>443</v>
      </c>
      <c r="G44" s="398" t="s">
        <v>452</v>
      </c>
      <c r="H44" s="400" t="str">
        <f>VLOOKUP(G44,Ruimtesoort[],2,FALSE)</f>
        <v>Klaslokaal</v>
      </c>
      <c r="I44" s="407">
        <v>4</v>
      </c>
      <c r="J44" s="406" t="s">
        <v>445</v>
      </c>
      <c r="K44" s="408">
        <v>59.9</v>
      </c>
      <c r="L44" s="287">
        <f>_xlfn.XLOOKUP(Ruimtestaat[[#This Row],[Ruimtesoort / Werkprogramma ]],'Prijzenblad Keender'!$C$2:$C$10,'Prijzenblad Keender'!$G$2:$G$10,"")</f>
        <v>0</v>
      </c>
      <c r="M44" s="287">
        <f t="shared" si="0"/>
        <v>0</v>
      </c>
      <c r="O44" s="107"/>
    </row>
    <row r="45" spans="1:15" outlineLevel="2">
      <c r="A45" s="413" t="s">
        <v>29</v>
      </c>
      <c r="B45" s="398" t="s">
        <v>461</v>
      </c>
      <c r="C45" s="406" t="s">
        <v>461</v>
      </c>
      <c r="D45" s="406" t="s">
        <v>462</v>
      </c>
      <c r="E45" s="406" t="s">
        <v>463</v>
      </c>
      <c r="F45" s="398" t="s">
        <v>443</v>
      </c>
      <c r="G45" s="398" t="s">
        <v>132</v>
      </c>
      <c r="H45" s="400" t="str">
        <f>VLOOKUP(G45,Ruimtesoort[],2,FALSE)</f>
        <v>Verkeersruimte</v>
      </c>
      <c r="I45" s="407">
        <v>5</v>
      </c>
      <c r="J45" s="406" t="s">
        <v>458</v>
      </c>
      <c r="K45" s="408">
        <v>31.6</v>
      </c>
      <c r="L45" s="287">
        <f>_xlfn.XLOOKUP(Ruimtestaat[[#This Row],[Ruimtesoort / Werkprogramma ]],'Prijzenblad Keender'!$C$2:$C$10,'Prijzenblad Keender'!$G$2:$G$10,"")</f>
        <v>0</v>
      </c>
      <c r="M45" s="287">
        <f t="shared" si="0"/>
        <v>0</v>
      </c>
      <c r="O45" s="107"/>
    </row>
    <row r="46" spans="1:15" outlineLevel="2">
      <c r="A46" s="413" t="s">
        <v>29</v>
      </c>
      <c r="B46" s="398" t="s">
        <v>461</v>
      </c>
      <c r="C46" s="406" t="s">
        <v>461</v>
      </c>
      <c r="D46" s="406" t="s">
        <v>462</v>
      </c>
      <c r="E46" s="406" t="s">
        <v>463</v>
      </c>
      <c r="F46" s="398" t="s">
        <v>443</v>
      </c>
      <c r="G46" s="398" t="s">
        <v>455</v>
      </c>
      <c r="H46" s="400" t="str">
        <f>VLOOKUP(G46,Ruimtesoort[],2,FALSE)</f>
        <v>Verkeersruimte</v>
      </c>
      <c r="I46" s="407">
        <v>6</v>
      </c>
      <c r="J46" s="406" t="s">
        <v>459</v>
      </c>
      <c r="K46" s="408">
        <v>5.6</v>
      </c>
      <c r="L46" s="287">
        <f>_xlfn.XLOOKUP(Ruimtestaat[[#This Row],[Ruimtesoort / Werkprogramma ]],'Prijzenblad Keender'!$C$2:$C$10,'Prijzenblad Keender'!$G$2:$G$10,"")</f>
        <v>0</v>
      </c>
      <c r="M46" s="287">
        <f t="shared" si="0"/>
        <v>0</v>
      </c>
      <c r="O46" s="107"/>
    </row>
    <row r="47" spans="1:15" outlineLevel="2">
      <c r="A47" s="413" t="s">
        <v>29</v>
      </c>
      <c r="B47" s="398" t="s">
        <v>461</v>
      </c>
      <c r="C47" s="406" t="s">
        <v>461</v>
      </c>
      <c r="D47" s="406" t="s">
        <v>462</v>
      </c>
      <c r="E47" s="406" t="s">
        <v>463</v>
      </c>
      <c r="F47" s="398" t="s">
        <v>443</v>
      </c>
      <c r="G47" s="398" t="s">
        <v>40</v>
      </c>
      <c r="H47" s="400" t="str">
        <f>VLOOKUP(G47,Ruimtesoort[],2,FALSE)</f>
        <v>Sanitair</v>
      </c>
      <c r="I47" s="407">
        <v>7</v>
      </c>
      <c r="J47" s="406" t="s">
        <v>445</v>
      </c>
      <c r="K47" s="408">
        <v>11.7</v>
      </c>
      <c r="L47" s="287">
        <f>_xlfn.XLOOKUP(Ruimtestaat[[#This Row],[Ruimtesoort / Werkprogramma ]],'Prijzenblad Keender'!$C$2:$C$10,'Prijzenblad Keender'!$G$2:$G$10,"")</f>
        <v>0</v>
      </c>
      <c r="M47" s="287">
        <f t="shared" si="0"/>
        <v>0</v>
      </c>
      <c r="O47" s="107"/>
    </row>
    <row r="48" spans="1:15" outlineLevel="2">
      <c r="A48" s="413" t="s">
        <v>29</v>
      </c>
      <c r="B48" s="398" t="s">
        <v>461</v>
      </c>
      <c r="C48" s="406" t="s">
        <v>461</v>
      </c>
      <c r="D48" s="406" t="s">
        <v>462</v>
      </c>
      <c r="E48" s="406" t="s">
        <v>463</v>
      </c>
      <c r="F48" s="398" t="s">
        <v>443</v>
      </c>
      <c r="G48" s="398" t="s">
        <v>215</v>
      </c>
      <c r="H48" s="398" t="str">
        <f>VLOOKUP(G48,Ruimtesoort[],2,FALSE)</f>
        <v>Klaslokaal</v>
      </c>
      <c r="I48" s="407">
        <v>8</v>
      </c>
      <c r="J48" s="406" t="s">
        <v>465</v>
      </c>
      <c r="K48" s="408">
        <v>59.7</v>
      </c>
      <c r="L48" s="287">
        <f>_xlfn.XLOOKUP(Ruimtestaat[[#This Row],[Ruimtesoort / Werkprogramma ]],'Prijzenblad Keender'!$C$2:$C$10,'Prijzenblad Keender'!$G$2:$G$10,"")</f>
        <v>0</v>
      </c>
      <c r="M48" s="287">
        <f t="shared" si="0"/>
        <v>0</v>
      </c>
      <c r="O48" s="107"/>
    </row>
    <row r="49" spans="1:15" outlineLevel="2">
      <c r="A49" s="413" t="s">
        <v>29</v>
      </c>
      <c r="B49" s="398" t="s">
        <v>461</v>
      </c>
      <c r="C49" s="406" t="s">
        <v>461</v>
      </c>
      <c r="D49" s="406" t="s">
        <v>462</v>
      </c>
      <c r="E49" s="406" t="s">
        <v>463</v>
      </c>
      <c r="F49" s="398" t="s">
        <v>443</v>
      </c>
      <c r="G49" s="398" t="s">
        <v>215</v>
      </c>
      <c r="H49" s="398" t="str">
        <f>VLOOKUP(G49,Ruimtesoort[],2,FALSE)</f>
        <v>Klaslokaal</v>
      </c>
      <c r="I49" s="407">
        <v>9</v>
      </c>
      <c r="J49" s="406" t="s">
        <v>465</v>
      </c>
      <c r="K49" s="408">
        <v>56.7</v>
      </c>
      <c r="L49" s="287">
        <f>_xlfn.XLOOKUP(Ruimtestaat[[#This Row],[Ruimtesoort / Werkprogramma ]],'Prijzenblad Keender'!$C$2:$C$10,'Prijzenblad Keender'!$G$2:$G$10,"")</f>
        <v>0</v>
      </c>
      <c r="M49" s="287">
        <f t="shared" si="0"/>
        <v>0</v>
      </c>
      <c r="O49" s="107"/>
    </row>
    <row r="50" spans="1:15" outlineLevel="2">
      <c r="A50" s="413" t="s">
        <v>29</v>
      </c>
      <c r="B50" s="398" t="s">
        <v>461</v>
      </c>
      <c r="C50" s="406" t="s">
        <v>461</v>
      </c>
      <c r="D50" s="406" t="s">
        <v>462</v>
      </c>
      <c r="E50" s="406" t="s">
        <v>463</v>
      </c>
      <c r="F50" s="398" t="s">
        <v>443</v>
      </c>
      <c r="G50" s="398" t="s">
        <v>215</v>
      </c>
      <c r="H50" s="398" t="str">
        <f>VLOOKUP(G50,Ruimtesoort[],2,FALSE)</f>
        <v>Klaslokaal</v>
      </c>
      <c r="I50" s="407">
        <v>10</v>
      </c>
      <c r="J50" s="406" t="s">
        <v>465</v>
      </c>
      <c r="K50" s="408">
        <v>56.7</v>
      </c>
      <c r="L50" s="287">
        <f>_xlfn.XLOOKUP(Ruimtestaat[[#This Row],[Ruimtesoort / Werkprogramma ]],'Prijzenblad Keender'!$C$2:$C$10,'Prijzenblad Keender'!$G$2:$G$10,"")</f>
        <v>0</v>
      </c>
      <c r="M50" s="287">
        <f t="shared" si="0"/>
        <v>0</v>
      </c>
      <c r="O50" s="107"/>
    </row>
    <row r="51" spans="1:15" outlineLevel="2">
      <c r="A51" s="413" t="s">
        <v>29</v>
      </c>
      <c r="B51" s="398" t="s">
        <v>461</v>
      </c>
      <c r="C51" s="406" t="s">
        <v>461</v>
      </c>
      <c r="D51" s="406" t="s">
        <v>462</v>
      </c>
      <c r="E51" s="406" t="s">
        <v>463</v>
      </c>
      <c r="F51" s="398" t="s">
        <v>443</v>
      </c>
      <c r="G51" s="398" t="s">
        <v>215</v>
      </c>
      <c r="H51" s="398" t="str">
        <f>VLOOKUP(G51,Ruimtesoort[],2,FALSE)</f>
        <v>Klaslokaal</v>
      </c>
      <c r="I51" s="407">
        <v>11</v>
      </c>
      <c r="J51" s="406" t="s">
        <v>465</v>
      </c>
      <c r="K51" s="408">
        <v>56.7</v>
      </c>
      <c r="L51" s="287">
        <f>_xlfn.XLOOKUP(Ruimtestaat[[#This Row],[Ruimtesoort / Werkprogramma ]],'Prijzenblad Keender'!$C$2:$C$10,'Prijzenblad Keender'!$G$2:$G$10,"")</f>
        <v>0</v>
      </c>
      <c r="M51" s="287">
        <f t="shared" si="0"/>
        <v>0</v>
      </c>
      <c r="O51" s="107"/>
    </row>
    <row r="52" spans="1:15" outlineLevel="2">
      <c r="A52" s="414" t="s">
        <v>29</v>
      </c>
      <c r="B52" s="409" t="s">
        <v>461</v>
      </c>
      <c r="C52" s="410" t="s">
        <v>461</v>
      </c>
      <c r="D52" s="410" t="s">
        <v>462</v>
      </c>
      <c r="E52" s="410" t="s">
        <v>463</v>
      </c>
      <c r="F52" s="409" t="s">
        <v>443</v>
      </c>
      <c r="G52" s="409" t="s">
        <v>453</v>
      </c>
      <c r="H52" s="409" t="str">
        <f>VLOOKUP(G52,Ruimtesoort[],2,FALSE)</f>
        <v>Verkeersruimte</v>
      </c>
      <c r="I52" s="411">
        <v>12</v>
      </c>
      <c r="J52" s="410" t="s">
        <v>458</v>
      </c>
      <c r="K52" s="412">
        <v>53</v>
      </c>
      <c r="L52" s="280">
        <f>_xlfn.XLOOKUP(Ruimtestaat[[#This Row],[Ruimtesoort / Werkprogramma ]],'Prijzenblad Keender'!$C$2:$C$10,'Prijzenblad Keender'!$G$2:$G$10,"")</f>
        <v>0</v>
      </c>
      <c r="M52" s="280">
        <f t="shared" si="0"/>
        <v>0</v>
      </c>
      <c r="O52" s="107"/>
    </row>
    <row r="53" spans="1:15">
      <c r="A53" s="279" t="s">
        <v>29</v>
      </c>
      <c r="B53" s="59" t="s">
        <v>461</v>
      </c>
      <c r="C53" s="61" t="s">
        <v>461</v>
      </c>
      <c r="D53" s="61" t="s">
        <v>462</v>
      </c>
      <c r="E53" s="61" t="s">
        <v>463</v>
      </c>
      <c r="F53" s="59" t="s">
        <v>443</v>
      </c>
      <c r="G53" s="59" t="s">
        <v>455</v>
      </c>
      <c r="H53" s="59" t="str">
        <f>VLOOKUP(G53,Ruimtesoort[],2,FALSE)</f>
        <v>Verkeersruimte</v>
      </c>
      <c r="I53" s="102">
        <v>13</v>
      </c>
      <c r="J53" s="61" t="s">
        <v>456</v>
      </c>
      <c r="K53" s="65">
        <v>6.2</v>
      </c>
      <c r="L53" s="99">
        <f>_xlfn.XLOOKUP(Ruimtestaat[[#This Row],[Ruimtesoort / Werkprogramma ]],'Prijzenblad Keender'!$C$2:$C$10,'Prijzenblad Keender'!$G$2:$G$10,"")</f>
        <v>0</v>
      </c>
      <c r="M53" s="280">
        <f t="shared" si="0"/>
        <v>0</v>
      </c>
      <c r="O53" s="107"/>
    </row>
    <row r="54" spans="1:15">
      <c r="A54" s="279" t="s">
        <v>29</v>
      </c>
      <c r="B54" s="59" t="s">
        <v>461</v>
      </c>
      <c r="C54" s="61" t="s">
        <v>461</v>
      </c>
      <c r="D54" s="61" t="s">
        <v>462</v>
      </c>
      <c r="E54" s="61" t="s">
        <v>463</v>
      </c>
      <c r="F54" s="59" t="s">
        <v>443</v>
      </c>
      <c r="G54" s="59" t="s">
        <v>466</v>
      </c>
      <c r="H54" s="59" t="str">
        <f>VLOOKUP(G54,Ruimtesoort[],2,FALSE)</f>
        <v>Sanitair</v>
      </c>
      <c r="I54" s="102">
        <v>14</v>
      </c>
      <c r="J54" s="61" t="s">
        <v>445</v>
      </c>
      <c r="K54" s="65">
        <v>14.7</v>
      </c>
      <c r="L54" s="99">
        <f>_xlfn.XLOOKUP(Ruimtestaat[[#This Row],[Ruimtesoort / Werkprogramma ]],'Prijzenblad Keender'!$C$2:$C$10,'Prijzenblad Keender'!$G$2:$G$10,"")</f>
        <v>0</v>
      </c>
      <c r="M54" s="280">
        <f t="shared" si="0"/>
        <v>0</v>
      </c>
      <c r="O54" s="107"/>
    </row>
    <row r="55" spans="1:15">
      <c r="A55" s="279" t="s">
        <v>29</v>
      </c>
      <c r="B55" s="59" t="s">
        <v>461</v>
      </c>
      <c r="C55" s="61" t="s">
        <v>461</v>
      </c>
      <c r="D55" s="61" t="s">
        <v>462</v>
      </c>
      <c r="E55" s="61" t="s">
        <v>463</v>
      </c>
      <c r="F55" s="59" t="s">
        <v>443</v>
      </c>
      <c r="G55" s="59" t="s">
        <v>115</v>
      </c>
      <c r="H55" s="59" t="str">
        <f>VLOOKUP(G55,Ruimtesoort[],2,FALSE)</f>
        <v>Administratieve ruimte</v>
      </c>
      <c r="I55" s="102">
        <v>15</v>
      </c>
      <c r="J55" s="61" t="s">
        <v>445</v>
      </c>
      <c r="K55" s="65">
        <v>28.2</v>
      </c>
      <c r="L55" s="99">
        <f>_xlfn.XLOOKUP(Ruimtestaat[[#This Row],[Ruimtesoort / Werkprogramma ]],'Prijzenblad Keender'!$C$2:$C$10,'Prijzenblad Keender'!$G$2:$G$10,"")</f>
        <v>0</v>
      </c>
      <c r="M55" s="280">
        <f t="shared" si="0"/>
        <v>0</v>
      </c>
      <c r="O55" s="107"/>
    </row>
    <row r="56" spans="1:15">
      <c r="A56" s="279" t="s">
        <v>29</v>
      </c>
      <c r="B56" s="59" t="s">
        <v>461</v>
      </c>
      <c r="C56" s="61" t="s">
        <v>461</v>
      </c>
      <c r="D56" s="61" t="s">
        <v>462</v>
      </c>
      <c r="E56" s="61" t="s">
        <v>463</v>
      </c>
      <c r="F56" s="59" t="s">
        <v>443</v>
      </c>
      <c r="G56" s="278" t="s">
        <v>189</v>
      </c>
      <c r="H56" s="59" t="str">
        <f>VLOOKUP(G56,Ruimtesoort[],2,FALSE)</f>
        <v>Vakspecifieke ruimte</v>
      </c>
      <c r="I56" s="102">
        <v>16</v>
      </c>
      <c r="J56" s="61" t="s">
        <v>445</v>
      </c>
      <c r="K56" s="65">
        <v>11.4</v>
      </c>
      <c r="L56" s="99">
        <f>_xlfn.XLOOKUP(Ruimtestaat[[#This Row],[Ruimtesoort / Werkprogramma ]],'Prijzenblad Keender'!$C$2:$C$10,'Prijzenblad Keender'!$G$2:$G$10,"")</f>
        <v>0</v>
      </c>
      <c r="M56" s="280">
        <f t="shared" si="0"/>
        <v>0</v>
      </c>
      <c r="O56" s="107"/>
    </row>
    <row r="57" spans="1:15">
      <c r="A57" s="279" t="s">
        <v>29</v>
      </c>
      <c r="B57" s="59" t="s">
        <v>461</v>
      </c>
      <c r="C57" s="61" t="s">
        <v>461</v>
      </c>
      <c r="D57" s="61" t="s">
        <v>462</v>
      </c>
      <c r="E57" s="61" t="s">
        <v>463</v>
      </c>
      <c r="F57" s="59" t="s">
        <v>443</v>
      </c>
      <c r="G57" s="59" t="s">
        <v>409</v>
      </c>
      <c r="H57" s="59" t="str">
        <f>VLOOKUP(G57,Ruimtesoort[],2,FALSE)</f>
        <v>BSO / kinderdagopvang /peuterspeelzaal</v>
      </c>
      <c r="I57" s="102">
        <v>17</v>
      </c>
      <c r="J57" s="61" t="s">
        <v>445</v>
      </c>
      <c r="K57" s="65">
        <v>14.7</v>
      </c>
      <c r="L57" s="99">
        <f>_xlfn.XLOOKUP(Ruimtestaat[[#This Row],[Ruimtesoort / Werkprogramma ]],'Prijzenblad Keender'!$C$2:$C$10,'Prijzenblad Keender'!$G$2:$G$10,"")</f>
        <v>0</v>
      </c>
      <c r="M57" s="280">
        <f t="shared" si="0"/>
        <v>0</v>
      </c>
      <c r="O57" s="107"/>
    </row>
    <row r="58" spans="1:15">
      <c r="A58" s="279" t="s">
        <v>29</v>
      </c>
      <c r="B58" s="59" t="s">
        <v>461</v>
      </c>
      <c r="C58" s="61" t="s">
        <v>461</v>
      </c>
      <c r="D58" s="61" t="s">
        <v>462</v>
      </c>
      <c r="E58" s="61" t="s">
        <v>463</v>
      </c>
      <c r="F58" s="59" t="s">
        <v>443</v>
      </c>
      <c r="G58" s="59" t="s">
        <v>444</v>
      </c>
      <c r="H58" s="59" t="str">
        <f>VLOOKUP(G58,Ruimtesoort[],2,FALSE)</f>
        <v>Niet in onderhoud</v>
      </c>
      <c r="I58" s="102">
        <v>18</v>
      </c>
      <c r="J58" s="61" t="s">
        <v>445</v>
      </c>
      <c r="K58" s="65">
        <v>4.4000000000000004</v>
      </c>
      <c r="L58" s="99">
        <f>_xlfn.XLOOKUP(Ruimtestaat[[#This Row],[Ruimtesoort / Werkprogramma ]],'Prijzenblad Keender'!$C$2:$C$10,'Prijzenblad Keender'!$G$2:$G$10,"")</f>
        <v>0</v>
      </c>
      <c r="M58" s="280">
        <f t="shared" si="0"/>
        <v>0</v>
      </c>
      <c r="O58" s="107"/>
    </row>
    <row r="59" spans="1:15">
      <c r="A59" s="279" t="s">
        <v>29</v>
      </c>
      <c r="B59" s="59" t="s">
        <v>461</v>
      </c>
      <c r="C59" s="61" t="s">
        <v>461</v>
      </c>
      <c r="D59" s="61" t="s">
        <v>462</v>
      </c>
      <c r="E59" s="61" t="s">
        <v>463</v>
      </c>
      <c r="F59" s="59" t="s">
        <v>443</v>
      </c>
      <c r="G59" s="59" t="s">
        <v>467</v>
      </c>
      <c r="H59" s="59" t="str">
        <f>VLOOKUP(G59,Ruimtesoort[],2,FALSE)</f>
        <v>Verkeersruimte</v>
      </c>
      <c r="I59" s="102">
        <v>19</v>
      </c>
      <c r="J59" s="61" t="s">
        <v>445</v>
      </c>
      <c r="K59" s="65">
        <v>3.9</v>
      </c>
      <c r="L59" s="99">
        <f>_xlfn.XLOOKUP(Ruimtestaat[[#This Row],[Ruimtesoort / Werkprogramma ]],'Prijzenblad Keender'!$C$2:$C$10,'Prijzenblad Keender'!$G$2:$G$10,"")</f>
        <v>0</v>
      </c>
      <c r="M59" s="280">
        <f t="shared" si="0"/>
        <v>0</v>
      </c>
      <c r="O59" s="107"/>
    </row>
    <row r="60" spans="1:15">
      <c r="A60" s="279" t="s">
        <v>29</v>
      </c>
      <c r="B60" s="59" t="s">
        <v>461</v>
      </c>
      <c r="C60" s="61" t="s">
        <v>461</v>
      </c>
      <c r="D60" s="61" t="s">
        <v>462</v>
      </c>
      <c r="E60" s="61" t="s">
        <v>463</v>
      </c>
      <c r="F60" s="59" t="s">
        <v>443</v>
      </c>
      <c r="G60" s="59" t="s">
        <v>468</v>
      </c>
      <c r="H60" s="59" t="str">
        <f>VLOOKUP(G60,Ruimtesoort[],2,FALSE)</f>
        <v>Verkeersruimte</v>
      </c>
      <c r="I60" s="102">
        <v>20</v>
      </c>
      <c r="J60" s="61" t="s">
        <v>459</v>
      </c>
      <c r="K60" s="65">
        <v>2</v>
      </c>
      <c r="L60" s="99">
        <f>_xlfn.XLOOKUP(Ruimtestaat[[#This Row],[Ruimtesoort / Werkprogramma ]],'Prijzenblad Keender'!$C$2:$C$10,'Prijzenblad Keender'!$G$2:$G$10,"")</f>
        <v>0</v>
      </c>
      <c r="M60" s="280">
        <f t="shared" si="0"/>
        <v>0</v>
      </c>
      <c r="O60" s="107"/>
    </row>
    <row r="61" spans="1:15">
      <c r="A61" s="279" t="s">
        <v>29</v>
      </c>
      <c r="B61" s="59" t="s">
        <v>461</v>
      </c>
      <c r="C61" s="61" t="s">
        <v>461</v>
      </c>
      <c r="D61" s="61" t="s">
        <v>462</v>
      </c>
      <c r="E61" s="61" t="s">
        <v>463</v>
      </c>
      <c r="F61" s="59" t="s">
        <v>443</v>
      </c>
      <c r="G61" s="59" t="s">
        <v>453</v>
      </c>
      <c r="H61" s="59" t="str">
        <f>VLOOKUP(G61,Ruimtesoort[],2,FALSE)</f>
        <v>Verkeersruimte</v>
      </c>
      <c r="I61" s="102">
        <v>21</v>
      </c>
      <c r="J61" s="61" t="s">
        <v>445</v>
      </c>
      <c r="K61" s="65">
        <v>52.5</v>
      </c>
      <c r="L61" s="99">
        <f>_xlfn.XLOOKUP(Ruimtestaat[[#This Row],[Ruimtesoort / Werkprogramma ]],'Prijzenblad Keender'!$C$2:$C$10,'Prijzenblad Keender'!$G$2:$G$10,"")</f>
        <v>0</v>
      </c>
      <c r="M61" s="280">
        <f t="shared" si="0"/>
        <v>0</v>
      </c>
      <c r="O61" s="107"/>
    </row>
    <row r="62" spans="1:15">
      <c r="A62" s="279" t="s">
        <v>29</v>
      </c>
      <c r="B62" s="59" t="s">
        <v>461</v>
      </c>
      <c r="C62" s="61" t="s">
        <v>461</v>
      </c>
      <c r="D62" s="61" t="s">
        <v>462</v>
      </c>
      <c r="E62" s="61" t="s">
        <v>463</v>
      </c>
      <c r="F62" s="59" t="s">
        <v>443</v>
      </c>
      <c r="G62" s="59" t="s">
        <v>453</v>
      </c>
      <c r="H62" s="59" t="str">
        <f>VLOOKUP(G62,Ruimtesoort[],2,FALSE)</f>
        <v>Verkeersruimte</v>
      </c>
      <c r="I62" s="102">
        <v>22</v>
      </c>
      <c r="J62" s="61" t="s">
        <v>459</v>
      </c>
      <c r="K62" s="65">
        <v>12.9</v>
      </c>
      <c r="L62" s="99">
        <f>_xlfn.XLOOKUP(Ruimtestaat[[#This Row],[Ruimtesoort / Werkprogramma ]],'Prijzenblad Keender'!$C$2:$C$10,'Prijzenblad Keender'!$G$2:$G$10,"")</f>
        <v>0</v>
      </c>
      <c r="M62" s="280">
        <f t="shared" si="0"/>
        <v>0</v>
      </c>
      <c r="O62" s="107"/>
    </row>
    <row r="63" spans="1:15">
      <c r="A63" s="279" t="s">
        <v>29</v>
      </c>
      <c r="B63" s="59" t="s">
        <v>461</v>
      </c>
      <c r="C63" s="61" t="s">
        <v>461</v>
      </c>
      <c r="D63" s="61" t="s">
        <v>462</v>
      </c>
      <c r="E63" s="61" t="s">
        <v>463</v>
      </c>
      <c r="F63" s="59" t="s">
        <v>443</v>
      </c>
      <c r="G63" s="229" t="s">
        <v>454</v>
      </c>
      <c r="H63" s="59" t="str">
        <f>VLOOKUP(G63,Ruimtesoort[],2,FALSE)</f>
        <v>Administratieve ruimte</v>
      </c>
      <c r="I63" s="102">
        <v>23</v>
      </c>
      <c r="J63" s="61" t="s">
        <v>445</v>
      </c>
      <c r="K63" s="65">
        <v>13.4</v>
      </c>
      <c r="L63" s="99">
        <f>_xlfn.XLOOKUP(Ruimtestaat[[#This Row],[Ruimtesoort / Werkprogramma ]],'Prijzenblad Keender'!$C$2:$C$10,'Prijzenblad Keender'!$G$2:$G$10,"")</f>
        <v>0</v>
      </c>
      <c r="M63" s="280">
        <f t="shared" si="0"/>
        <v>0</v>
      </c>
      <c r="O63" s="107"/>
    </row>
    <row r="64" spans="1:15">
      <c r="A64" s="279" t="s">
        <v>29</v>
      </c>
      <c r="B64" s="59" t="s">
        <v>461</v>
      </c>
      <c r="C64" s="61" t="s">
        <v>461</v>
      </c>
      <c r="D64" s="61" t="s">
        <v>462</v>
      </c>
      <c r="E64" s="61" t="s">
        <v>463</v>
      </c>
      <c r="F64" s="59" t="s">
        <v>443</v>
      </c>
      <c r="G64" s="59" t="s">
        <v>469</v>
      </c>
      <c r="H64" s="59" t="str">
        <f>VLOOKUP(G64,Ruimtesoort[],2,FALSE)</f>
        <v>Vakspecifieke ruimte</v>
      </c>
      <c r="I64" s="102">
        <v>24</v>
      </c>
      <c r="J64" s="61" t="s">
        <v>445</v>
      </c>
      <c r="K64" s="65">
        <v>13</v>
      </c>
      <c r="L64" s="99">
        <f>_xlfn.XLOOKUP(Ruimtestaat[[#This Row],[Ruimtesoort / Werkprogramma ]],'Prijzenblad Keender'!$C$2:$C$10,'Prijzenblad Keender'!$G$2:$G$10,"")</f>
        <v>0</v>
      </c>
      <c r="M64" s="280">
        <f t="shared" si="0"/>
        <v>0</v>
      </c>
      <c r="O64" s="107"/>
    </row>
    <row r="65" spans="1:15">
      <c r="A65" s="279" t="s">
        <v>29</v>
      </c>
      <c r="B65" s="59" t="s">
        <v>461</v>
      </c>
      <c r="C65" s="61" t="s">
        <v>461</v>
      </c>
      <c r="D65" s="61" t="s">
        <v>462</v>
      </c>
      <c r="E65" s="61" t="s">
        <v>463</v>
      </c>
      <c r="F65" s="59" t="s">
        <v>443</v>
      </c>
      <c r="G65" s="59" t="s">
        <v>282</v>
      </c>
      <c r="H65" s="59" t="str">
        <f>VLOOKUP(G65,Ruimtesoort[],2,FALSE)</f>
        <v>Administratieve ruimte</v>
      </c>
      <c r="I65" s="102">
        <v>25</v>
      </c>
      <c r="J65" s="61" t="s">
        <v>445</v>
      </c>
      <c r="K65" s="65">
        <v>38.4</v>
      </c>
      <c r="L65" s="99">
        <f>_xlfn.XLOOKUP(Ruimtestaat[[#This Row],[Ruimtesoort / Werkprogramma ]],'Prijzenblad Keender'!$C$2:$C$10,'Prijzenblad Keender'!$G$2:$G$10,"")</f>
        <v>0</v>
      </c>
      <c r="M65" s="280">
        <f t="shared" si="0"/>
        <v>0</v>
      </c>
      <c r="O65" s="107"/>
    </row>
    <row r="66" spans="1:15">
      <c r="A66" s="279" t="s">
        <v>29</v>
      </c>
      <c r="B66" s="59" t="s">
        <v>461</v>
      </c>
      <c r="C66" s="61" t="s">
        <v>461</v>
      </c>
      <c r="D66" s="61" t="s">
        <v>462</v>
      </c>
      <c r="E66" s="61" t="s">
        <v>463</v>
      </c>
      <c r="F66" s="59" t="s">
        <v>470</v>
      </c>
      <c r="G66" s="59" t="s">
        <v>468</v>
      </c>
      <c r="H66" s="59" t="str">
        <f>VLOOKUP(G66,Ruimtesoort[],2,FALSE)</f>
        <v>Verkeersruimte</v>
      </c>
      <c r="I66" s="102" t="s">
        <v>471</v>
      </c>
      <c r="J66" s="61" t="s">
        <v>464</v>
      </c>
      <c r="K66" s="65">
        <v>4.8</v>
      </c>
      <c r="L66" s="99">
        <f>_xlfn.XLOOKUP(Ruimtestaat[[#This Row],[Ruimtesoort / Werkprogramma ]],'Prijzenblad Keender'!$C$2:$C$10,'Prijzenblad Keender'!$G$2:$G$10,"")</f>
        <v>0</v>
      </c>
      <c r="M66" s="280">
        <f t="shared" si="0"/>
        <v>0</v>
      </c>
      <c r="O66" s="107"/>
    </row>
    <row r="67" spans="1:15">
      <c r="A67" s="279" t="s">
        <v>29</v>
      </c>
      <c r="B67" s="59" t="s">
        <v>461</v>
      </c>
      <c r="C67" s="61" t="s">
        <v>461</v>
      </c>
      <c r="D67" s="61" t="s">
        <v>462</v>
      </c>
      <c r="E67" s="61" t="s">
        <v>463</v>
      </c>
      <c r="F67" s="59" t="s">
        <v>470</v>
      </c>
      <c r="G67" s="59" t="s">
        <v>444</v>
      </c>
      <c r="H67" s="59" t="str">
        <f>VLOOKUP(G67,Ruimtesoort[],2,FALSE)</f>
        <v>Niet in onderhoud</v>
      </c>
      <c r="I67" s="102" t="s">
        <v>472</v>
      </c>
      <c r="J67" s="61" t="s">
        <v>445</v>
      </c>
      <c r="K67" s="65">
        <v>13.4</v>
      </c>
      <c r="L67" s="99">
        <f>_xlfn.XLOOKUP(Ruimtestaat[[#This Row],[Ruimtesoort / Werkprogramma ]],'Prijzenblad Keender'!$C$2:$C$10,'Prijzenblad Keender'!$G$2:$G$10,"")</f>
        <v>0</v>
      </c>
      <c r="M67" s="280">
        <f t="shared" si="0"/>
        <v>0</v>
      </c>
      <c r="O67" s="107"/>
    </row>
    <row r="68" spans="1:15">
      <c r="A68" s="279" t="s">
        <v>29</v>
      </c>
      <c r="B68" s="59" t="s">
        <v>461</v>
      </c>
      <c r="C68" s="61" t="s">
        <v>461</v>
      </c>
      <c r="D68" s="61" t="s">
        <v>462</v>
      </c>
      <c r="E68" s="61" t="s">
        <v>463</v>
      </c>
      <c r="F68" s="59" t="s">
        <v>470</v>
      </c>
      <c r="G68" s="59" t="s">
        <v>466</v>
      </c>
      <c r="H68" s="59" t="str">
        <f>VLOOKUP(G68,Ruimtesoort[],2,FALSE)</f>
        <v>Sanitair</v>
      </c>
      <c r="I68" s="102" t="s">
        <v>473</v>
      </c>
      <c r="J68" s="61" t="s">
        <v>474</v>
      </c>
      <c r="K68" s="65">
        <v>1.2</v>
      </c>
      <c r="L68" s="99">
        <f>_xlfn.XLOOKUP(Ruimtestaat[[#This Row],[Ruimtesoort / Werkprogramma ]],'Prijzenblad Keender'!$C$2:$C$10,'Prijzenblad Keender'!$G$2:$G$10,"")</f>
        <v>0</v>
      </c>
      <c r="M68" s="280">
        <f t="shared" ref="M68:M131" si="1">IF(L68=0,0,L68*K68)</f>
        <v>0</v>
      </c>
      <c r="O68" s="107"/>
    </row>
    <row r="69" spans="1:15">
      <c r="A69" s="279" t="s">
        <v>29</v>
      </c>
      <c r="B69" s="59" t="s">
        <v>461</v>
      </c>
      <c r="C69" s="61" t="s">
        <v>461</v>
      </c>
      <c r="D69" s="61" t="s">
        <v>462</v>
      </c>
      <c r="E69" s="61" t="s">
        <v>463</v>
      </c>
      <c r="F69" s="59" t="s">
        <v>470</v>
      </c>
      <c r="G69" s="59" t="s">
        <v>466</v>
      </c>
      <c r="H69" s="59" t="str">
        <f>VLOOKUP(G69,Ruimtesoort[],2,FALSE)</f>
        <v>Sanitair</v>
      </c>
      <c r="I69" s="102" t="s">
        <v>475</v>
      </c>
      <c r="J69" s="61" t="s">
        <v>474</v>
      </c>
      <c r="K69" s="65">
        <v>1.2</v>
      </c>
      <c r="L69" s="99">
        <f>_xlfn.XLOOKUP(Ruimtestaat[[#This Row],[Ruimtesoort / Werkprogramma ]],'Prijzenblad Keender'!$C$2:$C$10,'Prijzenblad Keender'!$G$2:$G$10,"")</f>
        <v>0</v>
      </c>
      <c r="M69" s="280">
        <f t="shared" si="1"/>
        <v>0</v>
      </c>
      <c r="O69" s="107"/>
    </row>
    <row r="70" spans="1:15">
      <c r="A70" s="279" t="s">
        <v>29</v>
      </c>
      <c r="B70" s="59" t="s">
        <v>461</v>
      </c>
      <c r="C70" s="61" t="s">
        <v>461</v>
      </c>
      <c r="D70" s="61" t="s">
        <v>462</v>
      </c>
      <c r="E70" s="61" t="s">
        <v>463</v>
      </c>
      <c r="F70" s="59" t="s">
        <v>470</v>
      </c>
      <c r="G70" s="59" t="s">
        <v>215</v>
      </c>
      <c r="H70" s="59" t="str">
        <f>VLOOKUP(G70,Ruimtesoort[],2,FALSE)</f>
        <v>Klaslokaal</v>
      </c>
      <c r="I70" s="102" t="s">
        <v>476</v>
      </c>
      <c r="J70" s="61" t="s">
        <v>445</v>
      </c>
      <c r="K70" s="65">
        <v>73.400000000000006</v>
      </c>
      <c r="L70" s="99">
        <f>_xlfn.XLOOKUP(Ruimtestaat[[#This Row],[Ruimtesoort / Werkprogramma ]],'Prijzenblad Keender'!$C$2:$C$10,'Prijzenblad Keender'!$G$2:$G$10,"")</f>
        <v>0</v>
      </c>
      <c r="M70" s="280">
        <f t="shared" si="1"/>
        <v>0</v>
      </c>
      <c r="O70" s="107"/>
    </row>
    <row r="71" spans="1:15">
      <c r="A71" s="279" t="s">
        <v>29</v>
      </c>
      <c r="B71" s="59" t="s">
        <v>477</v>
      </c>
      <c r="C71" s="59" t="s">
        <v>477</v>
      </c>
      <c r="D71" s="60" t="s">
        <v>478</v>
      </c>
      <c r="E71" s="59" t="s">
        <v>463</v>
      </c>
      <c r="F71" s="59" t="s">
        <v>443</v>
      </c>
      <c r="G71" s="229" t="s">
        <v>448</v>
      </c>
      <c r="H71" s="59" t="str">
        <f>VLOOKUP(G71,Ruimtesoort[],2,FALSE)</f>
        <v>Klaslokaal</v>
      </c>
      <c r="I71" s="230">
        <v>1</v>
      </c>
      <c r="J71" s="272" t="s">
        <v>445</v>
      </c>
      <c r="K71" s="228">
        <v>55.1</v>
      </c>
      <c r="L71" s="99">
        <f>_xlfn.XLOOKUP(Ruimtestaat[[#This Row],[Ruimtesoort / Werkprogramma ]],'Prijzenblad Keender'!$C$2:$C$10,'Prijzenblad Keender'!$G$2:$G$10,"")</f>
        <v>0</v>
      </c>
      <c r="M71" s="280">
        <f t="shared" si="1"/>
        <v>0</v>
      </c>
      <c r="O71" s="107"/>
    </row>
    <row r="72" spans="1:15">
      <c r="A72" s="279" t="s">
        <v>29</v>
      </c>
      <c r="B72" s="59" t="s">
        <v>477</v>
      </c>
      <c r="C72" s="59" t="s">
        <v>477</v>
      </c>
      <c r="D72" s="60" t="s">
        <v>478</v>
      </c>
      <c r="E72" s="59" t="s">
        <v>463</v>
      </c>
      <c r="F72" s="59" t="s">
        <v>443</v>
      </c>
      <c r="G72" s="229" t="s">
        <v>448</v>
      </c>
      <c r="H72" s="59" t="str">
        <f>VLOOKUP(G72,Ruimtesoort[],2,FALSE)</f>
        <v>Klaslokaal</v>
      </c>
      <c r="I72" s="230">
        <v>2</v>
      </c>
      <c r="J72" s="272" t="s">
        <v>445</v>
      </c>
      <c r="K72" s="228">
        <v>40.4</v>
      </c>
      <c r="L72" s="99">
        <f>_xlfn.XLOOKUP(Ruimtestaat[[#This Row],[Ruimtesoort / Werkprogramma ]],'Prijzenblad Keender'!$C$2:$C$10,'Prijzenblad Keender'!$G$2:$G$10,"")</f>
        <v>0</v>
      </c>
      <c r="M72" s="280">
        <f t="shared" si="1"/>
        <v>0</v>
      </c>
      <c r="O72" s="107"/>
    </row>
    <row r="73" spans="1:15">
      <c r="A73" s="279" t="s">
        <v>29</v>
      </c>
      <c r="B73" s="59" t="s">
        <v>477</v>
      </c>
      <c r="C73" s="59" t="s">
        <v>477</v>
      </c>
      <c r="D73" s="60" t="s">
        <v>478</v>
      </c>
      <c r="E73" s="59" t="s">
        <v>463</v>
      </c>
      <c r="F73" s="59" t="s">
        <v>443</v>
      </c>
      <c r="G73" s="229" t="s">
        <v>453</v>
      </c>
      <c r="H73" s="59" t="str">
        <f>VLOOKUP(G73,Ruimtesoort[],2,FALSE)</f>
        <v>Verkeersruimte</v>
      </c>
      <c r="I73" s="230">
        <v>3</v>
      </c>
      <c r="J73" s="272" t="s">
        <v>479</v>
      </c>
      <c r="K73" s="228">
        <v>51.9</v>
      </c>
      <c r="L73" s="99">
        <f>_xlfn.XLOOKUP(Ruimtestaat[[#This Row],[Ruimtesoort / Werkprogramma ]],'Prijzenblad Keender'!$C$2:$C$10,'Prijzenblad Keender'!$G$2:$G$10,"")</f>
        <v>0</v>
      </c>
      <c r="M73" s="280">
        <f t="shared" si="1"/>
        <v>0</v>
      </c>
      <c r="O73" s="107"/>
    </row>
    <row r="74" spans="1:15">
      <c r="A74" s="279" t="s">
        <v>29</v>
      </c>
      <c r="B74" s="59" t="s">
        <v>477</v>
      </c>
      <c r="C74" s="59" t="s">
        <v>477</v>
      </c>
      <c r="D74" s="60" t="s">
        <v>478</v>
      </c>
      <c r="E74" s="59" t="s">
        <v>463</v>
      </c>
      <c r="F74" s="59" t="s">
        <v>443</v>
      </c>
      <c r="G74" s="229" t="s">
        <v>449</v>
      </c>
      <c r="H74" s="59" t="str">
        <f>VLOOKUP(G74,Ruimtesoort[],2,FALSE)</f>
        <v>Sanitair</v>
      </c>
      <c r="I74" s="230">
        <v>4</v>
      </c>
      <c r="J74" s="61" t="s">
        <v>474</v>
      </c>
      <c r="K74" s="228">
        <v>7.1</v>
      </c>
      <c r="L74" s="99">
        <f>_xlfn.XLOOKUP(Ruimtestaat[[#This Row],[Ruimtesoort / Werkprogramma ]],'Prijzenblad Keender'!$C$2:$C$10,'Prijzenblad Keender'!$G$2:$G$10,"")</f>
        <v>0</v>
      </c>
      <c r="M74" s="280">
        <f t="shared" si="1"/>
        <v>0</v>
      </c>
      <c r="O74" s="107"/>
    </row>
    <row r="75" spans="1:15">
      <c r="A75" s="279" t="s">
        <v>29</v>
      </c>
      <c r="B75" s="59" t="s">
        <v>477</v>
      </c>
      <c r="C75" s="59" t="s">
        <v>477</v>
      </c>
      <c r="D75" s="60" t="s">
        <v>478</v>
      </c>
      <c r="E75" s="59" t="s">
        <v>463</v>
      </c>
      <c r="F75" s="59" t="s">
        <v>443</v>
      </c>
      <c r="G75" s="229" t="s">
        <v>449</v>
      </c>
      <c r="H75" s="59" t="str">
        <f>VLOOKUP(G75,Ruimtesoort[],2,FALSE)</f>
        <v>Sanitair</v>
      </c>
      <c r="I75" s="230">
        <v>5</v>
      </c>
      <c r="J75" s="61" t="s">
        <v>474</v>
      </c>
      <c r="K75" s="228">
        <v>8</v>
      </c>
      <c r="L75" s="99">
        <f>_xlfn.XLOOKUP(Ruimtestaat[[#This Row],[Ruimtesoort / Werkprogramma ]],'Prijzenblad Keender'!$C$2:$C$10,'Prijzenblad Keender'!$G$2:$G$10,"")</f>
        <v>0</v>
      </c>
      <c r="M75" s="280">
        <f t="shared" si="1"/>
        <v>0</v>
      </c>
      <c r="O75" s="107"/>
    </row>
    <row r="76" spans="1:15">
      <c r="A76" s="279" t="s">
        <v>29</v>
      </c>
      <c r="B76" s="59" t="s">
        <v>477</v>
      </c>
      <c r="C76" s="59" t="s">
        <v>477</v>
      </c>
      <c r="D76" s="60" t="s">
        <v>478</v>
      </c>
      <c r="E76" s="59" t="s">
        <v>463</v>
      </c>
      <c r="F76" s="59" t="s">
        <v>443</v>
      </c>
      <c r="G76" s="229" t="s">
        <v>115</v>
      </c>
      <c r="H76" s="59" t="str">
        <f>VLOOKUP(G76,Ruimtesoort[],2,FALSE)</f>
        <v>Administratieve ruimte</v>
      </c>
      <c r="I76" s="230">
        <v>6</v>
      </c>
      <c r="J76" s="272" t="s">
        <v>451</v>
      </c>
      <c r="K76" s="228">
        <v>40.4</v>
      </c>
      <c r="L76" s="99">
        <f>_xlfn.XLOOKUP(Ruimtestaat[[#This Row],[Ruimtesoort / Werkprogramma ]],'Prijzenblad Keender'!$C$2:$C$10,'Prijzenblad Keender'!$G$2:$G$10,"")</f>
        <v>0</v>
      </c>
      <c r="M76" s="280">
        <f t="shared" si="1"/>
        <v>0</v>
      </c>
      <c r="O76" s="107"/>
    </row>
    <row r="77" spans="1:15">
      <c r="A77" s="279" t="s">
        <v>29</v>
      </c>
      <c r="B77" s="59" t="s">
        <v>477</v>
      </c>
      <c r="C77" s="59" t="s">
        <v>477</v>
      </c>
      <c r="D77" s="60" t="s">
        <v>478</v>
      </c>
      <c r="E77" s="59" t="s">
        <v>463</v>
      </c>
      <c r="F77" s="59" t="s">
        <v>443</v>
      </c>
      <c r="G77" s="229" t="s">
        <v>480</v>
      </c>
      <c r="H77" s="59" t="str">
        <f>VLOOKUP(G77,Ruimtesoort[],2,FALSE)</f>
        <v>Niet in onderhoud</v>
      </c>
      <c r="I77" s="230">
        <v>7</v>
      </c>
      <c r="J77" s="272" t="s">
        <v>459</v>
      </c>
      <c r="K77" s="228">
        <v>1.9</v>
      </c>
      <c r="L77" s="99">
        <f>_xlfn.XLOOKUP(Ruimtestaat[[#This Row],[Ruimtesoort / Werkprogramma ]],'Prijzenblad Keender'!$C$2:$C$10,'Prijzenblad Keender'!$G$2:$G$10,"")</f>
        <v>0</v>
      </c>
      <c r="M77" s="280">
        <f t="shared" si="1"/>
        <v>0</v>
      </c>
      <c r="O77" s="107"/>
    </row>
    <row r="78" spans="1:15">
      <c r="A78" s="279" t="s">
        <v>29</v>
      </c>
      <c r="B78" s="59" t="s">
        <v>477</v>
      </c>
      <c r="C78" s="59" t="s">
        <v>477</v>
      </c>
      <c r="D78" s="60" t="s">
        <v>478</v>
      </c>
      <c r="E78" s="59" t="s">
        <v>463</v>
      </c>
      <c r="F78" s="59" t="s">
        <v>443</v>
      </c>
      <c r="G78" s="229" t="s">
        <v>449</v>
      </c>
      <c r="H78" s="59" t="str">
        <f>VLOOKUP(G78,Ruimtesoort[],2,FALSE)</f>
        <v>Sanitair</v>
      </c>
      <c r="I78" s="230">
        <v>8</v>
      </c>
      <c r="J78" s="272" t="s">
        <v>445</v>
      </c>
      <c r="K78" s="228">
        <v>1.9</v>
      </c>
      <c r="L78" s="99">
        <f>_xlfn.XLOOKUP(Ruimtestaat[[#This Row],[Ruimtesoort / Werkprogramma ]],'Prijzenblad Keender'!$C$2:$C$10,'Prijzenblad Keender'!$G$2:$G$10,"")</f>
        <v>0</v>
      </c>
      <c r="M78" s="280">
        <f t="shared" si="1"/>
        <v>0</v>
      </c>
      <c r="O78" s="107"/>
    </row>
    <row r="79" spans="1:15">
      <c r="A79" s="279" t="s">
        <v>29</v>
      </c>
      <c r="B79" s="59" t="s">
        <v>477</v>
      </c>
      <c r="C79" s="59" t="s">
        <v>477</v>
      </c>
      <c r="D79" s="60" t="s">
        <v>478</v>
      </c>
      <c r="E79" s="59" t="s">
        <v>463</v>
      </c>
      <c r="F79" s="59" t="s">
        <v>443</v>
      </c>
      <c r="G79" s="229" t="s">
        <v>189</v>
      </c>
      <c r="H79" s="59" t="str">
        <f>VLOOKUP(G79,Ruimtesoort[],2,FALSE)</f>
        <v>Vakspecifieke ruimte</v>
      </c>
      <c r="I79" s="230">
        <v>9</v>
      </c>
      <c r="J79" s="272" t="s">
        <v>445</v>
      </c>
      <c r="K79" s="228">
        <v>4.8</v>
      </c>
      <c r="L79" s="99">
        <f>_xlfn.XLOOKUP(Ruimtestaat[[#This Row],[Ruimtesoort / Werkprogramma ]],'Prijzenblad Keender'!$C$2:$C$10,'Prijzenblad Keender'!$G$2:$G$10,"")</f>
        <v>0</v>
      </c>
      <c r="M79" s="280">
        <f t="shared" si="1"/>
        <v>0</v>
      </c>
      <c r="O79" s="107"/>
    </row>
    <row r="80" spans="1:15">
      <c r="A80" s="279" t="s">
        <v>29</v>
      </c>
      <c r="B80" s="59" t="s">
        <v>477</v>
      </c>
      <c r="C80" s="59" t="s">
        <v>477</v>
      </c>
      <c r="D80" s="60" t="s">
        <v>478</v>
      </c>
      <c r="E80" s="59" t="s">
        <v>463</v>
      </c>
      <c r="F80" s="59" t="s">
        <v>443</v>
      </c>
      <c r="G80" s="229" t="s">
        <v>481</v>
      </c>
      <c r="H80" s="59" t="str">
        <f>VLOOKUP(G80,Ruimtesoort[],2,FALSE)</f>
        <v>Niet in onderhoud</v>
      </c>
      <c r="I80" s="230">
        <v>10</v>
      </c>
      <c r="J80" s="272" t="s">
        <v>445</v>
      </c>
      <c r="K80" s="228">
        <v>9.5</v>
      </c>
      <c r="L80" s="99">
        <f>_xlfn.XLOOKUP(Ruimtestaat[[#This Row],[Ruimtesoort / Werkprogramma ]],'Prijzenblad Keender'!$C$2:$C$10,'Prijzenblad Keender'!$G$2:$G$10,"")</f>
        <v>0</v>
      </c>
      <c r="M80" s="280">
        <f t="shared" si="1"/>
        <v>0</v>
      </c>
      <c r="O80" s="107"/>
    </row>
    <row r="81" spans="1:15">
      <c r="A81" s="279" t="s">
        <v>29</v>
      </c>
      <c r="B81" s="59" t="s">
        <v>477</v>
      </c>
      <c r="C81" s="59" t="s">
        <v>477</v>
      </c>
      <c r="D81" s="60" t="s">
        <v>478</v>
      </c>
      <c r="E81" s="59" t="s">
        <v>463</v>
      </c>
      <c r="F81" s="59" t="s">
        <v>443</v>
      </c>
      <c r="G81" s="229" t="s">
        <v>448</v>
      </c>
      <c r="H81" s="59" t="str">
        <f>VLOOKUP(G81,Ruimtesoort[],2,FALSE)</f>
        <v>Klaslokaal</v>
      </c>
      <c r="I81" s="230">
        <v>11</v>
      </c>
      <c r="J81" s="272" t="s">
        <v>445</v>
      </c>
      <c r="K81" s="228">
        <v>58.2</v>
      </c>
      <c r="L81" s="99">
        <f>_xlfn.XLOOKUP(Ruimtestaat[[#This Row],[Ruimtesoort / Werkprogramma ]],'Prijzenblad Keender'!$C$2:$C$10,'Prijzenblad Keender'!$G$2:$G$10,"")</f>
        <v>0</v>
      </c>
      <c r="M81" s="280">
        <f t="shared" si="1"/>
        <v>0</v>
      </c>
      <c r="O81" s="107"/>
    </row>
    <row r="82" spans="1:15">
      <c r="A82" s="279" t="s">
        <v>29</v>
      </c>
      <c r="B82" s="59" t="s">
        <v>477</v>
      </c>
      <c r="C82" s="59" t="s">
        <v>477</v>
      </c>
      <c r="D82" s="60" t="s">
        <v>478</v>
      </c>
      <c r="E82" s="59" t="s">
        <v>463</v>
      </c>
      <c r="F82" s="59" t="s">
        <v>443</v>
      </c>
      <c r="G82" s="229" t="s">
        <v>141</v>
      </c>
      <c r="H82" s="59" t="str">
        <f>VLOOKUP(G82,Ruimtesoort[],2,FALSE)</f>
        <v>Vakspecifieke ruimte</v>
      </c>
      <c r="I82" s="230">
        <v>12</v>
      </c>
      <c r="J82" s="272" t="s">
        <v>445</v>
      </c>
      <c r="K82" s="228">
        <v>80.099999999999994</v>
      </c>
      <c r="L82" s="99">
        <f>_xlfn.XLOOKUP(Ruimtestaat[[#This Row],[Ruimtesoort / Werkprogramma ]],'Prijzenblad Keender'!$C$2:$C$10,'Prijzenblad Keender'!$G$2:$G$10,"")</f>
        <v>0</v>
      </c>
      <c r="M82" s="280">
        <f t="shared" si="1"/>
        <v>0</v>
      </c>
      <c r="O82" s="107"/>
    </row>
    <row r="83" spans="1:15">
      <c r="A83" s="279" t="s">
        <v>29</v>
      </c>
      <c r="B83" s="59" t="s">
        <v>477</v>
      </c>
      <c r="C83" s="59" t="s">
        <v>477</v>
      </c>
      <c r="D83" s="60" t="s">
        <v>478</v>
      </c>
      <c r="E83" s="59" t="s">
        <v>463</v>
      </c>
      <c r="F83" s="59" t="s">
        <v>443</v>
      </c>
      <c r="G83" s="229" t="s">
        <v>454</v>
      </c>
      <c r="H83" s="59" t="str">
        <f>VLOOKUP(G83,Ruimtesoort[],2,FALSE)</f>
        <v>Administratieve ruimte</v>
      </c>
      <c r="I83" s="230">
        <v>13</v>
      </c>
      <c r="J83" s="272" t="s">
        <v>445</v>
      </c>
      <c r="K83" s="228">
        <v>13.8</v>
      </c>
      <c r="L83" s="99">
        <f>_xlfn.XLOOKUP(Ruimtestaat[[#This Row],[Ruimtesoort / Werkprogramma ]],'Prijzenblad Keender'!$C$2:$C$10,'Prijzenblad Keender'!$G$2:$G$10,"")</f>
        <v>0</v>
      </c>
      <c r="M83" s="280">
        <f t="shared" si="1"/>
        <v>0</v>
      </c>
      <c r="O83" s="107"/>
    </row>
    <row r="84" spans="1:15">
      <c r="A84" s="279" t="s">
        <v>29</v>
      </c>
      <c r="B84" s="59" t="s">
        <v>477</v>
      </c>
      <c r="C84" s="59" t="s">
        <v>477</v>
      </c>
      <c r="D84" s="60" t="s">
        <v>478</v>
      </c>
      <c r="E84" s="59" t="s">
        <v>463</v>
      </c>
      <c r="F84" s="59" t="s">
        <v>443</v>
      </c>
      <c r="G84" s="278" t="s">
        <v>162</v>
      </c>
      <c r="H84" s="59" t="str">
        <f>VLOOKUP(G84,Ruimtesoort[],2,FALSE)</f>
        <v>Vakspecifieke ruimte</v>
      </c>
      <c r="I84" s="230">
        <v>14</v>
      </c>
      <c r="J84" s="272" t="s">
        <v>445</v>
      </c>
      <c r="K84" s="228">
        <v>10.9</v>
      </c>
      <c r="L84" s="99">
        <f>_xlfn.XLOOKUP(Ruimtestaat[[#This Row],[Ruimtesoort / Werkprogramma ]],'Prijzenblad Keender'!$C$2:$C$10,'Prijzenblad Keender'!$G$2:$G$10,"")</f>
        <v>0</v>
      </c>
      <c r="M84" s="280">
        <f t="shared" si="1"/>
        <v>0</v>
      </c>
      <c r="O84" s="107"/>
    </row>
    <row r="85" spans="1:15">
      <c r="A85" s="279" t="s">
        <v>29</v>
      </c>
      <c r="B85" s="59" t="s">
        <v>477</v>
      </c>
      <c r="C85" s="59" t="s">
        <v>477</v>
      </c>
      <c r="D85" s="60" t="s">
        <v>478</v>
      </c>
      <c r="E85" s="59" t="s">
        <v>463</v>
      </c>
      <c r="F85" s="59" t="s">
        <v>443</v>
      </c>
      <c r="G85" s="229" t="s">
        <v>453</v>
      </c>
      <c r="H85" s="59" t="str">
        <f>VLOOKUP(G85,Ruimtesoort[],2,FALSE)</f>
        <v>Verkeersruimte</v>
      </c>
      <c r="I85" s="230">
        <v>15</v>
      </c>
      <c r="J85" s="272" t="s">
        <v>450</v>
      </c>
      <c r="K85" s="228">
        <v>7</v>
      </c>
      <c r="L85" s="99">
        <f>_xlfn.XLOOKUP(Ruimtestaat[[#This Row],[Ruimtesoort / Werkprogramma ]],'Prijzenblad Keender'!$C$2:$C$10,'Prijzenblad Keender'!$G$2:$G$10,"")</f>
        <v>0</v>
      </c>
      <c r="M85" s="280">
        <f t="shared" si="1"/>
        <v>0</v>
      </c>
      <c r="O85" s="107"/>
    </row>
    <row r="86" spans="1:15">
      <c r="A86" s="279" t="s">
        <v>29</v>
      </c>
      <c r="B86" s="59" t="s">
        <v>477</v>
      </c>
      <c r="C86" s="59" t="s">
        <v>477</v>
      </c>
      <c r="D86" s="60" t="s">
        <v>478</v>
      </c>
      <c r="E86" s="59" t="s">
        <v>463</v>
      </c>
      <c r="F86" s="59" t="s">
        <v>443</v>
      </c>
      <c r="G86" s="229" t="s">
        <v>455</v>
      </c>
      <c r="H86" s="59" t="str">
        <f>VLOOKUP(G86,Ruimtesoort[],2,FALSE)</f>
        <v>Verkeersruimte</v>
      </c>
      <c r="I86" s="230">
        <v>16</v>
      </c>
      <c r="J86" s="272" t="s">
        <v>459</v>
      </c>
      <c r="K86" s="228">
        <v>4.5</v>
      </c>
      <c r="L86" s="99">
        <f>_xlfn.XLOOKUP(Ruimtestaat[[#This Row],[Ruimtesoort / Werkprogramma ]],'Prijzenblad Keender'!$C$2:$C$10,'Prijzenblad Keender'!$G$2:$G$10,"")</f>
        <v>0</v>
      </c>
      <c r="M86" s="280">
        <f t="shared" si="1"/>
        <v>0</v>
      </c>
      <c r="O86" s="107"/>
    </row>
    <row r="87" spans="1:15">
      <c r="A87" s="279" t="s">
        <v>29</v>
      </c>
      <c r="B87" s="59" t="s">
        <v>477</v>
      </c>
      <c r="C87" s="59" t="s">
        <v>477</v>
      </c>
      <c r="D87" s="60" t="s">
        <v>478</v>
      </c>
      <c r="E87" s="59" t="s">
        <v>463</v>
      </c>
      <c r="F87" s="59" t="s">
        <v>443</v>
      </c>
      <c r="G87" s="229" t="s">
        <v>453</v>
      </c>
      <c r="H87" s="59" t="str">
        <f>VLOOKUP(G87,Ruimtesoort[],2,FALSE)</f>
        <v>Verkeersruimte</v>
      </c>
      <c r="I87" s="230">
        <v>17</v>
      </c>
      <c r="J87" s="272" t="s">
        <v>479</v>
      </c>
      <c r="K87" s="228">
        <v>69</v>
      </c>
      <c r="L87" s="99">
        <f>_xlfn.XLOOKUP(Ruimtestaat[[#This Row],[Ruimtesoort / Werkprogramma ]],'Prijzenblad Keender'!$C$2:$C$10,'Prijzenblad Keender'!$G$2:$G$10,"")</f>
        <v>0</v>
      </c>
      <c r="M87" s="280">
        <f t="shared" si="1"/>
        <v>0</v>
      </c>
      <c r="O87" s="107"/>
    </row>
    <row r="88" spans="1:15">
      <c r="A88" s="279" t="s">
        <v>29</v>
      </c>
      <c r="B88" s="59" t="s">
        <v>477</v>
      </c>
      <c r="C88" s="59" t="s">
        <v>477</v>
      </c>
      <c r="D88" s="60" t="s">
        <v>478</v>
      </c>
      <c r="E88" s="59" t="s">
        <v>463</v>
      </c>
      <c r="F88" s="59" t="s">
        <v>443</v>
      </c>
      <c r="G88" s="229" t="s">
        <v>480</v>
      </c>
      <c r="H88" s="59" t="str">
        <f>VLOOKUP(G88,Ruimtesoort[],2,FALSE)</f>
        <v>Niet in onderhoud</v>
      </c>
      <c r="I88" s="230">
        <v>18</v>
      </c>
      <c r="J88" s="272" t="s">
        <v>445</v>
      </c>
      <c r="K88" s="228">
        <v>2.5</v>
      </c>
      <c r="L88" s="99">
        <f>_xlfn.XLOOKUP(Ruimtestaat[[#This Row],[Ruimtesoort / Werkprogramma ]],'Prijzenblad Keender'!$C$2:$C$10,'Prijzenblad Keender'!$G$2:$G$10,"")</f>
        <v>0</v>
      </c>
      <c r="M88" s="280">
        <f t="shared" si="1"/>
        <v>0</v>
      </c>
      <c r="O88" s="107"/>
    </row>
    <row r="89" spans="1:15">
      <c r="A89" s="279" t="s">
        <v>29</v>
      </c>
      <c r="B89" s="59" t="s">
        <v>477</v>
      </c>
      <c r="C89" s="59" t="s">
        <v>477</v>
      </c>
      <c r="D89" s="60" t="s">
        <v>478</v>
      </c>
      <c r="E89" s="59" t="s">
        <v>463</v>
      </c>
      <c r="F89" s="59" t="s">
        <v>443</v>
      </c>
      <c r="G89" s="229" t="s">
        <v>482</v>
      </c>
      <c r="H89" s="59" t="str">
        <f>VLOOKUP(G89,Ruimtesoort[],2,FALSE)</f>
        <v>Sanitair</v>
      </c>
      <c r="I89" s="230">
        <v>19</v>
      </c>
      <c r="J89" s="61" t="s">
        <v>474</v>
      </c>
      <c r="K89" s="228">
        <v>2.5</v>
      </c>
      <c r="L89" s="99">
        <f>_xlfn.XLOOKUP(Ruimtestaat[[#This Row],[Ruimtesoort / Werkprogramma ]],'Prijzenblad Keender'!$C$2:$C$10,'Prijzenblad Keender'!$G$2:$G$10,"")</f>
        <v>0</v>
      </c>
      <c r="M89" s="280">
        <f t="shared" si="1"/>
        <v>0</v>
      </c>
      <c r="O89" s="107"/>
    </row>
    <row r="90" spans="1:15">
      <c r="A90" s="279" t="s">
        <v>29</v>
      </c>
      <c r="B90" s="59" t="s">
        <v>477</v>
      </c>
      <c r="C90" s="59" t="s">
        <v>477</v>
      </c>
      <c r="D90" s="60" t="s">
        <v>478</v>
      </c>
      <c r="E90" s="59" t="s">
        <v>463</v>
      </c>
      <c r="F90" s="59" t="s">
        <v>443</v>
      </c>
      <c r="G90" s="229" t="s">
        <v>449</v>
      </c>
      <c r="H90" s="59" t="str">
        <f>VLOOKUP(G90,Ruimtesoort[],2,FALSE)</f>
        <v>Sanitair</v>
      </c>
      <c r="I90" s="230">
        <v>20</v>
      </c>
      <c r="J90" s="61" t="s">
        <v>474</v>
      </c>
      <c r="K90" s="228">
        <v>4.4000000000000004</v>
      </c>
      <c r="L90" s="99">
        <f>_xlfn.XLOOKUP(Ruimtestaat[[#This Row],[Ruimtesoort / Werkprogramma ]],'Prijzenblad Keender'!$C$2:$C$10,'Prijzenblad Keender'!$G$2:$G$10,"")</f>
        <v>0</v>
      </c>
      <c r="M90" s="280">
        <f t="shared" si="1"/>
        <v>0</v>
      </c>
      <c r="O90" s="107"/>
    </row>
    <row r="91" spans="1:15">
      <c r="A91" s="279" t="s">
        <v>29</v>
      </c>
      <c r="B91" s="59" t="s">
        <v>477</v>
      </c>
      <c r="C91" s="59" t="s">
        <v>477</v>
      </c>
      <c r="D91" s="60" t="s">
        <v>478</v>
      </c>
      <c r="E91" s="59" t="s">
        <v>463</v>
      </c>
      <c r="F91" s="59" t="s">
        <v>443</v>
      </c>
      <c r="G91" s="229" t="s">
        <v>448</v>
      </c>
      <c r="H91" s="59" t="str">
        <f>VLOOKUP(G91,Ruimtesoort[],2,FALSE)</f>
        <v>Klaslokaal</v>
      </c>
      <c r="I91" s="230">
        <v>21</v>
      </c>
      <c r="J91" s="272" t="s">
        <v>445</v>
      </c>
      <c r="K91" s="228">
        <v>56.2</v>
      </c>
      <c r="L91" s="99">
        <f>_xlfn.XLOOKUP(Ruimtestaat[[#This Row],[Ruimtesoort / Werkprogramma ]],'Prijzenblad Keender'!$C$2:$C$10,'Prijzenblad Keender'!$G$2:$G$10,"")</f>
        <v>0</v>
      </c>
      <c r="M91" s="280">
        <f t="shared" si="1"/>
        <v>0</v>
      </c>
      <c r="O91" s="107"/>
    </row>
    <row r="92" spans="1:15">
      <c r="A92" s="279" t="s">
        <v>29</v>
      </c>
      <c r="B92" s="59" t="s">
        <v>477</v>
      </c>
      <c r="C92" s="59" t="s">
        <v>477</v>
      </c>
      <c r="D92" s="60" t="s">
        <v>478</v>
      </c>
      <c r="E92" s="59" t="s">
        <v>463</v>
      </c>
      <c r="F92" s="59" t="s">
        <v>443</v>
      </c>
      <c r="G92" s="229" t="s">
        <v>448</v>
      </c>
      <c r="H92" s="59" t="str">
        <f>VLOOKUP(G92,Ruimtesoort[],2,FALSE)</f>
        <v>Klaslokaal</v>
      </c>
      <c r="I92" s="230">
        <v>22</v>
      </c>
      <c r="J92" s="272" t="s">
        <v>445</v>
      </c>
      <c r="K92" s="228">
        <v>65.3</v>
      </c>
      <c r="L92" s="99">
        <f>_xlfn.XLOOKUP(Ruimtestaat[[#This Row],[Ruimtesoort / Werkprogramma ]],'Prijzenblad Keender'!$C$2:$C$10,'Prijzenblad Keender'!$G$2:$G$10,"")</f>
        <v>0</v>
      </c>
      <c r="M92" s="280">
        <f t="shared" si="1"/>
        <v>0</v>
      </c>
      <c r="O92" s="107"/>
    </row>
    <row r="93" spans="1:15">
      <c r="A93" s="279" t="s">
        <v>29</v>
      </c>
      <c r="B93" s="59" t="s">
        <v>477</v>
      </c>
      <c r="C93" s="59" t="s">
        <v>477</v>
      </c>
      <c r="D93" s="60" t="s">
        <v>478</v>
      </c>
      <c r="E93" s="59" t="s">
        <v>463</v>
      </c>
      <c r="F93" s="59" t="s">
        <v>443</v>
      </c>
      <c r="G93" s="229" t="s">
        <v>481</v>
      </c>
      <c r="H93" s="59" t="str">
        <f>VLOOKUP(G93,Ruimtesoort[],2,FALSE)</f>
        <v>Niet in onderhoud</v>
      </c>
      <c r="I93" s="230">
        <v>23</v>
      </c>
      <c r="J93" s="272" t="s">
        <v>445</v>
      </c>
      <c r="K93" s="228">
        <v>8.6999999999999993</v>
      </c>
      <c r="L93" s="99">
        <f>_xlfn.XLOOKUP(Ruimtestaat[[#This Row],[Ruimtesoort / Werkprogramma ]],'Prijzenblad Keender'!$C$2:$C$10,'Prijzenblad Keender'!$G$2:$G$10,"")</f>
        <v>0</v>
      </c>
      <c r="M93" s="280">
        <f t="shared" si="1"/>
        <v>0</v>
      </c>
      <c r="O93" s="107"/>
    </row>
    <row r="94" spans="1:15">
      <c r="A94" s="279" t="s">
        <v>29</v>
      </c>
      <c r="B94" s="59" t="s">
        <v>477</v>
      </c>
      <c r="C94" s="59" t="s">
        <v>477</v>
      </c>
      <c r="D94" s="60" t="s">
        <v>478</v>
      </c>
      <c r="E94" s="59" t="s">
        <v>463</v>
      </c>
      <c r="F94" s="59" t="s">
        <v>443</v>
      </c>
      <c r="G94" s="229" t="s">
        <v>449</v>
      </c>
      <c r="H94" s="59" t="str">
        <f>VLOOKUP(G94,Ruimtesoort[],2,FALSE)</f>
        <v>Sanitair</v>
      </c>
      <c r="I94" s="230">
        <v>24</v>
      </c>
      <c r="J94" s="61" t="s">
        <v>474</v>
      </c>
      <c r="K94" s="228">
        <v>4.4000000000000004</v>
      </c>
      <c r="L94" s="99">
        <f>_xlfn.XLOOKUP(Ruimtestaat[[#This Row],[Ruimtesoort / Werkprogramma ]],'Prijzenblad Keender'!$C$2:$C$10,'Prijzenblad Keender'!$G$2:$G$10,"")</f>
        <v>0</v>
      </c>
      <c r="M94" s="280">
        <f t="shared" si="1"/>
        <v>0</v>
      </c>
      <c r="O94" s="107"/>
    </row>
    <row r="95" spans="1:15">
      <c r="A95" s="279" t="s">
        <v>29</v>
      </c>
      <c r="B95" s="59" t="s">
        <v>477</v>
      </c>
      <c r="C95" s="59" t="s">
        <v>477</v>
      </c>
      <c r="D95" s="60" t="s">
        <v>478</v>
      </c>
      <c r="E95" s="59" t="s">
        <v>463</v>
      </c>
      <c r="F95" s="59" t="s">
        <v>443</v>
      </c>
      <c r="G95" s="229" t="s">
        <v>391</v>
      </c>
      <c r="H95" s="59" t="str">
        <f>VLOOKUP(G95,Ruimtesoort[],2,FALSE)</f>
        <v>Niet in onderhoud</v>
      </c>
      <c r="I95" s="230">
        <v>25</v>
      </c>
      <c r="J95" s="272" t="s">
        <v>445</v>
      </c>
      <c r="K95" s="228">
        <v>2.1</v>
      </c>
      <c r="L95" s="99">
        <f>_xlfn.XLOOKUP(Ruimtestaat[[#This Row],[Ruimtesoort / Werkprogramma ]],'Prijzenblad Keender'!$C$2:$C$10,'Prijzenblad Keender'!$G$2:$G$10,"")</f>
        <v>0</v>
      </c>
      <c r="M95" s="280">
        <f t="shared" si="1"/>
        <v>0</v>
      </c>
      <c r="O95" s="107"/>
    </row>
    <row r="96" spans="1:15">
      <c r="A96" s="279" t="s">
        <v>29</v>
      </c>
      <c r="B96" s="59" t="s">
        <v>477</v>
      </c>
      <c r="C96" s="59" t="s">
        <v>477</v>
      </c>
      <c r="D96" s="60" t="s">
        <v>478</v>
      </c>
      <c r="E96" s="59" t="s">
        <v>463</v>
      </c>
      <c r="F96" s="59" t="s">
        <v>443</v>
      </c>
      <c r="G96" s="229" t="s">
        <v>453</v>
      </c>
      <c r="H96" s="59" t="str">
        <f>VLOOKUP(G96,Ruimtesoort[],2,FALSE)</f>
        <v>Verkeersruimte</v>
      </c>
      <c r="I96" s="230">
        <v>26</v>
      </c>
      <c r="J96" s="272" t="s">
        <v>464</v>
      </c>
      <c r="K96" s="228">
        <v>13.6</v>
      </c>
      <c r="L96" s="99">
        <f>_xlfn.XLOOKUP(Ruimtestaat[[#This Row],[Ruimtesoort / Werkprogramma ]],'Prijzenblad Keender'!$C$2:$C$10,'Prijzenblad Keender'!$G$2:$G$10,"")</f>
        <v>0</v>
      </c>
      <c r="M96" s="280">
        <f t="shared" si="1"/>
        <v>0</v>
      </c>
      <c r="O96" s="107"/>
    </row>
    <row r="97" spans="1:15">
      <c r="A97" s="279" t="s">
        <v>29</v>
      </c>
      <c r="B97" s="59" t="s">
        <v>477</v>
      </c>
      <c r="C97" s="59" t="s">
        <v>477</v>
      </c>
      <c r="D97" s="60" t="s">
        <v>478</v>
      </c>
      <c r="E97" s="59" t="s">
        <v>463</v>
      </c>
      <c r="F97" s="59" t="s">
        <v>443</v>
      </c>
      <c r="G97" s="229" t="s">
        <v>282</v>
      </c>
      <c r="H97" s="59" t="str">
        <f>VLOOKUP(G97,Ruimtesoort[],2,FALSE)</f>
        <v>Administratieve ruimte</v>
      </c>
      <c r="I97" s="230">
        <v>27</v>
      </c>
      <c r="J97" s="272" t="s">
        <v>465</v>
      </c>
      <c r="K97" s="228">
        <v>25.5</v>
      </c>
      <c r="L97" s="99">
        <f>_xlfn.XLOOKUP(Ruimtestaat[[#This Row],[Ruimtesoort / Werkprogramma ]],'Prijzenblad Keender'!$C$2:$C$10,'Prijzenblad Keender'!$G$2:$G$10,"")</f>
        <v>0</v>
      </c>
      <c r="M97" s="280">
        <f t="shared" si="1"/>
        <v>0</v>
      </c>
      <c r="O97" s="107"/>
    </row>
    <row r="98" spans="1:15">
      <c r="A98" s="279" t="s">
        <v>29</v>
      </c>
      <c r="B98" s="59" t="s">
        <v>477</v>
      </c>
      <c r="C98" s="59" t="s">
        <v>477</v>
      </c>
      <c r="D98" s="60" t="s">
        <v>478</v>
      </c>
      <c r="E98" s="59" t="s">
        <v>463</v>
      </c>
      <c r="F98" s="59" t="s">
        <v>443</v>
      </c>
      <c r="G98" s="229" t="s">
        <v>481</v>
      </c>
      <c r="H98" s="59" t="str">
        <f>VLOOKUP(G98,Ruimtesoort[],2,FALSE)</f>
        <v>Niet in onderhoud</v>
      </c>
      <c r="I98" s="230">
        <v>28</v>
      </c>
      <c r="J98" s="272" t="s">
        <v>465</v>
      </c>
      <c r="K98" s="228">
        <v>3.7</v>
      </c>
      <c r="L98" s="99">
        <f>_xlfn.XLOOKUP(Ruimtestaat[[#This Row],[Ruimtesoort / Werkprogramma ]],'Prijzenblad Keender'!$C$2:$C$10,'Prijzenblad Keender'!$G$2:$G$10,"")</f>
        <v>0</v>
      </c>
      <c r="M98" s="280">
        <f t="shared" si="1"/>
        <v>0</v>
      </c>
      <c r="O98" s="107"/>
    </row>
    <row r="99" spans="1:15">
      <c r="A99" s="279" t="s">
        <v>29</v>
      </c>
      <c r="B99" s="59" t="s">
        <v>477</v>
      </c>
      <c r="C99" s="59" t="s">
        <v>477</v>
      </c>
      <c r="D99" s="60" t="s">
        <v>478</v>
      </c>
      <c r="E99" s="59" t="s">
        <v>463</v>
      </c>
      <c r="F99" s="59" t="s">
        <v>443</v>
      </c>
      <c r="G99" s="229" t="s">
        <v>460</v>
      </c>
      <c r="H99" s="59" t="str">
        <f>VLOOKUP(G99,Ruimtesoort[],2,FALSE)</f>
        <v>Restauratieve ruimte</v>
      </c>
      <c r="I99" s="230">
        <v>29</v>
      </c>
      <c r="J99" s="272" t="s">
        <v>445</v>
      </c>
      <c r="K99" s="228">
        <v>10.5</v>
      </c>
      <c r="L99" s="99">
        <f>_xlfn.XLOOKUP(Ruimtestaat[[#This Row],[Ruimtesoort / Werkprogramma ]],'Prijzenblad Keender'!$C$2:$C$10,'Prijzenblad Keender'!$G$2:$G$10,"")</f>
        <v>0</v>
      </c>
      <c r="M99" s="280">
        <f t="shared" si="1"/>
        <v>0</v>
      </c>
      <c r="O99" s="107"/>
    </row>
    <row r="100" spans="1:15">
      <c r="A100" s="279" t="s">
        <v>29</v>
      </c>
      <c r="B100" s="59" t="s">
        <v>477</v>
      </c>
      <c r="C100" s="59" t="s">
        <v>477</v>
      </c>
      <c r="D100" s="60" t="s">
        <v>478</v>
      </c>
      <c r="E100" s="59" t="s">
        <v>463</v>
      </c>
      <c r="F100" s="59" t="s">
        <v>443</v>
      </c>
      <c r="G100" s="229" t="s">
        <v>483</v>
      </c>
      <c r="H100" s="59" t="str">
        <f>VLOOKUP(G100,Ruimtesoort[],2,FALSE)</f>
        <v>Verkeersruimte</v>
      </c>
      <c r="I100" s="230">
        <v>30</v>
      </c>
      <c r="J100" s="272" t="s">
        <v>465</v>
      </c>
      <c r="K100" s="228">
        <v>79.8</v>
      </c>
      <c r="L100" s="99">
        <f>_xlfn.XLOOKUP(Ruimtestaat[[#This Row],[Ruimtesoort / Werkprogramma ]],'Prijzenblad Keender'!$C$2:$C$10,'Prijzenblad Keender'!$G$2:$G$10,"")</f>
        <v>0</v>
      </c>
      <c r="M100" s="280">
        <f t="shared" si="1"/>
        <v>0</v>
      </c>
      <c r="O100" s="107"/>
    </row>
    <row r="101" spans="1:15">
      <c r="A101" s="279" t="s">
        <v>29</v>
      </c>
      <c r="B101" s="59" t="s">
        <v>477</v>
      </c>
      <c r="C101" s="59" t="s">
        <v>477</v>
      </c>
      <c r="D101" s="60" t="s">
        <v>478</v>
      </c>
      <c r="E101" s="59" t="s">
        <v>463</v>
      </c>
      <c r="F101" s="59" t="s">
        <v>443</v>
      </c>
      <c r="G101" s="229" t="s">
        <v>449</v>
      </c>
      <c r="H101" s="59" t="str">
        <f>VLOOKUP(G101,Ruimtesoort[],2,FALSE)</f>
        <v>Sanitair</v>
      </c>
      <c r="I101" s="230">
        <v>31</v>
      </c>
      <c r="J101" s="272" t="s">
        <v>445</v>
      </c>
      <c r="K101" s="228">
        <v>2.6</v>
      </c>
      <c r="L101" s="99">
        <f>_xlfn.XLOOKUP(Ruimtestaat[[#This Row],[Ruimtesoort / Werkprogramma ]],'Prijzenblad Keender'!$C$2:$C$10,'Prijzenblad Keender'!$G$2:$G$10,"")</f>
        <v>0</v>
      </c>
      <c r="M101" s="280">
        <f t="shared" si="1"/>
        <v>0</v>
      </c>
      <c r="O101" s="107"/>
    </row>
    <row r="102" spans="1:15">
      <c r="A102" s="279" t="s">
        <v>29</v>
      </c>
      <c r="B102" s="59" t="s">
        <v>477</v>
      </c>
      <c r="C102" s="59" t="s">
        <v>477</v>
      </c>
      <c r="D102" s="60" t="s">
        <v>478</v>
      </c>
      <c r="E102" s="59" t="s">
        <v>463</v>
      </c>
      <c r="F102" s="59" t="s">
        <v>443</v>
      </c>
      <c r="G102" s="229" t="s">
        <v>481</v>
      </c>
      <c r="H102" s="59" t="str">
        <f>VLOOKUP(G102,Ruimtesoort[],2,FALSE)</f>
        <v>Niet in onderhoud</v>
      </c>
      <c r="I102" s="230">
        <v>32</v>
      </c>
      <c r="J102" s="272" t="s">
        <v>445</v>
      </c>
      <c r="K102" s="228">
        <v>6.9</v>
      </c>
      <c r="L102" s="99">
        <f>_xlfn.XLOOKUP(Ruimtestaat[[#This Row],[Ruimtesoort / Werkprogramma ]],'Prijzenblad Keender'!$C$2:$C$10,'Prijzenblad Keender'!$G$2:$G$10,"")</f>
        <v>0</v>
      </c>
      <c r="M102" s="280">
        <f t="shared" si="1"/>
        <v>0</v>
      </c>
      <c r="O102" s="107"/>
    </row>
    <row r="103" spans="1:15">
      <c r="A103" s="279" t="s">
        <v>29</v>
      </c>
      <c r="B103" s="59" t="s">
        <v>477</v>
      </c>
      <c r="C103" s="59" t="s">
        <v>477</v>
      </c>
      <c r="D103" s="60" t="s">
        <v>478</v>
      </c>
      <c r="E103" s="59" t="s">
        <v>463</v>
      </c>
      <c r="F103" s="59" t="s">
        <v>443</v>
      </c>
      <c r="G103" s="229" t="s">
        <v>453</v>
      </c>
      <c r="H103" s="59" t="str">
        <f>VLOOKUP(G103,Ruimtesoort[],2,FALSE)</f>
        <v>Verkeersruimte</v>
      </c>
      <c r="I103" s="230">
        <v>33</v>
      </c>
      <c r="J103" s="272" t="s">
        <v>479</v>
      </c>
      <c r="K103" s="228">
        <v>56.4</v>
      </c>
      <c r="L103" s="99">
        <f>_xlfn.XLOOKUP(Ruimtestaat[[#This Row],[Ruimtesoort / Werkprogramma ]],'Prijzenblad Keender'!$C$2:$C$10,'Prijzenblad Keender'!$G$2:$G$10,"")</f>
        <v>0</v>
      </c>
      <c r="M103" s="280">
        <f t="shared" si="1"/>
        <v>0</v>
      </c>
      <c r="O103" s="107"/>
    </row>
    <row r="104" spans="1:15">
      <c r="A104" s="279" t="s">
        <v>29</v>
      </c>
      <c r="B104" s="59" t="s">
        <v>477</v>
      </c>
      <c r="C104" s="59" t="s">
        <v>477</v>
      </c>
      <c r="D104" s="60" t="s">
        <v>478</v>
      </c>
      <c r="E104" s="59" t="s">
        <v>463</v>
      </c>
      <c r="F104" s="59" t="s">
        <v>443</v>
      </c>
      <c r="G104" s="229" t="s">
        <v>448</v>
      </c>
      <c r="H104" s="59" t="str">
        <f>VLOOKUP(G104,Ruimtesoort[],2,FALSE)</f>
        <v>Klaslokaal</v>
      </c>
      <c r="I104" s="230">
        <v>34</v>
      </c>
      <c r="J104" s="272" t="s">
        <v>445</v>
      </c>
      <c r="K104" s="228">
        <v>76.900000000000006</v>
      </c>
      <c r="L104" s="99">
        <f>_xlfn.XLOOKUP(Ruimtestaat[[#This Row],[Ruimtesoort / Werkprogramma ]],'Prijzenblad Keender'!$C$2:$C$10,'Prijzenblad Keender'!$G$2:$G$10,"")</f>
        <v>0</v>
      </c>
      <c r="M104" s="280">
        <f t="shared" si="1"/>
        <v>0</v>
      </c>
      <c r="O104" s="107"/>
    </row>
    <row r="105" spans="1:15">
      <c r="A105" s="279" t="s">
        <v>29</v>
      </c>
      <c r="B105" s="59" t="s">
        <v>477</v>
      </c>
      <c r="C105" s="59" t="s">
        <v>477</v>
      </c>
      <c r="D105" s="60" t="s">
        <v>478</v>
      </c>
      <c r="E105" s="59" t="s">
        <v>463</v>
      </c>
      <c r="F105" s="59" t="s">
        <v>443</v>
      </c>
      <c r="G105" s="229" t="s">
        <v>455</v>
      </c>
      <c r="H105" s="59" t="str">
        <f>VLOOKUP(G105,Ruimtesoort[],2,FALSE)</f>
        <v>Verkeersruimte</v>
      </c>
      <c r="I105" s="230" t="s">
        <v>484</v>
      </c>
      <c r="J105" s="272" t="s">
        <v>459</v>
      </c>
      <c r="K105" s="228">
        <v>1.3</v>
      </c>
      <c r="L105" s="99">
        <f>_xlfn.XLOOKUP(Ruimtestaat[[#This Row],[Ruimtesoort / Werkprogramma ]],'Prijzenblad Keender'!$C$2:$C$10,'Prijzenblad Keender'!$G$2:$G$10,"")</f>
        <v>0</v>
      </c>
      <c r="M105" s="280">
        <f t="shared" si="1"/>
        <v>0</v>
      </c>
      <c r="O105" s="107"/>
    </row>
    <row r="106" spans="1:15">
      <c r="A106" s="279" t="s">
        <v>29</v>
      </c>
      <c r="B106" s="59" t="s">
        <v>477</v>
      </c>
      <c r="C106" s="59" t="s">
        <v>477</v>
      </c>
      <c r="D106" s="60" t="s">
        <v>478</v>
      </c>
      <c r="E106" s="59" t="s">
        <v>463</v>
      </c>
      <c r="F106" s="59" t="s">
        <v>443</v>
      </c>
      <c r="G106" s="229" t="s">
        <v>449</v>
      </c>
      <c r="H106" s="59" t="str">
        <f>VLOOKUP(G106,Ruimtesoort[],2,FALSE)</f>
        <v>Sanitair</v>
      </c>
      <c r="I106" s="230">
        <v>35</v>
      </c>
      <c r="J106" s="61" t="s">
        <v>474</v>
      </c>
      <c r="K106" s="228">
        <v>5</v>
      </c>
      <c r="L106" s="99">
        <f>_xlfn.XLOOKUP(Ruimtestaat[[#This Row],[Ruimtesoort / Werkprogramma ]],'Prijzenblad Keender'!$C$2:$C$10,'Prijzenblad Keender'!$G$2:$G$10,"")</f>
        <v>0</v>
      </c>
      <c r="M106" s="280">
        <f t="shared" si="1"/>
        <v>0</v>
      </c>
      <c r="O106" s="107"/>
    </row>
    <row r="107" spans="1:15">
      <c r="A107" s="279" t="s">
        <v>29</v>
      </c>
      <c r="B107" s="59" t="s">
        <v>477</v>
      </c>
      <c r="C107" s="59" t="s">
        <v>477</v>
      </c>
      <c r="D107" s="60" t="s">
        <v>478</v>
      </c>
      <c r="E107" s="59" t="s">
        <v>463</v>
      </c>
      <c r="F107" s="59" t="s">
        <v>443</v>
      </c>
      <c r="G107" s="229" t="s">
        <v>449</v>
      </c>
      <c r="H107" s="59" t="str">
        <f>VLOOKUP(G107,Ruimtesoort[],2,FALSE)</f>
        <v>Sanitair</v>
      </c>
      <c r="I107" s="230">
        <v>36</v>
      </c>
      <c r="J107" s="61" t="s">
        <v>474</v>
      </c>
      <c r="K107" s="228">
        <v>5.9</v>
      </c>
      <c r="L107" s="99">
        <f>_xlfn.XLOOKUP(Ruimtestaat[[#This Row],[Ruimtesoort / Werkprogramma ]],'Prijzenblad Keender'!$C$2:$C$10,'Prijzenblad Keender'!$G$2:$G$10,"")</f>
        <v>0</v>
      </c>
      <c r="M107" s="280">
        <f t="shared" si="1"/>
        <v>0</v>
      </c>
      <c r="O107" s="107"/>
    </row>
    <row r="108" spans="1:15">
      <c r="A108" s="279" t="s">
        <v>29</v>
      </c>
      <c r="B108" s="59" t="s">
        <v>477</v>
      </c>
      <c r="C108" s="59" t="s">
        <v>477</v>
      </c>
      <c r="D108" s="60" t="s">
        <v>478</v>
      </c>
      <c r="E108" s="59" t="s">
        <v>463</v>
      </c>
      <c r="F108" s="59" t="s">
        <v>443</v>
      </c>
      <c r="G108" s="229" t="s">
        <v>446</v>
      </c>
      <c r="H108" s="59" t="str">
        <f>VLOOKUP(G108,Ruimtesoort[],2,FALSE)</f>
        <v>Vakspecifieke ruimte</v>
      </c>
      <c r="I108" s="230">
        <v>37</v>
      </c>
      <c r="J108" s="272" t="s">
        <v>447</v>
      </c>
      <c r="K108" s="228">
        <v>90.6</v>
      </c>
      <c r="L108" s="99">
        <f>_xlfn.XLOOKUP(Ruimtestaat[[#This Row],[Ruimtesoort / Werkprogramma ]],'Prijzenblad Keender'!$C$2:$C$10,'Prijzenblad Keender'!$G$2:$G$10,"")</f>
        <v>0</v>
      </c>
      <c r="M108" s="280">
        <f t="shared" si="1"/>
        <v>0</v>
      </c>
      <c r="O108" s="107"/>
    </row>
    <row r="109" spans="1:15">
      <c r="A109" s="279" t="s">
        <v>29</v>
      </c>
      <c r="B109" s="59" t="s">
        <v>477</v>
      </c>
      <c r="C109" s="59" t="s">
        <v>477</v>
      </c>
      <c r="D109" s="60" t="s">
        <v>478</v>
      </c>
      <c r="E109" s="59" t="s">
        <v>463</v>
      </c>
      <c r="F109" s="59" t="s">
        <v>443</v>
      </c>
      <c r="G109" s="229" t="s">
        <v>448</v>
      </c>
      <c r="H109" s="59" t="str">
        <f>VLOOKUP(G109,Ruimtesoort[],2,FALSE)</f>
        <v>Klaslokaal</v>
      </c>
      <c r="I109" s="230">
        <v>38</v>
      </c>
      <c r="J109" s="272" t="s">
        <v>445</v>
      </c>
      <c r="K109" s="228">
        <v>65.8</v>
      </c>
      <c r="L109" s="99">
        <f>_xlfn.XLOOKUP(Ruimtestaat[[#This Row],[Ruimtesoort / Werkprogramma ]],'Prijzenblad Keender'!$C$2:$C$10,'Prijzenblad Keender'!$G$2:$G$10,"")</f>
        <v>0</v>
      </c>
      <c r="M109" s="280">
        <f t="shared" si="1"/>
        <v>0</v>
      </c>
      <c r="O109" s="107"/>
    </row>
    <row r="110" spans="1:15" ht="15.6">
      <c r="A110" s="415" t="s">
        <v>29</v>
      </c>
      <c r="B110" s="59" t="s">
        <v>485</v>
      </c>
      <c r="C110" s="233" t="s">
        <v>485</v>
      </c>
      <c r="D110" s="273" t="s">
        <v>486</v>
      </c>
      <c r="E110" s="233" t="s">
        <v>487</v>
      </c>
      <c r="F110" s="233" t="s">
        <v>443</v>
      </c>
      <c r="G110" s="233" t="s">
        <v>448</v>
      </c>
      <c r="H110" s="59" t="str">
        <f>VLOOKUP(G110,Ruimtesoort[],2,FALSE)</f>
        <v>Klaslokaal</v>
      </c>
      <c r="I110" s="234">
        <v>1</v>
      </c>
      <c r="J110" s="235" t="s">
        <v>445</v>
      </c>
      <c r="K110" s="237">
        <v>70</v>
      </c>
      <c r="L110" s="99">
        <f>_xlfn.XLOOKUP(Ruimtestaat[[#This Row],[Ruimtesoort / Werkprogramma ]],'Prijzenblad Keender'!$C$2:$C$10,'Prijzenblad Keender'!$G$2:$G$10,"")</f>
        <v>0</v>
      </c>
      <c r="M110" s="280">
        <f t="shared" si="1"/>
        <v>0</v>
      </c>
      <c r="O110" s="107"/>
    </row>
    <row r="111" spans="1:15" ht="15.6">
      <c r="A111" s="415" t="s">
        <v>29</v>
      </c>
      <c r="B111" s="59" t="s">
        <v>485</v>
      </c>
      <c r="C111" s="233" t="s">
        <v>485</v>
      </c>
      <c r="D111" s="273" t="s">
        <v>486</v>
      </c>
      <c r="E111" s="233" t="s">
        <v>487</v>
      </c>
      <c r="F111" s="233" t="s">
        <v>443</v>
      </c>
      <c r="G111" s="233" t="s">
        <v>449</v>
      </c>
      <c r="H111" s="59" t="str">
        <f>VLOOKUP(G111,Ruimtesoort[],2,FALSE)</f>
        <v>Sanitair</v>
      </c>
      <c r="I111" s="234">
        <v>2</v>
      </c>
      <c r="J111" s="235" t="s">
        <v>450</v>
      </c>
      <c r="K111" s="237">
        <v>5.6</v>
      </c>
      <c r="L111" s="99">
        <f>_xlfn.XLOOKUP(Ruimtestaat[[#This Row],[Ruimtesoort / Werkprogramma ]],'Prijzenblad Keender'!$C$2:$C$10,'Prijzenblad Keender'!$G$2:$G$10,"")</f>
        <v>0</v>
      </c>
      <c r="M111" s="280">
        <f t="shared" si="1"/>
        <v>0</v>
      </c>
      <c r="O111" s="107"/>
    </row>
    <row r="112" spans="1:15" ht="15.6">
      <c r="A112" s="415" t="s">
        <v>29</v>
      </c>
      <c r="B112" s="59" t="s">
        <v>485</v>
      </c>
      <c r="C112" s="233" t="s">
        <v>485</v>
      </c>
      <c r="D112" s="273" t="s">
        <v>486</v>
      </c>
      <c r="E112" s="233" t="s">
        <v>487</v>
      </c>
      <c r="F112" s="233" t="s">
        <v>443</v>
      </c>
      <c r="G112" s="233" t="s">
        <v>140</v>
      </c>
      <c r="H112" s="59" t="str">
        <f>VLOOKUP(G112,Ruimtesoort[],2,FALSE)</f>
        <v>Verkeersruimte</v>
      </c>
      <c r="I112" s="234">
        <v>3</v>
      </c>
      <c r="J112" s="235" t="s">
        <v>459</v>
      </c>
      <c r="K112" s="237">
        <v>8.1999999999999993</v>
      </c>
      <c r="L112" s="99">
        <f>_xlfn.XLOOKUP(Ruimtestaat[[#This Row],[Ruimtesoort / Werkprogramma ]],'Prijzenblad Keender'!$C$2:$C$10,'Prijzenblad Keender'!$G$2:$G$10,"")</f>
        <v>0</v>
      </c>
      <c r="M112" s="280">
        <f t="shared" si="1"/>
        <v>0</v>
      </c>
      <c r="O112" s="107"/>
    </row>
    <row r="113" spans="1:15" ht="15.6">
      <c r="A113" s="415" t="s">
        <v>29</v>
      </c>
      <c r="B113" s="59" t="s">
        <v>485</v>
      </c>
      <c r="C113" s="233" t="s">
        <v>485</v>
      </c>
      <c r="D113" s="273" t="s">
        <v>486</v>
      </c>
      <c r="E113" s="233" t="s">
        <v>487</v>
      </c>
      <c r="F113" s="233" t="s">
        <v>443</v>
      </c>
      <c r="G113" s="233" t="s">
        <v>469</v>
      </c>
      <c r="H113" s="59" t="str">
        <f>VLOOKUP(G113,Ruimtesoort[],2,FALSE)</f>
        <v>Vakspecifieke ruimte</v>
      </c>
      <c r="I113" s="234">
        <v>4</v>
      </c>
      <c r="J113" s="235" t="s">
        <v>459</v>
      </c>
      <c r="K113" s="237">
        <v>8.1999999999999993</v>
      </c>
      <c r="L113" s="99">
        <f>_xlfn.XLOOKUP(Ruimtestaat[[#This Row],[Ruimtesoort / Werkprogramma ]],'Prijzenblad Keender'!$C$2:$C$10,'Prijzenblad Keender'!$G$2:$G$10,"")</f>
        <v>0</v>
      </c>
      <c r="M113" s="280">
        <f t="shared" si="1"/>
        <v>0</v>
      </c>
      <c r="O113" s="107"/>
    </row>
    <row r="114" spans="1:15" ht="15.6">
      <c r="A114" s="415" t="s">
        <v>29</v>
      </c>
      <c r="B114" s="59" t="s">
        <v>485</v>
      </c>
      <c r="C114" s="233" t="s">
        <v>485</v>
      </c>
      <c r="D114" s="273" t="s">
        <v>486</v>
      </c>
      <c r="E114" s="233" t="s">
        <v>487</v>
      </c>
      <c r="F114" s="233" t="s">
        <v>443</v>
      </c>
      <c r="G114" s="233" t="s">
        <v>488</v>
      </c>
      <c r="H114" s="59" t="str">
        <f>VLOOKUP(G114,Ruimtesoort[],2,FALSE)</f>
        <v>Administratieve ruimte</v>
      </c>
      <c r="I114" s="234">
        <v>5</v>
      </c>
      <c r="J114" s="235" t="s">
        <v>459</v>
      </c>
      <c r="K114" s="237">
        <v>28.2</v>
      </c>
      <c r="L114" s="99">
        <f>_xlfn.XLOOKUP(Ruimtestaat[[#This Row],[Ruimtesoort / Werkprogramma ]],'Prijzenblad Keender'!$C$2:$C$10,'Prijzenblad Keender'!$G$2:$G$10,"")</f>
        <v>0</v>
      </c>
      <c r="M114" s="280">
        <f t="shared" si="1"/>
        <v>0</v>
      </c>
      <c r="O114" s="107"/>
    </row>
    <row r="115" spans="1:15" ht="15.6">
      <c r="A115" s="415" t="s">
        <v>29</v>
      </c>
      <c r="B115" s="59" t="s">
        <v>485</v>
      </c>
      <c r="C115" s="233" t="s">
        <v>485</v>
      </c>
      <c r="D115" s="273" t="s">
        <v>486</v>
      </c>
      <c r="E115" s="233" t="s">
        <v>487</v>
      </c>
      <c r="F115" s="233" t="s">
        <v>443</v>
      </c>
      <c r="G115" s="233" t="s">
        <v>167</v>
      </c>
      <c r="H115" s="59" t="str">
        <f>VLOOKUP(G115,Ruimtesoort[],2,FALSE)</f>
        <v>Administratieve ruimte</v>
      </c>
      <c r="I115" s="234">
        <v>6</v>
      </c>
      <c r="J115" s="235" t="s">
        <v>459</v>
      </c>
      <c r="K115" s="237">
        <v>13.7</v>
      </c>
      <c r="L115" s="99">
        <f>_xlfn.XLOOKUP(Ruimtestaat[[#This Row],[Ruimtesoort / Werkprogramma ]],'Prijzenblad Keender'!$C$2:$C$10,'Prijzenblad Keender'!$G$2:$G$10,"")</f>
        <v>0</v>
      </c>
      <c r="M115" s="280">
        <f t="shared" si="1"/>
        <v>0</v>
      </c>
      <c r="O115" s="107"/>
    </row>
    <row r="116" spans="1:15" ht="15.6">
      <c r="A116" s="415" t="s">
        <v>29</v>
      </c>
      <c r="B116" s="59" t="s">
        <v>485</v>
      </c>
      <c r="C116" s="233" t="s">
        <v>485</v>
      </c>
      <c r="D116" s="273" t="s">
        <v>486</v>
      </c>
      <c r="E116" s="233" t="s">
        <v>487</v>
      </c>
      <c r="F116" s="233" t="s">
        <v>443</v>
      </c>
      <c r="G116" s="233" t="s">
        <v>449</v>
      </c>
      <c r="H116" s="59" t="str">
        <f>VLOOKUP(G116,Ruimtesoort[],2,FALSE)</f>
        <v>Sanitair</v>
      </c>
      <c r="I116" s="234">
        <v>7</v>
      </c>
      <c r="J116" s="235" t="s">
        <v>450</v>
      </c>
      <c r="K116" s="237">
        <v>6</v>
      </c>
      <c r="L116" s="99">
        <f>_xlfn.XLOOKUP(Ruimtestaat[[#This Row],[Ruimtesoort / Werkprogramma ]],'Prijzenblad Keender'!$C$2:$C$10,'Prijzenblad Keender'!$G$2:$G$10,"")</f>
        <v>0</v>
      </c>
      <c r="M116" s="280">
        <f t="shared" si="1"/>
        <v>0</v>
      </c>
      <c r="O116" s="107"/>
    </row>
    <row r="117" spans="1:15" ht="15.6">
      <c r="A117" s="415" t="s">
        <v>29</v>
      </c>
      <c r="B117" s="59" t="s">
        <v>485</v>
      </c>
      <c r="C117" s="233" t="s">
        <v>485</v>
      </c>
      <c r="D117" s="273" t="s">
        <v>486</v>
      </c>
      <c r="E117" s="233" t="s">
        <v>487</v>
      </c>
      <c r="F117" s="233" t="s">
        <v>443</v>
      </c>
      <c r="G117" s="233" t="s">
        <v>409</v>
      </c>
      <c r="H117" s="59" t="str">
        <f>VLOOKUP(G117,Ruimtesoort[],2,FALSE)</f>
        <v>BSO / kinderdagopvang /peuterspeelzaal</v>
      </c>
      <c r="I117" s="234">
        <v>8</v>
      </c>
      <c r="J117" s="235" t="s">
        <v>445</v>
      </c>
      <c r="K117" s="237">
        <v>13.2</v>
      </c>
      <c r="L117" s="99">
        <f>_xlfn.XLOOKUP(Ruimtestaat[[#This Row],[Ruimtesoort / Werkprogramma ]],'Prijzenblad Keender'!$C$2:$C$10,'Prijzenblad Keender'!$G$2:$G$10,"")</f>
        <v>0</v>
      </c>
      <c r="M117" s="280">
        <f t="shared" si="1"/>
        <v>0</v>
      </c>
      <c r="O117" s="107"/>
    </row>
    <row r="118" spans="1:15" ht="15.6">
      <c r="A118" s="415" t="s">
        <v>29</v>
      </c>
      <c r="B118" s="59" t="s">
        <v>485</v>
      </c>
      <c r="C118" s="233" t="s">
        <v>485</v>
      </c>
      <c r="D118" s="273" t="s">
        <v>486</v>
      </c>
      <c r="E118" s="233" t="s">
        <v>487</v>
      </c>
      <c r="F118" s="233" t="s">
        <v>443</v>
      </c>
      <c r="G118" s="233" t="s">
        <v>409</v>
      </c>
      <c r="H118" s="59" t="str">
        <f>VLOOKUP(G118,Ruimtesoort[],2,FALSE)</f>
        <v>BSO / kinderdagopvang /peuterspeelzaal</v>
      </c>
      <c r="I118" s="234">
        <v>9</v>
      </c>
      <c r="J118" s="235" t="s">
        <v>445</v>
      </c>
      <c r="K118" s="237">
        <v>68.599999999999994</v>
      </c>
      <c r="L118" s="99">
        <f>_xlfn.XLOOKUP(Ruimtestaat[[#This Row],[Ruimtesoort / Werkprogramma ]],'Prijzenblad Keender'!$C$2:$C$10,'Prijzenblad Keender'!$G$2:$G$10,"")</f>
        <v>0</v>
      </c>
      <c r="M118" s="280">
        <f t="shared" si="1"/>
        <v>0</v>
      </c>
      <c r="O118" s="107"/>
    </row>
    <row r="119" spans="1:15" ht="15.6">
      <c r="A119" s="415" t="s">
        <v>29</v>
      </c>
      <c r="B119" s="59" t="s">
        <v>485</v>
      </c>
      <c r="C119" s="233" t="s">
        <v>485</v>
      </c>
      <c r="D119" s="273" t="s">
        <v>486</v>
      </c>
      <c r="E119" s="233" t="s">
        <v>487</v>
      </c>
      <c r="F119" s="233" t="s">
        <v>443</v>
      </c>
      <c r="G119" s="233" t="s">
        <v>444</v>
      </c>
      <c r="H119" s="59" t="str">
        <f>VLOOKUP(G119,Ruimtesoort[],2,FALSE)</f>
        <v>Niet in onderhoud</v>
      </c>
      <c r="I119" s="234">
        <v>10</v>
      </c>
      <c r="J119" s="235" t="s">
        <v>445</v>
      </c>
      <c r="K119" s="237">
        <v>8</v>
      </c>
      <c r="L119" s="99">
        <f>_xlfn.XLOOKUP(Ruimtestaat[[#This Row],[Ruimtesoort / Werkprogramma ]],'Prijzenblad Keender'!$C$2:$C$10,'Prijzenblad Keender'!$G$2:$G$10,"")</f>
        <v>0</v>
      </c>
      <c r="M119" s="280">
        <f t="shared" si="1"/>
        <v>0</v>
      </c>
      <c r="O119" s="107"/>
    </row>
    <row r="120" spans="1:15" ht="15.6">
      <c r="A120" s="415" t="s">
        <v>29</v>
      </c>
      <c r="B120" s="59" t="s">
        <v>485</v>
      </c>
      <c r="C120" s="233" t="s">
        <v>485</v>
      </c>
      <c r="D120" s="273" t="s">
        <v>486</v>
      </c>
      <c r="E120" s="233" t="s">
        <v>487</v>
      </c>
      <c r="F120" s="233" t="s">
        <v>443</v>
      </c>
      <c r="G120" s="233" t="s">
        <v>446</v>
      </c>
      <c r="H120" s="59" t="str">
        <f>VLOOKUP(G120,Ruimtesoort[],2,FALSE)</f>
        <v>Vakspecifieke ruimte</v>
      </c>
      <c r="I120" s="234">
        <v>11</v>
      </c>
      <c r="J120" s="235" t="s">
        <v>447</v>
      </c>
      <c r="K120" s="237">
        <v>89.5</v>
      </c>
      <c r="L120" s="99">
        <f>_xlfn.XLOOKUP(Ruimtestaat[[#This Row],[Ruimtesoort / Werkprogramma ]],'Prijzenblad Keender'!$C$2:$C$10,'Prijzenblad Keender'!$G$2:$G$10,"")</f>
        <v>0</v>
      </c>
      <c r="M120" s="280">
        <f t="shared" si="1"/>
        <v>0</v>
      </c>
      <c r="O120" s="107"/>
    </row>
    <row r="121" spans="1:15" ht="15.6">
      <c r="A121" s="415" t="s">
        <v>29</v>
      </c>
      <c r="B121" s="59" t="s">
        <v>485</v>
      </c>
      <c r="C121" s="233" t="s">
        <v>485</v>
      </c>
      <c r="D121" s="273" t="s">
        <v>486</v>
      </c>
      <c r="E121" s="233" t="s">
        <v>487</v>
      </c>
      <c r="F121" s="233" t="s">
        <v>443</v>
      </c>
      <c r="G121" s="233" t="s">
        <v>444</v>
      </c>
      <c r="H121" s="59" t="str">
        <f>VLOOKUP(G121,Ruimtesoort[],2,FALSE)</f>
        <v>Niet in onderhoud</v>
      </c>
      <c r="I121" s="234">
        <v>12</v>
      </c>
      <c r="J121" s="235" t="s">
        <v>445</v>
      </c>
      <c r="K121" s="237">
        <v>10.9</v>
      </c>
      <c r="L121" s="99">
        <f>_xlfn.XLOOKUP(Ruimtestaat[[#This Row],[Ruimtesoort / Werkprogramma ]],'Prijzenblad Keender'!$C$2:$C$10,'Prijzenblad Keender'!$G$2:$G$10,"")</f>
        <v>0</v>
      </c>
      <c r="M121" s="280">
        <f t="shared" si="1"/>
        <v>0</v>
      </c>
      <c r="O121" s="107"/>
    </row>
    <row r="122" spans="1:15" ht="15.6">
      <c r="A122" s="415" t="s">
        <v>29</v>
      </c>
      <c r="B122" s="59" t="s">
        <v>485</v>
      </c>
      <c r="C122" s="233" t="s">
        <v>485</v>
      </c>
      <c r="D122" s="273" t="s">
        <v>486</v>
      </c>
      <c r="E122" s="233" t="s">
        <v>487</v>
      </c>
      <c r="F122" s="233" t="s">
        <v>443</v>
      </c>
      <c r="G122" s="233" t="s">
        <v>278</v>
      </c>
      <c r="H122" s="59" t="str">
        <f>VLOOKUP(G122,Ruimtesoort[],2,FALSE)</f>
        <v>Verkeersruimte</v>
      </c>
      <c r="I122" s="234">
        <v>13</v>
      </c>
      <c r="J122" s="235" t="s">
        <v>464</v>
      </c>
      <c r="K122" s="237">
        <v>6.9</v>
      </c>
      <c r="L122" s="99">
        <f>_xlfn.XLOOKUP(Ruimtestaat[[#This Row],[Ruimtesoort / Werkprogramma ]],'Prijzenblad Keender'!$C$2:$C$10,'Prijzenblad Keender'!$G$2:$G$10,"")</f>
        <v>0</v>
      </c>
      <c r="M122" s="280">
        <f t="shared" si="1"/>
        <v>0</v>
      </c>
      <c r="O122" s="107"/>
    </row>
    <row r="123" spans="1:15" ht="15.6">
      <c r="A123" s="415" t="s">
        <v>29</v>
      </c>
      <c r="B123" s="59" t="s">
        <v>485</v>
      </c>
      <c r="C123" s="233" t="s">
        <v>485</v>
      </c>
      <c r="D123" s="273" t="s">
        <v>486</v>
      </c>
      <c r="E123" s="233" t="s">
        <v>487</v>
      </c>
      <c r="F123" s="233" t="s">
        <v>443</v>
      </c>
      <c r="G123" s="233" t="s">
        <v>466</v>
      </c>
      <c r="H123" s="59" t="str">
        <f>VLOOKUP(G123,Ruimtesoort[],2,FALSE)</f>
        <v>Sanitair</v>
      </c>
      <c r="I123" s="234">
        <v>14</v>
      </c>
      <c r="J123" s="235" t="s">
        <v>450</v>
      </c>
      <c r="K123" s="237">
        <v>3.9</v>
      </c>
      <c r="L123" s="99">
        <f>_xlfn.XLOOKUP(Ruimtestaat[[#This Row],[Ruimtesoort / Werkprogramma ]],'Prijzenblad Keender'!$C$2:$C$10,'Prijzenblad Keender'!$G$2:$G$10,"")</f>
        <v>0</v>
      </c>
      <c r="M123" s="280">
        <f t="shared" si="1"/>
        <v>0</v>
      </c>
      <c r="O123" s="107"/>
    </row>
    <row r="124" spans="1:15" ht="15.6">
      <c r="A124" s="415" t="s">
        <v>29</v>
      </c>
      <c r="B124" s="59" t="s">
        <v>485</v>
      </c>
      <c r="C124" s="233" t="s">
        <v>485</v>
      </c>
      <c r="D124" s="273" t="s">
        <v>486</v>
      </c>
      <c r="E124" s="233" t="s">
        <v>487</v>
      </c>
      <c r="F124" s="233" t="s">
        <v>443</v>
      </c>
      <c r="G124" s="233" t="s">
        <v>444</v>
      </c>
      <c r="H124" s="59" t="str">
        <f>VLOOKUP(G124,Ruimtesoort[],2,FALSE)</f>
        <v>Niet in onderhoud</v>
      </c>
      <c r="I124" s="234">
        <v>15</v>
      </c>
      <c r="J124" s="235" t="s">
        <v>445</v>
      </c>
      <c r="K124" s="237">
        <v>7.7</v>
      </c>
      <c r="L124" s="99">
        <f>_xlfn.XLOOKUP(Ruimtestaat[[#This Row],[Ruimtesoort / Werkprogramma ]],'Prijzenblad Keender'!$C$2:$C$10,'Prijzenblad Keender'!$G$2:$G$10,"")</f>
        <v>0</v>
      </c>
      <c r="M124" s="280">
        <f t="shared" si="1"/>
        <v>0</v>
      </c>
      <c r="O124" s="107"/>
    </row>
    <row r="125" spans="1:15" ht="15.6">
      <c r="A125" s="415" t="s">
        <v>29</v>
      </c>
      <c r="B125" s="59" t="s">
        <v>485</v>
      </c>
      <c r="C125" s="233" t="s">
        <v>485</v>
      </c>
      <c r="D125" s="273" t="s">
        <v>486</v>
      </c>
      <c r="E125" s="233" t="s">
        <v>487</v>
      </c>
      <c r="F125" s="233" t="s">
        <v>443</v>
      </c>
      <c r="G125" s="233" t="s">
        <v>392</v>
      </c>
      <c r="H125" s="59" t="str">
        <f>VLOOKUP(G125,Ruimtesoort[],2,FALSE)</f>
        <v>Niet in onderhoud</v>
      </c>
      <c r="I125" s="234">
        <v>16</v>
      </c>
      <c r="J125" s="235" t="s">
        <v>445</v>
      </c>
      <c r="K125" s="237">
        <v>1.3</v>
      </c>
      <c r="L125" s="99">
        <f>_xlfn.XLOOKUP(Ruimtestaat[[#This Row],[Ruimtesoort / Werkprogramma ]],'Prijzenblad Keender'!$C$2:$C$10,'Prijzenblad Keender'!$G$2:$G$10,"")</f>
        <v>0</v>
      </c>
      <c r="M125" s="280">
        <f t="shared" si="1"/>
        <v>0</v>
      </c>
      <c r="O125" s="107"/>
    </row>
    <row r="126" spans="1:15" ht="15.6">
      <c r="A126" s="415" t="s">
        <v>29</v>
      </c>
      <c r="B126" s="59" t="s">
        <v>485</v>
      </c>
      <c r="C126" s="233" t="s">
        <v>485</v>
      </c>
      <c r="D126" s="273" t="s">
        <v>486</v>
      </c>
      <c r="E126" s="233" t="s">
        <v>487</v>
      </c>
      <c r="F126" s="233" t="s">
        <v>443</v>
      </c>
      <c r="G126" s="233" t="s">
        <v>480</v>
      </c>
      <c r="H126" s="59" t="str">
        <f>VLOOKUP(G126,Ruimtesoort[],2,FALSE)</f>
        <v>Niet in onderhoud</v>
      </c>
      <c r="I126" s="234">
        <v>17</v>
      </c>
      <c r="J126" s="235" t="s">
        <v>445</v>
      </c>
      <c r="K126" s="237">
        <v>3.5</v>
      </c>
      <c r="L126" s="99">
        <f>_xlfn.XLOOKUP(Ruimtestaat[[#This Row],[Ruimtesoort / Werkprogramma ]],'Prijzenblad Keender'!$C$2:$C$10,'Prijzenblad Keender'!$G$2:$G$10,"")</f>
        <v>0</v>
      </c>
      <c r="M126" s="280">
        <f t="shared" si="1"/>
        <v>0</v>
      </c>
      <c r="O126" s="107"/>
    </row>
    <row r="127" spans="1:15" ht="15.6">
      <c r="A127" s="415" t="s">
        <v>29</v>
      </c>
      <c r="B127" s="59" t="s">
        <v>485</v>
      </c>
      <c r="C127" s="233" t="s">
        <v>485</v>
      </c>
      <c r="D127" s="273" t="s">
        <v>486</v>
      </c>
      <c r="E127" s="233" t="s">
        <v>487</v>
      </c>
      <c r="F127" s="233" t="s">
        <v>443</v>
      </c>
      <c r="G127" s="233" t="s">
        <v>453</v>
      </c>
      <c r="H127" s="59" t="str">
        <f>VLOOKUP(G127,Ruimtesoort[],2,FALSE)</f>
        <v>Verkeersruimte</v>
      </c>
      <c r="I127" s="234">
        <v>18</v>
      </c>
      <c r="J127" s="235" t="s">
        <v>479</v>
      </c>
      <c r="K127" s="237">
        <v>51.1</v>
      </c>
      <c r="L127" s="99">
        <f>_xlfn.XLOOKUP(Ruimtestaat[[#This Row],[Ruimtesoort / Werkprogramma ]],'Prijzenblad Keender'!$C$2:$C$10,'Prijzenblad Keender'!$G$2:$G$10,"")</f>
        <v>0</v>
      </c>
      <c r="M127" s="280">
        <f t="shared" si="1"/>
        <v>0</v>
      </c>
      <c r="O127" s="107"/>
    </row>
    <row r="128" spans="1:15" ht="15.6">
      <c r="A128" s="415" t="s">
        <v>29</v>
      </c>
      <c r="B128" s="59" t="s">
        <v>485</v>
      </c>
      <c r="C128" s="233" t="s">
        <v>485</v>
      </c>
      <c r="D128" s="273" t="s">
        <v>486</v>
      </c>
      <c r="E128" s="233" t="s">
        <v>487</v>
      </c>
      <c r="F128" s="233" t="s">
        <v>443</v>
      </c>
      <c r="G128" s="233" t="s">
        <v>395</v>
      </c>
      <c r="H128" s="59" t="str">
        <f>VLOOKUP(G128,Ruimtesoort[],2,FALSE)</f>
        <v>Vakspecifieke ruimte</v>
      </c>
      <c r="I128" s="234">
        <v>19</v>
      </c>
      <c r="J128" s="235" t="s">
        <v>459</v>
      </c>
      <c r="K128" s="237">
        <v>43.5</v>
      </c>
      <c r="L128" s="99">
        <f>_xlfn.XLOOKUP(Ruimtestaat[[#This Row],[Ruimtesoort / Werkprogramma ]],'Prijzenblad Keender'!$C$2:$C$10,'Prijzenblad Keender'!$G$2:$G$10,"")</f>
        <v>0</v>
      </c>
      <c r="M128" s="280">
        <f t="shared" si="1"/>
        <v>0</v>
      </c>
      <c r="O128" s="107"/>
    </row>
    <row r="129" spans="1:15" ht="15.6">
      <c r="A129" s="415" t="s">
        <v>29</v>
      </c>
      <c r="B129" s="59" t="s">
        <v>485</v>
      </c>
      <c r="C129" s="233" t="s">
        <v>485</v>
      </c>
      <c r="D129" s="273" t="s">
        <v>486</v>
      </c>
      <c r="E129" s="233" t="s">
        <v>487</v>
      </c>
      <c r="F129" s="233" t="s">
        <v>443</v>
      </c>
      <c r="G129" s="233" t="s">
        <v>140</v>
      </c>
      <c r="H129" s="59" t="str">
        <f>VLOOKUP(G129,Ruimtesoort[],2,FALSE)</f>
        <v>Verkeersruimte</v>
      </c>
      <c r="I129" s="234">
        <v>20</v>
      </c>
      <c r="J129" s="235" t="s">
        <v>459</v>
      </c>
      <c r="K129" s="237">
        <v>8.8000000000000007</v>
      </c>
      <c r="L129" s="99">
        <f>_xlfn.XLOOKUP(Ruimtestaat[[#This Row],[Ruimtesoort / Werkprogramma ]],'Prijzenblad Keender'!$C$2:$C$10,'Prijzenblad Keender'!$G$2:$G$10,"")</f>
        <v>0</v>
      </c>
      <c r="M129" s="280">
        <f t="shared" si="1"/>
        <v>0</v>
      </c>
      <c r="O129" s="107"/>
    </row>
    <row r="130" spans="1:15" ht="15.6">
      <c r="A130" s="415" t="s">
        <v>29</v>
      </c>
      <c r="B130" s="59" t="s">
        <v>485</v>
      </c>
      <c r="C130" s="233" t="s">
        <v>485</v>
      </c>
      <c r="D130" s="273" t="s">
        <v>486</v>
      </c>
      <c r="E130" s="233" t="s">
        <v>487</v>
      </c>
      <c r="F130" s="233" t="s">
        <v>443</v>
      </c>
      <c r="G130" s="233" t="s">
        <v>449</v>
      </c>
      <c r="H130" s="59" t="str">
        <f>VLOOKUP(G130,Ruimtesoort[],2,FALSE)</f>
        <v>Sanitair</v>
      </c>
      <c r="I130" s="234">
        <v>21</v>
      </c>
      <c r="J130" s="235" t="s">
        <v>464</v>
      </c>
      <c r="K130" s="237">
        <v>8.1999999999999993</v>
      </c>
      <c r="L130" s="99">
        <f>_xlfn.XLOOKUP(Ruimtestaat[[#This Row],[Ruimtesoort / Werkprogramma ]],'Prijzenblad Keender'!$C$2:$C$10,'Prijzenblad Keender'!$G$2:$G$10,"")</f>
        <v>0</v>
      </c>
      <c r="M130" s="280">
        <f t="shared" si="1"/>
        <v>0</v>
      </c>
      <c r="O130" s="107"/>
    </row>
    <row r="131" spans="1:15" ht="15.6">
      <c r="A131" s="415" t="s">
        <v>29</v>
      </c>
      <c r="B131" s="59" t="s">
        <v>485</v>
      </c>
      <c r="C131" s="233" t="s">
        <v>485</v>
      </c>
      <c r="D131" s="273" t="s">
        <v>486</v>
      </c>
      <c r="E131" s="233" t="s">
        <v>487</v>
      </c>
      <c r="F131" s="233" t="s">
        <v>443</v>
      </c>
      <c r="G131" s="233" t="s">
        <v>409</v>
      </c>
      <c r="H131" s="59" t="str">
        <f>VLOOKUP(G131,Ruimtesoort[],2,FALSE)</f>
        <v>BSO / kinderdagopvang /peuterspeelzaal</v>
      </c>
      <c r="I131" s="234">
        <v>22</v>
      </c>
      <c r="J131" s="235" t="s">
        <v>445</v>
      </c>
      <c r="K131" s="237">
        <v>69.400000000000006</v>
      </c>
      <c r="L131" s="99">
        <f>_xlfn.XLOOKUP(Ruimtestaat[[#This Row],[Ruimtesoort / Werkprogramma ]],'Prijzenblad Keender'!$C$2:$C$10,'Prijzenblad Keender'!$G$2:$G$10,"")</f>
        <v>0</v>
      </c>
      <c r="M131" s="280">
        <f t="shared" si="1"/>
        <v>0</v>
      </c>
      <c r="O131" s="107"/>
    </row>
    <row r="132" spans="1:15" ht="15.6">
      <c r="A132" s="415" t="s">
        <v>29</v>
      </c>
      <c r="B132" s="59" t="s">
        <v>485</v>
      </c>
      <c r="C132" s="233" t="s">
        <v>485</v>
      </c>
      <c r="D132" s="273" t="s">
        <v>486</v>
      </c>
      <c r="E132" s="233" t="s">
        <v>487</v>
      </c>
      <c r="F132" s="233" t="s">
        <v>443</v>
      </c>
      <c r="G132" s="233" t="s">
        <v>453</v>
      </c>
      <c r="H132" s="59" t="str">
        <f>VLOOKUP(G132,Ruimtesoort[],2,FALSE)</f>
        <v>Verkeersruimte</v>
      </c>
      <c r="I132" s="234">
        <v>23</v>
      </c>
      <c r="J132" s="235" t="s">
        <v>479</v>
      </c>
      <c r="K132" s="237">
        <v>44.2</v>
      </c>
      <c r="L132" s="99">
        <f>_xlfn.XLOOKUP(Ruimtestaat[[#This Row],[Ruimtesoort / Werkprogramma ]],'Prijzenblad Keender'!$C$2:$C$10,'Prijzenblad Keender'!$G$2:$G$10,"")</f>
        <v>0</v>
      </c>
      <c r="M132" s="280">
        <f t="shared" ref="M132:M195" si="2">IF(L132=0,0,L132*K132)</f>
        <v>0</v>
      </c>
      <c r="O132" s="107"/>
    </row>
    <row r="133" spans="1:15" ht="15.6">
      <c r="A133" s="415" t="s">
        <v>29</v>
      </c>
      <c r="B133" s="59" t="s">
        <v>485</v>
      </c>
      <c r="C133" s="233" t="s">
        <v>485</v>
      </c>
      <c r="D133" s="273" t="s">
        <v>486</v>
      </c>
      <c r="E133" s="233" t="s">
        <v>487</v>
      </c>
      <c r="F133" s="233" t="s">
        <v>443</v>
      </c>
      <c r="G133" s="233" t="s">
        <v>389</v>
      </c>
      <c r="H133" s="59" t="str">
        <f>VLOOKUP(G133,Ruimtesoort[],2,FALSE)</f>
        <v>Vakspecifieke ruimte</v>
      </c>
      <c r="I133" s="234">
        <v>24</v>
      </c>
      <c r="J133" s="235" t="s">
        <v>450</v>
      </c>
      <c r="K133" s="237">
        <v>43.3</v>
      </c>
      <c r="L133" s="99">
        <f>_xlfn.XLOOKUP(Ruimtestaat[[#This Row],[Ruimtesoort / Werkprogramma ]],'Prijzenblad Keender'!$C$2:$C$10,'Prijzenblad Keender'!$G$2:$G$10,"")</f>
        <v>0</v>
      </c>
      <c r="M133" s="280">
        <f t="shared" si="2"/>
        <v>0</v>
      </c>
      <c r="O133" s="107"/>
    </row>
    <row r="134" spans="1:15" ht="15.6">
      <c r="A134" s="415" t="s">
        <v>29</v>
      </c>
      <c r="B134" s="59" t="s">
        <v>485</v>
      </c>
      <c r="C134" s="233" t="s">
        <v>485</v>
      </c>
      <c r="D134" s="273" t="s">
        <v>486</v>
      </c>
      <c r="E134" s="233" t="s">
        <v>487</v>
      </c>
      <c r="F134" s="233" t="s">
        <v>443</v>
      </c>
      <c r="G134" s="229" t="s">
        <v>454</v>
      </c>
      <c r="H134" s="59" t="str">
        <f>VLOOKUP(G134,Ruimtesoort[],2,FALSE)</f>
        <v>Administratieve ruimte</v>
      </c>
      <c r="I134" s="234">
        <v>25</v>
      </c>
      <c r="J134" s="235" t="s">
        <v>459</v>
      </c>
      <c r="K134" s="237">
        <v>12.7</v>
      </c>
      <c r="L134" s="99">
        <f>_xlfn.XLOOKUP(Ruimtestaat[[#This Row],[Ruimtesoort / Werkprogramma ]],'Prijzenblad Keender'!$C$2:$C$10,'Prijzenblad Keender'!$G$2:$G$10,"")</f>
        <v>0</v>
      </c>
      <c r="M134" s="280">
        <f t="shared" si="2"/>
        <v>0</v>
      </c>
      <c r="O134" s="107"/>
    </row>
    <row r="135" spans="1:15" ht="15.6">
      <c r="A135" s="415" t="s">
        <v>29</v>
      </c>
      <c r="B135" s="59" t="s">
        <v>485</v>
      </c>
      <c r="C135" s="233" t="s">
        <v>485</v>
      </c>
      <c r="D135" s="273" t="s">
        <v>486</v>
      </c>
      <c r="E135" s="233" t="s">
        <v>487</v>
      </c>
      <c r="F135" s="233" t="s">
        <v>443</v>
      </c>
      <c r="G135" s="233" t="s">
        <v>449</v>
      </c>
      <c r="H135" s="59" t="str">
        <f>VLOOKUP(G135,Ruimtesoort[],2,FALSE)</f>
        <v>Sanitair</v>
      </c>
      <c r="I135" s="234">
        <v>26</v>
      </c>
      <c r="J135" s="235" t="s">
        <v>450</v>
      </c>
      <c r="K135" s="237">
        <v>5.2</v>
      </c>
      <c r="L135" s="99">
        <f>_xlfn.XLOOKUP(Ruimtestaat[[#This Row],[Ruimtesoort / Werkprogramma ]],'Prijzenblad Keender'!$C$2:$C$10,'Prijzenblad Keender'!$G$2:$G$10,"")</f>
        <v>0</v>
      </c>
      <c r="M135" s="280">
        <f t="shared" si="2"/>
        <v>0</v>
      </c>
      <c r="O135" s="107"/>
    </row>
    <row r="136" spans="1:15" ht="15.6">
      <c r="A136" s="415" t="s">
        <v>29</v>
      </c>
      <c r="B136" s="59" t="s">
        <v>485</v>
      </c>
      <c r="C136" s="233" t="s">
        <v>485</v>
      </c>
      <c r="D136" s="273" t="s">
        <v>486</v>
      </c>
      <c r="E136" s="233" t="s">
        <v>487</v>
      </c>
      <c r="F136" s="233" t="s">
        <v>443</v>
      </c>
      <c r="G136" s="233" t="s">
        <v>480</v>
      </c>
      <c r="H136" s="59" t="str">
        <f>VLOOKUP(G136,Ruimtesoort[],2,FALSE)</f>
        <v>Niet in onderhoud</v>
      </c>
      <c r="I136" s="234">
        <v>27</v>
      </c>
      <c r="J136" s="235" t="s">
        <v>445</v>
      </c>
      <c r="K136" s="237">
        <v>1.8</v>
      </c>
      <c r="L136" s="99">
        <f>_xlfn.XLOOKUP(Ruimtestaat[[#This Row],[Ruimtesoort / Werkprogramma ]],'Prijzenblad Keender'!$C$2:$C$10,'Prijzenblad Keender'!$G$2:$G$10,"")</f>
        <v>0</v>
      </c>
      <c r="M136" s="280">
        <f t="shared" si="2"/>
        <v>0</v>
      </c>
      <c r="O136" s="107"/>
    </row>
    <row r="137" spans="1:15" ht="15.6">
      <c r="A137" s="415" t="s">
        <v>29</v>
      </c>
      <c r="B137" s="59" t="s">
        <v>485</v>
      </c>
      <c r="C137" s="233" t="s">
        <v>485</v>
      </c>
      <c r="D137" s="273" t="s">
        <v>486</v>
      </c>
      <c r="E137" s="233" t="s">
        <v>487</v>
      </c>
      <c r="F137" s="233" t="s">
        <v>443</v>
      </c>
      <c r="G137" s="233" t="s">
        <v>391</v>
      </c>
      <c r="H137" s="59" t="str">
        <f>VLOOKUP(G137,Ruimtesoort[],2,FALSE)</f>
        <v>Niet in onderhoud</v>
      </c>
      <c r="I137" s="234">
        <v>28</v>
      </c>
      <c r="J137" s="235" t="s">
        <v>459</v>
      </c>
      <c r="K137" s="237">
        <v>1.4</v>
      </c>
      <c r="L137" s="99">
        <f>_xlfn.XLOOKUP(Ruimtestaat[[#This Row],[Ruimtesoort / Werkprogramma ]],'Prijzenblad Keender'!$C$2:$C$10,'Prijzenblad Keender'!$G$2:$G$10,"")</f>
        <v>0</v>
      </c>
      <c r="M137" s="280">
        <f t="shared" si="2"/>
        <v>0</v>
      </c>
      <c r="O137" s="107"/>
    </row>
    <row r="138" spans="1:15" ht="15.6">
      <c r="A138" s="415" t="s">
        <v>29</v>
      </c>
      <c r="B138" s="59" t="s">
        <v>485</v>
      </c>
      <c r="C138" s="233" t="s">
        <v>485</v>
      </c>
      <c r="D138" s="273" t="s">
        <v>486</v>
      </c>
      <c r="E138" s="233" t="s">
        <v>487</v>
      </c>
      <c r="F138" s="233" t="s">
        <v>443</v>
      </c>
      <c r="G138" s="233" t="s">
        <v>449</v>
      </c>
      <c r="H138" s="59" t="str">
        <f>VLOOKUP(G138,Ruimtesoort[],2,FALSE)</f>
        <v>Sanitair</v>
      </c>
      <c r="I138" s="234">
        <v>29</v>
      </c>
      <c r="J138" s="235" t="s">
        <v>450</v>
      </c>
      <c r="K138" s="237">
        <v>1.4</v>
      </c>
      <c r="L138" s="99">
        <f>_xlfn.XLOOKUP(Ruimtestaat[[#This Row],[Ruimtesoort / Werkprogramma ]],'Prijzenblad Keender'!$C$2:$C$10,'Prijzenblad Keender'!$G$2:$G$10,"")</f>
        <v>0</v>
      </c>
      <c r="M138" s="280">
        <f t="shared" si="2"/>
        <v>0</v>
      </c>
      <c r="O138" s="107"/>
    </row>
    <row r="139" spans="1:15" ht="15.6">
      <c r="A139" s="415" t="s">
        <v>29</v>
      </c>
      <c r="B139" s="59" t="s">
        <v>485</v>
      </c>
      <c r="C139" s="233" t="s">
        <v>485</v>
      </c>
      <c r="D139" s="273" t="s">
        <v>486</v>
      </c>
      <c r="E139" s="233" t="s">
        <v>487</v>
      </c>
      <c r="F139" s="233" t="s">
        <v>443</v>
      </c>
      <c r="G139" s="233" t="s">
        <v>391</v>
      </c>
      <c r="H139" s="59" t="str">
        <f>VLOOKUP(G139,Ruimtesoort[],2,FALSE)</f>
        <v>Niet in onderhoud</v>
      </c>
      <c r="I139" s="234">
        <v>30</v>
      </c>
      <c r="J139" s="235" t="s">
        <v>459</v>
      </c>
      <c r="K139" s="237">
        <v>1.8</v>
      </c>
      <c r="L139" s="99">
        <f>_xlfn.XLOOKUP(Ruimtestaat[[#This Row],[Ruimtesoort / Werkprogramma ]],'Prijzenblad Keender'!$C$2:$C$10,'Prijzenblad Keender'!$G$2:$G$10,"")</f>
        <v>0</v>
      </c>
      <c r="M139" s="280">
        <f t="shared" si="2"/>
        <v>0</v>
      </c>
      <c r="O139" s="107"/>
    </row>
    <row r="140" spans="1:15" ht="15.6">
      <c r="A140" s="415" t="s">
        <v>29</v>
      </c>
      <c r="B140" s="59" t="s">
        <v>485</v>
      </c>
      <c r="C140" s="233" t="s">
        <v>485</v>
      </c>
      <c r="D140" s="273" t="s">
        <v>486</v>
      </c>
      <c r="E140" s="233" t="s">
        <v>487</v>
      </c>
      <c r="F140" s="233" t="s">
        <v>443</v>
      </c>
      <c r="G140" s="233" t="s">
        <v>448</v>
      </c>
      <c r="H140" s="59" t="str">
        <f>VLOOKUP(G140,Ruimtesoort[],2,FALSE)</f>
        <v>Klaslokaal</v>
      </c>
      <c r="I140" s="234">
        <v>31</v>
      </c>
      <c r="J140" s="235" t="s">
        <v>459</v>
      </c>
      <c r="K140" s="237">
        <v>53.9</v>
      </c>
      <c r="L140" s="99">
        <f>_xlfn.XLOOKUP(Ruimtestaat[[#This Row],[Ruimtesoort / Werkprogramma ]],'Prijzenblad Keender'!$C$2:$C$10,'Prijzenblad Keender'!$G$2:$G$10,"")</f>
        <v>0</v>
      </c>
      <c r="M140" s="280">
        <f t="shared" si="2"/>
        <v>0</v>
      </c>
      <c r="O140" s="107"/>
    </row>
    <row r="141" spans="1:15" ht="15.6">
      <c r="A141" s="415" t="s">
        <v>29</v>
      </c>
      <c r="B141" s="59" t="s">
        <v>485</v>
      </c>
      <c r="C141" s="233" t="s">
        <v>485</v>
      </c>
      <c r="D141" s="273" t="s">
        <v>486</v>
      </c>
      <c r="E141" s="233" t="s">
        <v>487</v>
      </c>
      <c r="F141" s="233" t="s">
        <v>443</v>
      </c>
      <c r="G141" s="229" t="s">
        <v>454</v>
      </c>
      <c r="H141" s="59" t="str">
        <f>VLOOKUP(G141,Ruimtesoort[],2,FALSE)</f>
        <v>Administratieve ruimte</v>
      </c>
      <c r="I141" s="234">
        <v>32</v>
      </c>
      <c r="J141" s="235" t="s">
        <v>459</v>
      </c>
      <c r="K141" s="237">
        <v>20.3</v>
      </c>
      <c r="L141" s="99">
        <f>_xlfn.XLOOKUP(Ruimtestaat[[#This Row],[Ruimtesoort / Werkprogramma ]],'Prijzenblad Keender'!$C$2:$C$10,'Prijzenblad Keender'!$G$2:$G$10,"")</f>
        <v>0</v>
      </c>
      <c r="M141" s="280">
        <f t="shared" si="2"/>
        <v>0</v>
      </c>
      <c r="O141" s="107"/>
    </row>
    <row r="142" spans="1:15" ht="15.6">
      <c r="A142" s="415" t="s">
        <v>29</v>
      </c>
      <c r="B142" s="59" t="s">
        <v>485</v>
      </c>
      <c r="C142" s="233" t="s">
        <v>485</v>
      </c>
      <c r="D142" s="273" t="s">
        <v>486</v>
      </c>
      <c r="E142" s="233" t="s">
        <v>487</v>
      </c>
      <c r="F142" s="233" t="s">
        <v>443</v>
      </c>
      <c r="G142" s="233" t="s">
        <v>448</v>
      </c>
      <c r="H142" s="59" t="str">
        <f>VLOOKUP(G142,Ruimtesoort[],2,FALSE)</f>
        <v>Klaslokaal</v>
      </c>
      <c r="I142" s="234">
        <v>33</v>
      </c>
      <c r="J142" s="235" t="s">
        <v>459</v>
      </c>
      <c r="K142" s="237">
        <v>53.9</v>
      </c>
      <c r="L142" s="99">
        <f>_xlfn.XLOOKUP(Ruimtestaat[[#This Row],[Ruimtesoort / Werkprogramma ]],'Prijzenblad Keender'!$C$2:$C$10,'Prijzenblad Keender'!$G$2:$G$10,"")</f>
        <v>0</v>
      </c>
      <c r="M142" s="280">
        <f t="shared" si="2"/>
        <v>0</v>
      </c>
      <c r="O142" s="107"/>
    </row>
    <row r="143" spans="1:15" ht="15.6">
      <c r="A143" s="415" t="s">
        <v>29</v>
      </c>
      <c r="B143" s="59" t="s">
        <v>485</v>
      </c>
      <c r="C143" s="233" t="s">
        <v>485</v>
      </c>
      <c r="D143" s="273" t="s">
        <v>486</v>
      </c>
      <c r="E143" s="233" t="s">
        <v>487</v>
      </c>
      <c r="F143" s="233" t="s">
        <v>443</v>
      </c>
      <c r="G143" s="233" t="s">
        <v>448</v>
      </c>
      <c r="H143" s="59" t="str">
        <f>VLOOKUP(G143,Ruimtesoort[],2,FALSE)</f>
        <v>Klaslokaal</v>
      </c>
      <c r="I143" s="234">
        <v>34</v>
      </c>
      <c r="J143" s="235" t="s">
        <v>459</v>
      </c>
      <c r="K143" s="237">
        <v>53.9</v>
      </c>
      <c r="L143" s="99">
        <f>_xlfn.XLOOKUP(Ruimtestaat[[#This Row],[Ruimtesoort / Werkprogramma ]],'Prijzenblad Keender'!$C$2:$C$10,'Prijzenblad Keender'!$G$2:$G$10,"")</f>
        <v>0</v>
      </c>
      <c r="M143" s="280">
        <f t="shared" si="2"/>
        <v>0</v>
      </c>
      <c r="O143" s="107"/>
    </row>
    <row r="144" spans="1:15" ht="15.6">
      <c r="A144" s="415" t="s">
        <v>29</v>
      </c>
      <c r="B144" s="59" t="s">
        <v>485</v>
      </c>
      <c r="C144" s="233" t="s">
        <v>485</v>
      </c>
      <c r="D144" s="273" t="s">
        <v>486</v>
      </c>
      <c r="E144" s="233" t="s">
        <v>487</v>
      </c>
      <c r="F144" s="233" t="s">
        <v>443</v>
      </c>
      <c r="G144" s="233" t="s">
        <v>489</v>
      </c>
      <c r="H144" s="59" t="str">
        <f>VLOOKUP(G144,Ruimtesoort[],2,FALSE)</f>
        <v>Verkeersruimte</v>
      </c>
      <c r="I144" s="234">
        <v>35</v>
      </c>
      <c r="J144" s="235" t="s">
        <v>459</v>
      </c>
      <c r="K144" s="237">
        <v>20.3</v>
      </c>
      <c r="L144" s="99">
        <f>_xlfn.XLOOKUP(Ruimtestaat[[#This Row],[Ruimtesoort / Werkprogramma ]],'Prijzenblad Keender'!$C$2:$C$10,'Prijzenblad Keender'!$G$2:$G$10,"")</f>
        <v>0</v>
      </c>
      <c r="M144" s="280">
        <f t="shared" si="2"/>
        <v>0</v>
      </c>
      <c r="O144" s="107"/>
    </row>
    <row r="145" spans="1:15" ht="15.6">
      <c r="A145" s="415" t="s">
        <v>29</v>
      </c>
      <c r="B145" s="59" t="s">
        <v>485</v>
      </c>
      <c r="C145" s="233" t="s">
        <v>485</v>
      </c>
      <c r="D145" s="273" t="s">
        <v>486</v>
      </c>
      <c r="E145" s="233" t="s">
        <v>487</v>
      </c>
      <c r="F145" s="233" t="s">
        <v>443</v>
      </c>
      <c r="G145" s="233" t="s">
        <v>448</v>
      </c>
      <c r="H145" s="59" t="str">
        <f>VLOOKUP(G145,Ruimtesoort[],2,FALSE)</f>
        <v>Klaslokaal</v>
      </c>
      <c r="I145" s="234">
        <v>36</v>
      </c>
      <c r="J145" s="235" t="s">
        <v>459</v>
      </c>
      <c r="K145" s="237">
        <v>53.9</v>
      </c>
      <c r="L145" s="99">
        <f>_xlfn.XLOOKUP(Ruimtestaat[[#This Row],[Ruimtesoort / Werkprogramma ]],'Prijzenblad Keender'!$C$2:$C$10,'Prijzenblad Keender'!$G$2:$G$10,"")</f>
        <v>0</v>
      </c>
      <c r="M145" s="280">
        <f t="shared" si="2"/>
        <v>0</v>
      </c>
      <c r="O145" s="107"/>
    </row>
    <row r="146" spans="1:15" ht="15.6">
      <c r="A146" s="415" t="s">
        <v>29</v>
      </c>
      <c r="B146" s="59" t="s">
        <v>485</v>
      </c>
      <c r="C146" s="233" t="s">
        <v>485</v>
      </c>
      <c r="D146" s="273" t="s">
        <v>486</v>
      </c>
      <c r="E146" s="233" t="s">
        <v>487</v>
      </c>
      <c r="F146" s="233" t="s">
        <v>443</v>
      </c>
      <c r="G146" s="233" t="s">
        <v>141</v>
      </c>
      <c r="H146" s="59" t="str">
        <f>VLOOKUP(G146,Ruimtesoort[],2,FALSE)</f>
        <v>Vakspecifieke ruimte</v>
      </c>
      <c r="I146" s="234">
        <v>37</v>
      </c>
      <c r="J146" s="235" t="s">
        <v>459</v>
      </c>
      <c r="K146" s="237">
        <v>99.1</v>
      </c>
      <c r="L146" s="99">
        <f>_xlfn.XLOOKUP(Ruimtestaat[[#This Row],[Ruimtesoort / Werkprogramma ]],'Prijzenblad Keender'!$C$2:$C$10,'Prijzenblad Keender'!$G$2:$G$10,"")</f>
        <v>0</v>
      </c>
      <c r="M146" s="280">
        <f t="shared" si="2"/>
        <v>0</v>
      </c>
      <c r="O146" s="107"/>
    </row>
    <row r="147" spans="1:15" ht="15.6">
      <c r="A147" s="415" t="s">
        <v>29</v>
      </c>
      <c r="B147" s="59" t="s">
        <v>485</v>
      </c>
      <c r="C147" s="233" t="s">
        <v>485</v>
      </c>
      <c r="D147" s="273" t="s">
        <v>486</v>
      </c>
      <c r="E147" s="233" t="s">
        <v>487</v>
      </c>
      <c r="F147" s="233" t="s">
        <v>443</v>
      </c>
      <c r="G147" s="233" t="s">
        <v>449</v>
      </c>
      <c r="H147" s="59" t="str">
        <f>VLOOKUP(G147,Ruimtesoort[],2,FALSE)</f>
        <v>Sanitair</v>
      </c>
      <c r="I147" s="234">
        <v>38</v>
      </c>
      <c r="J147" s="235" t="s">
        <v>450</v>
      </c>
      <c r="K147" s="237">
        <v>1.8</v>
      </c>
      <c r="L147" s="99">
        <f>_xlfn.XLOOKUP(Ruimtestaat[[#This Row],[Ruimtesoort / Werkprogramma ]],'Prijzenblad Keender'!$C$2:$C$10,'Prijzenblad Keender'!$G$2:$G$10,"")</f>
        <v>0</v>
      </c>
      <c r="M147" s="280">
        <f t="shared" si="2"/>
        <v>0</v>
      </c>
      <c r="O147" s="107"/>
    </row>
    <row r="148" spans="1:15" ht="15.6">
      <c r="A148" s="415" t="s">
        <v>29</v>
      </c>
      <c r="B148" s="59" t="s">
        <v>485</v>
      </c>
      <c r="C148" s="233" t="s">
        <v>485</v>
      </c>
      <c r="D148" s="273" t="s">
        <v>486</v>
      </c>
      <c r="E148" s="233" t="s">
        <v>487</v>
      </c>
      <c r="F148" s="233" t="s">
        <v>443</v>
      </c>
      <c r="G148" s="233" t="s">
        <v>449</v>
      </c>
      <c r="H148" s="59" t="str">
        <f>VLOOKUP(G148,Ruimtesoort[],2,FALSE)</f>
        <v>Sanitair</v>
      </c>
      <c r="I148" s="234">
        <v>39</v>
      </c>
      <c r="J148" s="235" t="s">
        <v>450</v>
      </c>
      <c r="K148" s="237">
        <v>5.2</v>
      </c>
      <c r="L148" s="99">
        <f>_xlfn.XLOOKUP(Ruimtestaat[[#This Row],[Ruimtesoort / Werkprogramma ]],'Prijzenblad Keender'!$C$2:$C$10,'Prijzenblad Keender'!$G$2:$G$10,"")</f>
        <v>0</v>
      </c>
      <c r="M148" s="280">
        <f t="shared" si="2"/>
        <v>0</v>
      </c>
      <c r="O148" s="107"/>
    </row>
    <row r="149" spans="1:15" ht="15.6">
      <c r="A149" s="415" t="s">
        <v>29</v>
      </c>
      <c r="B149" s="59" t="s">
        <v>485</v>
      </c>
      <c r="C149" s="233" t="s">
        <v>485</v>
      </c>
      <c r="D149" s="273" t="s">
        <v>486</v>
      </c>
      <c r="E149" s="233" t="s">
        <v>487</v>
      </c>
      <c r="F149" s="233" t="s">
        <v>443</v>
      </c>
      <c r="G149" s="233" t="s">
        <v>167</v>
      </c>
      <c r="H149" s="59" t="str">
        <f>VLOOKUP(G149,Ruimtesoort[],2,FALSE)</f>
        <v>Administratieve ruimte</v>
      </c>
      <c r="I149" s="234">
        <v>40</v>
      </c>
      <c r="J149" s="235" t="s">
        <v>459</v>
      </c>
      <c r="K149" s="237">
        <v>9.1999999999999993</v>
      </c>
      <c r="L149" s="99">
        <f>_xlfn.XLOOKUP(Ruimtestaat[[#This Row],[Ruimtesoort / Werkprogramma ]],'Prijzenblad Keender'!$C$2:$C$10,'Prijzenblad Keender'!$G$2:$G$10,"")</f>
        <v>0</v>
      </c>
      <c r="M149" s="280">
        <f t="shared" si="2"/>
        <v>0</v>
      </c>
      <c r="O149" s="107"/>
    </row>
    <row r="150" spans="1:15" ht="15.6">
      <c r="A150" s="415" t="s">
        <v>29</v>
      </c>
      <c r="B150" s="59" t="s">
        <v>485</v>
      </c>
      <c r="C150" s="233" t="s">
        <v>485</v>
      </c>
      <c r="D150" s="273" t="s">
        <v>486</v>
      </c>
      <c r="E150" s="233" t="s">
        <v>487</v>
      </c>
      <c r="F150" s="233" t="s">
        <v>443</v>
      </c>
      <c r="G150" s="233" t="s">
        <v>455</v>
      </c>
      <c r="H150" s="59" t="str">
        <f>VLOOKUP(G150,Ruimtesoort[],2,FALSE)</f>
        <v>Verkeersruimte</v>
      </c>
      <c r="I150" s="234">
        <v>41</v>
      </c>
      <c r="J150" s="235" t="s">
        <v>459</v>
      </c>
      <c r="K150" s="237">
        <v>15.6</v>
      </c>
      <c r="L150" s="99">
        <f>_xlfn.XLOOKUP(Ruimtestaat[[#This Row],[Ruimtesoort / Werkprogramma ]],'Prijzenblad Keender'!$C$2:$C$10,'Prijzenblad Keender'!$G$2:$G$10,"")</f>
        <v>0</v>
      </c>
      <c r="M150" s="280">
        <f t="shared" si="2"/>
        <v>0</v>
      </c>
      <c r="O150" s="107"/>
    </row>
    <row r="151" spans="1:15" ht="15.6">
      <c r="A151" s="415" t="s">
        <v>29</v>
      </c>
      <c r="B151" s="59" t="s">
        <v>485</v>
      </c>
      <c r="C151" s="233" t="s">
        <v>485</v>
      </c>
      <c r="D151" s="273" t="s">
        <v>486</v>
      </c>
      <c r="E151" s="233" t="s">
        <v>487</v>
      </c>
      <c r="F151" s="233" t="s">
        <v>443</v>
      </c>
      <c r="G151" s="233" t="s">
        <v>460</v>
      </c>
      <c r="H151" s="59" t="str">
        <f>VLOOKUP(G151,Ruimtesoort[],2,FALSE)</f>
        <v>Restauratieve ruimte</v>
      </c>
      <c r="I151" s="234">
        <v>42</v>
      </c>
      <c r="J151" s="235" t="s">
        <v>445</v>
      </c>
      <c r="K151" s="237">
        <v>1.8</v>
      </c>
      <c r="L151" s="99">
        <f>_xlfn.XLOOKUP(Ruimtestaat[[#This Row],[Ruimtesoort / Werkprogramma ]],'Prijzenblad Keender'!$C$2:$C$10,'Prijzenblad Keender'!$G$2:$G$10,"")</f>
        <v>0</v>
      </c>
      <c r="M151" s="280">
        <f t="shared" si="2"/>
        <v>0</v>
      </c>
      <c r="O151" s="107"/>
    </row>
    <row r="152" spans="1:15" ht="15.6">
      <c r="A152" s="415" t="s">
        <v>29</v>
      </c>
      <c r="B152" s="59" t="s">
        <v>485</v>
      </c>
      <c r="C152" s="233" t="s">
        <v>485</v>
      </c>
      <c r="D152" s="273" t="s">
        <v>486</v>
      </c>
      <c r="E152" s="233" t="s">
        <v>487</v>
      </c>
      <c r="F152" s="233" t="s">
        <v>443</v>
      </c>
      <c r="G152" s="233" t="s">
        <v>466</v>
      </c>
      <c r="H152" s="59" t="str">
        <f>VLOOKUP(G152,Ruimtesoort[],2,FALSE)</f>
        <v>Sanitair</v>
      </c>
      <c r="I152" s="234">
        <v>43</v>
      </c>
      <c r="J152" s="235" t="s">
        <v>450</v>
      </c>
      <c r="K152" s="237">
        <v>5.2</v>
      </c>
      <c r="L152" s="99">
        <f>_xlfn.XLOOKUP(Ruimtestaat[[#This Row],[Ruimtesoort / Werkprogramma ]],'Prijzenblad Keender'!$C$2:$C$10,'Prijzenblad Keender'!$G$2:$G$10,"")</f>
        <v>0</v>
      </c>
      <c r="M152" s="280">
        <f t="shared" si="2"/>
        <v>0</v>
      </c>
      <c r="O152" s="107"/>
    </row>
    <row r="153" spans="1:15" ht="15.6">
      <c r="A153" s="415" t="s">
        <v>29</v>
      </c>
      <c r="B153" s="59" t="s">
        <v>485</v>
      </c>
      <c r="C153" s="233" t="s">
        <v>485</v>
      </c>
      <c r="D153" s="273" t="s">
        <v>486</v>
      </c>
      <c r="E153" s="233" t="s">
        <v>487</v>
      </c>
      <c r="F153" s="233" t="s">
        <v>443</v>
      </c>
      <c r="G153" s="233" t="s">
        <v>396</v>
      </c>
      <c r="H153" s="59" t="str">
        <f>VLOOKUP(G153,Ruimtesoort[],2,FALSE)</f>
        <v>Niet in onderhoud</v>
      </c>
      <c r="I153" s="234">
        <v>44</v>
      </c>
      <c r="J153" s="235" t="s">
        <v>459</v>
      </c>
      <c r="K153" s="237">
        <v>9.1999999999999993</v>
      </c>
      <c r="L153" s="99">
        <f>_xlfn.XLOOKUP(Ruimtestaat[[#This Row],[Ruimtesoort / Werkprogramma ]],'Prijzenblad Keender'!$C$2:$C$10,'Prijzenblad Keender'!$G$2:$G$10,"")</f>
        <v>0</v>
      </c>
      <c r="M153" s="280">
        <f t="shared" si="2"/>
        <v>0</v>
      </c>
      <c r="O153" s="107"/>
    </row>
    <row r="154" spans="1:15">
      <c r="A154" s="279" t="s">
        <v>29</v>
      </c>
      <c r="B154" s="59" t="s">
        <v>490</v>
      </c>
      <c r="C154" s="59" t="s">
        <v>490</v>
      </c>
      <c r="D154" s="59" t="s">
        <v>491</v>
      </c>
      <c r="E154" s="59" t="s">
        <v>490</v>
      </c>
      <c r="F154" s="59" t="s">
        <v>443</v>
      </c>
      <c r="G154" s="59" t="s">
        <v>424</v>
      </c>
      <c r="H154" s="59" t="str">
        <f>VLOOKUP(G154,Ruimtesoort[],2,FALSE)</f>
        <v>BSO / kinderdagopvang /peuterspeelzaal</v>
      </c>
      <c r="I154" s="102">
        <v>1</v>
      </c>
      <c r="J154" s="61" t="s">
        <v>465</v>
      </c>
      <c r="K154" s="65">
        <v>71.099999999999994</v>
      </c>
      <c r="L154" s="99">
        <f>_xlfn.XLOOKUP(Ruimtestaat[[#This Row],[Ruimtesoort / Werkprogramma ]],'Prijzenblad Keender'!$C$2:$C$10,'Prijzenblad Keender'!$G$2:$G$10,"")</f>
        <v>0</v>
      </c>
      <c r="M154" s="280">
        <f t="shared" si="2"/>
        <v>0</v>
      </c>
      <c r="O154" s="107"/>
    </row>
    <row r="155" spans="1:15">
      <c r="A155" s="279" t="s">
        <v>29</v>
      </c>
      <c r="B155" s="59" t="s">
        <v>490</v>
      </c>
      <c r="C155" s="59" t="s">
        <v>490</v>
      </c>
      <c r="D155" s="59" t="s">
        <v>491</v>
      </c>
      <c r="E155" s="59" t="s">
        <v>490</v>
      </c>
      <c r="F155" s="59" t="s">
        <v>443</v>
      </c>
      <c r="G155" s="59" t="s">
        <v>330</v>
      </c>
      <c r="H155" s="59" t="str">
        <f>VLOOKUP(G155,Ruimtesoort[],2,FALSE)</f>
        <v>Sanitair</v>
      </c>
      <c r="I155" s="102">
        <v>2</v>
      </c>
      <c r="J155" s="61" t="s">
        <v>464</v>
      </c>
      <c r="K155" s="65">
        <v>5.6</v>
      </c>
      <c r="L155" s="99">
        <f>_xlfn.XLOOKUP(Ruimtestaat[[#This Row],[Ruimtesoort / Werkprogramma ]],'Prijzenblad Keender'!$C$2:$C$10,'Prijzenblad Keender'!$G$2:$G$10,"")</f>
        <v>0</v>
      </c>
      <c r="M155" s="280">
        <f t="shared" si="2"/>
        <v>0</v>
      </c>
      <c r="O155" s="107"/>
    </row>
    <row r="156" spans="1:15">
      <c r="A156" s="279" t="s">
        <v>29</v>
      </c>
      <c r="B156" s="59" t="s">
        <v>490</v>
      </c>
      <c r="C156" s="59" t="s">
        <v>490</v>
      </c>
      <c r="D156" s="59" t="s">
        <v>491</v>
      </c>
      <c r="E156" s="59" t="s">
        <v>490</v>
      </c>
      <c r="F156" s="59" t="s">
        <v>443</v>
      </c>
      <c r="G156" s="59" t="s">
        <v>330</v>
      </c>
      <c r="H156" s="59" t="str">
        <f>VLOOKUP(G156,Ruimtesoort[],2,FALSE)</f>
        <v>Sanitair</v>
      </c>
      <c r="I156" s="102">
        <v>3</v>
      </c>
      <c r="J156" s="61" t="s">
        <v>464</v>
      </c>
      <c r="K156" s="65">
        <v>5.6</v>
      </c>
      <c r="L156" s="99">
        <f>_xlfn.XLOOKUP(Ruimtestaat[[#This Row],[Ruimtesoort / Werkprogramma ]],'Prijzenblad Keender'!$C$2:$C$10,'Prijzenblad Keender'!$G$2:$G$10,"")</f>
        <v>0</v>
      </c>
      <c r="M156" s="280">
        <f t="shared" si="2"/>
        <v>0</v>
      </c>
      <c r="O156" s="107"/>
    </row>
    <row r="157" spans="1:15">
      <c r="A157" s="279" t="s">
        <v>29</v>
      </c>
      <c r="B157" s="59" t="s">
        <v>490</v>
      </c>
      <c r="C157" s="59" t="s">
        <v>490</v>
      </c>
      <c r="D157" s="59" t="s">
        <v>491</v>
      </c>
      <c r="E157" s="59" t="s">
        <v>490</v>
      </c>
      <c r="F157" s="59" t="s">
        <v>443</v>
      </c>
      <c r="G157" s="59" t="s">
        <v>215</v>
      </c>
      <c r="H157" s="59" t="str">
        <f>VLOOKUP(G157,Ruimtesoort[],2,FALSE)</f>
        <v>Klaslokaal</v>
      </c>
      <c r="I157" s="102">
        <v>4</v>
      </c>
      <c r="J157" s="61" t="s">
        <v>465</v>
      </c>
      <c r="K157" s="65">
        <v>67.5</v>
      </c>
      <c r="L157" s="99">
        <f>_xlfn.XLOOKUP(Ruimtestaat[[#This Row],[Ruimtesoort / Werkprogramma ]],'Prijzenblad Keender'!$C$2:$C$10,'Prijzenblad Keender'!$G$2:$G$10,"")</f>
        <v>0</v>
      </c>
      <c r="M157" s="280">
        <f t="shared" si="2"/>
        <v>0</v>
      </c>
      <c r="O157" s="107"/>
    </row>
    <row r="158" spans="1:15">
      <c r="A158" s="279" t="s">
        <v>29</v>
      </c>
      <c r="B158" s="59" t="s">
        <v>490</v>
      </c>
      <c r="C158" s="59" t="s">
        <v>490</v>
      </c>
      <c r="D158" s="59" t="s">
        <v>491</v>
      </c>
      <c r="E158" s="59" t="s">
        <v>490</v>
      </c>
      <c r="F158" s="59" t="s">
        <v>443</v>
      </c>
      <c r="G158" s="59" t="s">
        <v>330</v>
      </c>
      <c r="H158" s="59" t="str">
        <f>VLOOKUP(G158,Ruimtesoort[],2,FALSE)</f>
        <v>Sanitair</v>
      </c>
      <c r="I158" s="102">
        <v>5</v>
      </c>
      <c r="J158" s="61" t="s">
        <v>464</v>
      </c>
      <c r="K158" s="65">
        <v>5.5</v>
      </c>
      <c r="L158" s="99">
        <f>_xlfn.XLOOKUP(Ruimtestaat[[#This Row],[Ruimtesoort / Werkprogramma ]],'Prijzenblad Keender'!$C$2:$C$10,'Prijzenblad Keender'!$G$2:$G$10,"")</f>
        <v>0</v>
      </c>
      <c r="M158" s="280">
        <f t="shared" si="2"/>
        <v>0</v>
      </c>
      <c r="O158" s="107"/>
    </row>
    <row r="159" spans="1:15">
      <c r="A159" s="279" t="s">
        <v>29</v>
      </c>
      <c r="B159" s="59" t="s">
        <v>490</v>
      </c>
      <c r="C159" s="59" t="s">
        <v>490</v>
      </c>
      <c r="D159" s="59" t="s">
        <v>491</v>
      </c>
      <c r="E159" s="59" t="s">
        <v>490</v>
      </c>
      <c r="F159" s="59" t="s">
        <v>443</v>
      </c>
      <c r="G159" s="59" t="s">
        <v>444</v>
      </c>
      <c r="H159" s="59" t="str">
        <f>VLOOKUP(G159,Ruimtesoort[],2,FALSE)</f>
        <v>Niet in onderhoud</v>
      </c>
      <c r="I159" s="102">
        <v>6</v>
      </c>
      <c r="J159" s="61" t="s">
        <v>445</v>
      </c>
      <c r="K159" s="65">
        <v>3.4</v>
      </c>
      <c r="L159" s="99">
        <f>_xlfn.XLOOKUP(Ruimtestaat[[#This Row],[Ruimtesoort / Werkprogramma ]],'Prijzenblad Keender'!$C$2:$C$10,'Prijzenblad Keender'!$G$2:$G$10,"")</f>
        <v>0</v>
      </c>
      <c r="M159" s="280">
        <f t="shared" si="2"/>
        <v>0</v>
      </c>
      <c r="O159" s="107"/>
    </row>
    <row r="160" spans="1:15">
      <c r="A160" s="279" t="s">
        <v>29</v>
      </c>
      <c r="B160" s="59" t="s">
        <v>490</v>
      </c>
      <c r="C160" s="59" t="s">
        <v>490</v>
      </c>
      <c r="D160" s="59" t="s">
        <v>491</v>
      </c>
      <c r="E160" s="59" t="s">
        <v>490</v>
      </c>
      <c r="F160" s="59" t="s">
        <v>443</v>
      </c>
      <c r="G160" s="59" t="s">
        <v>330</v>
      </c>
      <c r="H160" s="59" t="str">
        <f>VLOOKUP(G160,Ruimtesoort[],2,FALSE)</f>
        <v>Sanitair</v>
      </c>
      <c r="I160" s="102">
        <v>7</v>
      </c>
      <c r="J160" s="61" t="s">
        <v>464</v>
      </c>
      <c r="K160" s="65">
        <v>5.2</v>
      </c>
      <c r="L160" s="99">
        <f>_xlfn.XLOOKUP(Ruimtestaat[[#This Row],[Ruimtesoort / Werkprogramma ]],'Prijzenblad Keender'!$C$2:$C$10,'Prijzenblad Keender'!$G$2:$G$10,"")</f>
        <v>0</v>
      </c>
      <c r="M160" s="280">
        <f t="shared" si="2"/>
        <v>0</v>
      </c>
      <c r="O160" s="107"/>
    </row>
    <row r="161" spans="1:15">
      <c r="A161" s="279" t="s">
        <v>29</v>
      </c>
      <c r="B161" s="59" t="s">
        <v>490</v>
      </c>
      <c r="C161" s="59" t="s">
        <v>490</v>
      </c>
      <c r="D161" s="59" t="s">
        <v>491</v>
      </c>
      <c r="E161" s="59" t="s">
        <v>490</v>
      </c>
      <c r="F161" s="59" t="s">
        <v>443</v>
      </c>
      <c r="G161" s="59" t="s">
        <v>371</v>
      </c>
      <c r="H161" s="59" t="str">
        <f>VLOOKUP(G161,Ruimtesoort[],2,FALSE)</f>
        <v>Niet in onderhoud</v>
      </c>
      <c r="I161" s="102">
        <v>8</v>
      </c>
      <c r="J161" s="61" t="s">
        <v>464</v>
      </c>
      <c r="K161" s="65">
        <v>3.5</v>
      </c>
      <c r="L161" s="99">
        <f>_xlfn.XLOOKUP(Ruimtestaat[[#This Row],[Ruimtesoort / Werkprogramma ]],'Prijzenblad Keender'!$C$2:$C$10,'Prijzenblad Keender'!$G$2:$G$10,"")</f>
        <v>0</v>
      </c>
      <c r="M161" s="280">
        <f t="shared" si="2"/>
        <v>0</v>
      </c>
      <c r="O161" s="107"/>
    </row>
    <row r="162" spans="1:15">
      <c r="A162" s="279" t="s">
        <v>29</v>
      </c>
      <c r="B162" s="59" t="s">
        <v>490</v>
      </c>
      <c r="C162" s="59" t="s">
        <v>490</v>
      </c>
      <c r="D162" s="59" t="s">
        <v>491</v>
      </c>
      <c r="E162" s="59" t="s">
        <v>490</v>
      </c>
      <c r="F162" s="59" t="s">
        <v>443</v>
      </c>
      <c r="G162" s="59" t="s">
        <v>120</v>
      </c>
      <c r="H162" s="59" t="str">
        <f>VLOOKUP(G162,Ruimtesoort[],2,FALSE)</f>
        <v>Verkeersruimte</v>
      </c>
      <c r="I162" s="102">
        <v>9</v>
      </c>
      <c r="J162" s="61" t="s">
        <v>456</v>
      </c>
      <c r="K162" s="65">
        <v>6.9</v>
      </c>
      <c r="L162" s="99">
        <f>_xlfn.XLOOKUP(Ruimtestaat[[#This Row],[Ruimtesoort / Werkprogramma ]],'Prijzenblad Keender'!$C$2:$C$10,'Prijzenblad Keender'!$G$2:$G$10,"")</f>
        <v>0</v>
      </c>
      <c r="M162" s="280">
        <f t="shared" si="2"/>
        <v>0</v>
      </c>
      <c r="O162" s="107"/>
    </row>
    <row r="163" spans="1:15">
      <c r="A163" s="279" t="s">
        <v>29</v>
      </c>
      <c r="B163" s="59" t="s">
        <v>490</v>
      </c>
      <c r="C163" s="59" t="s">
        <v>490</v>
      </c>
      <c r="D163" s="59" t="s">
        <v>491</v>
      </c>
      <c r="E163" s="59" t="s">
        <v>490</v>
      </c>
      <c r="F163" s="59" t="s">
        <v>443</v>
      </c>
      <c r="G163" s="59" t="s">
        <v>132</v>
      </c>
      <c r="H163" s="59" t="str">
        <f>VLOOKUP(G163,Ruimtesoort[],2,FALSE)</f>
        <v>Verkeersruimte</v>
      </c>
      <c r="I163" s="102">
        <v>10</v>
      </c>
      <c r="J163" s="61" t="s">
        <v>465</v>
      </c>
      <c r="K163" s="65">
        <v>76</v>
      </c>
      <c r="L163" s="99">
        <f>_xlfn.XLOOKUP(Ruimtestaat[[#This Row],[Ruimtesoort / Werkprogramma ]],'Prijzenblad Keender'!$C$2:$C$10,'Prijzenblad Keender'!$G$2:$G$10,"")</f>
        <v>0</v>
      </c>
      <c r="M163" s="280">
        <f t="shared" si="2"/>
        <v>0</v>
      </c>
      <c r="O163" s="107"/>
    </row>
    <row r="164" spans="1:15">
      <c r="A164" s="279" t="s">
        <v>29</v>
      </c>
      <c r="B164" s="59" t="s">
        <v>490</v>
      </c>
      <c r="C164" s="59" t="s">
        <v>490</v>
      </c>
      <c r="D164" s="59" t="s">
        <v>491</v>
      </c>
      <c r="E164" s="59" t="s">
        <v>490</v>
      </c>
      <c r="F164" s="59" t="s">
        <v>443</v>
      </c>
      <c r="G164" s="59" t="s">
        <v>120</v>
      </c>
      <c r="H164" s="59" t="str">
        <f>VLOOKUP(G164,Ruimtesoort[],2,FALSE)</f>
        <v>Verkeersruimte</v>
      </c>
      <c r="I164" s="102">
        <v>11</v>
      </c>
      <c r="J164" s="61" t="s">
        <v>456</v>
      </c>
      <c r="K164" s="65">
        <v>4.8</v>
      </c>
      <c r="L164" s="99">
        <f>_xlfn.XLOOKUP(Ruimtestaat[[#This Row],[Ruimtesoort / Werkprogramma ]],'Prijzenblad Keender'!$C$2:$C$10,'Prijzenblad Keender'!$G$2:$G$10,"")</f>
        <v>0</v>
      </c>
      <c r="M164" s="280">
        <f t="shared" si="2"/>
        <v>0</v>
      </c>
      <c r="O164" s="107"/>
    </row>
    <row r="165" spans="1:15">
      <c r="A165" s="279" t="s">
        <v>29</v>
      </c>
      <c r="B165" s="59" t="s">
        <v>490</v>
      </c>
      <c r="C165" s="59" t="s">
        <v>490</v>
      </c>
      <c r="D165" s="59" t="s">
        <v>491</v>
      </c>
      <c r="E165" s="59" t="s">
        <v>490</v>
      </c>
      <c r="F165" s="59" t="s">
        <v>443</v>
      </c>
      <c r="G165" s="59" t="s">
        <v>492</v>
      </c>
      <c r="H165" s="59" t="str">
        <f>VLOOKUP(G165,Ruimtesoort[],2,FALSE)</f>
        <v>Administratieve ruimte</v>
      </c>
      <c r="I165" s="102">
        <v>12</v>
      </c>
      <c r="J165" s="61" t="s">
        <v>456</v>
      </c>
      <c r="K165" s="65">
        <v>9.1999999999999993</v>
      </c>
      <c r="L165" s="99">
        <f>_xlfn.XLOOKUP(Ruimtestaat[[#This Row],[Ruimtesoort / Werkprogramma ]],'Prijzenblad Keender'!$C$2:$C$10,'Prijzenblad Keender'!$G$2:$G$10,"")</f>
        <v>0</v>
      </c>
      <c r="M165" s="280">
        <f t="shared" si="2"/>
        <v>0</v>
      </c>
      <c r="O165" s="107"/>
    </row>
    <row r="166" spans="1:15">
      <c r="A166" s="279" t="s">
        <v>29</v>
      </c>
      <c r="B166" s="59" t="s">
        <v>490</v>
      </c>
      <c r="C166" s="59" t="s">
        <v>490</v>
      </c>
      <c r="D166" s="59" t="s">
        <v>491</v>
      </c>
      <c r="E166" s="59" t="s">
        <v>490</v>
      </c>
      <c r="F166" s="59" t="s">
        <v>443</v>
      </c>
      <c r="G166" s="59" t="s">
        <v>132</v>
      </c>
      <c r="H166" s="59" t="str">
        <f>VLOOKUP(G166,Ruimtesoort[],2,FALSE)</f>
        <v>Verkeersruimte</v>
      </c>
      <c r="I166" s="102">
        <v>13</v>
      </c>
      <c r="J166" s="61" t="s">
        <v>464</v>
      </c>
      <c r="K166" s="65">
        <v>3</v>
      </c>
      <c r="L166" s="99">
        <f>_xlfn.XLOOKUP(Ruimtestaat[[#This Row],[Ruimtesoort / Werkprogramma ]],'Prijzenblad Keender'!$C$2:$C$10,'Prijzenblad Keender'!$G$2:$G$10,"")</f>
        <v>0</v>
      </c>
      <c r="M166" s="280">
        <f t="shared" si="2"/>
        <v>0</v>
      </c>
      <c r="O166" s="107"/>
    </row>
    <row r="167" spans="1:15">
      <c r="A167" s="279" t="s">
        <v>29</v>
      </c>
      <c r="B167" s="59" t="s">
        <v>490</v>
      </c>
      <c r="C167" s="59" t="s">
        <v>490</v>
      </c>
      <c r="D167" s="59" t="s">
        <v>491</v>
      </c>
      <c r="E167" s="59" t="s">
        <v>490</v>
      </c>
      <c r="F167" s="59" t="s">
        <v>443</v>
      </c>
      <c r="G167" s="59" t="s">
        <v>444</v>
      </c>
      <c r="H167" s="59" t="str">
        <f>VLOOKUP(G167,Ruimtesoort[],2,FALSE)</f>
        <v>Niet in onderhoud</v>
      </c>
      <c r="I167" s="102">
        <v>14</v>
      </c>
      <c r="J167" s="61" t="s">
        <v>465</v>
      </c>
      <c r="K167" s="65">
        <v>8.4</v>
      </c>
      <c r="L167" s="99">
        <f>_xlfn.XLOOKUP(Ruimtestaat[[#This Row],[Ruimtesoort / Werkprogramma ]],'Prijzenblad Keender'!$C$2:$C$10,'Prijzenblad Keender'!$G$2:$G$10,"")</f>
        <v>0</v>
      </c>
      <c r="M167" s="280">
        <f t="shared" si="2"/>
        <v>0</v>
      </c>
      <c r="O167" s="107"/>
    </row>
    <row r="168" spans="1:15">
      <c r="A168" s="279" t="s">
        <v>29</v>
      </c>
      <c r="B168" s="59" t="s">
        <v>490</v>
      </c>
      <c r="C168" s="59" t="s">
        <v>490</v>
      </c>
      <c r="D168" s="59" t="s">
        <v>491</v>
      </c>
      <c r="E168" s="59" t="s">
        <v>490</v>
      </c>
      <c r="F168" s="59" t="s">
        <v>443</v>
      </c>
      <c r="G168" s="229" t="s">
        <v>467</v>
      </c>
      <c r="H168" s="59" t="str">
        <f>VLOOKUP(G168,Ruimtesoort[],2,FALSE)</f>
        <v>Verkeersruimte</v>
      </c>
      <c r="I168" s="102">
        <v>15</v>
      </c>
      <c r="J168" s="61" t="s">
        <v>465</v>
      </c>
      <c r="K168" s="65">
        <v>3.3</v>
      </c>
      <c r="L168" s="99">
        <f>_xlfn.XLOOKUP(Ruimtestaat[[#This Row],[Ruimtesoort / Werkprogramma ]],'Prijzenblad Keender'!$C$2:$C$10,'Prijzenblad Keender'!$G$2:$G$10,"")</f>
        <v>0</v>
      </c>
      <c r="M168" s="280">
        <f t="shared" si="2"/>
        <v>0</v>
      </c>
      <c r="O168" s="107"/>
    </row>
    <row r="169" spans="1:15">
      <c r="A169" s="279" t="s">
        <v>29</v>
      </c>
      <c r="B169" s="59" t="s">
        <v>490</v>
      </c>
      <c r="C169" s="59" t="s">
        <v>490</v>
      </c>
      <c r="D169" s="59" t="s">
        <v>491</v>
      </c>
      <c r="E169" s="59" t="s">
        <v>490</v>
      </c>
      <c r="F169" s="59" t="s">
        <v>443</v>
      </c>
      <c r="G169" s="59" t="s">
        <v>444</v>
      </c>
      <c r="H169" s="59" t="str">
        <f>VLOOKUP(G169,Ruimtesoort[],2,FALSE)</f>
        <v>Niet in onderhoud</v>
      </c>
      <c r="I169" s="102">
        <v>16</v>
      </c>
      <c r="J169" s="61" t="s">
        <v>465</v>
      </c>
      <c r="K169" s="65">
        <v>8.4</v>
      </c>
      <c r="L169" s="99">
        <f>_xlfn.XLOOKUP(Ruimtestaat[[#This Row],[Ruimtesoort / Werkprogramma ]],'Prijzenblad Keender'!$C$2:$C$10,'Prijzenblad Keender'!$G$2:$G$10,"")</f>
        <v>0</v>
      </c>
      <c r="M169" s="280">
        <f t="shared" si="2"/>
        <v>0</v>
      </c>
      <c r="O169" s="107"/>
    </row>
    <row r="170" spans="1:15">
      <c r="A170" s="279" t="s">
        <v>29</v>
      </c>
      <c r="B170" s="59" t="s">
        <v>490</v>
      </c>
      <c r="C170" s="59" t="s">
        <v>490</v>
      </c>
      <c r="D170" s="59" t="s">
        <v>491</v>
      </c>
      <c r="E170" s="59" t="s">
        <v>490</v>
      </c>
      <c r="F170" s="59" t="s">
        <v>443</v>
      </c>
      <c r="G170" s="59" t="s">
        <v>73</v>
      </c>
      <c r="H170" s="59" t="str">
        <f>VLOOKUP(G170,Ruimtesoort[],2,FALSE)</f>
        <v>Niet in onderhoud</v>
      </c>
      <c r="I170" s="102">
        <v>17</v>
      </c>
      <c r="J170" s="61" t="s">
        <v>465</v>
      </c>
      <c r="K170" s="65">
        <v>7.2</v>
      </c>
      <c r="L170" s="99">
        <f>_xlfn.XLOOKUP(Ruimtestaat[[#This Row],[Ruimtesoort / Werkprogramma ]],'Prijzenblad Keender'!$C$2:$C$10,'Prijzenblad Keender'!$G$2:$G$10,"")</f>
        <v>0</v>
      </c>
      <c r="M170" s="280">
        <f t="shared" si="2"/>
        <v>0</v>
      </c>
      <c r="O170" s="107"/>
    </row>
    <row r="171" spans="1:15">
      <c r="A171" s="279" t="s">
        <v>29</v>
      </c>
      <c r="B171" s="59" t="s">
        <v>490</v>
      </c>
      <c r="C171" s="59" t="s">
        <v>490</v>
      </c>
      <c r="D171" s="59" t="s">
        <v>491</v>
      </c>
      <c r="E171" s="59" t="s">
        <v>490</v>
      </c>
      <c r="F171" s="59" t="s">
        <v>443</v>
      </c>
      <c r="G171" s="59" t="s">
        <v>119</v>
      </c>
      <c r="H171" s="59" t="str">
        <f>VLOOKUP(G171,Ruimtesoort[],2,FALSE)</f>
        <v>Sanitair</v>
      </c>
      <c r="I171" s="102">
        <v>18</v>
      </c>
      <c r="J171" s="61" t="s">
        <v>464</v>
      </c>
      <c r="K171" s="65">
        <v>1.4</v>
      </c>
      <c r="L171" s="99">
        <f>_xlfn.XLOOKUP(Ruimtestaat[[#This Row],[Ruimtesoort / Werkprogramma ]],'Prijzenblad Keender'!$C$2:$C$10,'Prijzenblad Keender'!$G$2:$G$10,"")</f>
        <v>0</v>
      </c>
      <c r="M171" s="280">
        <f t="shared" si="2"/>
        <v>0</v>
      </c>
      <c r="O171" s="107"/>
    </row>
    <row r="172" spans="1:15">
      <c r="A172" s="279" t="s">
        <v>29</v>
      </c>
      <c r="B172" s="59" t="s">
        <v>490</v>
      </c>
      <c r="C172" s="59" t="s">
        <v>490</v>
      </c>
      <c r="D172" s="59" t="s">
        <v>491</v>
      </c>
      <c r="E172" s="59" t="s">
        <v>490</v>
      </c>
      <c r="F172" s="59" t="s">
        <v>443</v>
      </c>
      <c r="G172" s="59" t="s">
        <v>493</v>
      </c>
      <c r="H172" s="59" t="str">
        <f>VLOOKUP(G172,Ruimtesoort[],2,FALSE)</f>
        <v>Niet in onderhoud</v>
      </c>
      <c r="I172" s="102">
        <v>19</v>
      </c>
      <c r="J172" s="61" t="s">
        <v>465</v>
      </c>
      <c r="K172" s="65">
        <v>0.5</v>
      </c>
      <c r="L172" s="99">
        <f>_xlfn.XLOOKUP(Ruimtestaat[[#This Row],[Ruimtesoort / Werkprogramma ]],'Prijzenblad Keender'!$C$2:$C$10,'Prijzenblad Keender'!$G$2:$G$10,"")</f>
        <v>0</v>
      </c>
      <c r="M172" s="280">
        <f t="shared" si="2"/>
        <v>0</v>
      </c>
      <c r="O172" s="107"/>
    </row>
    <row r="173" spans="1:15">
      <c r="A173" s="279" t="s">
        <v>29</v>
      </c>
      <c r="B173" s="59" t="s">
        <v>490</v>
      </c>
      <c r="C173" s="59" t="s">
        <v>490</v>
      </c>
      <c r="D173" s="59" t="s">
        <v>491</v>
      </c>
      <c r="E173" s="59" t="s">
        <v>490</v>
      </c>
      <c r="F173" s="59" t="s">
        <v>443</v>
      </c>
      <c r="G173" s="59" t="s">
        <v>322</v>
      </c>
      <c r="H173" s="59" t="str">
        <f>VLOOKUP(G173,Ruimtesoort[],2,FALSE)</f>
        <v>Vakspecifieke ruimte</v>
      </c>
      <c r="I173" s="102">
        <v>20</v>
      </c>
      <c r="J173" s="61" t="s">
        <v>451</v>
      </c>
      <c r="K173" s="65">
        <v>73</v>
      </c>
      <c r="L173" s="99">
        <f>_xlfn.XLOOKUP(Ruimtestaat[[#This Row],[Ruimtesoort / Werkprogramma ]],'Prijzenblad Keender'!$C$2:$C$10,'Prijzenblad Keender'!$G$2:$G$10,"")</f>
        <v>0</v>
      </c>
      <c r="M173" s="280">
        <f t="shared" si="2"/>
        <v>0</v>
      </c>
      <c r="O173" s="107"/>
    </row>
    <row r="174" spans="1:15">
      <c r="A174" s="279" t="s">
        <v>29</v>
      </c>
      <c r="B174" s="59" t="s">
        <v>490</v>
      </c>
      <c r="C174" s="59" t="s">
        <v>490</v>
      </c>
      <c r="D174" s="59" t="s">
        <v>491</v>
      </c>
      <c r="E174" s="59" t="s">
        <v>490</v>
      </c>
      <c r="F174" s="59" t="s">
        <v>443</v>
      </c>
      <c r="G174" s="59" t="s">
        <v>494</v>
      </c>
      <c r="H174" s="59" t="str">
        <f>VLOOKUP(G174,Ruimtesoort[],2,FALSE)</f>
        <v>Vakspecifieke ruimte</v>
      </c>
      <c r="I174" s="102">
        <v>21</v>
      </c>
      <c r="J174" s="61" t="s">
        <v>456</v>
      </c>
      <c r="K174" s="65">
        <v>25.2</v>
      </c>
      <c r="L174" s="99">
        <f>_xlfn.XLOOKUP(Ruimtestaat[[#This Row],[Ruimtesoort / Werkprogramma ]],'Prijzenblad Keender'!$C$2:$C$10,'Prijzenblad Keender'!$G$2:$G$10,"")</f>
        <v>0</v>
      </c>
      <c r="M174" s="280">
        <f t="shared" si="2"/>
        <v>0</v>
      </c>
      <c r="O174" s="107"/>
    </row>
    <row r="175" spans="1:15">
      <c r="A175" s="279" t="s">
        <v>29</v>
      </c>
      <c r="B175" s="59" t="s">
        <v>490</v>
      </c>
      <c r="C175" s="59" t="s">
        <v>490</v>
      </c>
      <c r="D175" s="59" t="s">
        <v>491</v>
      </c>
      <c r="E175" s="59" t="s">
        <v>490</v>
      </c>
      <c r="F175" s="59" t="s">
        <v>443</v>
      </c>
      <c r="G175" s="59" t="s">
        <v>494</v>
      </c>
      <c r="H175" s="59" t="s">
        <v>41</v>
      </c>
      <c r="I175" s="102">
        <v>22</v>
      </c>
      <c r="J175" s="61" t="s">
        <v>456</v>
      </c>
      <c r="K175" s="65">
        <v>17.600000000000001</v>
      </c>
      <c r="L175" s="99">
        <f>_xlfn.XLOOKUP(Ruimtestaat[[#This Row],[Ruimtesoort / Werkprogramma ]],'Prijzenblad Keender'!$C$2:$C$10,'Prijzenblad Keender'!$G$2:$G$10,"")</f>
        <v>0</v>
      </c>
      <c r="M175" s="280">
        <f t="shared" si="2"/>
        <v>0</v>
      </c>
      <c r="O175" s="107"/>
    </row>
    <row r="176" spans="1:15">
      <c r="A176" s="279" t="s">
        <v>29</v>
      </c>
      <c r="B176" s="59" t="s">
        <v>490</v>
      </c>
      <c r="C176" s="59" t="s">
        <v>490</v>
      </c>
      <c r="D176" s="59" t="s">
        <v>491</v>
      </c>
      <c r="E176" s="59" t="s">
        <v>490</v>
      </c>
      <c r="F176" s="59" t="s">
        <v>443</v>
      </c>
      <c r="G176" s="59" t="s">
        <v>73</v>
      </c>
      <c r="H176" s="59" t="str">
        <f>VLOOKUP(G176,Ruimtesoort[],2,FALSE)</f>
        <v>Niet in onderhoud</v>
      </c>
      <c r="I176" s="102">
        <v>23</v>
      </c>
      <c r="J176" s="61" t="s">
        <v>465</v>
      </c>
      <c r="K176" s="65">
        <v>11.6</v>
      </c>
      <c r="L176" s="99">
        <f>_xlfn.XLOOKUP(Ruimtestaat[[#This Row],[Ruimtesoort / Werkprogramma ]],'Prijzenblad Keender'!$C$2:$C$10,'Prijzenblad Keender'!$G$2:$G$10,"")</f>
        <v>0</v>
      </c>
      <c r="M176" s="280">
        <f t="shared" si="2"/>
        <v>0</v>
      </c>
      <c r="O176" s="107"/>
    </row>
    <row r="177" spans="1:15">
      <c r="A177" s="279" t="s">
        <v>29</v>
      </c>
      <c r="B177" s="59" t="s">
        <v>490</v>
      </c>
      <c r="C177" s="59" t="s">
        <v>490</v>
      </c>
      <c r="D177" s="59" t="s">
        <v>491</v>
      </c>
      <c r="E177" s="59" t="s">
        <v>490</v>
      </c>
      <c r="F177" s="59" t="s">
        <v>443</v>
      </c>
      <c r="G177" s="59" t="s">
        <v>330</v>
      </c>
      <c r="H177" s="59" t="str">
        <f>VLOOKUP(G177,Ruimtesoort[],2,FALSE)</f>
        <v>Sanitair</v>
      </c>
      <c r="I177" s="102">
        <v>24</v>
      </c>
      <c r="J177" s="61" t="s">
        <v>464</v>
      </c>
      <c r="K177" s="65">
        <v>4.7</v>
      </c>
      <c r="L177" s="99">
        <f>_xlfn.XLOOKUP(Ruimtestaat[[#This Row],[Ruimtesoort / Werkprogramma ]],'Prijzenblad Keender'!$C$2:$C$10,'Prijzenblad Keender'!$G$2:$G$10,"")</f>
        <v>0</v>
      </c>
      <c r="M177" s="280">
        <f t="shared" si="2"/>
        <v>0</v>
      </c>
      <c r="O177" s="107"/>
    </row>
    <row r="178" spans="1:15">
      <c r="A178" s="279" t="s">
        <v>29</v>
      </c>
      <c r="B178" s="59" t="s">
        <v>490</v>
      </c>
      <c r="C178" s="59" t="s">
        <v>490</v>
      </c>
      <c r="D178" s="59" t="s">
        <v>491</v>
      </c>
      <c r="E178" s="59" t="s">
        <v>490</v>
      </c>
      <c r="F178" s="59" t="s">
        <v>443</v>
      </c>
      <c r="G178" s="59" t="s">
        <v>330</v>
      </c>
      <c r="H178" s="59" t="str">
        <f>VLOOKUP(G178,Ruimtesoort[],2,FALSE)</f>
        <v>Sanitair</v>
      </c>
      <c r="I178" s="102">
        <v>25</v>
      </c>
      <c r="J178" s="61" t="s">
        <v>464</v>
      </c>
      <c r="K178" s="65">
        <v>5</v>
      </c>
      <c r="L178" s="99">
        <f>_xlfn.XLOOKUP(Ruimtestaat[[#This Row],[Ruimtesoort / Werkprogramma ]],'Prijzenblad Keender'!$C$2:$C$10,'Prijzenblad Keender'!$G$2:$G$10,"")</f>
        <v>0</v>
      </c>
      <c r="M178" s="280">
        <f t="shared" si="2"/>
        <v>0</v>
      </c>
      <c r="O178" s="107"/>
    </row>
    <row r="179" spans="1:15">
      <c r="A179" s="279" t="s">
        <v>29</v>
      </c>
      <c r="B179" s="59" t="s">
        <v>490</v>
      </c>
      <c r="C179" s="59" t="s">
        <v>490</v>
      </c>
      <c r="D179" s="59" t="s">
        <v>491</v>
      </c>
      <c r="E179" s="59" t="s">
        <v>490</v>
      </c>
      <c r="F179" s="59" t="s">
        <v>443</v>
      </c>
      <c r="G179" s="59" t="s">
        <v>330</v>
      </c>
      <c r="H179" s="59" t="str">
        <f>VLOOKUP(G179,Ruimtesoort[],2,FALSE)</f>
        <v>Sanitair</v>
      </c>
      <c r="I179" s="102">
        <v>26</v>
      </c>
      <c r="J179" s="61" t="s">
        <v>464</v>
      </c>
      <c r="K179" s="65">
        <v>5.3</v>
      </c>
      <c r="L179" s="99">
        <f>_xlfn.XLOOKUP(Ruimtestaat[[#This Row],[Ruimtesoort / Werkprogramma ]],'Prijzenblad Keender'!$C$2:$C$10,'Prijzenblad Keender'!$G$2:$G$10,"")</f>
        <v>0</v>
      </c>
      <c r="M179" s="280">
        <f t="shared" si="2"/>
        <v>0</v>
      </c>
      <c r="O179" s="107"/>
    </row>
    <row r="180" spans="1:15">
      <c r="A180" s="279" t="s">
        <v>29</v>
      </c>
      <c r="B180" s="59" t="s">
        <v>490</v>
      </c>
      <c r="C180" s="59" t="s">
        <v>490</v>
      </c>
      <c r="D180" s="59" t="s">
        <v>491</v>
      </c>
      <c r="E180" s="59" t="s">
        <v>490</v>
      </c>
      <c r="F180" s="59" t="s">
        <v>443</v>
      </c>
      <c r="G180" s="59" t="s">
        <v>73</v>
      </c>
      <c r="H180" s="59" t="str">
        <f>VLOOKUP(G180,Ruimtesoort[],2,FALSE)</f>
        <v>Niet in onderhoud</v>
      </c>
      <c r="I180" s="102">
        <v>27</v>
      </c>
      <c r="J180" s="61" t="s">
        <v>495</v>
      </c>
      <c r="K180" s="65">
        <v>16</v>
      </c>
      <c r="L180" s="99">
        <f>_xlfn.XLOOKUP(Ruimtestaat[[#This Row],[Ruimtesoort / Werkprogramma ]],'Prijzenblad Keender'!$C$2:$C$10,'Prijzenblad Keender'!$G$2:$G$10,"")</f>
        <v>0</v>
      </c>
      <c r="M180" s="280">
        <f t="shared" si="2"/>
        <v>0</v>
      </c>
      <c r="O180" s="107"/>
    </row>
    <row r="181" spans="1:15">
      <c r="A181" s="279" t="s">
        <v>29</v>
      </c>
      <c r="B181" s="59" t="s">
        <v>490</v>
      </c>
      <c r="C181" s="59" t="s">
        <v>490</v>
      </c>
      <c r="D181" s="59" t="s">
        <v>491</v>
      </c>
      <c r="E181" s="59" t="s">
        <v>490</v>
      </c>
      <c r="F181" s="59" t="s">
        <v>443</v>
      </c>
      <c r="G181" s="59" t="s">
        <v>444</v>
      </c>
      <c r="H181" s="59" t="str">
        <f>VLOOKUP(G181,Ruimtesoort[],2,FALSE)</f>
        <v>Niet in onderhoud</v>
      </c>
      <c r="I181" s="102">
        <v>28</v>
      </c>
      <c r="J181" s="61" t="s">
        <v>465</v>
      </c>
      <c r="K181" s="65">
        <v>22</v>
      </c>
      <c r="L181" s="99">
        <f>_xlfn.XLOOKUP(Ruimtestaat[[#This Row],[Ruimtesoort / Werkprogramma ]],'Prijzenblad Keender'!$C$2:$C$10,'Prijzenblad Keender'!$G$2:$G$10,"")</f>
        <v>0</v>
      </c>
      <c r="M181" s="280">
        <f t="shared" si="2"/>
        <v>0</v>
      </c>
      <c r="O181" s="107"/>
    </row>
    <row r="182" spans="1:15">
      <c r="A182" s="279" t="s">
        <v>29</v>
      </c>
      <c r="B182" s="59" t="s">
        <v>490</v>
      </c>
      <c r="C182" s="59" t="s">
        <v>490</v>
      </c>
      <c r="D182" s="59" t="s">
        <v>491</v>
      </c>
      <c r="E182" s="59" t="s">
        <v>490</v>
      </c>
      <c r="F182" s="59" t="s">
        <v>443</v>
      </c>
      <c r="G182" s="59" t="s">
        <v>73</v>
      </c>
      <c r="H182" s="59" t="str">
        <f>VLOOKUP(G182,Ruimtesoort[],2,FALSE)</f>
        <v>Niet in onderhoud</v>
      </c>
      <c r="I182" s="102">
        <v>29</v>
      </c>
      <c r="J182" s="61" t="s">
        <v>465</v>
      </c>
      <c r="K182" s="65">
        <v>11.6</v>
      </c>
      <c r="L182" s="99">
        <f>_xlfn.XLOOKUP(Ruimtestaat[[#This Row],[Ruimtesoort / Werkprogramma ]],'Prijzenblad Keender'!$C$2:$C$10,'Prijzenblad Keender'!$G$2:$G$10,"")</f>
        <v>0</v>
      </c>
      <c r="M182" s="280">
        <f t="shared" si="2"/>
        <v>0</v>
      </c>
      <c r="O182" s="107"/>
    </row>
    <row r="183" spans="1:15">
      <c r="A183" s="279" t="s">
        <v>29</v>
      </c>
      <c r="B183" s="59" t="s">
        <v>490</v>
      </c>
      <c r="C183" s="59" t="s">
        <v>490</v>
      </c>
      <c r="D183" s="59" t="s">
        <v>491</v>
      </c>
      <c r="E183" s="59" t="s">
        <v>490</v>
      </c>
      <c r="F183" s="59" t="s">
        <v>443</v>
      </c>
      <c r="G183" s="59" t="s">
        <v>215</v>
      </c>
      <c r="H183" s="59" t="str">
        <f>VLOOKUP(G183,Ruimtesoort[],2,FALSE)</f>
        <v>Klaslokaal</v>
      </c>
      <c r="I183" s="102">
        <v>30</v>
      </c>
      <c r="J183" s="61" t="s">
        <v>496</v>
      </c>
      <c r="K183" s="65">
        <v>57.9</v>
      </c>
      <c r="L183" s="99">
        <f>_xlfn.XLOOKUP(Ruimtestaat[[#This Row],[Ruimtesoort / Werkprogramma ]],'Prijzenblad Keender'!$C$2:$C$10,'Prijzenblad Keender'!$G$2:$G$10,"")</f>
        <v>0</v>
      </c>
      <c r="M183" s="280">
        <f t="shared" si="2"/>
        <v>0</v>
      </c>
      <c r="O183" s="107"/>
    </row>
    <row r="184" spans="1:15">
      <c r="A184" s="279" t="s">
        <v>29</v>
      </c>
      <c r="B184" s="59" t="s">
        <v>490</v>
      </c>
      <c r="C184" s="59" t="s">
        <v>490</v>
      </c>
      <c r="D184" s="59" t="s">
        <v>491</v>
      </c>
      <c r="E184" s="59" t="s">
        <v>490</v>
      </c>
      <c r="F184" s="59" t="s">
        <v>443</v>
      </c>
      <c r="G184" s="59" t="s">
        <v>215</v>
      </c>
      <c r="H184" s="59" t="str">
        <f>VLOOKUP(G184,Ruimtesoort[],2,FALSE)</f>
        <v>Klaslokaal</v>
      </c>
      <c r="I184" s="102">
        <v>31</v>
      </c>
      <c r="J184" s="61" t="s">
        <v>496</v>
      </c>
      <c r="K184" s="65">
        <v>58</v>
      </c>
      <c r="L184" s="99">
        <f>_xlfn.XLOOKUP(Ruimtestaat[[#This Row],[Ruimtesoort / Werkprogramma ]],'Prijzenblad Keender'!$C$2:$C$10,'Prijzenblad Keender'!$G$2:$G$10,"")</f>
        <v>0</v>
      </c>
      <c r="M184" s="280">
        <f t="shared" si="2"/>
        <v>0</v>
      </c>
      <c r="O184" s="107"/>
    </row>
    <row r="185" spans="1:15">
      <c r="A185" s="279" t="s">
        <v>29</v>
      </c>
      <c r="B185" s="59" t="s">
        <v>490</v>
      </c>
      <c r="C185" s="59" t="s">
        <v>490</v>
      </c>
      <c r="D185" s="59" t="s">
        <v>491</v>
      </c>
      <c r="E185" s="59" t="s">
        <v>490</v>
      </c>
      <c r="F185" s="59" t="s">
        <v>443</v>
      </c>
      <c r="G185" s="59" t="s">
        <v>197</v>
      </c>
      <c r="H185" s="59" t="str">
        <f>VLOOKUP(G185,Ruimtesoort[],2,FALSE)</f>
        <v>Klaslokaal</v>
      </c>
      <c r="I185" s="102">
        <v>32</v>
      </c>
      <c r="J185" s="61" t="s">
        <v>496</v>
      </c>
      <c r="K185" s="65">
        <v>118.6</v>
      </c>
      <c r="L185" s="99">
        <f>_xlfn.XLOOKUP(Ruimtestaat[[#This Row],[Ruimtesoort / Werkprogramma ]],'Prijzenblad Keender'!$C$2:$C$10,'Prijzenblad Keender'!$G$2:$G$10,"")</f>
        <v>0</v>
      </c>
      <c r="M185" s="280">
        <f t="shared" si="2"/>
        <v>0</v>
      </c>
      <c r="O185" s="107"/>
    </row>
    <row r="186" spans="1:15">
      <c r="A186" s="279" t="s">
        <v>29</v>
      </c>
      <c r="B186" s="59" t="s">
        <v>490</v>
      </c>
      <c r="C186" s="59" t="s">
        <v>490</v>
      </c>
      <c r="D186" s="59" t="s">
        <v>491</v>
      </c>
      <c r="E186" s="59" t="s">
        <v>490</v>
      </c>
      <c r="F186" s="59" t="s">
        <v>443</v>
      </c>
      <c r="G186" s="59" t="s">
        <v>409</v>
      </c>
      <c r="H186" s="59" t="str">
        <f>VLOOKUP(G186,Ruimtesoort[],2,FALSE)</f>
        <v>BSO / kinderdagopvang /peuterspeelzaal</v>
      </c>
      <c r="I186" s="102">
        <v>33</v>
      </c>
      <c r="J186" s="61" t="s">
        <v>465</v>
      </c>
      <c r="K186" s="65">
        <v>57</v>
      </c>
      <c r="L186" s="99">
        <f>_xlfn.XLOOKUP(Ruimtestaat[[#This Row],[Ruimtesoort / Werkprogramma ]],'Prijzenblad Keender'!$C$2:$C$10,'Prijzenblad Keender'!$G$2:$G$10,"")</f>
        <v>0</v>
      </c>
      <c r="M186" s="280">
        <f t="shared" si="2"/>
        <v>0</v>
      </c>
      <c r="O186" s="107"/>
    </row>
    <row r="187" spans="1:15">
      <c r="A187" s="279" t="s">
        <v>29</v>
      </c>
      <c r="B187" s="59" t="s">
        <v>490</v>
      </c>
      <c r="C187" s="59" t="s">
        <v>490</v>
      </c>
      <c r="D187" s="59" t="s">
        <v>491</v>
      </c>
      <c r="E187" s="59" t="s">
        <v>490</v>
      </c>
      <c r="F187" s="59" t="s">
        <v>443</v>
      </c>
      <c r="G187" s="59" t="s">
        <v>215</v>
      </c>
      <c r="H187" s="59" t="str">
        <f>VLOOKUP(G187,Ruimtesoort[],2,FALSE)</f>
        <v>Klaslokaal</v>
      </c>
      <c r="I187" s="102">
        <v>34</v>
      </c>
      <c r="J187" s="61" t="s">
        <v>465</v>
      </c>
      <c r="K187" s="65">
        <v>57</v>
      </c>
      <c r="L187" s="99">
        <f>_xlfn.XLOOKUP(Ruimtestaat[[#This Row],[Ruimtesoort / Werkprogramma ]],'Prijzenblad Keender'!$C$2:$C$10,'Prijzenblad Keender'!$G$2:$G$10,"")</f>
        <v>0</v>
      </c>
      <c r="M187" s="280">
        <f t="shared" si="2"/>
        <v>0</v>
      </c>
      <c r="O187" s="107"/>
    </row>
    <row r="188" spans="1:15">
      <c r="A188" s="279" t="s">
        <v>29</v>
      </c>
      <c r="B188" s="59" t="s">
        <v>490</v>
      </c>
      <c r="C188" s="59" t="s">
        <v>490</v>
      </c>
      <c r="D188" s="59" t="s">
        <v>491</v>
      </c>
      <c r="E188" s="59" t="s">
        <v>490</v>
      </c>
      <c r="F188" s="59" t="s">
        <v>443</v>
      </c>
      <c r="G188" s="59" t="s">
        <v>132</v>
      </c>
      <c r="H188" s="59" t="str">
        <f>VLOOKUP(G188,Ruimtesoort[],2,FALSE)</f>
        <v>Verkeersruimte</v>
      </c>
      <c r="I188" s="102">
        <v>35</v>
      </c>
      <c r="J188" s="61" t="s">
        <v>465</v>
      </c>
      <c r="K188" s="65">
        <v>26.1</v>
      </c>
      <c r="L188" s="99">
        <f>_xlfn.XLOOKUP(Ruimtestaat[[#This Row],[Ruimtesoort / Werkprogramma ]],'Prijzenblad Keender'!$C$2:$C$10,'Prijzenblad Keender'!$G$2:$G$10,"")</f>
        <v>0</v>
      </c>
      <c r="M188" s="280">
        <f t="shared" si="2"/>
        <v>0</v>
      </c>
      <c r="O188" s="107"/>
    </row>
    <row r="189" spans="1:15">
      <c r="A189" s="279" t="s">
        <v>29</v>
      </c>
      <c r="B189" s="59" t="s">
        <v>490</v>
      </c>
      <c r="C189" s="59" t="s">
        <v>490</v>
      </c>
      <c r="D189" s="59" t="s">
        <v>491</v>
      </c>
      <c r="E189" s="59" t="s">
        <v>490</v>
      </c>
      <c r="F189" s="59" t="s">
        <v>443</v>
      </c>
      <c r="G189" s="59" t="s">
        <v>215</v>
      </c>
      <c r="H189" s="59" t="str">
        <f>VLOOKUP(G189,Ruimtesoort[],2,FALSE)</f>
        <v>Klaslokaal</v>
      </c>
      <c r="I189" s="102">
        <v>36</v>
      </c>
      <c r="J189" s="61" t="s">
        <v>465</v>
      </c>
      <c r="K189" s="65">
        <v>60.3</v>
      </c>
      <c r="L189" s="99">
        <f>_xlfn.XLOOKUP(Ruimtestaat[[#This Row],[Ruimtesoort / Werkprogramma ]],'Prijzenblad Keender'!$C$2:$C$10,'Prijzenblad Keender'!$G$2:$G$10,"")</f>
        <v>0</v>
      </c>
      <c r="M189" s="280">
        <f t="shared" si="2"/>
        <v>0</v>
      </c>
      <c r="O189" s="107"/>
    </row>
    <row r="190" spans="1:15">
      <c r="A190" s="279" t="s">
        <v>29</v>
      </c>
      <c r="B190" s="59" t="s">
        <v>490</v>
      </c>
      <c r="C190" s="59" t="s">
        <v>490</v>
      </c>
      <c r="D190" s="59" t="s">
        <v>491</v>
      </c>
      <c r="E190" s="59" t="s">
        <v>490</v>
      </c>
      <c r="F190" s="59" t="s">
        <v>443</v>
      </c>
      <c r="G190" s="59" t="s">
        <v>295</v>
      </c>
      <c r="H190" s="59" t="str">
        <f>VLOOKUP(G190,Ruimtesoort[],2,FALSE)</f>
        <v>Verkeersruimte</v>
      </c>
      <c r="I190" s="102">
        <v>37</v>
      </c>
      <c r="J190" s="61" t="s">
        <v>465</v>
      </c>
      <c r="K190" s="65">
        <v>5.3</v>
      </c>
      <c r="L190" s="99">
        <f>_xlfn.XLOOKUP(Ruimtestaat[[#This Row],[Ruimtesoort / Werkprogramma ]],'Prijzenblad Keender'!$C$2:$C$10,'Prijzenblad Keender'!$G$2:$G$10,"")</f>
        <v>0</v>
      </c>
      <c r="M190" s="280">
        <f t="shared" si="2"/>
        <v>0</v>
      </c>
      <c r="O190" s="107"/>
    </row>
    <row r="191" spans="1:15">
      <c r="A191" s="279" t="s">
        <v>29</v>
      </c>
      <c r="B191" s="59" t="s">
        <v>490</v>
      </c>
      <c r="C191" s="59" t="s">
        <v>490</v>
      </c>
      <c r="D191" s="59" t="s">
        <v>491</v>
      </c>
      <c r="E191" s="59" t="s">
        <v>490</v>
      </c>
      <c r="F191" s="59" t="s">
        <v>443</v>
      </c>
      <c r="G191" s="59" t="s">
        <v>497</v>
      </c>
      <c r="H191" s="59" t="str">
        <f>VLOOKUP(G191,Ruimtesoort[],2,FALSE)</f>
        <v>Verkeersruimte</v>
      </c>
      <c r="I191" s="102" t="s">
        <v>498</v>
      </c>
      <c r="J191" s="61" t="s">
        <v>465</v>
      </c>
      <c r="K191" s="65">
        <v>1.1000000000000001</v>
      </c>
      <c r="L191" s="99">
        <f>_xlfn.XLOOKUP(Ruimtestaat[[#This Row],[Ruimtesoort / Werkprogramma ]],'Prijzenblad Keender'!$C$2:$C$10,'Prijzenblad Keender'!$G$2:$G$10,"")</f>
        <v>0</v>
      </c>
      <c r="M191" s="280">
        <f t="shared" si="2"/>
        <v>0</v>
      </c>
      <c r="O191" s="107"/>
    </row>
    <row r="192" spans="1:15">
      <c r="A192" s="279" t="s">
        <v>29</v>
      </c>
      <c r="B192" s="59" t="s">
        <v>490</v>
      </c>
      <c r="C192" s="59" t="s">
        <v>490</v>
      </c>
      <c r="D192" s="59" t="s">
        <v>491</v>
      </c>
      <c r="E192" s="59" t="s">
        <v>490</v>
      </c>
      <c r="F192" s="59" t="s">
        <v>443</v>
      </c>
      <c r="G192" s="59" t="s">
        <v>492</v>
      </c>
      <c r="H192" s="59" t="str">
        <f>VLOOKUP(G192,Ruimtesoort[],2,FALSE)</f>
        <v>Administratieve ruimte</v>
      </c>
      <c r="I192" s="102">
        <v>38</v>
      </c>
      <c r="J192" s="61" t="s">
        <v>456</v>
      </c>
      <c r="K192" s="65">
        <v>21</v>
      </c>
      <c r="L192" s="99">
        <f>_xlfn.XLOOKUP(Ruimtestaat[[#This Row],[Ruimtesoort / Werkprogramma ]],'Prijzenblad Keender'!$C$2:$C$10,'Prijzenblad Keender'!$G$2:$G$10,"")</f>
        <v>0</v>
      </c>
      <c r="M192" s="280">
        <f t="shared" si="2"/>
        <v>0</v>
      </c>
      <c r="O192" s="107"/>
    </row>
    <row r="193" spans="1:15">
      <c r="A193" s="279" t="s">
        <v>29</v>
      </c>
      <c r="B193" s="59" t="s">
        <v>490</v>
      </c>
      <c r="C193" s="59" t="s">
        <v>490</v>
      </c>
      <c r="D193" s="59" t="s">
        <v>491</v>
      </c>
      <c r="E193" s="59" t="s">
        <v>490</v>
      </c>
      <c r="F193" s="59" t="s">
        <v>443</v>
      </c>
      <c r="G193" s="59" t="s">
        <v>200</v>
      </c>
      <c r="H193" s="59" t="str">
        <f>VLOOKUP(G193,Ruimtesoort[],2,FALSE)</f>
        <v>Administratieve ruimte</v>
      </c>
      <c r="I193" s="102">
        <v>39</v>
      </c>
      <c r="J193" s="61" t="s">
        <v>465</v>
      </c>
      <c r="K193" s="65">
        <v>24</v>
      </c>
      <c r="L193" s="99">
        <f>_xlfn.XLOOKUP(Ruimtestaat[[#This Row],[Ruimtesoort / Werkprogramma ]],'Prijzenblad Keender'!$C$2:$C$10,'Prijzenblad Keender'!$G$2:$G$10,"")</f>
        <v>0</v>
      </c>
      <c r="M193" s="280">
        <f t="shared" si="2"/>
        <v>0</v>
      </c>
      <c r="O193" s="107"/>
    </row>
    <row r="194" spans="1:15">
      <c r="A194" s="279" t="s">
        <v>29</v>
      </c>
      <c r="B194" s="59" t="s">
        <v>490</v>
      </c>
      <c r="C194" s="59" t="s">
        <v>490</v>
      </c>
      <c r="D194" s="59" t="s">
        <v>491</v>
      </c>
      <c r="E194" s="59" t="s">
        <v>490</v>
      </c>
      <c r="F194" s="59" t="s">
        <v>443</v>
      </c>
      <c r="G194" s="59" t="s">
        <v>182</v>
      </c>
      <c r="H194" s="59" t="str">
        <f>VLOOKUP(G194,Ruimtesoort[],2,FALSE)</f>
        <v>Restauratieve ruimte</v>
      </c>
      <c r="I194" s="102">
        <v>40</v>
      </c>
      <c r="J194" s="61" t="s">
        <v>465</v>
      </c>
      <c r="K194" s="65">
        <v>7.6</v>
      </c>
      <c r="L194" s="99">
        <f>_xlfn.XLOOKUP(Ruimtestaat[[#This Row],[Ruimtesoort / Werkprogramma ]],'Prijzenblad Keender'!$C$2:$C$10,'Prijzenblad Keender'!$G$2:$G$10,"")</f>
        <v>0</v>
      </c>
      <c r="M194" s="280">
        <f t="shared" si="2"/>
        <v>0</v>
      </c>
      <c r="O194" s="107"/>
    </row>
    <row r="195" spans="1:15">
      <c r="A195" s="279" t="s">
        <v>29</v>
      </c>
      <c r="B195" s="59" t="s">
        <v>490</v>
      </c>
      <c r="C195" s="59" t="s">
        <v>490</v>
      </c>
      <c r="D195" s="59" t="s">
        <v>491</v>
      </c>
      <c r="E195" s="59" t="s">
        <v>490</v>
      </c>
      <c r="F195" s="59" t="s">
        <v>443</v>
      </c>
      <c r="G195" s="59" t="s">
        <v>330</v>
      </c>
      <c r="H195" s="59" t="str">
        <f>VLOOKUP(G195,Ruimtesoort[],2,FALSE)</f>
        <v>Sanitair</v>
      </c>
      <c r="I195" s="102">
        <v>41</v>
      </c>
      <c r="J195" s="61" t="s">
        <v>464</v>
      </c>
      <c r="K195" s="65">
        <v>4.4000000000000004</v>
      </c>
      <c r="L195" s="99">
        <f>_xlfn.XLOOKUP(Ruimtestaat[[#This Row],[Ruimtesoort / Werkprogramma ]],'Prijzenblad Keender'!$C$2:$C$10,'Prijzenblad Keender'!$G$2:$G$10,"")</f>
        <v>0</v>
      </c>
      <c r="M195" s="280">
        <f t="shared" si="2"/>
        <v>0</v>
      </c>
      <c r="O195" s="107"/>
    </row>
    <row r="196" spans="1:15" ht="15.6">
      <c r="A196" s="415" t="s">
        <v>29</v>
      </c>
      <c r="B196" s="275" t="s">
        <v>499</v>
      </c>
      <c r="C196" s="61" t="s">
        <v>499</v>
      </c>
      <c r="D196" s="61" t="s">
        <v>500</v>
      </c>
      <c r="E196" s="274" t="s">
        <v>501</v>
      </c>
      <c r="F196" s="61" t="s">
        <v>443</v>
      </c>
      <c r="G196" s="61" t="s">
        <v>452</v>
      </c>
      <c r="H196" s="59" t="str">
        <f>VLOOKUP(G196,Ruimtesoort[],2,FALSE)</f>
        <v>Klaslokaal</v>
      </c>
      <c r="I196" s="102" t="s">
        <v>502</v>
      </c>
      <c r="J196" s="61" t="s">
        <v>465</v>
      </c>
      <c r="K196" s="66">
        <v>51</v>
      </c>
      <c r="L196" s="100">
        <f>_xlfn.XLOOKUP(Ruimtestaat[[#This Row],[Ruimtesoort / Werkprogramma ]],'Prijzenblad Keender'!$C$2:$C$10,'Prijzenblad Keender'!$G$2:$G$10,"")</f>
        <v>0</v>
      </c>
      <c r="M196" s="416">
        <f t="shared" ref="M196:M259" si="3">IF(L196=0,0,L196*K196)</f>
        <v>0</v>
      </c>
      <c r="O196" s="107"/>
    </row>
    <row r="197" spans="1:15" ht="15.6">
      <c r="A197" s="415" t="s">
        <v>29</v>
      </c>
      <c r="B197" s="275" t="s">
        <v>499</v>
      </c>
      <c r="C197" s="61" t="s">
        <v>499</v>
      </c>
      <c r="D197" s="61" t="s">
        <v>500</v>
      </c>
      <c r="E197" s="274" t="s">
        <v>501</v>
      </c>
      <c r="F197" s="61" t="s">
        <v>443</v>
      </c>
      <c r="G197" s="61" t="s">
        <v>455</v>
      </c>
      <c r="H197" s="59" t="str">
        <f>VLOOKUP(G197,Ruimtesoort[],2,FALSE)</f>
        <v>Verkeersruimte</v>
      </c>
      <c r="I197" s="102" t="s">
        <v>503</v>
      </c>
      <c r="J197" s="61" t="s">
        <v>458</v>
      </c>
      <c r="K197" s="66">
        <v>9</v>
      </c>
      <c r="L197" s="100">
        <f>_xlfn.XLOOKUP(Ruimtestaat[[#This Row],[Ruimtesoort / Werkprogramma ]],'Prijzenblad Keender'!$C$2:$C$10,'Prijzenblad Keender'!$G$2:$G$10,"")</f>
        <v>0</v>
      </c>
      <c r="M197" s="416">
        <f t="shared" si="3"/>
        <v>0</v>
      </c>
      <c r="O197" s="107"/>
    </row>
    <row r="198" spans="1:15" ht="15.6">
      <c r="A198" s="415" t="s">
        <v>29</v>
      </c>
      <c r="B198" s="275" t="s">
        <v>499</v>
      </c>
      <c r="C198" s="61" t="s">
        <v>499</v>
      </c>
      <c r="D198" s="61" t="s">
        <v>500</v>
      </c>
      <c r="E198" s="274" t="s">
        <v>501</v>
      </c>
      <c r="F198" s="61" t="s">
        <v>443</v>
      </c>
      <c r="G198" s="61" t="s">
        <v>466</v>
      </c>
      <c r="H198" s="59" t="str">
        <f>VLOOKUP(G198,Ruimtesoort[],2,FALSE)</f>
        <v>Sanitair</v>
      </c>
      <c r="I198" s="102" t="s">
        <v>504</v>
      </c>
      <c r="J198" s="61" t="s">
        <v>474</v>
      </c>
      <c r="K198" s="66">
        <v>6.5</v>
      </c>
      <c r="L198" s="100">
        <f>_xlfn.XLOOKUP(Ruimtestaat[[#This Row],[Ruimtesoort / Werkprogramma ]],'Prijzenblad Keender'!$C$2:$C$10,'Prijzenblad Keender'!$G$2:$G$10,"")</f>
        <v>0</v>
      </c>
      <c r="M198" s="416">
        <f t="shared" si="3"/>
        <v>0</v>
      </c>
      <c r="O198" s="107"/>
    </row>
    <row r="199" spans="1:15" ht="15.6">
      <c r="A199" s="415" t="s">
        <v>29</v>
      </c>
      <c r="B199" s="275" t="s">
        <v>499</v>
      </c>
      <c r="C199" s="61" t="s">
        <v>499</v>
      </c>
      <c r="D199" s="61" t="s">
        <v>500</v>
      </c>
      <c r="E199" s="274" t="s">
        <v>501</v>
      </c>
      <c r="F199" s="61" t="s">
        <v>443</v>
      </c>
      <c r="G199" s="59" t="s">
        <v>452</v>
      </c>
      <c r="H199" s="59" t="str">
        <f>VLOOKUP(G199,Ruimtesoort[],2,FALSE)</f>
        <v>Klaslokaal</v>
      </c>
      <c r="I199" s="102" t="s">
        <v>505</v>
      </c>
      <c r="J199" s="61" t="s">
        <v>465</v>
      </c>
      <c r="K199" s="66">
        <v>48.5</v>
      </c>
      <c r="L199" s="100">
        <f>_xlfn.XLOOKUP(Ruimtestaat[[#This Row],[Ruimtesoort / Werkprogramma ]],'Prijzenblad Keender'!$C$2:$C$10,'Prijzenblad Keender'!$G$2:$G$10,"")</f>
        <v>0</v>
      </c>
      <c r="M199" s="416">
        <f t="shared" si="3"/>
        <v>0</v>
      </c>
      <c r="O199" s="107"/>
    </row>
    <row r="200" spans="1:15" ht="15.6">
      <c r="A200" s="415" t="s">
        <v>29</v>
      </c>
      <c r="B200" s="275" t="s">
        <v>499</v>
      </c>
      <c r="C200" s="61" t="s">
        <v>499</v>
      </c>
      <c r="D200" s="61" t="s">
        <v>500</v>
      </c>
      <c r="E200" s="274" t="s">
        <v>501</v>
      </c>
      <c r="F200" s="61" t="s">
        <v>443</v>
      </c>
      <c r="G200" s="61" t="s">
        <v>454</v>
      </c>
      <c r="H200" s="59" t="str">
        <f>VLOOKUP(G200,Ruimtesoort[],2,FALSE)</f>
        <v>Administratieve ruimte</v>
      </c>
      <c r="I200" s="102" t="s">
        <v>506</v>
      </c>
      <c r="J200" s="61" t="s">
        <v>465</v>
      </c>
      <c r="K200" s="66">
        <v>11</v>
      </c>
      <c r="L200" s="100">
        <f>_xlfn.XLOOKUP(Ruimtestaat[[#This Row],[Ruimtesoort / Werkprogramma ]],'Prijzenblad Keender'!$C$2:$C$10,'Prijzenblad Keender'!$G$2:$G$10,"")</f>
        <v>0</v>
      </c>
      <c r="M200" s="416">
        <f t="shared" si="3"/>
        <v>0</v>
      </c>
      <c r="O200" s="107"/>
    </row>
    <row r="201" spans="1:15" ht="15.6">
      <c r="A201" s="415" t="s">
        <v>29</v>
      </c>
      <c r="B201" s="275" t="s">
        <v>499</v>
      </c>
      <c r="C201" s="61" t="s">
        <v>499</v>
      </c>
      <c r="D201" s="61" t="s">
        <v>500</v>
      </c>
      <c r="E201" s="274" t="s">
        <v>501</v>
      </c>
      <c r="F201" s="61" t="s">
        <v>443</v>
      </c>
      <c r="G201" s="61" t="s">
        <v>507</v>
      </c>
      <c r="H201" s="59" t="str">
        <f>VLOOKUP(G201,Ruimtesoort[],2,FALSE)</f>
        <v>Verkeersruimte</v>
      </c>
      <c r="I201" s="102" t="s">
        <v>508</v>
      </c>
      <c r="J201" s="61" t="s">
        <v>465</v>
      </c>
      <c r="K201" s="66">
        <v>26.5</v>
      </c>
      <c r="L201" s="100">
        <f>_xlfn.XLOOKUP(Ruimtestaat[[#This Row],[Ruimtesoort / Werkprogramma ]],'Prijzenblad Keender'!$C$2:$C$10,'Prijzenblad Keender'!$G$2:$G$10,"")</f>
        <v>0</v>
      </c>
      <c r="M201" s="416">
        <f t="shared" si="3"/>
        <v>0</v>
      </c>
      <c r="O201" s="107"/>
    </row>
    <row r="202" spans="1:15" ht="15.6">
      <c r="A202" s="415" t="s">
        <v>29</v>
      </c>
      <c r="B202" s="275" t="s">
        <v>499</v>
      </c>
      <c r="C202" s="61" t="s">
        <v>499</v>
      </c>
      <c r="D202" s="61" t="s">
        <v>500</v>
      </c>
      <c r="E202" s="274" t="s">
        <v>501</v>
      </c>
      <c r="F202" s="61" t="s">
        <v>443</v>
      </c>
      <c r="G202" s="61" t="s">
        <v>452</v>
      </c>
      <c r="H202" s="59" t="str">
        <f>VLOOKUP(G202,Ruimtesoort[],2,FALSE)</f>
        <v>Klaslokaal</v>
      </c>
      <c r="I202" s="102" t="s">
        <v>509</v>
      </c>
      <c r="J202" s="61" t="s">
        <v>465</v>
      </c>
      <c r="K202" s="66">
        <v>52</v>
      </c>
      <c r="L202" s="100">
        <f>_xlfn.XLOOKUP(Ruimtestaat[[#This Row],[Ruimtesoort / Werkprogramma ]],'Prijzenblad Keender'!$C$2:$C$10,'Prijzenblad Keender'!$G$2:$G$10,"")</f>
        <v>0</v>
      </c>
      <c r="M202" s="416">
        <f t="shared" si="3"/>
        <v>0</v>
      </c>
      <c r="O202" s="107"/>
    </row>
    <row r="203" spans="1:15" ht="15.6">
      <c r="A203" s="415" t="s">
        <v>29</v>
      </c>
      <c r="B203" s="275" t="s">
        <v>499</v>
      </c>
      <c r="C203" s="61" t="s">
        <v>499</v>
      </c>
      <c r="D203" s="61" t="s">
        <v>500</v>
      </c>
      <c r="E203" s="274" t="s">
        <v>501</v>
      </c>
      <c r="F203" s="61" t="s">
        <v>443</v>
      </c>
      <c r="G203" s="61" t="s">
        <v>452</v>
      </c>
      <c r="H203" s="59" t="str">
        <f>VLOOKUP(G203,Ruimtesoort[],2,FALSE)</f>
        <v>Klaslokaal</v>
      </c>
      <c r="I203" s="102" t="s">
        <v>510</v>
      </c>
      <c r="J203" s="61" t="s">
        <v>465</v>
      </c>
      <c r="K203" s="66">
        <v>52</v>
      </c>
      <c r="L203" s="100">
        <f>_xlfn.XLOOKUP(Ruimtestaat[[#This Row],[Ruimtesoort / Werkprogramma ]],'Prijzenblad Keender'!$C$2:$C$10,'Prijzenblad Keender'!$G$2:$G$10,"")</f>
        <v>0</v>
      </c>
      <c r="M203" s="416">
        <f t="shared" si="3"/>
        <v>0</v>
      </c>
      <c r="O203" s="107"/>
    </row>
    <row r="204" spans="1:15" ht="15.6">
      <c r="A204" s="415" t="s">
        <v>29</v>
      </c>
      <c r="B204" s="275" t="s">
        <v>499</v>
      </c>
      <c r="C204" s="61" t="s">
        <v>499</v>
      </c>
      <c r="D204" s="61" t="s">
        <v>500</v>
      </c>
      <c r="E204" s="274" t="s">
        <v>501</v>
      </c>
      <c r="F204" s="61" t="s">
        <v>443</v>
      </c>
      <c r="G204" s="61" t="s">
        <v>409</v>
      </c>
      <c r="H204" s="59" t="str">
        <f>VLOOKUP(G204,Ruimtesoort[],2,FALSE)</f>
        <v>BSO / kinderdagopvang /peuterspeelzaal</v>
      </c>
      <c r="I204" s="102" t="s">
        <v>511</v>
      </c>
      <c r="J204" s="61" t="s">
        <v>465</v>
      </c>
      <c r="K204" s="66">
        <v>52</v>
      </c>
      <c r="L204" s="100">
        <f>_xlfn.XLOOKUP(Ruimtestaat[[#This Row],[Ruimtesoort / Werkprogramma ]],'Prijzenblad Keender'!$C$2:$C$10,'Prijzenblad Keender'!$G$2:$G$10,"")</f>
        <v>0</v>
      </c>
      <c r="M204" s="416">
        <f t="shared" si="3"/>
        <v>0</v>
      </c>
      <c r="O204" s="107"/>
    </row>
    <row r="205" spans="1:15" ht="15.6">
      <c r="A205" s="415" t="s">
        <v>29</v>
      </c>
      <c r="B205" s="275" t="s">
        <v>499</v>
      </c>
      <c r="C205" s="61" t="s">
        <v>499</v>
      </c>
      <c r="D205" s="61" t="s">
        <v>500</v>
      </c>
      <c r="E205" s="274" t="s">
        <v>501</v>
      </c>
      <c r="F205" s="61" t="s">
        <v>443</v>
      </c>
      <c r="G205" s="61" t="s">
        <v>452</v>
      </c>
      <c r="H205" s="59" t="str">
        <f>VLOOKUP(G205,Ruimtesoort[],2,FALSE)</f>
        <v>Klaslokaal</v>
      </c>
      <c r="I205" s="102" t="s">
        <v>512</v>
      </c>
      <c r="J205" s="61" t="s">
        <v>465</v>
      </c>
      <c r="K205" s="66">
        <v>52</v>
      </c>
      <c r="L205" s="100">
        <f>_xlfn.XLOOKUP(Ruimtestaat[[#This Row],[Ruimtesoort / Werkprogramma ]],'Prijzenblad Keender'!$C$2:$C$10,'Prijzenblad Keender'!$G$2:$G$10,"")</f>
        <v>0</v>
      </c>
      <c r="M205" s="416">
        <f t="shared" si="3"/>
        <v>0</v>
      </c>
      <c r="O205" s="107"/>
    </row>
    <row r="206" spans="1:15" ht="15.6">
      <c r="A206" s="415" t="s">
        <v>29</v>
      </c>
      <c r="B206" s="275" t="s">
        <v>499</v>
      </c>
      <c r="C206" s="61" t="s">
        <v>499</v>
      </c>
      <c r="D206" s="61" t="s">
        <v>500</v>
      </c>
      <c r="E206" s="274" t="s">
        <v>501</v>
      </c>
      <c r="F206" s="61" t="s">
        <v>443</v>
      </c>
      <c r="G206" s="61" t="s">
        <v>466</v>
      </c>
      <c r="H206" s="59" t="str">
        <f>VLOOKUP(G206,Ruimtesoort[],2,FALSE)</f>
        <v>Sanitair</v>
      </c>
      <c r="I206" s="102" t="s">
        <v>513</v>
      </c>
      <c r="J206" s="61" t="s">
        <v>474</v>
      </c>
      <c r="K206" s="66">
        <v>7.5</v>
      </c>
      <c r="L206" s="100">
        <f>_xlfn.XLOOKUP(Ruimtestaat[[#This Row],[Ruimtesoort / Werkprogramma ]],'Prijzenblad Keender'!$C$2:$C$10,'Prijzenblad Keender'!$G$2:$G$10,"")</f>
        <v>0</v>
      </c>
      <c r="M206" s="416">
        <f t="shared" si="3"/>
        <v>0</v>
      </c>
      <c r="O206" s="107"/>
    </row>
    <row r="207" spans="1:15" ht="15.6">
      <c r="A207" s="415" t="s">
        <v>29</v>
      </c>
      <c r="B207" s="275" t="s">
        <v>499</v>
      </c>
      <c r="C207" s="61" t="s">
        <v>499</v>
      </c>
      <c r="D207" s="61" t="s">
        <v>500</v>
      </c>
      <c r="E207" s="274" t="s">
        <v>501</v>
      </c>
      <c r="F207" s="61" t="s">
        <v>443</v>
      </c>
      <c r="G207" s="61" t="s">
        <v>455</v>
      </c>
      <c r="H207" s="59" t="str">
        <f>VLOOKUP(G207,Ruimtesoort[],2,FALSE)</f>
        <v>Verkeersruimte</v>
      </c>
      <c r="I207" s="102">
        <v>4.05</v>
      </c>
      <c r="J207" s="61" t="s">
        <v>458</v>
      </c>
      <c r="K207" s="66">
        <v>6</v>
      </c>
      <c r="L207" s="100">
        <f>_xlfn.XLOOKUP(Ruimtestaat[[#This Row],[Ruimtesoort / Werkprogramma ]],'Prijzenblad Keender'!$C$2:$C$10,'Prijzenblad Keender'!$G$2:$G$10,"")</f>
        <v>0</v>
      </c>
      <c r="M207" s="416">
        <f t="shared" si="3"/>
        <v>0</v>
      </c>
      <c r="O207" s="107"/>
    </row>
    <row r="208" spans="1:15" ht="15.6">
      <c r="A208" s="415" t="s">
        <v>29</v>
      </c>
      <c r="B208" s="275" t="s">
        <v>499</v>
      </c>
      <c r="C208" s="61" t="s">
        <v>499</v>
      </c>
      <c r="D208" s="61" t="s">
        <v>500</v>
      </c>
      <c r="E208" s="274" t="s">
        <v>501</v>
      </c>
      <c r="F208" s="61" t="s">
        <v>443</v>
      </c>
      <c r="G208" s="61" t="s">
        <v>195</v>
      </c>
      <c r="H208" s="59" t="str">
        <f>VLOOKUP(G208,Ruimtesoort[],2,FALSE)</f>
        <v>Klaslokaal</v>
      </c>
      <c r="I208" s="102" t="s">
        <v>514</v>
      </c>
      <c r="J208" s="61" t="s">
        <v>458</v>
      </c>
      <c r="K208" s="66">
        <v>141</v>
      </c>
      <c r="L208" s="100">
        <f>_xlfn.XLOOKUP(Ruimtestaat[[#This Row],[Ruimtesoort / Werkprogramma ]],'Prijzenblad Keender'!$C$2:$C$10,'Prijzenblad Keender'!$G$2:$G$10,"")</f>
        <v>0</v>
      </c>
      <c r="M208" s="416">
        <f t="shared" si="3"/>
        <v>0</v>
      </c>
      <c r="O208" s="107"/>
    </row>
    <row r="209" spans="1:15" ht="15.6">
      <c r="A209" s="415" t="s">
        <v>29</v>
      </c>
      <c r="B209" s="275" t="s">
        <v>499</v>
      </c>
      <c r="C209" s="61" t="s">
        <v>499</v>
      </c>
      <c r="D209" s="61" t="s">
        <v>500</v>
      </c>
      <c r="E209" s="274" t="s">
        <v>501</v>
      </c>
      <c r="F209" s="61" t="s">
        <v>443</v>
      </c>
      <c r="G209" s="61" t="s">
        <v>196</v>
      </c>
      <c r="H209" s="59" t="str">
        <f>VLOOKUP(G209,Ruimtesoort[],2,FALSE)</f>
        <v>Klaslokaal</v>
      </c>
      <c r="I209" s="102">
        <v>3.01</v>
      </c>
      <c r="J209" s="61" t="s">
        <v>458</v>
      </c>
      <c r="K209" s="66">
        <v>212.5</v>
      </c>
      <c r="L209" s="100">
        <f>_xlfn.XLOOKUP(Ruimtestaat[[#This Row],[Ruimtesoort / Werkprogramma ]],'Prijzenblad Keender'!$C$2:$C$10,'Prijzenblad Keender'!$G$2:$G$10,"")</f>
        <v>0</v>
      </c>
      <c r="M209" s="416">
        <f t="shared" si="3"/>
        <v>0</v>
      </c>
      <c r="O209" s="107"/>
    </row>
    <row r="210" spans="1:15" ht="15.6">
      <c r="A210" s="415" t="s">
        <v>29</v>
      </c>
      <c r="B210" s="275" t="s">
        <v>499</v>
      </c>
      <c r="C210" s="61" t="s">
        <v>499</v>
      </c>
      <c r="D210" s="61" t="s">
        <v>500</v>
      </c>
      <c r="E210" s="274" t="s">
        <v>501</v>
      </c>
      <c r="F210" s="61" t="s">
        <v>443</v>
      </c>
      <c r="G210" s="61" t="s">
        <v>446</v>
      </c>
      <c r="H210" s="59" t="str">
        <f>VLOOKUP(G210,Ruimtesoort[],2,FALSE)</f>
        <v>Vakspecifieke ruimte</v>
      </c>
      <c r="I210" s="102">
        <v>1.1100000000000001</v>
      </c>
      <c r="J210" s="61" t="s">
        <v>465</v>
      </c>
      <c r="K210" s="66">
        <v>72</v>
      </c>
      <c r="L210" s="100">
        <f>_xlfn.XLOOKUP(Ruimtestaat[[#This Row],[Ruimtesoort / Werkprogramma ]],'Prijzenblad Keender'!$C$2:$C$10,'Prijzenblad Keender'!$G$2:$G$10,"")</f>
        <v>0</v>
      </c>
      <c r="M210" s="416">
        <f t="shared" si="3"/>
        <v>0</v>
      </c>
      <c r="O210" s="107"/>
    </row>
    <row r="211" spans="1:15" ht="15.6">
      <c r="A211" s="415" t="s">
        <v>29</v>
      </c>
      <c r="B211" s="275" t="s">
        <v>499</v>
      </c>
      <c r="C211" s="61" t="s">
        <v>499</v>
      </c>
      <c r="D211" s="61" t="s">
        <v>500</v>
      </c>
      <c r="E211" s="274" t="s">
        <v>501</v>
      </c>
      <c r="F211" s="61" t="s">
        <v>443</v>
      </c>
      <c r="G211" s="61" t="s">
        <v>455</v>
      </c>
      <c r="H211" s="59" t="str">
        <f>VLOOKUP(G211,Ruimtesoort[],2,FALSE)</f>
        <v>Verkeersruimte</v>
      </c>
      <c r="I211" s="102" t="s">
        <v>515</v>
      </c>
      <c r="J211" s="61" t="s">
        <v>458</v>
      </c>
      <c r="K211" s="66">
        <v>13.5</v>
      </c>
      <c r="L211" s="100">
        <f>_xlfn.XLOOKUP(Ruimtestaat[[#This Row],[Ruimtesoort / Werkprogramma ]],'Prijzenblad Keender'!$C$2:$C$10,'Prijzenblad Keender'!$G$2:$G$10,"")</f>
        <v>0</v>
      </c>
      <c r="M211" s="416">
        <f t="shared" si="3"/>
        <v>0</v>
      </c>
      <c r="O211" s="107"/>
    </row>
    <row r="212" spans="1:15" ht="15.6">
      <c r="A212" s="415" t="s">
        <v>29</v>
      </c>
      <c r="B212" s="275" t="s">
        <v>499</v>
      </c>
      <c r="C212" s="61" t="s">
        <v>499</v>
      </c>
      <c r="D212" s="61" t="s">
        <v>500</v>
      </c>
      <c r="E212" s="274" t="s">
        <v>501</v>
      </c>
      <c r="F212" s="61" t="s">
        <v>443</v>
      </c>
      <c r="G212" s="61" t="s">
        <v>444</v>
      </c>
      <c r="H212" s="59" t="str">
        <f>VLOOKUP(G212,Ruimtesoort[],2,FALSE)</f>
        <v>Niet in onderhoud</v>
      </c>
      <c r="I212" s="102" t="s">
        <v>516</v>
      </c>
      <c r="J212" s="61" t="s">
        <v>465</v>
      </c>
      <c r="K212" s="66">
        <v>7</v>
      </c>
      <c r="L212" s="100">
        <f>_xlfn.XLOOKUP(Ruimtestaat[[#This Row],[Ruimtesoort / Werkprogramma ]],'Prijzenblad Keender'!$C$2:$C$10,'Prijzenblad Keender'!$G$2:$G$10,"")</f>
        <v>0</v>
      </c>
      <c r="M212" s="416">
        <f t="shared" si="3"/>
        <v>0</v>
      </c>
      <c r="O212" s="107"/>
    </row>
    <row r="213" spans="1:15" ht="15.6">
      <c r="A213" s="415" t="s">
        <v>29</v>
      </c>
      <c r="B213" s="275" t="s">
        <v>499</v>
      </c>
      <c r="C213" s="61" t="s">
        <v>499</v>
      </c>
      <c r="D213" s="61" t="s">
        <v>500</v>
      </c>
      <c r="E213" s="274" t="s">
        <v>501</v>
      </c>
      <c r="F213" s="61" t="s">
        <v>443</v>
      </c>
      <c r="G213" s="61" t="s">
        <v>466</v>
      </c>
      <c r="H213" s="59" t="str">
        <f>VLOOKUP(G213,Ruimtesoort[],2,FALSE)</f>
        <v>Sanitair</v>
      </c>
      <c r="I213" s="102">
        <v>5.03</v>
      </c>
      <c r="J213" s="61" t="s">
        <v>474</v>
      </c>
      <c r="K213" s="66">
        <v>5.5</v>
      </c>
      <c r="L213" s="100">
        <f>_xlfn.XLOOKUP(Ruimtestaat[[#This Row],[Ruimtesoort / Werkprogramma ]],'Prijzenblad Keender'!$C$2:$C$10,'Prijzenblad Keender'!$G$2:$G$10,"")</f>
        <v>0</v>
      </c>
      <c r="M213" s="416">
        <f t="shared" si="3"/>
        <v>0</v>
      </c>
      <c r="O213" s="107"/>
    </row>
    <row r="214" spans="1:15" ht="15.6">
      <c r="A214" s="415" t="s">
        <v>29</v>
      </c>
      <c r="B214" s="275" t="s">
        <v>499</v>
      </c>
      <c r="C214" s="61" t="s">
        <v>499</v>
      </c>
      <c r="D214" s="61" t="s">
        <v>500</v>
      </c>
      <c r="E214" s="274" t="s">
        <v>501</v>
      </c>
      <c r="F214" s="61" t="s">
        <v>443</v>
      </c>
      <c r="G214" s="61" t="s">
        <v>452</v>
      </c>
      <c r="H214" s="59" t="str">
        <f>VLOOKUP(G214,Ruimtesoort[],2,FALSE)</f>
        <v>Klaslokaal</v>
      </c>
      <c r="I214" s="102" t="s">
        <v>517</v>
      </c>
      <c r="J214" s="61" t="s">
        <v>465</v>
      </c>
      <c r="K214" s="66">
        <v>48</v>
      </c>
      <c r="L214" s="100">
        <f>_xlfn.XLOOKUP(Ruimtestaat[[#This Row],[Ruimtesoort / Werkprogramma ]],'Prijzenblad Keender'!$C$2:$C$10,'Prijzenblad Keender'!$G$2:$G$10,"")</f>
        <v>0</v>
      </c>
      <c r="M214" s="416">
        <f t="shared" si="3"/>
        <v>0</v>
      </c>
      <c r="O214" s="107"/>
    </row>
    <row r="215" spans="1:15" ht="15.6">
      <c r="A215" s="415" t="s">
        <v>29</v>
      </c>
      <c r="B215" s="275" t="s">
        <v>499</v>
      </c>
      <c r="C215" s="61" t="s">
        <v>499</v>
      </c>
      <c r="D215" s="61" t="s">
        <v>500</v>
      </c>
      <c r="E215" s="274" t="s">
        <v>501</v>
      </c>
      <c r="F215" s="61" t="s">
        <v>443</v>
      </c>
      <c r="G215" s="61" t="s">
        <v>452</v>
      </c>
      <c r="H215" s="59" t="str">
        <f>VLOOKUP(G215,Ruimtesoort[],2,FALSE)</f>
        <v>Klaslokaal</v>
      </c>
      <c r="I215" s="102" t="s">
        <v>518</v>
      </c>
      <c r="J215" s="61" t="s">
        <v>465</v>
      </c>
      <c r="K215" s="66">
        <v>51.5</v>
      </c>
      <c r="L215" s="100">
        <f>_xlfn.XLOOKUP(Ruimtestaat[[#This Row],[Ruimtesoort / Werkprogramma ]],'Prijzenblad Keender'!$C$2:$C$10,'Prijzenblad Keender'!$G$2:$G$10,"")</f>
        <v>0</v>
      </c>
      <c r="M215" s="416">
        <f t="shared" si="3"/>
        <v>0</v>
      </c>
      <c r="O215" s="107"/>
    </row>
    <row r="216" spans="1:15" ht="15.6">
      <c r="A216" s="415" t="s">
        <v>29</v>
      </c>
      <c r="B216" s="275" t="s">
        <v>499</v>
      </c>
      <c r="C216" s="61" t="s">
        <v>499</v>
      </c>
      <c r="D216" s="61" t="s">
        <v>500</v>
      </c>
      <c r="E216" s="274" t="s">
        <v>501</v>
      </c>
      <c r="F216" s="61" t="s">
        <v>443</v>
      </c>
      <c r="G216" s="61" t="s">
        <v>466</v>
      </c>
      <c r="H216" s="59" t="str">
        <f>VLOOKUP(G216,Ruimtesoort[],2,FALSE)</f>
        <v>Sanitair</v>
      </c>
      <c r="I216" s="102" t="s">
        <v>519</v>
      </c>
      <c r="J216" s="61" t="s">
        <v>474</v>
      </c>
      <c r="K216" s="66">
        <v>6</v>
      </c>
      <c r="L216" s="100">
        <f>_xlfn.XLOOKUP(Ruimtestaat[[#This Row],[Ruimtesoort / Werkprogramma ]],'Prijzenblad Keender'!$C$2:$C$10,'Prijzenblad Keender'!$G$2:$G$10,"")</f>
        <v>0</v>
      </c>
      <c r="M216" s="416">
        <f t="shared" si="3"/>
        <v>0</v>
      </c>
      <c r="O216" s="107"/>
    </row>
    <row r="217" spans="1:15" ht="15.6">
      <c r="A217" s="415" t="s">
        <v>29</v>
      </c>
      <c r="B217" s="275" t="s">
        <v>499</v>
      </c>
      <c r="C217" s="61" t="s">
        <v>499</v>
      </c>
      <c r="D217" s="61" t="s">
        <v>500</v>
      </c>
      <c r="E217" s="274" t="s">
        <v>501</v>
      </c>
      <c r="F217" s="61" t="s">
        <v>443</v>
      </c>
      <c r="G217" s="61" t="s">
        <v>455</v>
      </c>
      <c r="H217" s="59" t="str">
        <f>VLOOKUP(G217,Ruimtesoort[],2,FALSE)</f>
        <v>Verkeersruimte</v>
      </c>
      <c r="I217" s="102" t="s">
        <v>520</v>
      </c>
      <c r="J217" s="61" t="s">
        <v>458</v>
      </c>
      <c r="K217" s="66">
        <v>9</v>
      </c>
      <c r="L217" s="100">
        <f>_xlfn.XLOOKUP(Ruimtestaat[[#This Row],[Ruimtesoort / Werkprogramma ]],'Prijzenblad Keender'!$C$2:$C$10,'Prijzenblad Keender'!$G$2:$G$10,"")</f>
        <v>0</v>
      </c>
      <c r="M217" s="416">
        <f t="shared" si="3"/>
        <v>0</v>
      </c>
      <c r="O217" s="107"/>
    </row>
    <row r="218" spans="1:15" ht="15.6">
      <c r="A218" s="415" t="s">
        <v>29</v>
      </c>
      <c r="B218" s="275" t="s">
        <v>499</v>
      </c>
      <c r="C218" s="61" t="s">
        <v>499</v>
      </c>
      <c r="D218" s="61" t="s">
        <v>500</v>
      </c>
      <c r="E218" s="274" t="s">
        <v>501</v>
      </c>
      <c r="F218" s="61" t="s">
        <v>443</v>
      </c>
      <c r="G218" s="61" t="s">
        <v>452</v>
      </c>
      <c r="H218" s="59" t="str">
        <f>VLOOKUP(G218,Ruimtesoort[],2,FALSE)</f>
        <v>Klaslokaal</v>
      </c>
      <c r="I218" s="102" t="s">
        <v>521</v>
      </c>
      <c r="J218" s="61" t="s">
        <v>465</v>
      </c>
      <c r="K218" s="66">
        <v>53.5</v>
      </c>
      <c r="L218" s="100">
        <f>_xlfn.XLOOKUP(Ruimtestaat[[#This Row],[Ruimtesoort / Werkprogramma ]],'Prijzenblad Keender'!$C$2:$C$10,'Prijzenblad Keender'!$G$2:$G$10,"")</f>
        <v>0</v>
      </c>
      <c r="M218" s="416">
        <f t="shared" si="3"/>
        <v>0</v>
      </c>
      <c r="O218" s="107"/>
    </row>
    <row r="219" spans="1:15" ht="15.6">
      <c r="A219" s="415" t="s">
        <v>29</v>
      </c>
      <c r="B219" s="275" t="s">
        <v>499</v>
      </c>
      <c r="C219" s="61" t="s">
        <v>499</v>
      </c>
      <c r="D219" s="61" t="s">
        <v>500</v>
      </c>
      <c r="E219" s="274" t="s">
        <v>501</v>
      </c>
      <c r="F219" s="61" t="s">
        <v>443</v>
      </c>
      <c r="G219" s="61" t="s">
        <v>488</v>
      </c>
      <c r="H219" s="59" t="str">
        <f>VLOOKUP(G219,Ruimtesoort[],2,FALSE)</f>
        <v>Administratieve ruimte</v>
      </c>
      <c r="I219" s="102" t="s">
        <v>522</v>
      </c>
      <c r="J219" s="61" t="s">
        <v>465</v>
      </c>
      <c r="K219" s="66">
        <v>52.5</v>
      </c>
      <c r="L219" s="100">
        <f>_xlfn.XLOOKUP(Ruimtestaat[[#This Row],[Ruimtesoort / Werkprogramma ]],'Prijzenblad Keender'!$C$2:$C$10,'Prijzenblad Keender'!$G$2:$G$10,"")</f>
        <v>0</v>
      </c>
      <c r="M219" s="416">
        <f t="shared" si="3"/>
        <v>0</v>
      </c>
      <c r="O219" s="107"/>
    </row>
    <row r="220" spans="1:15" ht="15.6">
      <c r="A220" s="415" t="s">
        <v>29</v>
      </c>
      <c r="B220" s="275" t="s">
        <v>499</v>
      </c>
      <c r="C220" s="61" t="s">
        <v>499</v>
      </c>
      <c r="D220" s="61" t="s">
        <v>500</v>
      </c>
      <c r="E220" s="274" t="s">
        <v>501</v>
      </c>
      <c r="F220" s="61" t="s">
        <v>443</v>
      </c>
      <c r="G220" s="61" t="s">
        <v>455</v>
      </c>
      <c r="H220" s="59" t="str">
        <f>VLOOKUP(G220,Ruimtesoort[],2,FALSE)</f>
        <v>Verkeersruimte</v>
      </c>
      <c r="I220" s="102" t="s">
        <v>523</v>
      </c>
      <c r="J220" s="61" t="s">
        <v>458</v>
      </c>
      <c r="K220" s="66">
        <v>8.5</v>
      </c>
      <c r="L220" s="100">
        <f>_xlfn.XLOOKUP(Ruimtestaat[[#This Row],[Ruimtesoort / Werkprogramma ]],'Prijzenblad Keender'!$C$2:$C$10,'Prijzenblad Keender'!$G$2:$G$10,"")</f>
        <v>0</v>
      </c>
      <c r="M220" s="416">
        <f t="shared" si="3"/>
        <v>0</v>
      </c>
      <c r="O220" s="107"/>
    </row>
    <row r="221" spans="1:15" ht="15.6">
      <c r="A221" s="415" t="s">
        <v>29</v>
      </c>
      <c r="B221" s="275" t="s">
        <v>499</v>
      </c>
      <c r="C221" s="61" t="s">
        <v>499</v>
      </c>
      <c r="D221" s="61" t="s">
        <v>500</v>
      </c>
      <c r="E221" s="274" t="s">
        <v>501</v>
      </c>
      <c r="F221" s="61" t="s">
        <v>443</v>
      </c>
      <c r="G221" s="61" t="s">
        <v>283</v>
      </c>
      <c r="H221" s="59" t="str">
        <f>VLOOKUP(G221,Ruimtesoort[],2,FALSE)</f>
        <v>Administratieve ruimte</v>
      </c>
      <c r="I221" s="102" t="s">
        <v>524</v>
      </c>
      <c r="J221" s="61" t="s">
        <v>465</v>
      </c>
      <c r="K221" s="66">
        <v>24.5</v>
      </c>
      <c r="L221" s="100">
        <f>_xlfn.XLOOKUP(Ruimtestaat[[#This Row],[Ruimtesoort / Werkprogramma ]],'Prijzenblad Keender'!$C$2:$C$10,'Prijzenblad Keender'!$G$2:$G$10,"")</f>
        <v>0</v>
      </c>
      <c r="M221" s="416">
        <f t="shared" si="3"/>
        <v>0</v>
      </c>
      <c r="O221" s="107"/>
    </row>
    <row r="222" spans="1:15" ht="15.6">
      <c r="A222" s="415" t="s">
        <v>29</v>
      </c>
      <c r="B222" s="275" t="s">
        <v>499</v>
      </c>
      <c r="C222" s="61" t="s">
        <v>499</v>
      </c>
      <c r="D222" s="61" t="s">
        <v>500</v>
      </c>
      <c r="E222" s="274" t="s">
        <v>501</v>
      </c>
      <c r="F222" s="61" t="s">
        <v>443</v>
      </c>
      <c r="G222" s="61" t="s">
        <v>469</v>
      </c>
      <c r="H222" s="59" t="str">
        <f>VLOOKUP(G222,Ruimtesoort[],2,FALSE)</f>
        <v>Vakspecifieke ruimte</v>
      </c>
      <c r="I222" s="102" t="s">
        <v>525</v>
      </c>
      <c r="J222" s="61" t="s">
        <v>465</v>
      </c>
      <c r="K222" s="66">
        <v>11.5</v>
      </c>
      <c r="L222" s="100">
        <f>_xlfn.XLOOKUP(Ruimtestaat[[#This Row],[Ruimtesoort / Werkprogramma ]],'Prijzenblad Keender'!$C$2:$C$10,'Prijzenblad Keender'!$G$2:$G$10,"")</f>
        <v>0</v>
      </c>
      <c r="M222" s="416">
        <f t="shared" si="3"/>
        <v>0</v>
      </c>
      <c r="O222" s="107"/>
    </row>
    <row r="223" spans="1:15" ht="15.6">
      <c r="A223" s="415" t="s">
        <v>29</v>
      </c>
      <c r="B223" s="275" t="s">
        <v>499</v>
      </c>
      <c r="C223" s="61" t="s">
        <v>499</v>
      </c>
      <c r="D223" s="61" t="s">
        <v>500</v>
      </c>
      <c r="E223" s="274" t="s">
        <v>501</v>
      </c>
      <c r="F223" s="61" t="s">
        <v>443</v>
      </c>
      <c r="G223" s="61" t="s">
        <v>453</v>
      </c>
      <c r="H223" s="59" t="str">
        <f>VLOOKUP(G223,Ruimtesoort[],2,FALSE)</f>
        <v>Verkeersruimte</v>
      </c>
      <c r="I223" s="102">
        <v>3.03</v>
      </c>
      <c r="J223" s="61" t="s">
        <v>458</v>
      </c>
      <c r="K223" s="66">
        <v>14</v>
      </c>
      <c r="L223" s="100">
        <f>_xlfn.XLOOKUP(Ruimtestaat[[#This Row],[Ruimtesoort / Werkprogramma ]],'Prijzenblad Keender'!$C$2:$C$10,'Prijzenblad Keender'!$G$2:$G$10,"")</f>
        <v>0</v>
      </c>
      <c r="M223" s="416">
        <f t="shared" si="3"/>
        <v>0</v>
      </c>
      <c r="O223" s="107"/>
    </row>
    <row r="224" spans="1:15" ht="15.6">
      <c r="A224" s="415" t="s">
        <v>29</v>
      </c>
      <c r="B224" s="275" t="s">
        <v>499</v>
      </c>
      <c r="C224" s="61" t="s">
        <v>499</v>
      </c>
      <c r="D224" s="61" t="s">
        <v>500</v>
      </c>
      <c r="E224" s="274" t="s">
        <v>501</v>
      </c>
      <c r="F224" s="61" t="s">
        <v>443</v>
      </c>
      <c r="G224" s="61" t="s">
        <v>330</v>
      </c>
      <c r="H224" s="59" t="str">
        <f>VLOOKUP(G224,Ruimtesoort[],2,FALSE)</f>
        <v>Sanitair</v>
      </c>
      <c r="I224" s="102">
        <v>5.05</v>
      </c>
      <c r="J224" s="61" t="s">
        <v>474</v>
      </c>
      <c r="K224" s="66">
        <v>8</v>
      </c>
      <c r="L224" s="100">
        <f>_xlfn.XLOOKUP(Ruimtestaat[[#This Row],[Ruimtesoort / Werkprogramma ]],'Prijzenblad Keender'!$C$2:$C$10,'Prijzenblad Keender'!$G$2:$G$10,"")</f>
        <v>0</v>
      </c>
      <c r="M224" s="416">
        <f t="shared" si="3"/>
        <v>0</v>
      </c>
      <c r="O224" s="107"/>
    </row>
    <row r="225" spans="1:15" ht="15.6">
      <c r="A225" s="415" t="s">
        <v>29</v>
      </c>
      <c r="B225" s="275" t="s">
        <v>499</v>
      </c>
      <c r="C225" s="61" t="s">
        <v>499</v>
      </c>
      <c r="D225" s="61" t="s">
        <v>500</v>
      </c>
      <c r="E225" s="274" t="s">
        <v>501</v>
      </c>
      <c r="F225" s="61" t="s">
        <v>443</v>
      </c>
      <c r="G225" s="61" t="s">
        <v>444</v>
      </c>
      <c r="H225" s="59" t="str">
        <f>VLOOKUP(G225,Ruimtesoort[],2,FALSE)</f>
        <v>Niet in onderhoud</v>
      </c>
      <c r="I225" s="102">
        <v>6.02</v>
      </c>
      <c r="J225" s="61" t="s">
        <v>465</v>
      </c>
      <c r="K225" s="66">
        <v>11.5</v>
      </c>
      <c r="L225" s="100">
        <f>_xlfn.XLOOKUP(Ruimtestaat[[#This Row],[Ruimtesoort / Werkprogramma ]],'Prijzenblad Keender'!$C$2:$C$10,'Prijzenblad Keender'!$G$2:$G$10,"")</f>
        <v>0</v>
      </c>
      <c r="M225" s="416">
        <f t="shared" si="3"/>
        <v>0</v>
      </c>
      <c r="O225" s="107"/>
    </row>
    <row r="226" spans="1:15" ht="15.6">
      <c r="A226" s="415" t="s">
        <v>29</v>
      </c>
      <c r="B226" s="275" t="s">
        <v>499</v>
      </c>
      <c r="C226" s="61" t="s">
        <v>499</v>
      </c>
      <c r="D226" s="61" t="s">
        <v>500</v>
      </c>
      <c r="E226" s="274" t="s">
        <v>501</v>
      </c>
      <c r="F226" s="61" t="s">
        <v>443</v>
      </c>
      <c r="G226" s="61" t="s">
        <v>466</v>
      </c>
      <c r="H226" s="59" t="str">
        <f>VLOOKUP(G226,Ruimtesoort[],2,FALSE)</f>
        <v>Sanitair</v>
      </c>
      <c r="I226" s="102" t="s">
        <v>526</v>
      </c>
      <c r="J226" s="61" t="s">
        <v>474</v>
      </c>
      <c r="K226" s="66">
        <v>1.5</v>
      </c>
      <c r="L226" s="100">
        <f>_xlfn.XLOOKUP(Ruimtestaat[[#This Row],[Ruimtesoort / Werkprogramma ]],'Prijzenblad Keender'!$C$2:$C$10,'Prijzenblad Keender'!$G$2:$G$10,"")</f>
        <v>0</v>
      </c>
      <c r="M226" s="416">
        <f t="shared" si="3"/>
        <v>0</v>
      </c>
      <c r="O226" s="107"/>
    </row>
    <row r="227" spans="1:15" ht="15.6">
      <c r="A227" s="415" t="s">
        <v>29</v>
      </c>
      <c r="B227" s="275" t="s">
        <v>499</v>
      </c>
      <c r="C227" s="61" t="s">
        <v>499</v>
      </c>
      <c r="D227" s="61" t="s">
        <v>500</v>
      </c>
      <c r="E227" s="274" t="s">
        <v>501</v>
      </c>
      <c r="F227" s="61" t="s">
        <v>443</v>
      </c>
      <c r="G227" s="61" t="s">
        <v>466</v>
      </c>
      <c r="H227" s="59" t="str">
        <f>VLOOKUP(G227,Ruimtesoort[],2,FALSE)</f>
        <v>Sanitair</v>
      </c>
      <c r="I227" s="102">
        <v>5.07</v>
      </c>
      <c r="J227" s="61" t="s">
        <v>474</v>
      </c>
      <c r="K227" s="66">
        <v>2</v>
      </c>
      <c r="L227" s="100">
        <f>_xlfn.XLOOKUP(Ruimtestaat[[#This Row],[Ruimtesoort / Werkprogramma ]],'Prijzenblad Keender'!$C$2:$C$10,'Prijzenblad Keender'!$G$2:$G$10,"")</f>
        <v>0</v>
      </c>
      <c r="M227" s="416">
        <f t="shared" si="3"/>
        <v>0</v>
      </c>
      <c r="O227" s="107"/>
    </row>
    <row r="228" spans="1:15" ht="15.6">
      <c r="A228" s="415" t="s">
        <v>29</v>
      </c>
      <c r="B228" s="275" t="s">
        <v>499</v>
      </c>
      <c r="C228" s="61" t="s">
        <v>499</v>
      </c>
      <c r="D228" s="61" t="s">
        <v>500</v>
      </c>
      <c r="E228" s="274" t="s">
        <v>501</v>
      </c>
      <c r="F228" s="61" t="s">
        <v>443</v>
      </c>
      <c r="G228" s="61" t="s">
        <v>466</v>
      </c>
      <c r="H228" s="59" t="str">
        <f>VLOOKUP(G228,Ruimtesoort[],2,FALSE)</f>
        <v>Sanitair</v>
      </c>
      <c r="I228" s="102">
        <v>5.08</v>
      </c>
      <c r="J228" s="61" t="s">
        <v>474</v>
      </c>
      <c r="K228" s="66">
        <v>6</v>
      </c>
      <c r="L228" s="100">
        <f>_xlfn.XLOOKUP(Ruimtestaat[[#This Row],[Ruimtesoort / Werkprogramma ]],'Prijzenblad Keender'!$C$2:$C$10,'Prijzenblad Keender'!$G$2:$G$10,"")</f>
        <v>0</v>
      </c>
      <c r="M228" s="416">
        <f t="shared" si="3"/>
        <v>0</v>
      </c>
      <c r="O228" s="107"/>
    </row>
    <row r="229" spans="1:15" ht="15.6">
      <c r="A229" s="415" t="s">
        <v>29</v>
      </c>
      <c r="B229" s="275" t="s">
        <v>499</v>
      </c>
      <c r="C229" s="61" t="s">
        <v>499</v>
      </c>
      <c r="D229" s="61" t="s">
        <v>500</v>
      </c>
      <c r="E229" s="274" t="s">
        <v>501</v>
      </c>
      <c r="F229" s="61" t="s">
        <v>443</v>
      </c>
      <c r="G229" s="61" t="s">
        <v>460</v>
      </c>
      <c r="H229" s="59" t="str">
        <f>VLOOKUP(G229,Ruimtesoort[],2,FALSE)</f>
        <v>Restauratieve ruimte</v>
      </c>
      <c r="I229" s="102" t="s">
        <v>527</v>
      </c>
      <c r="J229" s="61" t="s">
        <v>465</v>
      </c>
      <c r="K229" s="66">
        <v>24</v>
      </c>
      <c r="L229" s="100">
        <f>_xlfn.XLOOKUP(Ruimtestaat[[#This Row],[Ruimtesoort / Werkprogramma ]],'Prijzenblad Keender'!$C$2:$C$10,'Prijzenblad Keender'!$G$2:$G$10,"")</f>
        <v>0</v>
      </c>
      <c r="M229" s="416">
        <f t="shared" si="3"/>
        <v>0</v>
      </c>
      <c r="O229" s="107"/>
    </row>
    <row r="230" spans="1:15" ht="15.6">
      <c r="A230" s="415" t="s">
        <v>29</v>
      </c>
      <c r="B230" s="275" t="s">
        <v>499</v>
      </c>
      <c r="C230" s="61" t="s">
        <v>499</v>
      </c>
      <c r="D230" s="61" t="s">
        <v>500</v>
      </c>
      <c r="E230" s="274" t="s">
        <v>501</v>
      </c>
      <c r="F230" s="61" t="s">
        <v>443</v>
      </c>
      <c r="G230" s="61" t="s">
        <v>389</v>
      </c>
      <c r="H230" s="59" t="str">
        <f>VLOOKUP(G230,Ruimtesoort[],2,FALSE)</f>
        <v>Vakspecifieke ruimte</v>
      </c>
      <c r="I230" s="102" t="s">
        <v>528</v>
      </c>
      <c r="J230" s="61" t="s">
        <v>465</v>
      </c>
      <c r="K230" s="66">
        <v>24.5</v>
      </c>
      <c r="L230" s="100">
        <f>_xlfn.XLOOKUP(Ruimtestaat[[#This Row],[Ruimtesoort / Werkprogramma ]],'Prijzenblad Keender'!$C$2:$C$10,'Prijzenblad Keender'!$G$2:$G$10,"")</f>
        <v>0</v>
      </c>
      <c r="M230" s="416">
        <f t="shared" si="3"/>
        <v>0</v>
      </c>
      <c r="O230" s="107"/>
    </row>
    <row r="231" spans="1:15">
      <c r="A231" s="279" t="s">
        <v>29</v>
      </c>
      <c r="B231" s="61" t="s">
        <v>529</v>
      </c>
      <c r="C231" s="61" t="s">
        <v>529</v>
      </c>
      <c r="D231" s="61" t="s">
        <v>530</v>
      </c>
      <c r="E231" s="61" t="s">
        <v>501</v>
      </c>
      <c r="F231" s="59" t="s">
        <v>443</v>
      </c>
      <c r="G231" s="61" t="s">
        <v>455</v>
      </c>
      <c r="H231" s="59" t="str">
        <f>VLOOKUP(G231,Ruimtesoort[],2,FALSE)</f>
        <v>Verkeersruimte</v>
      </c>
      <c r="I231" s="102">
        <v>1</v>
      </c>
      <c r="J231" s="61" t="s">
        <v>531</v>
      </c>
      <c r="K231" s="66">
        <v>6.1</v>
      </c>
      <c r="L231" s="100">
        <f>_xlfn.XLOOKUP(Ruimtestaat[[#This Row],[Ruimtesoort / Werkprogramma ]],'Prijzenblad Keender'!$C$2:$C$10,'Prijzenblad Keender'!$G$2:$G$10,"")</f>
        <v>0</v>
      </c>
      <c r="M231" s="416">
        <f t="shared" si="3"/>
        <v>0</v>
      </c>
      <c r="O231" s="107"/>
    </row>
    <row r="232" spans="1:15">
      <c r="A232" s="279" t="s">
        <v>29</v>
      </c>
      <c r="B232" s="59" t="s">
        <v>529</v>
      </c>
      <c r="C232" s="61" t="s">
        <v>529</v>
      </c>
      <c r="D232" s="61" t="s">
        <v>530</v>
      </c>
      <c r="E232" s="61" t="s">
        <v>501</v>
      </c>
      <c r="F232" s="59" t="s">
        <v>443</v>
      </c>
      <c r="G232" s="61" t="s">
        <v>105</v>
      </c>
      <c r="H232" s="59" t="str">
        <f>VLOOKUP(G232,Ruimtesoort[],2,FALSE)</f>
        <v>Verkeersruimte</v>
      </c>
      <c r="I232" s="102">
        <v>2</v>
      </c>
      <c r="J232" s="61" t="s">
        <v>465</v>
      </c>
      <c r="K232" s="66">
        <v>87.5</v>
      </c>
      <c r="L232" s="100">
        <f>_xlfn.XLOOKUP(Ruimtestaat[[#This Row],[Ruimtesoort / Werkprogramma ]],'Prijzenblad Keender'!$C$2:$C$10,'Prijzenblad Keender'!$G$2:$G$10,"")</f>
        <v>0</v>
      </c>
      <c r="M232" s="416">
        <f t="shared" si="3"/>
        <v>0</v>
      </c>
      <c r="O232" s="107"/>
    </row>
    <row r="233" spans="1:15">
      <c r="A233" s="279" t="s">
        <v>29</v>
      </c>
      <c r="B233" s="59" t="s">
        <v>529</v>
      </c>
      <c r="C233" s="61" t="s">
        <v>529</v>
      </c>
      <c r="D233" s="61" t="s">
        <v>530</v>
      </c>
      <c r="E233" s="61" t="s">
        <v>501</v>
      </c>
      <c r="F233" s="59" t="s">
        <v>443</v>
      </c>
      <c r="G233" s="61" t="s">
        <v>466</v>
      </c>
      <c r="H233" s="59" t="str">
        <f>VLOOKUP(G233,Ruimtesoort[],2,FALSE)</f>
        <v>Sanitair</v>
      </c>
      <c r="I233" s="102">
        <v>3</v>
      </c>
      <c r="J233" s="61" t="s">
        <v>532</v>
      </c>
      <c r="K233" s="66">
        <v>6.8</v>
      </c>
      <c r="L233" s="100">
        <f>_xlfn.XLOOKUP(Ruimtestaat[[#This Row],[Ruimtesoort / Werkprogramma ]],'Prijzenblad Keender'!$C$2:$C$10,'Prijzenblad Keender'!$G$2:$G$10,"")</f>
        <v>0</v>
      </c>
      <c r="M233" s="416">
        <f t="shared" si="3"/>
        <v>0</v>
      </c>
      <c r="O233" s="107"/>
    </row>
    <row r="234" spans="1:15">
      <c r="A234" s="279" t="s">
        <v>29</v>
      </c>
      <c r="B234" s="59" t="s">
        <v>529</v>
      </c>
      <c r="C234" s="61" t="s">
        <v>529</v>
      </c>
      <c r="D234" s="61" t="s">
        <v>530</v>
      </c>
      <c r="E234" s="61" t="s">
        <v>501</v>
      </c>
      <c r="F234" s="59" t="s">
        <v>443</v>
      </c>
      <c r="G234" s="61" t="s">
        <v>466</v>
      </c>
      <c r="H234" s="59" t="str">
        <f>VLOOKUP(G234,Ruimtesoort[],2,FALSE)</f>
        <v>Sanitair</v>
      </c>
      <c r="I234" s="102">
        <v>4</v>
      </c>
      <c r="J234" s="61" t="s">
        <v>532</v>
      </c>
      <c r="K234" s="66">
        <v>3</v>
      </c>
      <c r="L234" s="100">
        <f>_xlfn.XLOOKUP(Ruimtestaat[[#This Row],[Ruimtesoort / Werkprogramma ]],'Prijzenblad Keender'!$C$2:$C$10,'Prijzenblad Keender'!$G$2:$G$10,"")</f>
        <v>0</v>
      </c>
      <c r="M234" s="416">
        <f t="shared" si="3"/>
        <v>0</v>
      </c>
      <c r="O234" s="107"/>
    </row>
    <row r="235" spans="1:15">
      <c r="A235" s="279" t="s">
        <v>29</v>
      </c>
      <c r="B235" s="59" t="s">
        <v>529</v>
      </c>
      <c r="C235" s="61" t="s">
        <v>529</v>
      </c>
      <c r="D235" s="61" t="s">
        <v>530</v>
      </c>
      <c r="E235" s="61" t="s">
        <v>501</v>
      </c>
      <c r="F235" s="59" t="s">
        <v>443</v>
      </c>
      <c r="G235" s="61" t="s">
        <v>466</v>
      </c>
      <c r="H235" s="59" t="str">
        <f>VLOOKUP(G235,Ruimtesoort[],2,FALSE)</f>
        <v>Sanitair</v>
      </c>
      <c r="I235" s="102">
        <v>5</v>
      </c>
      <c r="J235" s="61" t="s">
        <v>532</v>
      </c>
      <c r="K235" s="66">
        <v>3.5</v>
      </c>
      <c r="L235" s="100">
        <f>_xlfn.XLOOKUP(Ruimtestaat[[#This Row],[Ruimtesoort / Werkprogramma ]],'Prijzenblad Keender'!$C$2:$C$10,'Prijzenblad Keender'!$G$2:$G$10,"")</f>
        <v>0</v>
      </c>
      <c r="M235" s="416">
        <f t="shared" si="3"/>
        <v>0</v>
      </c>
      <c r="O235" s="107"/>
    </row>
    <row r="236" spans="1:15">
      <c r="A236" s="279" t="s">
        <v>29</v>
      </c>
      <c r="B236" s="59" t="s">
        <v>529</v>
      </c>
      <c r="C236" s="61" t="s">
        <v>529</v>
      </c>
      <c r="D236" s="61" t="s">
        <v>530</v>
      </c>
      <c r="E236" s="61" t="s">
        <v>501</v>
      </c>
      <c r="F236" s="59" t="s">
        <v>443</v>
      </c>
      <c r="G236" s="61" t="s">
        <v>466</v>
      </c>
      <c r="H236" s="59" t="str">
        <f>VLOOKUP(G236,Ruimtesoort[],2,FALSE)</f>
        <v>Sanitair</v>
      </c>
      <c r="I236" s="102">
        <v>6</v>
      </c>
      <c r="J236" s="61" t="s">
        <v>532</v>
      </c>
      <c r="K236" s="66">
        <v>3.2</v>
      </c>
      <c r="L236" s="100">
        <f>_xlfn.XLOOKUP(Ruimtestaat[[#This Row],[Ruimtesoort / Werkprogramma ]],'Prijzenblad Keender'!$C$2:$C$10,'Prijzenblad Keender'!$G$2:$G$10,"")</f>
        <v>0</v>
      </c>
      <c r="M236" s="416">
        <f t="shared" si="3"/>
        <v>0</v>
      </c>
      <c r="O236" s="107"/>
    </row>
    <row r="237" spans="1:15">
      <c r="A237" s="279" t="s">
        <v>29</v>
      </c>
      <c r="B237" s="59" t="s">
        <v>529</v>
      </c>
      <c r="C237" s="61" t="s">
        <v>529</v>
      </c>
      <c r="D237" s="61" t="s">
        <v>530</v>
      </c>
      <c r="E237" s="61" t="s">
        <v>501</v>
      </c>
      <c r="F237" s="59" t="s">
        <v>443</v>
      </c>
      <c r="G237" s="61" t="s">
        <v>444</v>
      </c>
      <c r="H237" s="59" t="str">
        <f>VLOOKUP(G237,Ruimtesoort[],2,FALSE)</f>
        <v>Niet in onderhoud</v>
      </c>
      <c r="I237" s="102">
        <v>7</v>
      </c>
      <c r="J237" s="61" t="s">
        <v>465</v>
      </c>
      <c r="K237" s="66">
        <v>2.7</v>
      </c>
      <c r="L237" s="100">
        <f>_xlfn.XLOOKUP(Ruimtestaat[[#This Row],[Ruimtesoort / Werkprogramma ]],'Prijzenblad Keender'!$C$2:$C$10,'Prijzenblad Keender'!$G$2:$G$10,"")</f>
        <v>0</v>
      </c>
      <c r="M237" s="416">
        <f t="shared" si="3"/>
        <v>0</v>
      </c>
      <c r="O237" s="107"/>
    </row>
    <row r="238" spans="1:15">
      <c r="A238" s="279" t="s">
        <v>29</v>
      </c>
      <c r="B238" s="59" t="s">
        <v>529</v>
      </c>
      <c r="C238" s="61" t="s">
        <v>529</v>
      </c>
      <c r="D238" s="61" t="s">
        <v>530</v>
      </c>
      <c r="E238" s="61" t="s">
        <v>501</v>
      </c>
      <c r="F238" s="59" t="s">
        <v>443</v>
      </c>
      <c r="G238" s="61" t="s">
        <v>391</v>
      </c>
      <c r="H238" s="59" t="str">
        <f>VLOOKUP(G238,Ruimtesoort[],2,FALSE)</f>
        <v>Niet in onderhoud</v>
      </c>
      <c r="I238" s="102">
        <v>8</v>
      </c>
      <c r="J238" s="61" t="s">
        <v>465</v>
      </c>
      <c r="K238" s="66">
        <v>0.5</v>
      </c>
      <c r="L238" s="100">
        <f>_xlfn.XLOOKUP(Ruimtestaat[[#This Row],[Ruimtesoort / Werkprogramma ]],'Prijzenblad Keender'!$C$2:$C$10,'Prijzenblad Keender'!$G$2:$G$10,"")</f>
        <v>0</v>
      </c>
      <c r="M238" s="416">
        <f t="shared" si="3"/>
        <v>0</v>
      </c>
      <c r="O238" s="107"/>
    </row>
    <row r="239" spans="1:15">
      <c r="A239" s="279" t="s">
        <v>29</v>
      </c>
      <c r="B239" s="59" t="s">
        <v>529</v>
      </c>
      <c r="C239" s="61" t="s">
        <v>529</v>
      </c>
      <c r="D239" s="61" t="s">
        <v>530</v>
      </c>
      <c r="E239" s="61" t="s">
        <v>501</v>
      </c>
      <c r="F239" s="59" t="s">
        <v>443</v>
      </c>
      <c r="G239" s="61" t="s">
        <v>452</v>
      </c>
      <c r="H239" s="59" t="str">
        <f>VLOOKUP(G239,Ruimtesoort[],2,FALSE)</f>
        <v>Klaslokaal</v>
      </c>
      <c r="I239" s="102">
        <v>9</v>
      </c>
      <c r="J239" s="61" t="s">
        <v>533</v>
      </c>
      <c r="K239" s="66">
        <v>57.5</v>
      </c>
      <c r="L239" s="100">
        <f>_xlfn.XLOOKUP(Ruimtestaat[[#This Row],[Ruimtesoort / Werkprogramma ]],'Prijzenblad Keender'!$C$2:$C$10,'Prijzenblad Keender'!$G$2:$G$10,"")</f>
        <v>0</v>
      </c>
      <c r="M239" s="416">
        <f t="shared" si="3"/>
        <v>0</v>
      </c>
      <c r="O239" s="107"/>
    </row>
    <row r="240" spans="1:15">
      <c r="A240" s="279" t="s">
        <v>29</v>
      </c>
      <c r="B240" s="59" t="s">
        <v>529</v>
      </c>
      <c r="C240" s="61" t="s">
        <v>529</v>
      </c>
      <c r="D240" s="61" t="s">
        <v>530</v>
      </c>
      <c r="E240" s="61" t="s">
        <v>501</v>
      </c>
      <c r="F240" s="59" t="s">
        <v>443</v>
      </c>
      <c r="G240" s="61" t="s">
        <v>167</v>
      </c>
      <c r="H240" s="59" t="str">
        <f>VLOOKUP(G240,Ruimtesoort[],2,FALSE)</f>
        <v>Administratieve ruimte</v>
      </c>
      <c r="I240" s="102">
        <v>10</v>
      </c>
      <c r="J240" s="61" t="s">
        <v>534</v>
      </c>
      <c r="K240" s="66">
        <v>10.8</v>
      </c>
      <c r="L240" s="100">
        <f>_xlfn.XLOOKUP(Ruimtestaat[[#This Row],[Ruimtesoort / Werkprogramma ]],'Prijzenblad Keender'!$C$2:$C$10,'Prijzenblad Keender'!$G$2:$G$10,"")</f>
        <v>0</v>
      </c>
      <c r="M240" s="416">
        <f t="shared" si="3"/>
        <v>0</v>
      </c>
      <c r="O240" s="107"/>
    </row>
    <row r="241" spans="1:15">
      <c r="A241" s="279" t="s">
        <v>29</v>
      </c>
      <c r="B241" s="59" t="s">
        <v>529</v>
      </c>
      <c r="C241" s="61" t="s">
        <v>529</v>
      </c>
      <c r="D241" s="61" t="s">
        <v>530</v>
      </c>
      <c r="E241" s="61" t="s">
        <v>501</v>
      </c>
      <c r="F241" s="59" t="s">
        <v>443</v>
      </c>
      <c r="G241" s="61" t="s">
        <v>167</v>
      </c>
      <c r="H241" s="59" t="str">
        <f>VLOOKUP(G241,Ruimtesoort[],2,FALSE)</f>
        <v>Administratieve ruimte</v>
      </c>
      <c r="I241" s="102">
        <v>11</v>
      </c>
      <c r="J241" s="61" t="s">
        <v>534</v>
      </c>
      <c r="K241" s="66">
        <v>9.9</v>
      </c>
      <c r="L241" s="100">
        <f>_xlfn.XLOOKUP(Ruimtestaat[[#This Row],[Ruimtesoort / Werkprogramma ]],'Prijzenblad Keender'!$C$2:$C$10,'Prijzenblad Keender'!$G$2:$G$10,"")</f>
        <v>0</v>
      </c>
      <c r="M241" s="416">
        <f t="shared" si="3"/>
        <v>0</v>
      </c>
      <c r="O241" s="107"/>
    </row>
    <row r="242" spans="1:15">
      <c r="A242" s="279" t="s">
        <v>29</v>
      </c>
      <c r="B242" s="59" t="s">
        <v>529</v>
      </c>
      <c r="C242" s="61" t="s">
        <v>529</v>
      </c>
      <c r="D242" s="61" t="s">
        <v>530</v>
      </c>
      <c r="E242" s="61" t="s">
        <v>501</v>
      </c>
      <c r="F242" s="59" t="s">
        <v>443</v>
      </c>
      <c r="G242" s="61" t="s">
        <v>453</v>
      </c>
      <c r="H242" s="59" t="str">
        <f>VLOOKUP(G242,Ruimtesoort[],2,FALSE)</f>
        <v>Verkeersruimte</v>
      </c>
      <c r="I242" s="102">
        <v>12</v>
      </c>
      <c r="J242" s="61" t="s">
        <v>531</v>
      </c>
      <c r="K242" s="66">
        <v>7</v>
      </c>
      <c r="L242" s="100">
        <f>_xlfn.XLOOKUP(Ruimtestaat[[#This Row],[Ruimtesoort / Werkprogramma ]],'Prijzenblad Keender'!$C$2:$C$10,'Prijzenblad Keender'!$G$2:$G$10,"")</f>
        <v>0</v>
      </c>
      <c r="M242" s="416">
        <f t="shared" si="3"/>
        <v>0</v>
      </c>
      <c r="O242" s="107"/>
    </row>
    <row r="243" spans="1:15">
      <c r="A243" s="279" t="s">
        <v>29</v>
      </c>
      <c r="B243" s="59" t="s">
        <v>529</v>
      </c>
      <c r="C243" s="61" t="s">
        <v>529</v>
      </c>
      <c r="D243" s="61" t="s">
        <v>530</v>
      </c>
      <c r="E243" s="61" t="s">
        <v>501</v>
      </c>
      <c r="F243" s="59" t="s">
        <v>443</v>
      </c>
      <c r="G243" s="61" t="s">
        <v>282</v>
      </c>
      <c r="H243" s="59" t="str">
        <f>VLOOKUP(G243,Ruimtesoort[],2,FALSE)</f>
        <v>Administratieve ruimte</v>
      </c>
      <c r="I243" s="102">
        <v>13</v>
      </c>
      <c r="J243" s="61" t="s">
        <v>534</v>
      </c>
      <c r="K243" s="66">
        <v>21.2</v>
      </c>
      <c r="L243" s="100">
        <f>_xlfn.XLOOKUP(Ruimtestaat[[#This Row],[Ruimtesoort / Werkprogramma ]],'Prijzenblad Keender'!$C$2:$C$10,'Prijzenblad Keender'!$G$2:$G$10,"")</f>
        <v>0</v>
      </c>
      <c r="M243" s="416">
        <f t="shared" si="3"/>
        <v>0</v>
      </c>
      <c r="O243" s="107"/>
    </row>
    <row r="244" spans="1:15">
      <c r="A244" s="279" t="s">
        <v>29</v>
      </c>
      <c r="B244" s="59" t="s">
        <v>529</v>
      </c>
      <c r="C244" s="61" t="s">
        <v>529</v>
      </c>
      <c r="D244" s="61" t="s">
        <v>530</v>
      </c>
      <c r="E244" s="61" t="s">
        <v>501</v>
      </c>
      <c r="F244" s="59" t="s">
        <v>443</v>
      </c>
      <c r="G244" s="61" t="s">
        <v>444</v>
      </c>
      <c r="H244" s="59" t="str">
        <f>VLOOKUP(G244,Ruimtesoort[],2,FALSE)</f>
        <v>Niet in onderhoud</v>
      </c>
      <c r="I244" s="102">
        <v>14</v>
      </c>
      <c r="J244" s="61" t="s">
        <v>465</v>
      </c>
      <c r="K244" s="66">
        <v>6.8</v>
      </c>
      <c r="L244" s="100">
        <f>_xlfn.XLOOKUP(Ruimtestaat[[#This Row],[Ruimtesoort / Werkprogramma ]],'Prijzenblad Keender'!$C$2:$C$10,'Prijzenblad Keender'!$G$2:$G$10,"")</f>
        <v>0</v>
      </c>
      <c r="M244" s="416">
        <f t="shared" si="3"/>
        <v>0</v>
      </c>
      <c r="O244" s="107"/>
    </row>
    <row r="245" spans="1:15">
      <c r="A245" s="279" t="s">
        <v>29</v>
      </c>
      <c r="B245" s="59" t="s">
        <v>529</v>
      </c>
      <c r="C245" s="61" t="s">
        <v>529</v>
      </c>
      <c r="D245" s="61" t="s">
        <v>530</v>
      </c>
      <c r="E245" s="61" t="s">
        <v>501</v>
      </c>
      <c r="F245" s="59" t="s">
        <v>443</v>
      </c>
      <c r="G245" s="61" t="s">
        <v>452</v>
      </c>
      <c r="H245" s="59" t="str">
        <f>VLOOKUP(G245,Ruimtesoort[],2,FALSE)</f>
        <v>Klaslokaal</v>
      </c>
      <c r="I245" s="102">
        <v>15</v>
      </c>
      <c r="J245" s="61" t="s">
        <v>479</v>
      </c>
      <c r="K245" s="66">
        <v>57.5</v>
      </c>
      <c r="L245" s="100">
        <f>_xlfn.XLOOKUP(Ruimtestaat[[#This Row],[Ruimtesoort / Werkprogramma ]],'Prijzenblad Keender'!$C$2:$C$10,'Prijzenblad Keender'!$G$2:$G$10,"")</f>
        <v>0</v>
      </c>
      <c r="M245" s="416">
        <f t="shared" si="3"/>
        <v>0</v>
      </c>
      <c r="O245" s="107"/>
    </row>
    <row r="246" spans="1:15">
      <c r="A246" s="279" t="s">
        <v>29</v>
      </c>
      <c r="B246" s="59" t="s">
        <v>529</v>
      </c>
      <c r="C246" s="61" t="s">
        <v>529</v>
      </c>
      <c r="D246" s="61" t="s">
        <v>530</v>
      </c>
      <c r="E246" s="61" t="s">
        <v>501</v>
      </c>
      <c r="F246" s="59" t="s">
        <v>443</v>
      </c>
      <c r="G246" s="61" t="s">
        <v>452</v>
      </c>
      <c r="H246" s="59" t="str">
        <f>VLOOKUP(G246,Ruimtesoort[],2,FALSE)</f>
        <v>Klaslokaal</v>
      </c>
      <c r="I246" s="102">
        <v>16</v>
      </c>
      <c r="J246" s="61" t="s">
        <v>458</v>
      </c>
      <c r="K246" s="66">
        <v>63.5</v>
      </c>
      <c r="L246" s="100">
        <f>_xlfn.XLOOKUP(Ruimtestaat[[#This Row],[Ruimtesoort / Werkprogramma ]],'Prijzenblad Keender'!$C$2:$C$10,'Prijzenblad Keender'!$G$2:$G$10,"")</f>
        <v>0</v>
      </c>
      <c r="M246" s="416">
        <f t="shared" si="3"/>
        <v>0</v>
      </c>
      <c r="O246" s="107"/>
    </row>
    <row r="247" spans="1:15">
      <c r="A247" s="279" t="s">
        <v>29</v>
      </c>
      <c r="B247" s="59" t="s">
        <v>529</v>
      </c>
      <c r="C247" s="61" t="s">
        <v>529</v>
      </c>
      <c r="D247" s="61" t="s">
        <v>530</v>
      </c>
      <c r="E247" s="61" t="s">
        <v>501</v>
      </c>
      <c r="F247" s="59" t="s">
        <v>443</v>
      </c>
      <c r="G247" s="61" t="s">
        <v>452</v>
      </c>
      <c r="H247" s="59" t="str">
        <f>VLOOKUP(G247,Ruimtesoort[],2,FALSE)</f>
        <v>Klaslokaal</v>
      </c>
      <c r="I247" s="102">
        <v>17</v>
      </c>
      <c r="J247" s="61" t="s">
        <v>459</v>
      </c>
      <c r="K247" s="66">
        <v>57.5</v>
      </c>
      <c r="L247" s="100">
        <f>_xlfn.XLOOKUP(Ruimtestaat[[#This Row],[Ruimtesoort / Werkprogramma ]],'Prijzenblad Keender'!$C$2:$C$10,'Prijzenblad Keender'!$G$2:$G$10,"")</f>
        <v>0</v>
      </c>
      <c r="M247" s="416">
        <f t="shared" si="3"/>
        <v>0</v>
      </c>
      <c r="O247" s="107"/>
    </row>
    <row r="248" spans="1:15">
      <c r="A248" s="279" t="s">
        <v>29</v>
      </c>
      <c r="B248" s="59" t="s">
        <v>529</v>
      </c>
      <c r="C248" s="61" t="s">
        <v>529</v>
      </c>
      <c r="D248" s="61" t="s">
        <v>530</v>
      </c>
      <c r="E248" s="61" t="s">
        <v>501</v>
      </c>
      <c r="F248" s="59" t="s">
        <v>443</v>
      </c>
      <c r="G248" s="61" t="s">
        <v>466</v>
      </c>
      <c r="H248" s="59" t="str">
        <f>VLOOKUP(G248,Ruimtesoort[],2,FALSE)</f>
        <v>Sanitair</v>
      </c>
      <c r="I248" s="102">
        <v>18</v>
      </c>
      <c r="J248" s="61" t="s">
        <v>532</v>
      </c>
      <c r="K248" s="66">
        <v>5.0999999999999996</v>
      </c>
      <c r="L248" s="100">
        <f>_xlfn.XLOOKUP(Ruimtestaat[[#This Row],[Ruimtesoort / Werkprogramma ]],'Prijzenblad Keender'!$C$2:$C$10,'Prijzenblad Keender'!$G$2:$G$10,"")</f>
        <v>0</v>
      </c>
      <c r="M248" s="416">
        <f t="shared" si="3"/>
        <v>0</v>
      </c>
      <c r="O248" s="107"/>
    </row>
    <row r="249" spans="1:15">
      <c r="A249" s="279" t="s">
        <v>29</v>
      </c>
      <c r="B249" s="59" t="s">
        <v>529</v>
      </c>
      <c r="C249" s="61" t="s">
        <v>529</v>
      </c>
      <c r="D249" s="61" t="s">
        <v>530</v>
      </c>
      <c r="E249" s="61" t="s">
        <v>501</v>
      </c>
      <c r="F249" s="59" t="s">
        <v>443</v>
      </c>
      <c r="G249" s="61" t="s">
        <v>466</v>
      </c>
      <c r="H249" s="59" t="str">
        <f>VLOOKUP(G249,Ruimtesoort[],2,FALSE)</f>
        <v>Sanitair</v>
      </c>
      <c r="I249" s="102">
        <v>19</v>
      </c>
      <c r="J249" s="61" t="s">
        <v>532</v>
      </c>
      <c r="K249" s="66">
        <v>5.0999999999999996</v>
      </c>
      <c r="L249" s="100">
        <f>_xlfn.XLOOKUP(Ruimtestaat[[#This Row],[Ruimtesoort / Werkprogramma ]],'Prijzenblad Keender'!$C$2:$C$10,'Prijzenblad Keender'!$G$2:$G$10,"")</f>
        <v>0</v>
      </c>
      <c r="M249" s="416">
        <f t="shared" si="3"/>
        <v>0</v>
      </c>
      <c r="O249" s="107"/>
    </row>
    <row r="250" spans="1:15">
      <c r="A250" s="279" t="s">
        <v>29</v>
      </c>
      <c r="B250" s="59" t="s">
        <v>529</v>
      </c>
      <c r="C250" s="61" t="s">
        <v>529</v>
      </c>
      <c r="D250" s="61" t="s">
        <v>530</v>
      </c>
      <c r="E250" s="61" t="s">
        <v>501</v>
      </c>
      <c r="F250" s="59" t="s">
        <v>443</v>
      </c>
      <c r="G250" s="229" t="s">
        <v>467</v>
      </c>
      <c r="H250" s="59" t="str">
        <f>VLOOKUP(G250,Ruimtesoort[],2,FALSE)</f>
        <v>Verkeersruimte</v>
      </c>
      <c r="I250" s="102">
        <v>20</v>
      </c>
      <c r="J250" s="61" t="s">
        <v>465</v>
      </c>
      <c r="K250" s="66">
        <v>5.0999999999999996</v>
      </c>
      <c r="L250" s="100">
        <f>_xlfn.XLOOKUP(Ruimtestaat[[#This Row],[Ruimtesoort / Werkprogramma ]],'Prijzenblad Keender'!$C$2:$C$10,'Prijzenblad Keender'!$G$2:$G$10,"")</f>
        <v>0</v>
      </c>
      <c r="M250" s="416">
        <f t="shared" si="3"/>
        <v>0</v>
      </c>
      <c r="O250" s="107"/>
    </row>
    <row r="251" spans="1:15">
      <c r="A251" s="279" t="s">
        <v>29</v>
      </c>
      <c r="B251" s="59" t="s">
        <v>529</v>
      </c>
      <c r="C251" s="61" t="s">
        <v>529</v>
      </c>
      <c r="D251" s="61" t="s">
        <v>530</v>
      </c>
      <c r="E251" s="61" t="s">
        <v>501</v>
      </c>
      <c r="F251" s="59" t="s">
        <v>443</v>
      </c>
      <c r="G251" s="61" t="s">
        <v>444</v>
      </c>
      <c r="H251" s="59" t="str">
        <f>VLOOKUP(G251,Ruimtesoort[],2,FALSE)</f>
        <v>Niet in onderhoud</v>
      </c>
      <c r="I251" s="102">
        <v>21</v>
      </c>
      <c r="J251" s="61" t="s">
        <v>533</v>
      </c>
      <c r="K251" s="66">
        <v>5.0999999999999996</v>
      </c>
      <c r="L251" s="100">
        <f>_xlfn.XLOOKUP(Ruimtestaat[[#This Row],[Ruimtesoort / Werkprogramma ]],'Prijzenblad Keender'!$C$2:$C$10,'Prijzenblad Keender'!$G$2:$G$10,"")</f>
        <v>0</v>
      </c>
      <c r="M251" s="416">
        <f t="shared" si="3"/>
        <v>0</v>
      </c>
      <c r="O251" s="107"/>
    </row>
    <row r="252" spans="1:15">
      <c r="A252" s="279" t="s">
        <v>29</v>
      </c>
      <c r="B252" s="59" t="s">
        <v>529</v>
      </c>
      <c r="C252" s="61" t="s">
        <v>529</v>
      </c>
      <c r="D252" s="61" t="s">
        <v>530</v>
      </c>
      <c r="E252" s="61" t="s">
        <v>501</v>
      </c>
      <c r="F252" s="59" t="s">
        <v>443</v>
      </c>
      <c r="G252" s="61" t="s">
        <v>389</v>
      </c>
      <c r="H252" s="59" t="str">
        <f>VLOOKUP(G252,Ruimtesoort[],2,FALSE)</f>
        <v>Vakspecifieke ruimte</v>
      </c>
      <c r="I252" s="102">
        <v>22</v>
      </c>
      <c r="J252" s="61" t="s">
        <v>465</v>
      </c>
      <c r="K252" s="66">
        <v>32</v>
      </c>
      <c r="L252" s="100">
        <f>_xlfn.XLOOKUP(Ruimtestaat[[#This Row],[Ruimtesoort / Werkprogramma ]],'Prijzenblad Keender'!$C$2:$C$10,'Prijzenblad Keender'!$G$2:$G$10,"")</f>
        <v>0</v>
      </c>
      <c r="M252" s="416">
        <f t="shared" si="3"/>
        <v>0</v>
      </c>
      <c r="O252" s="107"/>
    </row>
    <row r="253" spans="1:15">
      <c r="A253" s="279" t="s">
        <v>29</v>
      </c>
      <c r="B253" s="59" t="s">
        <v>529</v>
      </c>
      <c r="C253" s="61" t="s">
        <v>529</v>
      </c>
      <c r="D253" s="61" t="s">
        <v>530</v>
      </c>
      <c r="E253" s="61" t="s">
        <v>501</v>
      </c>
      <c r="F253" s="59" t="s">
        <v>443</v>
      </c>
      <c r="G253" s="61" t="s">
        <v>453</v>
      </c>
      <c r="H253" s="59" t="str">
        <f>VLOOKUP(G253,Ruimtesoort[],2,FALSE)</f>
        <v>Verkeersruimte</v>
      </c>
      <c r="I253" s="102">
        <v>23</v>
      </c>
      <c r="J253" s="61" t="s">
        <v>465</v>
      </c>
      <c r="K253" s="66">
        <v>6.8</v>
      </c>
      <c r="L253" s="100">
        <f>_xlfn.XLOOKUP(Ruimtestaat[[#This Row],[Ruimtesoort / Werkprogramma ]],'Prijzenblad Keender'!$C$2:$C$10,'Prijzenblad Keender'!$G$2:$G$10,"")</f>
        <v>0</v>
      </c>
      <c r="M253" s="416">
        <f t="shared" si="3"/>
        <v>0</v>
      </c>
      <c r="O253" s="107"/>
    </row>
    <row r="254" spans="1:15">
      <c r="A254" s="279" t="s">
        <v>29</v>
      </c>
      <c r="B254" s="59" t="s">
        <v>529</v>
      </c>
      <c r="C254" s="61" t="s">
        <v>529</v>
      </c>
      <c r="D254" s="61" t="s">
        <v>530</v>
      </c>
      <c r="E254" s="61" t="s">
        <v>501</v>
      </c>
      <c r="F254" s="59" t="s">
        <v>443</v>
      </c>
      <c r="G254" s="61" t="s">
        <v>535</v>
      </c>
      <c r="H254" s="59" t="str">
        <f>VLOOKUP(G254,Ruimtesoort[],2,FALSE)</f>
        <v>Vakspecifieke ruimte</v>
      </c>
      <c r="I254" s="102">
        <v>24</v>
      </c>
      <c r="J254" s="61" t="s">
        <v>536</v>
      </c>
      <c r="K254" s="66">
        <v>6.8</v>
      </c>
      <c r="L254" s="100">
        <f>_xlfn.XLOOKUP(Ruimtestaat[[#This Row],[Ruimtesoort / Werkprogramma ]],'Prijzenblad Keender'!$C$2:$C$10,'Prijzenblad Keender'!$G$2:$G$10,"")</f>
        <v>0</v>
      </c>
      <c r="M254" s="416">
        <f t="shared" si="3"/>
        <v>0</v>
      </c>
      <c r="O254" s="107"/>
    </row>
    <row r="255" spans="1:15">
      <c r="A255" s="279" t="s">
        <v>29</v>
      </c>
      <c r="B255" s="59" t="s">
        <v>529</v>
      </c>
      <c r="C255" s="61" t="s">
        <v>529</v>
      </c>
      <c r="D255" s="61" t="s">
        <v>530</v>
      </c>
      <c r="E255" s="61" t="s">
        <v>501</v>
      </c>
      <c r="F255" s="59" t="s">
        <v>443</v>
      </c>
      <c r="G255" s="59" t="s">
        <v>446</v>
      </c>
      <c r="H255" s="59" t="str">
        <f>VLOOKUP(G255,Ruimtesoort[],2,FALSE)</f>
        <v>Vakspecifieke ruimte</v>
      </c>
      <c r="I255" s="102">
        <v>25</v>
      </c>
      <c r="J255" s="61" t="s">
        <v>536</v>
      </c>
      <c r="K255" s="66">
        <v>92</v>
      </c>
      <c r="L255" s="100">
        <f>_xlfn.XLOOKUP(Ruimtestaat[[#This Row],[Ruimtesoort / Werkprogramma ]],'Prijzenblad Keender'!$C$2:$C$10,'Prijzenblad Keender'!$G$2:$G$10,"")</f>
        <v>0</v>
      </c>
      <c r="M255" s="416">
        <f t="shared" si="3"/>
        <v>0</v>
      </c>
      <c r="O255" s="107"/>
    </row>
    <row r="256" spans="1:15">
      <c r="A256" s="279" t="s">
        <v>29</v>
      </c>
      <c r="B256" s="59" t="s">
        <v>529</v>
      </c>
      <c r="C256" s="61" t="s">
        <v>529</v>
      </c>
      <c r="D256" s="61" t="s">
        <v>530</v>
      </c>
      <c r="E256" s="61" t="s">
        <v>501</v>
      </c>
      <c r="F256" s="59" t="s">
        <v>443</v>
      </c>
      <c r="G256" s="61" t="s">
        <v>444</v>
      </c>
      <c r="H256" s="59" t="str">
        <f>VLOOKUP(G256,Ruimtesoort[],2,FALSE)</f>
        <v>Niet in onderhoud</v>
      </c>
      <c r="I256" s="102">
        <v>26</v>
      </c>
      <c r="J256" s="61" t="s">
        <v>533</v>
      </c>
      <c r="K256" s="66">
        <v>6.8</v>
      </c>
      <c r="L256" s="100">
        <f>_xlfn.XLOOKUP(Ruimtestaat[[#This Row],[Ruimtesoort / Werkprogramma ]],'Prijzenblad Keender'!$C$2:$C$10,'Prijzenblad Keender'!$G$2:$G$10,"")</f>
        <v>0</v>
      </c>
      <c r="M256" s="416">
        <f t="shared" si="3"/>
        <v>0</v>
      </c>
      <c r="O256" s="107"/>
    </row>
    <row r="257" spans="1:15">
      <c r="A257" s="279" t="s">
        <v>29</v>
      </c>
      <c r="B257" s="59" t="s">
        <v>529</v>
      </c>
      <c r="C257" s="61" t="s">
        <v>529</v>
      </c>
      <c r="D257" s="61" t="s">
        <v>530</v>
      </c>
      <c r="E257" s="61" t="s">
        <v>501</v>
      </c>
      <c r="F257" s="59" t="s">
        <v>443</v>
      </c>
      <c r="G257" s="61" t="s">
        <v>452</v>
      </c>
      <c r="H257" s="59" t="str">
        <f>VLOOKUP(G257,Ruimtesoort[],2,FALSE)</f>
        <v>Klaslokaal</v>
      </c>
      <c r="I257" s="102">
        <v>27</v>
      </c>
      <c r="J257" s="61" t="s">
        <v>533</v>
      </c>
      <c r="K257" s="66">
        <v>72</v>
      </c>
      <c r="L257" s="100">
        <f>_xlfn.XLOOKUP(Ruimtestaat[[#This Row],[Ruimtesoort / Werkprogramma ]],'Prijzenblad Keender'!$C$2:$C$10,'Prijzenblad Keender'!$G$2:$G$10,"")</f>
        <v>0</v>
      </c>
      <c r="M257" s="416">
        <f t="shared" si="3"/>
        <v>0</v>
      </c>
      <c r="O257" s="107"/>
    </row>
    <row r="258" spans="1:15">
      <c r="A258" s="279" t="s">
        <v>29</v>
      </c>
      <c r="B258" s="59" t="s">
        <v>529</v>
      </c>
      <c r="C258" s="61" t="s">
        <v>529</v>
      </c>
      <c r="D258" s="61" t="s">
        <v>530</v>
      </c>
      <c r="E258" s="61" t="s">
        <v>501</v>
      </c>
      <c r="F258" s="59" t="s">
        <v>443</v>
      </c>
      <c r="G258" s="61" t="s">
        <v>480</v>
      </c>
      <c r="H258" s="59" t="str">
        <f>VLOOKUP(G258,Ruimtesoort[],2,FALSE)</f>
        <v>Niet in onderhoud</v>
      </c>
      <c r="I258" s="102">
        <v>28</v>
      </c>
      <c r="J258" s="61" t="s">
        <v>450</v>
      </c>
      <c r="K258" s="66">
        <v>3.3</v>
      </c>
      <c r="L258" s="100">
        <f>_xlfn.XLOOKUP(Ruimtestaat[[#This Row],[Ruimtesoort / Werkprogramma ]],'Prijzenblad Keender'!$C$2:$C$10,'Prijzenblad Keender'!$G$2:$G$10,"")</f>
        <v>0</v>
      </c>
      <c r="M258" s="416">
        <f t="shared" si="3"/>
        <v>0</v>
      </c>
      <c r="O258" s="107"/>
    </row>
    <row r="259" spans="1:15">
      <c r="A259" s="279" t="s">
        <v>29</v>
      </c>
      <c r="B259" s="59" t="s">
        <v>529</v>
      </c>
      <c r="C259" s="61" t="s">
        <v>529</v>
      </c>
      <c r="D259" s="61" t="s">
        <v>530</v>
      </c>
      <c r="E259" s="61" t="s">
        <v>501</v>
      </c>
      <c r="F259" s="59" t="s">
        <v>443</v>
      </c>
      <c r="G259" s="61" t="s">
        <v>453</v>
      </c>
      <c r="H259" s="59" t="str">
        <f>VLOOKUP(G259,Ruimtesoort[],2,FALSE)</f>
        <v>Verkeersruimte</v>
      </c>
      <c r="I259" s="102">
        <v>29</v>
      </c>
      <c r="J259" s="61" t="s">
        <v>465</v>
      </c>
      <c r="K259" s="66">
        <v>16.7</v>
      </c>
      <c r="L259" s="100">
        <f>_xlfn.XLOOKUP(Ruimtestaat[[#This Row],[Ruimtesoort / Werkprogramma ]],'Prijzenblad Keender'!$C$2:$C$10,'Prijzenblad Keender'!$G$2:$G$10,"")</f>
        <v>0</v>
      </c>
      <c r="M259" s="416">
        <f t="shared" si="3"/>
        <v>0</v>
      </c>
      <c r="O259" s="107"/>
    </row>
    <row r="260" spans="1:15">
      <c r="A260" s="279" t="s">
        <v>29</v>
      </c>
      <c r="B260" s="59" t="s">
        <v>529</v>
      </c>
      <c r="C260" s="61" t="s">
        <v>529</v>
      </c>
      <c r="D260" s="61" t="s">
        <v>530</v>
      </c>
      <c r="E260" s="61" t="s">
        <v>501</v>
      </c>
      <c r="F260" s="59" t="s">
        <v>443</v>
      </c>
      <c r="G260" s="61" t="s">
        <v>409</v>
      </c>
      <c r="H260" s="59" t="str">
        <f>VLOOKUP(G260,Ruimtesoort[],2,FALSE)</f>
        <v>BSO / kinderdagopvang /peuterspeelzaal</v>
      </c>
      <c r="I260" s="102">
        <v>30</v>
      </c>
      <c r="J260" s="61" t="s">
        <v>533</v>
      </c>
      <c r="K260" s="66">
        <v>51</v>
      </c>
      <c r="L260" s="100">
        <f>_xlfn.XLOOKUP(Ruimtestaat[[#This Row],[Ruimtesoort / Werkprogramma ]],'Prijzenblad Keender'!$C$2:$C$10,'Prijzenblad Keender'!$G$2:$G$10,"")</f>
        <v>0</v>
      </c>
      <c r="M260" s="416">
        <f t="shared" ref="M260:M323" si="4">IF(L260=0,0,L260*K260)</f>
        <v>0</v>
      </c>
      <c r="O260" s="107"/>
    </row>
    <row r="261" spans="1:15">
      <c r="A261" s="279" t="s">
        <v>29</v>
      </c>
      <c r="B261" s="59" t="s">
        <v>529</v>
      </c>
      <c r="C261" s="61" t="s">
        <v>529</v>
      </c>
      <c r="D261" s="61" t="s">
        <v>530</v>
      </c>
      <c r="E261" s="61" t="s">
        <v>501</v>
      </c>
      <c r="F261" s="59" t="s">
        <v>443</v>
      </c>
      <c r="G261" s="61" t="s">
        <v>469</v>
      </c>
      <c r="H261" s="59" t="str">
        <f>VLOOKUP(G261,Ruimtesoort[],2,FALSE)</f>
        <v>Vakspecifieke ruimte</v>
      </c>
      <c r="I261" s="102">
        <v>31</v>
      </c>
      <c r="J261" s="61" t="s">
        <v>534</v>
      </c>
      <c r="K261" s="66">
        <v>7.9</v>
      </c>
      <c r="L261" s="100">
        <f>_xlfn.XLOOKUP(Ruimtestaat[[#This Row],[Ruimtesoort / Werkprogramma ]],'Prijzenblad Keender'!$C$2:$C$10,'Prijzenblad Keender'!$G$2:$G$10,"")</f>
        <v>0</v>
      </c>
      <c r="M261" s="416">
        <f t="shared" si="4"/>
        <v>0</v>
      </c>
      <c r="O261" s="107"/>
    </row>
    <row r="262" spans="1:15">
      <c r="A262" s="279" t="s">
        <v>29</v>
      </c>
      <c r="B262" s="59" t="s">
        <v>529</v>
      </c>
      <c r="C262" s="61" t="s">
        <v>529</v>
      </c>
      <c r="D262" s="61" t="s">
        <v>530</v>
      </c>
      <c r="E262" s="61" t="s">
        <v>501</v>
      </c>
      <c r="F262" s="59" t="s">
        <v>443</v>
      </c>
      <c r="G262" s="61" t="s">
        <v>388</v>
      </c>
      <c r="H262" s="59" t="str">
        <f>VLOOKUP(G262,Ruimtesoort[],2,FALSE)</f>
        <v>Administratieve ruimte</v>
      </c>
      <c r="I262" s="102">
        <v>32</v>
      </c>
      <c r="J262" s="61" t="s">
        <v>534</v>
      </c>
      <c r="K262" s="66">
        <v>18</v>
      </c>
      <c r="L262" s="100">
        <f>_xlfn.XLOOKUP(Ruimtestaat[[#This Row],[Ruimtesoort / Werkprogramma ]],'Prijzenblad Keender'!$C$2:$C$10,'Prijzenblad Keender'!$G$2:$G$10,"")</f>
        <v>0</v>
      </c>
      <c r="M262" s="416">
        <f t="shared" si="4"/>
        <v>0</v>
      </c>
      <c r="O262" s="107"/>
    </row>
    <row r="263" spans="1:15">
      <c r="A263" s="279" t="s">
        <v>29</v>
      </c>
      <c r="B263" s="59" t="s">
        <v>537</v>
      </c>
      <c r="C263" s="59" t="s">
        <v>537</v>
      </c>
      <c r="D263" s="59" t="s">
        <v>538</v>
      </c>
      <c r="E263" s="59" t="s">
        <v>501</v>
      </c>
      <c r="F263" s="59" t="s">
        <v>443</v>
      </c>
      <c r="G263" s="59" t="s">
        <v>455</v>
      </c>
      <c r="H263" s="59" t="str">
        <f>VLOOKUP(G263,Ruimtesoort[],2,FALSE)</f>
        <v>Verkeersruimte</v>
      </c>
      <c r="I263" s="102" t="s">
        <v>539</v>
      </c>
      <c r="J263" s="61" t="s">
        <v>459</v>
      </c>
      <c r="K263" s="65">
        <v>13</v>
      </c>
      <c r="L263" s="99">
        <f>_xlfn.XLOOKUP(Ruimtestaat[[#This Row],[Ruimtesoort / Werkprogramma ]],'Prijzenblad Keender'!$C$2:$C$10,'Prijzenblad Keender'!$G$2:$G$10,"")</f>
        <v>0</v>
      </c>
      <c r="M263" s="280">
        <f t="shared" si="4"/>
        <v>0</v>
      </c>
      <c r="O263" s="107"/>
    </row>
    <row r="264" spans="1:15">
      <c r="A264" s="279" t="s">
        <v>29</v>
      </c>
      <c r="B264" s="59" t="s">
        <v>537</v>
      </c>
      <c r="C264" s="59" t="s">
        <v>537</v>
      </c>
      <c r="D264" s="59" t="s">
        <v>538</v>
      </c>
      <c r="E264" s="59" t="s">
        <v>501</v>
      </c>
      <c r="F264" s="59" t="s">
        <v>443</v>
      </c>
      <c r="G264" s="59" t="s">
        <v>132</v>
      </c>
      <c r="H264" s="59" t="str">
        <f>VLOOKUP(G264,Ruimtesoort[],2,FALSE)</f>
        <v>Verkeersruimte</v>
      </c>
      <c r="I264" s="102" t="s">
        <v>540</v>
      </c>
      <c r="J264" s="61" t="s">
        <v>541</v>
      </c>
      <c r="K264" s="65">
        <v>91</v>
      </c>
      <c r="L264" s="99">
        <f>_xlfn.XLOOKUP(Ruimtestaat[[#This Row],[Ruimtesoort / Werkprogramma ]],'Prijzenblad Keender'!$C$2:$C$10,'Prijzenblad Keender'!$G$2:$G$10,"")</f>
        <v>0</v>
      </c>
      <c r="M264" s="280">
        <f t="shared" si="4"/>
        <v>0</v>
      </c>
      <c r="O264" s="107"/>
    </row>
    <row r="265" spans="1:15">
      <c r="A265" s="279" t="s">
        <v>29</v>
      </c>
      <c r="B265" s="59" t="s">
        <v>537</v>
      </c>
      <c r="C265" s="59" t="s">
        <v>537</v>
      </c>
      <c r="D265" s="59" t="s">
        <v>538</v>
      </c>
      <c r="E265" s="59" t="s">
        <v>501</v>
      </c>
      <c r="F265" s="59" t="s">
        <v>443</v>
      </c>
      <c r="G265" s="59" t="s">
        <v>182</v>
      </c>
      <c r="H265" s="59" t="str">
        <f>VLOOKUP(G265,Ruimtesoort[],2,FALSE)</f>
        <v>Restauratieve ruimte</v>
      </c>
      <c r="I265" s="102" t="s">
        <v>542</v>
      </c>
      <c r="J265" s="61" t="s">
        <v>533</v>
      </c>
      <c r="K265" s="65">
        <v>24</v>
      </c>
      <c r="L265" s="99">
        <f>_xlfn.XLOOKUP(Ruimtestaat[[#This Row],[Ruimtesoort / Werkprogramma ]],'Prijzenblad Keender'!$C$2:$C$10,'Prijzenblad Keender'!$G$2:$G$10,"")</f>
        <v>0</v>
      </c>
      <c r="M265" s="280">
        <f t="shared" si="4"/>
        <v>0</v>
      </c>
      <c r="O265" s="107"/>
    </row>
    <row r="266" spans="1:15">
      <c r="A266" s="279" t="s">
        <v>29</v>
      </c>
      <c r="B266" s="59" t="s">
        <v>537</v>
      </c>
      <c r="C266" s="59" t="s">
        <v>537</v>
      </c>
      <c r="D266" s="59" t="s">
        <v>538</v>
      </c>
      <c r="E266" s="59" t="s">
        <v>501</v>
      </c>
      <c r="F266" s="59" t="s">
        <v>443</v>
      </c>
      <c r="G266" s="59" t="s">
        <v>323</v>
      </c>
      <c r="H266" s="59" t="str">
        <f>VLOOKUP(G266,Ruimtesoort[],2,FALSE)</f>
        <v>Vakspecifieke ruimte</v>
      </c>
      <c r="I266" s="102" t="s">
        <v>543</v>
      </c>
      <c r="J266" s="61" t="s">
        <v>533</v>
      </c>
      <c r="K266" s="65">
        <v>15</v>
      </c>
      <c r="L266" s="99">
        <f>_xlfn.XLOOKUP(Ruimtestaat[[#This Row],[Ruimtesoort / Werkprogramma ]],'Prijzenblad Keender'!$C$2:$C$10,'Prijzenblad Keender'!$G$2:$G$10,"")</f>
        <v>0</v>
      </c>
      <c r="M266" s="280">
        <f t="shared" si="4"/>
        <v>0</v>
      </c>
      <c r="O266" s="107"/>
    </row>
    <row r="267" spans="1:15">
      <c r="A267" s="279" t="s">
        <v>29</v>
      </c>
      <c r="B267" s="59" t="s">
        <v>537</v>
      </c>
      <c r="C267" s="59" t="s">
        <v>537</v>
      </c>
      <c r="D267" s="59" t="s">
        <v>538</v>
      </c>
      <c r="E267" s="59" t="s">
        <v>501</v>
      </c>
      <c r="F267" s="59" t="s">
        <v>443</v>
      </c>
      <c r="G267" s="59" t="s">
        <v>469</v>
      </c>
      <c r="H267" s="59" t="str">
        <f>VLOOKUP(G267,Ruimtesoort[],2,FALSE)</f>
        <v>Vakspecifieke ruimte</v>
      </c>
      <c r="I267" s="102" t="s">
        <v>544</v>
      </c>
      <c r="J267" s="61" t="s">
        <v>533</v>
      </c>
      <c r="K267" s="65">
        <v>15</v>
      </c>
      <c r="L267" s="99">
        <f>_xlfn.XLOOKUP(Ruimtestaat[[#This Row],[Ruimtesoort / Werkprogramma ]],'Prijzenblad Keender'!$C$2:$C$10,'Prijzenblad Keender'!$G$2:$G$10,"")</f>
        <v>0</v>
      </c>
      <c r="M267" s="280">
        <f t="shared" si="4"/>
        <v>0</v>
      </c>
      <c r="O267" s="107"/>
    </row>
    <row r="268" spans="1:15">
      <c r="A268" s="279" t="s">
        <v>29</v>
      </c>
      <c r="B268" s="59" t="s">
        <v>537</v>
      </c>
      <c r="C268" s="59" t="s">
        <v>537</v>
      </c>
      <c r="D268" s="59" t="s">
        <v>538</v>
      </c>
      <c r="E268" s="59" t="s">
        <v>501</v>
      </c>
      <c r="F268" s="59" t="s">
        <v>443</v>
      </c>
      <c r="G268" s="59" t="s">
        <v>167</v>
      </c>
      <c r="H268" s="59" t="str">
        <f>VLOOKUP(G268,Ruimtesoort[],2,FALSE)</f>
        <v>Administratieve ruimte</v>
      </c>
      <c r="I268" s="102" t="s">
        <v>545</v>
      </c>
      <c r="J268" s="61" t="s">
        <v>533</v>
      </c>
      <c r="K268" s="65">
        <v>42</v>
      </c>
      <c r="L268" s="99">
        <f>_xlfn.XLOOKUP(Ruimtestaat[[#This Row],[Ruimtesoort / Werkprogramma ]],'Prijzenblad Keender'!$C$2:$C$10,'Prijzenblad Keender'!$G$2:$G$10,"")</f>
        <v>0</v>
      </c>
      <c r="M268" s="280">
        <f t="shared" si="4"/>
        <v>0</v>
      </c>
      <c r="O268" s="107"/>
    </row>
    <row r="269" spans="1:15">
      <c r="A269" s="279" t="s">
        <v>29</v>
      </c>
      <c r="B269" s="59" t="s">
        <v>537</v>
      </c>
      <c r="C269" s="59" t="s">
        <v>537</v>
      </c>
      <c r="D269" s="59" t="s">
        <v>538</v>
      </c>
      <c r="E269" s="59" t="s">
        <v>501</v>
      </c>
      <c r="F269" s="59" t="s">
        <v>443</v>
      </c>
      <c r="G269" s="59" t="s">
        <v>73</v>
      </c>
      <c r="H269" s="59" t="str">
        <f>VLOOKUP(G269,Ruimtesoort[],2,FALSE)</f>
        <v>Niet in onderhoud</v>
      </c>
      <c r="I269" s="102" t="s">
        <v>546</v>
      </c>
      <c r="J269" s="61" t="s">
        <v>533</v>
      </c>
      <c r="K269" s="65">
        <v>10</v>
      </c>
      <c r="L269" s="99">
        <f>_xlfn.XLOOKUP(Ruimtestaat[[#This Row],[Ruimtesoort / Werkprogramma ]],'Prijzenblad Keender'!$C$2:$C$10,'Prijzenblad Keender'!$G$2:$G$10,"")</f>
        <v>0</v>
      </c>
      <c r="M269" s="280">
        <f t="shared" si="4"/>
        <v>0</v>
      </c>
      <c r="O269" s="107"/>
    </row>
    <row r="270" spans="1:15">
      <c r="A270" s="279" t="s">
        <v>29</v>
      </c>
      <c r="B270" s="59" t="s">
        <v>537</v>
      </c>
      <c r="C270" s="59" t="s">
        <v>537</v>
      </c>
      <c r="D270" s="59" t="s">
        <v>538</v>
      </c>
      <c r="E270" s="59" t="s">
        <v>501</v>
      </c>
      <c r="F270" s="59" t="s">
        <v>443</v>
      </c>
      <c r="G270" s="59" t="s">
        <v>330</v>
      </c>
      <c r="H270" s="59" t="str">
        <f>VLOOKUP(G270,Ruimtesoort[],2,FALSE)</f>
        <v>Sanitair</v>
      </c>
      <c r="I270" s="102" t="s">
        <v>547</v>
      </c>
      <c r="J270" s="61" t="s">
        <v>532</v>
      </c>
      <c r="K270" s="65">
        <v>22</v>
      </c>
      <c r="L270" s="99">
        <f>_xlfn.XLOOKUP(Ruimtestaat[[#This Row],[Ruimtesoort / Werkprogramma ]],'Prijzenblad Keender'!$C$2:$C$10,'Prijzenblad Keender'!$G$2:$G$10,"")</f>
        <v>0</v>
      </c>
      <c r="M270" s="280">
        <f t="shared" si="4"/>
        <v>0</v>
      </c>
      <c r="O270" s="107"/>
    </row>
    <row r="271" spans="1:15">
      <c r="A271" s="279" t="s">
        <v>29</v>
      </c>
      <c r="B271" s="59" t="s">
        <v>537</v>
      </c>
      <c r="C271" s="59" t="s">
        <v>537</v>
      </c>
      <c r="D271" s="59" t="s">
        <v>538</v>
      </c>
      <c r="E271" s="59" t="s">
        <v>501</v>
      </c>
      <c r="F271" s="59" t="s">
        <v>443</v>
      </c>
      <c r="G271" s="59" t="s">
        <v>98</v>
      </c>
      <c r="H271" s="59" t="str">
        <f>VLOOKUP(G271,Ruimtesoort[],2,FALSE)</f>
        <v>Vakspecifieke ruimte</v>
      </c>
      <c r="I271" s="102" t="s">
        <v>548</v>
      </c>
      <c r="J271" s="61" t="s">
        <v>533</v>
      </c>
      <c r="K271" s="65">
        <v>39</v>
      </c>
      <c r="L271" s="99">
        <f>_xlfn.XLOOKUP(Ruimtestaat[[#This Row],[Ruimtesoort / Werkprogramma ]],'Prijzenblad Keender'!$C$2:$C$10,'Prijzenblad Keender'!$G$2:$G$10,"")</f>
        <v>0</v>
      </c>
      <c r="M271" s="280">
        <f t="shared" si="4"/>
        <v>0</v>
      </c>
      <c r="O271" s="107"/>
    </row>
    <row r="272" spans="1:15">
      <c r="A272" s="279" t="s">
        <v>29</v>
      </c>
      <c r="B272" s="59" t="s">
        <v>537</v>
      </c>
      <c r="C272" s="59" t="s">
        <v>537</v>
      </c>
      <c r="D272" s="59" t="s">
        <v>538</v>
      </c>
      <c r="E272" s="59" t="s">
        <v>501</v>
      </c>
      <c r="F272" s="59" t="s">
        <v>443</v>
      </c>
      <c r="G272" s="59" t="s">
        <v>354</v>
      </c>
      <c r="H272" s="59" t="str">
        <f>VLOOKUP(G272,Ruimtesoort[],2,FALSE)</f>
        <v>Verkeersruimte</v>
      </c>
      <c r="I272" s="102" t="s">
        <v>549</v>
      </c>
      <c r="J272" s="61" t="s">
        <v>459</v>
      </c>
      <c r="K272" s="65">
        <v>13</v>
      </c>
      <c r="L272" s="99">
        <f>_xlfn.XLOOKUP(Ruimtestaat[[#This Row],[Ruimtesoort / Werkprogramma ]],'Prijzenblad Keender'!$C$2:$C$10,'Prijzenblad Keender'!$G$2:$G$10,"")</f>
        <v>0</v>
      </c>
      <c r="M272" s="280">
        <f t="shared" si="4"/>
        <v>0</v>
      </c>
      <c r="O272" s="107"/>
    </row>
    <row r="273" spans="1:15">
      <c r="A273" s="279" t="s">
        <v>29</v>
      </c>
      <c r="B273" s="59" t="s">
        <v>537</v>
      </c>
      <c r="C273" s="59" t="s">
        <v>537</v>
      </c>
      <c r="D273" s="59" t="s">
        <v>538</v>
      </c>
      <c r="E273" s="59" t="s">
        <v>501</v>
      </c>
      <c r="F273" s="59" t="s">
        <v>443</v>
      </c>
      <c r="G273" s="59" t="s">
        <v>215</v>
      </c>
      <c r="H273" s="59" t="str">
        <f>VLOOKUP(G273,Ruimtesoort[],2,FALSE)</f>
        <v>Klaslokaal</v>
      </c>
      <c r="I273" s="102" t="s">
        <v>550</v>
      </c>
      <c r="J273" s="61" t="s">
        <v>533</v>
      </c>
      <c r="K273" s="65">
        <v>40</v>
      </c>
      <c r="L273" s="99">
        <f>_xlfn.XLOOKUP(Ruimtestaat[[#This Row],[Ruimtesoort / Werkprogramma ]],'Prijzenblad Keender'!$C$2:$C$10,'Prijzenblad Keender'!$G$2:$G$10,"")</f>
        <v>0</v>
      </c>
      <c r="M273" s="280">
        <f t="shared" si="4"/>
        <v>0</v>
      </c>
      <c r="O273" s="107"/>
    </row>
    <row r="274" spans="1:15">
      <c r="A274" s="279" t="s">
        <v>29</v>
      </c>
      <c r="B274" s="59" t="s">
        <v>537</v>
      </c>
      <c r="C274" s="59" t="s">
        <v>537</v>
      </c>
      <c r="D274" s="59" t="s">
        <v>538</v>
      </c>
      <c r="E274" s="59" t="s">
        <v>501</v>
      </c>
      <c r="F274" s="59" t="s">
        <v>443</v>
      </c>
      <c r="G274" s="59" t="s">
        <v>414</v>
      </c>
      <c r="H274" s="59" t="str">
        <f>VLOOKUP(G274,Ruimtesoort[],2,FALSE)</f>
        <v>Klaslokaal</v>
      </c>
      <c r="I274" s="102" t="s">
        <v>551</v>
      </c>
      <c r="J274" s="61" t="s">
        <v>533</v>
      </c>
      <c r="K274" s="65">
        <v>209</v>
      </c>
      <c r="L274" s="99">
        <f>_xlfn.XLOOKUP(Ruimtestaat[[#This Row],[Ruimtesoort / Werkprogramma ]],'Prijzenblad Keender'!$C$2:$C$10,'Prijzenblad Keender'!$G$2:$G$10,"")</f>
        <v>0</v>
      </c>
      <c r="M274" s="280">
        <f t="shared" si="4"/>
        <v>0</v>
      </c>
      <c r="O274" s="107"/>
    </row>
    <row r="275" spans="1:15">
      <c r="A275" s="279" t="s">
        <v>29</v>
      </c>
      <c r="B275" s="59" t="s">
        <v>537</v>
      </c>
      <c r="C275" s="59" t="s">
        <v>537</v>
      </c>
      <c r="D275" s="59" t="s">
        <v>538</v>
      </c>
      <c r="E275" s="59" t="s">
        <v>501</v>
      </c>
      <c r="F275" s="59" t="s">
        <v>443</v>
      </c>
      <c r="G275" s="59" t="s">
        <v>552</v>
      </c>
      <c r="H275" s="59" t="str">
        <f>VLOOKUP(G275,Ruimtesoort[],2,FALSE)</f>
        <v>Vakspecifieke ruimte</v>
      </c>
      <c r="I275" s="102" t="s">
        <v>553</v>
      </c>
      <c r="J275" s="61" t="s">
        <v>533</v>
      </c>
      <c r="K275" s="65">
        <v>19</v>
      </c>
      <c r="L275" s="99">
        <f>_xlfn.XLOOKUP(Ruimtestaat[[#This Row],[Ruimtesoort / Werkprogramma ]],'Prijzenblad Keender'!$C$2:$C$10,'Prijzenblad Keender'!$G$2:$G$10,"")</f>
        <v>0</v>
      </c>
      <c r="M275" s="280">
        <f t="shared" si="4"/>
        <v>0</v>
      </c>
      <c r="O275" s="107"/>
    </row>
    <row r="276" spans="1:15">
      <c r="A276" s="279" t="s">
        <v>29</v>
      </c>
      <c r="B276" s="59" t="s">
        <v>537</v>
      </c>
      <c r="C276" s="59" t="s">
        <v>537</v>
      </c>
      <c r="D276" s="59" t="s">
        <v>538</v>
      </c>
      <c r="E276" s="59" t="s">
        <v>501</v>
      </c>
      <c r="F276" s="59" t="s">
        <v>443</v>
      </c>
      <c r="G276" s="59" t="s">
        <v>73</v>
      </c>
      <c r="H276" s="59" t="str">
        <f>VLOOKUP(G276,Ruimtesoort[],2,FALSE)</f>
        <v>Niet in onderhoud</v>
      </c>
      <c r="I276" s="102" t="s">
        <v>554</v>
      </c>
      <c r="J276" s="61" t="s">
        <v>533</v>
      </c>
      <c r="K276" s="65">
        <v>10</v>
      </c>
      <c r="L276" s="99">
        <f>_xlfn.XLOOKUP(Ruimtestaat[[#This Row],[Ruimtesoort / Werkprogramma ]],'Prijzenblad Keender'!$C$2:$C$10,'Prijzenblad Keender'!$G$2:$G$10,"")</f>
        <v>0</v>
      </c>
      <c r="M276" s="280">
        <f t="shared" si="4"/>
        <v>0</v>
      </c>
      <c r="O276" s="107"/>
    </row>
    <row r="277" spans="1:15">
      <c r="A277" s="279" t="s">
        <v>29</v>
      </c>
      <c r="B277" s="59" t="s">
        <v>537</v>
      </c>
      <c r="C277" s="59" t="s">
        <v>537</v>
      </c>
      <c r="D277" s="59" t="s">
        <v>538</v>
      </c>
      <c r="E277" s="59" t="s">
        <v>501</v>
      </c>
      <c r="F277" s="59" t="s">
        <v>443</v>
      </c>
      <c r="G277" s="59" t="s">
        <v>316</v>
      </c>
      <c r="H277" s="59" t="str">
        <f>VLOOKUP(G277,Ruimtesoort[],2,FALSE)</f>
        <v>Vakspecifieke ruimte</v>
      </c>
      <c r="I277" s="102" t="s">
        <v>555</v>
      </c>
      <c r="J277" s="61" t="s">
        <v>447</v>
      </c>
      <c r="K277" s="65">
        <v>84</v>
      </c>
      <c r="L277" s="99">
        <f>_xlfn.XLOOKUP(Ruimtestaat[[#This Row],[Ruimtesoort / Werkprogramma ]],'Prijzenblad Keender'!$C$2:$C$10,'Prijzenblad Keender'!$G$2:$G$10,"")</f>
        <v>0</v>
      </c>
      <c r="M277" s="280">
        <f t="shared" si="4"/>
        <v>0</v>
      </c>
      <c r="O277" s="107"/>
    </row>
    <row r="278" spans="1:15">
      <c r="A278" s="279" t="s">
        <v>29</v>
      </c>
      <c r="B278" s="59" t="s">
        <v>537</v>
      </c>
      <c r="C278" s="59" t="s">
        <v>537</v>
      </c>
      <c r="D278" s="59" t="s">
        <v>538</v>
      </c>
      <c r="E278" s="59" t="s">
        <v>501</v>
      </c>
      <c r="F278" s="59" t="s">
        <v>443</v>
      </c>
      <c r="G278" s="59" t="s">
        <v>73</v>
      </c>
      <c r="H278" s="59" t="str">
        <f>VLOOKUP(G278,Ruimtesoort[],2,FALSE)</f>
        <v>Niet in onderhoud</v>
      </c>
      <c r="I278" s="102" t="s">
        <v>556</v>
      </c>
      <c r="J278" s="61" t="s">
        <v>533</v>
      </c>
      <c r="K278" s="65">
        <v>4</v>
      </c>
      <c r="L278" s="99">
        <f>_xlfn.XLOOKUP(Ruimtestaat[[#This Row],[Ruimtesoort / Werkprogramma ]],'Prijzenblad Keender'!$C$2:$C$10,'Prijzenblad Keender'!$G$2:$G$10,"")</f>
        <v>0</v>
      </c>
      <c r="M278" s="280">
        <f t="shared" si="4"/>
        <v>0</v>
      </c>
      <c r="O278" s="107"/>
    </row>
    <row r="279" spans="1:15">
      <c r="A279" s="279" t="s">
        <v>29</v>
      </c>
      <c r="B279" s="59" t="s">
        <v>537</v>
      </c>
      <c r="C279" s="59" t="s">
        <v>537</v>
      </c>
      <c r="D279" s="59" t="s">
        <v>538</v>
      </c>
      <c r="E279" s="59" t="s">
        <v>501</v>
      </c>
      <c r="F279" s="59" t="s">
        <v>443</v>
      </c>
      <c r="G279" s="59" t="s">
        <v>330</v>
      </c>
      <c r="H279" s="59" t="str">
        <f>VLOOKUP(G279,Ruimtesoort[],2,FALSE)</f>
        <v>Sanitair</v>
      </c>
      <c r="I279" s="102" t="s">
        <v>557</v>
      </c>
      <c r="J279" s="61" t="s">
        <v>474</v>
      </c>
      <c r="K279" s="65">
        <v>1</v>
      </c>
      <c r="L279" s="99">
        <f>_xlfn.XLOOKUP(Ruimtestaat[[#This Row],[Ruimtesoort / Werkprogramma ]],'Prijzenblad Keender'!$C$2:$C$10,'Prijzenblad Keender'!$G$2:$G$10,"")</f>
        <v>0</v>
      </c>
      <c r="M279" s="280">
        <f t="shared" si="4"/>
        <v>0</v>
      </c>
      <c r="O279" s="107"/>
    </row>
    <row r="280" spans="1:15">
      <c r="A280" s="279" t="s">
        <v>29</v>
      </c>
      <c r="B280" s="59" t="s">
        <v>537</v>
      </c>
      <c r="C280" s="59" t="s">
        <v>537</v>
      </c>
      <c r="D280" s="59" t="s">
        <v>538</v>
      </c>
      <c r="E280" s="59" t="s">
        <v>501</v>
      </c>
      <c r="F280" s="59" t="s">
        <v>443</v>
      </c>
      <c r="G280" s="59" t="s">
        <v>73</v>
      </c>
      <c r="H280" s="59" t="str">
        <f>VLOOKUP(G280,Ruimtesoort[],2,FALSE)</f>
        <v>Niet in onderhoud</v>
      </c>
      <c r="I280" s="102" t="s">
        <v>558</v>
      </c>
      <c r="J280" s="61" t="s">
        <v>533</v>
      </c>
      <c r="K280" s="65">
        <v>27</v>
      </c>
      <c r="L280" s="99">
        <f>_xlfn.XLOOKUP(Ruimtestaat[[#This Row],[Ruimtesoort / Werkprogramma ]],'Prijzenblad Keender'!$C$2:$C$10,'Prijzenblad Keender'!$G$2:$G$10,"")</f>
        <v>0</v>
      </c>
      <c r="M280" s="280">
        <f t="shared" si="4"/>
        <v>0</v>
      </c>
      <c r="O280" s="107"/>
    </row>
    <row r="281" spans="1:15">
      <c r="A281" s="279" t="s">
        <v>29</v>
      </c>
      <c r="B281" s="59" t="s">
        <v>537</v>
      </c>
      <c r="C281" s="59" t="s">
        <v>537</v>
      </c>
      <c r="D281" s="59" t="s">
        <v>538</v>
      </c>
      <c r="E281" s="59" t="s">
        <v>501</v>
      </c>
      <c r="F281" s="59" t="s">
        <v>443</v>
      </c>
      <c r="G281" s="59" t="s">
        <v>330</v>
      </c>
      <c r="H281" s="59" t="str">
        <f>VLOOKUP(G281,Ruimtesoort[],2,FALSE)</f>
        <v>Sanitair</v>
      </c>
      <c r="I281" s="102" t="s">
        <v>559</v>
      </c>
      <c r="J281" s="61" t="s">
        <v>474</v>
      </c>
      <c r="K281" s="65">
        <v>2</v>
      </c>
      <c r="L281" s="99">
        <f>_xlfn.XLOOKUP(Ruimtestaat[[#This Row],[Ruimtesoort / Werkprogramma ]],'Prijzenblad Keender'!$C$2:$C$10,'Prijzenblad Keender'!$G$2:$G$10,"")</f>
        <v>0</v>
      </c>
      <c r="M281" s="280">
        <f t="shared" si="4"/>
        <v>0</v>
      </c>
      <c r="O281" s="107"/>
    </row>
    <row r="282" spans="1:15">
      <c r="A282" s="279" t="s">
        <v>29</v>
      </c>
      <c r="B282" s="59" t="s">
        <v>537</v>
      </c>
      <c r="C282" s="59" t="s">
        <v>537</v>
      </c>
      <c r="D282" s="59" t="s">
        <v>538</v>
      </c>
      <c r="E282" s="59" t="s">
        <v>501</v>
      </c>
      <c r="F282" s="59" t="s">
        <v>443</v>
      </c>
      <c r="G282" s="59" t="s">
        <v>330</v>
      </c>
      <c r="H282" s="59" t="str">
        <f>VLOOKUP(G282,Ruimtesoort[],2,FALSE)</f>
        <v>Sanitair</v>
      </c>
      <c r="I282" s="102" t="s">
        <v>560</v>
      </c>
      <c r="J282" s="61" t="s">
        <v>474</v>
      </c>
      <c r="K282" s="65">
        <v>2</v>
      </c>
      <c r="L282" s="99">
        <f>_xlfn.XLOOKUP(Ruimtestaat[[#This Row],[Ruimtesoort / Werkprogramma ]],'Prijzenblad Keender'!$C$2:$C$10,'Prijzenblad Keender'!$G$2:$G$10,"")</f>
        <v>0</v>
      </c>
      <c r="M282" s="280">
        <f t="shared" si="4"/>
        <v>0</v>
      </c>
      <c r="O282" s="107"/>
    </row>
    <row r="283" spans="1:15">
      <c r="A283" s="279" t="s">
        <v>29</v>
      </c>
      <c r="B283" s="59" t="s">
        <v>537</v>
      </c>
      <c r="C283" s="59" t="s">
        <v>537</v>
      </c>
      <c r="D283" s="59" t="s">
        <v>538</v>
      </c>
      <c r="E283" s="59" t="s">
        <v>501</v>
      </c>
      <c r="F283" s="59" t="s">
        <v>443</v>
      </c>
      <c r="G283" s="59" t="s">
        <v>482</v>
      </c>
      <c r="H283" s="59" t="str">
        <f>VLOOKUP(G283,Ruimtesoort[],2,FALSE)</f>
        <v>Sanitair</v>
      </c>
      <c r="I283" s="102" t="s">
        <v>561</v>
      </c>
      <c r="J283" s="61" t="s">
        <v>474</v>
      </c>
      <c r="K283" s="65">
        <v>4</v>
      </c>
      <c r="L283" s="99">
        <f>_xlfn.XLOOKUP(Ruimtestaat[[#This Row],[Ruimtesoort / Werkprogramma ]],'Prijzenblad Keender'!$C$2:$C$10,'Prijzenblad Keender'!$G$2:$G$10,"")</f>
        <v>0</v>
      </c>
      <c r="M283" s="280">
        <f t="shared" si="4"/>
        <v>0</v>
      </c>
      <c r="O283" s="107"/>
    </row>
    <row r="284" spans="1:15">
      <c r="A284" s="279" t="s">
        <v>29</v>
      </c>
      <c r="B284" s="59" t="s">
        <v>537</v>
      </c>
      <c r="C284" s="59" t="s">
        <v>537</v>
      </c>
      <c r="D284" s="59" t="s">
        <v>538</v>
      </c>
      <c r="E284" s="59" t="s">
        <v>501</v>
      </c>
      <c r="F284" s="59" t="s">
        <v>443</v>
      </c>
      <c r="G284" s="59" t="s">
        <v>371</v>
      </c>
      <c r="H284" s="59" t="str">
        <f>VLOOKUP(G284,Ruimtesoort[],2,FALSE)</f>
        <v>Niet in onderhoud</v>
      </c>
      <c r="I284" s="102" t="s">
        <v>562</v>
      </c>
      <c r="J284" s="61" t="s">
        <v>533</v>
      </c>
      <c r="K284" s="65">
        <v>4</v>
      </c>
      <c r="L284" s="99">
        <f>_xlfn.XLOOKUP(Ruimtestaat[[#This Row],[Ruimtesoort / Werkprogramma ]],'Prijzenblad Keender'!$C$2:$C$10,'Prijzenblad Keender'!$G$2:$G$10,"")</f>
        <v>0</v>
      </c>
      <c r="M284" s="280">
        <f t="shared" si="4"/>
        <v>0</v>
      </c>
      <c r="O284" s="107"/>
    </row>
    <row r="285" spans="1:15">
      <c r="A285" s="279" t="s">
        <v>29</v>
      </c>
      <c r="B285" s="59" t="s">
        <v>537</v>
      </c>
      <c r="C285" s="59" t="s">
        <v>537</v>
      </c>
      <c r="D285" s="59" t="s">
        <v>538</v>
      </c>
      <c r="E285" s="59" t="s">
        <v>501</v>
      </c>
      <c r="F285" s="59" t="s">
        <v>443</v>
      </c>
      <c r="G285" s="59" t="s">
        <v>73</v>
      </c>
      <c r="H285" s="59" t="str">
        <f>VLOOKUP(G285,Ruimtesoort[],2,FALSE)</f>
        <v>Niet in onderhoud</v>
      </c>
      <c r="I285" s="102" t="s">
        <v>563</v>
      </c>
      <c r="J285" s="61" t="s">
        <v>533</v>
      </c>
      <c r="K285" s="65">
        <v>6</v>
      </c>
      <c r="L285" s="99">
        <f>_xlfn.XLOOKUP(Ruimtestaat[[#This Row],[Ruimtesoort / Werkprogramma ]],'Prijzenblad Keender'!$C$2:$C$10,'Prijzenblad Keender'!$G$2:$G$10,"")</f>
        <v>0</v>
      </c>
      <c r="M285" s="280">
        <f t="shared" si="4"/>
        <v>0</v>
      </c>
      <c r="O285" s="107"/>
    </row>
    <row r="286" spans="1:15">
      <c r="A286" s="279" t="s">
        <v>29</v>
      </c>
      <c r="B286" s="59" t="s">
        <v>537</v>
      </c>
      <c r="C286" s="59" t="s">
        <v>537</v>
      </c>
      <c r="D286" s="59" t="s">
        <v>538</v>
      </c>
      <c r="E286" s="59" t="s">
        <v>501</v>
      </c>
      <c r="F286" s="59" t="s">
        <v>443</v>
      </c>
      <c r="G286" s="59" t="s">
        <v>330</v>
      </c>
      <c r="H286" s="59" t="str">
        <f>VLOOKUP(G286,Ruimtesoort[],2,FALSE)</f>
        <v>Sanitair</v>
      </c>
      <c r="I286" s="102" t="s">
        <v>564</v>
      </c>
      <c r="J286" s="61" t="s">
        <v>474</v>
      </c>
      <c r="K286" s="65">
        <v>19</v>
      </c>
      <c r="L286" s="99">
        <f>_xlfn.XLOOKUP(Ruimtestaat[[#This Row],[Ruimtesoort / Werkprogramma ]],'Prijzenblad Keender'!$C$2:$C$10,'Prijzenblad Keender'!$G$2:$G$10,"")</f>
        <v>0</v>
      </c>
      <c r="M286" s="280">
        <f t="shared" si="4"/>
        <v>0</v>
      </c>
      <c r="O286" s="107"/>
    </row>
    <row r="287" spans="1:15">
      <c r="A287" s="279" t="s">
        <v>29</v>
      </c>
      <c r="B287" s="59" t="s">
        <v>537</v>
      </c>
      <c r="C287" s="59" t="s">
        <v>537</v>
      </c>
      <c r="D287" s="59" t="s">
        <v>538</v>
      </c>
      <c r="E287" s="59" t="s">
        <v>501</v>
      </c>
      <c r="F287" s="59" t="s">
        <v>443</v>
      </c>
      <c r="G287" s="59" t="s">
        <v>73</v>
      </c>
      <c r="H287" s="59" t="str">
        <f>VLOOKUP(G287,Ruimtesoort[],2,FALSE)</f>
        <v>Niet in onderhoud</v>
      </c>
      <c r="I287" s="102" t="s">
        <v>565</v>
      </c>
      <c r="J287" s="61" t="s">
        <v>533</v>
      </c>
      <c r="K287" s="65">
        <v>43</v>
      </c>
      <c r="L287" s="99">
        <f>_xlfn.XLOOKUP(Ruimtestaat[[#This Row],[Ruimtesoort / Werkprogramma ]],'Prijzenblad Keender'!$C$2:$C$10,'Prijzenblad Keender'!$G$2:$G$10,"")</f>
        <v>0</v>
      </c>
      <c r="M287" s="280">
        <f t="shared" si="4"/>
        <v>0</v>
      </c>
      <c r="O287" s="107"/>
    </row>
    <row r="288" spans="1:15">
      <c r="A288" s="279" t="s">
        <v>29</v>
      </c>
      <c r="B288" s="59" t="s">
        <v>537</v>
      </c>
      <c r="C288" s="59" t="s">
        <v>537</v>
      </c>
      <c r="D288" s="59" t="s">
        <v>538</v>
      </c>
      <c r="E288" s="59" t="s">
        <v>501</v>
      </c>
      <c r="F288" s="59" t="s">
        <v>443</v>
      </c>
      <c r="G288" s="59" t="s">
        <v>132</v>
      </c>
      <c r="H288" s="59" t="str">
        <f>VLOOKUP(G288,Ruimtesoort[],2,FALSE)</f>
        <v>Verkeersruimte</v>
      </c>
      <c r="I288" s="102" t="s">
        <v>566</v>
      </c>
      <c r="J288" s="61" t="s">
        <v>533</v>
      </c>
      <c r="K288" s="65">
        <v>21</v>
      </c>
      <c r="L288" s="99">
        <f>_xlfn.XLOOKUP(Ruimtestaat[[#This Row],[Ruimtesoort / Werkprogramma ]],'Prijzenblad Keender'!$C$2:$C$10,'Prijzenblad Keender'!$G$2:$G$10,"")</f>
        <v>0</v>
      </c>
      <c r="M288" s="280">
        <f t="shared" si="4"/>
        <v>0</v>
      </c>
      <c r="O288" s="107"/>
    </row>
    <row r="289" spans="1:15">
      <c r="A289" s="279" t="s">
        <v>29</v>
      </c>
      <c r="B289" s="59" t="s">
        <v>537</v>
      </c>
      <c r="C289" s="59" t="s">
        <v>537</v>
      </c>
      <c r="D289" s="59" t="s">
        <v>538</v>
      </c>
      <c r="E289" s="59" t="s">
        <v>501</v>
      </c>
      <c r="F289" s="59" t="s">
        <v>443</v>
      </c>
      <c r="G289" s="59" t="s">
        <v>314</v>
      </c>
      <c r="H289" s="59" t="str">
        <f>VLOOKUP(G289,Ruimtesoort[],2,FALSE)</f>
        <v>Vakspecifieke ruimte</v>
      </c>
      <c r="I289" s="102" t="s">
        <v>567</v>
      </c>
      <c r="J289" s="61" t="s">
        <v>533</v>
      </c>
      <c r="K289" s="65">
        <v>6</v>
      </c>
      <c r="L289" s="99">
        <f>_xlfn.XLOOKUP(Ruimtestaat[[#This Row],[Ruimtesoort / Werkprogramma ]],'Prijzenblad Keender'!$C$2:$C$10,'Prijzenblad Keender'!$G$2:$G$10,"")</f>
        <v>0</v>
      </c>
      <c r="M289" s="280">
        <f t="shared" si="4"/>
        <v>0</v>
      </c>
      <c r="O289" s="107"/>
    </row>
    <row r="290" spans="1:15">
      <c r="A290" s="279" t="s">
        <v>29</v>
      </c>
      <c r="B290" s="59" t="s">
        <v>537</v>
      </c>
      <c r="C290" s="59" t="s">
        <v>537</v>
      </c>
      <c r="D290" s="59" t="s">
        <v>538</v>
      </c>
      <c r="E290" s="59" t="s">
        <v>501</v>
      </c>
      <c r="F290" s="59" t="s">
        <v>443</v>
      </c>
      <c r="G290" s="59" t="s">
        <v>314</v>
      </c>
      <c r="H290" s="59" t="str">
        <f>VLOOKUP(G290,Ruimtesoort[],2,FALSE)</f>
        <v>Vakspecifieke ruimte</v>
      </c>
      <c r="I290" s="102" t="s">
        <v>568</v>
      </c>
      <c r="J290" s="61" t="s">
        <v>533</v>
      </c>
      <c r="K290" s="65">
        <v>5</v>
      </c>
      <c r="L290" s="99">
        <f>_xlfn.XLOOKUP(Ruimtestaat[[#This Row],[Ruimtesoort / Werkprogramma ]],'Prijzenblad Keender'!$C$2:$C$10,'Prijzenblad Keender'!$G$2:$G$10,"")</f>
        <v>0</v>
      </c>
      <c r="M290" s="280">
        <f t="shared" si="4"/>
        <v>0</v>
      </c>
      <c r="O290" s="107"/>
    </row>
    <row r="291" spans="1:15">
      <c r="A291" s="279" t="s">
        <v>29</v>
      </c>
      <c r="B291" s="59" t="s">
        <v>537</v>
      </c>
      <c r="C291" s="59" t="s">
        <v>537</v>
      </c>
      <c r="D291" s="59" t="s">
        <v>538</v>
      </c>
      <c r="E291" s="59" t="s">
        <v>501</v>
      </c>
      <c r="F291" s="59" t="s">
        <v>443</v>
      </c>
      <c r="G291" s="59" t="s">
        <v>314</v>
      </c>
      <c r="H291" s="59" t="str">
        <f>VLOOKUP(G291,Ruimtesoort[],2,FALSE)</f>
        <v>Vakspecifieke ruimte</v>
      </c>
      <c r="I291" s="102" t="s">
        <v>569</v>
      </c>
      <c r="J291" s="61" t="s">
        <v>533</v>
      </c>
      <c r="K291" s="65">
        <v>5</v>
      </c>
      <c r="L291" s="99">
        <f>_xlfn.XLOOKUP(Ruimtestaat[[#This Row],[Ruimtesoort / Werkprogramma ]],'Prijzenblad Keender'!$C$2:$C$10,'Prijzenblad Keender'!$G$2:$G$10,"")</f>
        <v>0</v>
      </c>
      <c r="M291" s="280">
        <f t="shared" si="4"/>
        <v>0</v>
      </c>
      <c r="O291" s="107"/>
    </row>
    <row r="292" spans="1:15">
      <c r="A292" s="279" t="s">
        <v>29</v>
      </c>
      <c r="B292" s="59" t="s">
        <v>537</v>
      </c>
      <c r="C292" s="59" t="s">
        <v>537</v>
      </c>
      <c r="D292" s="59" t="s">
        <v>538</v>
      </c>
      <c r="E292" s="59" t="s">
        <v>501</v>
      </c>
      <c r="F292" s="59" t="s">
        <v>443</v>
      </c>
      <c r="G292" s="59" t="s">
        <v>314</v>
      </c>
      <c r="H292" s="59" t="str">
        <f>VLOOKUP(G292,Ruimtesoort[],2,FALSE)</f>
        <v>Vakspecifieke ruimte</v>
      </c>
      <c r="I292" s="102" t="s">
        <v>570</v>
      </c>
      <c r="J292" s="61" t="s">
        <v>533</v>
      </c>
      <c r="K292" s="65">
        <v>5</v>
      </c>
      <c r="L292" s="99">
        <f>_xlfn.XLOOKUP(Ruimtestaat[[#This Row],[Ruimtesoort / Werkprogramma ]],'Prijzenblad Keender'!$C$2:$C$10,'Prijzenblad Keender'!$G$2:$G$10,"")</f>
        <v>0</v>
      </c>
      <c r="M292" s="280">
        <f t="shared" si="4"/>
        <v>0</v>
      </c>
      <c r="O292" s="107"/>
    </row>
    <row r="293" spans="1:15">
      <c r="A293" s="279" t="s">
        <v>29</v>
      </c>
      <c r="B293" s="59" t="s">
        <v>537</v>
      </c>
      <c r="C293" s="59" t="s">
        <v>537</v>
      </c>
      <c r="D293" s="59" t="s">
        <v>538</v>
      </c>
      <c r="E293" s="59" t="s">
        <v>501</v>
      </c>
      <c r="F293" s="59" t="s">
        <v>443</v>
      </c>
      <c r="G293" s="59" t="s">
        <v>354</v>
      </c>
      <c r="H293" s="59" t="str">
        <f>VLOOKUP(G293,Ruimtesoort[],2,FALSE)</f>
        <v>Verkeersruimte</v>
      </c>
      <c r="I293" s="102" t="s">
        <v>571</v>
      </c>
      <c r="J293" s="61" t="s">
        <v>459</v>
      </c>
      <c r="K293" s="65">
        <v>35</v>
      </c>
      <c r="L293" s="99">
        <f>_xlfn.XLOOKUP(Ruimtestaat[[#This Row],[Ruimtesoort / Werkprogramma ]],'Prijzenblad Keender'!$C$2:$C$10,'Prijzenblad Keender'!$G$2:$G$10,"")</f>
        <v>0</v>
      </c>
      <c r="M293" s="280">
        <f t="shared" si="4"/>
        <v>0</v>
      </c>
      <c r="O293" s="107"/>
    </row>
    <row r="294" spans="1:15">
      <c r="A294" s="279" t="s">
        <v>29</v>
      </c>
      <c r="B294" s="59" t="s">
        <v>537</v>
      </c>
      <c r="C294" s="59" t="s">
        <v>537</v>
      </c>
      <c r="D294" s="59" t="s">
        <v>538</v>
      </c>
      <c r="E294" s="59" t="s">
        <v>501</v>
      </c>
      <c r="F294" s="59" t="s">
        <v>443</v>
      </c>
      <c r="G294" s="59" t="s">
        <v>466</v>
      </c>
      <c r="H294" s="59" t="str">
        <f>VLOOKUP(G294,Ruimtesoort[],2,FALSE)</f>
        <v>Sanitair</v>
      </c>
      <c r="I294" s="102" t="s">
        <v>572</v>
      </c>
      <c r="J294" s="61" t="s">
        <v>459</v>
      </c>
      <c r="K294" s="65">
        <v>35</v>
      </c>
      <c r="L294" s="99">
        <f>_xlfn.XLOOKUP(Ruimtestaat[[#This Row],[Ruimtesoort / Werkprogramma ]],'Prijzenblad Keender'!$C$2:$C$10,'Prijzenblad Keender'!$G$2:$G$10,"")</f>
        <v>0</v>
      </c>
      <c r="M294" s="280">
        <f t="shared" si="4"/>
        <v>0</v>
      </c>
      <c r="O294" s="107"/>
    </row>
    <row r="295" spans="1:15">
      <c r="A295" s="279" t="s">
        <v>29</v>
      </c>
      <c r="B295" s="59" t="s">
        <v>537</v>
      </c>
      <c r="C295" s="59" t="s">
        <v>537</v>
      </c>
      <c r="D295" s="59" t="s">
        <v>538</v>
      </c>
      <c r="E295" s="59" t="s">
        <v>501</v>
      </c>
      <c r="F295" s="59" t="s">
        <v>443</v>
      </c>
      <c r="G295" s="59" t="s">
        <v>573</v>
      </c>
      <c r="H295" s="59" t="str">
        <f>VLOOKUP(G295,Ruimtesoort[],2,FALSE)</f>
        <v>BSO / kinderdagopvang /peuterspeelzaal</v>
      </c>
      <c r="I295" s="102" t="s">
        <v>574</v>
      </c>
      <c r="J295" s="61" t="s">
        <v>533</v>
      </c>
      <c r="K295" s="65">
        <v>60</v>
      </c>
      <c r="L295" s="99">
        <f>_xlfn.XLOOKUP(Ruimtestaat[[#This Row],[Ruimtesoort / Werkprogramma ]],'Prijzenblad Keender'!$C$2:$C$10,'Prijzenblad Keender'!$G$2:$G$10,"")</f>
        <v>0</v>
      </c>
      <c r="M295" s="280">
        <f t="shared" si="4"/>
        <v>0</v>
      </c>
      <c r="O295" s="107"/>
    </row>
    <row r="296" spans="1:15">
      <c r="A296" s="279" t="s">
        <v>29</v>
      </c>
      <c r="B296" s="59" t="s">
        <v>537</v>
      </c>
      <c r="C296" s="59" t="s">
        <v>537</v>
      </c>
      <c r="D296" s="59" t="s">
        <v>538</v>
      </c>
      <c r="E296" s="59" t="s">
        <v>501</v>
      </c>
      <c r="F296" s="59" t="s">
        <v>443</v>
      </c>
      <c r="G296" s="59" t="s">
        <v>73</v>
      </c>
      <c r="H296" s="59" t="str">
        <f>VLOOKUP(G296,Ruimtesoort[],2,FALSE)</f>
        <v>Niet in onderhoud</v>
      </c>
      <c r="I296" s="102" t="s">
        <v>575</v>
      </c>
      <c r="J296" s="61" t="s">
        <v>533</v>
      </c>
      <c r="K296" s="65">
        <v>6</v>
      </c>
      <c r="L296" s="99">
        <f>_xlfn.XLOOKUP(Ruimtestaat[[#This Row],[Ruimtesoort / Werkprogramma ]],'Prijzenblad Keender'!$C$2:$C$10,'Prijzenblad Keender'!$G$2:$G$10,"")</f>
        <v>0</v>
      </c>
      <c r="M296" s="280">
        <f t="shared" si="4"/>
        <v>0</v>
      </c>
      <c r="O296" s="107"/>
    </row>
    <row r="297" spans="1:15">
      <c r="A297" s="279" t="s">
        <v>29</v>
      </c>
      <c r="B297" s="59" t="s">
        <v>537</v>
      </c>
      <c r="C297" s="59" t="s">
        <v>537</v>
      </c>
      <c r="D297" s="59" t="s">
        <v>538</v>
      </c>
      <c r="E297" s="59" t="s">
        <v>501</v>
      </c>
      <c r="F297" s="59" t="s">
        <v>443</v>
      </c>
      <c r="G297" s="59" t="s">
        <v>444</v>
      </c>
      <c r="H297" s="59" t="str">
        <f>VLOOKUP(G297,Ruimtesoort[],2,FALSE)</f>
        <v>Niet in onderhoud</v>
      </c>
      <c r="I297" s="102" t="s">
        <v>576</v>
      </c>
      <c r="J297" s="61" t="s">
        <v>533</v>
      </c>
      <c r="K297" s="65">
        <v>6</v>
      </c>
      <c r="L297" s="99">
        <f>_xlfn.XLOOKUP(Ruimtestaat[[#This Row],[Ruimtesoort / Werkprogramma ]],'Prijzenblad Keender'!$C$2:$C$10,'Prijzenblad Keender'!$G$2:$G$10,"")</f>
        <v>0</v>
      </c>
      <c r="M297" s="280">
        <f t="shared" si="4"/>
        <v>0</v>
      </c>
      <c r="O297" s="107"/>
    </row>
    <row r="298" spans="1:15">
      <c r="A298" s="279" t="s">
        <v>29</v>
      </c>
      <c r="B298" s="59" t="s">
        <v>537</v>
      </c>
      <c r="C298" s="59" t="s">
        <v>537</v>
      </c>
      <c r="D298" s="59" t="s">
        <v>538</v>
      </c>
      <c r="E298" s="59" t="s">
        <v>501</v>
      </c>
      <c r="F298" s="59" t="s">
        <v>443</v>
      </c>
      <c r="G298" s="59" t="s">
        <v>330</v>
      </c>
      <c r="H298" s="59" t="str">
        <f>VLOOKUP(G298,Ruimtesoort[],2,FALSE)</f>
        <v>Sanitair</v>
      </c>
      <c r="I298" s="102" t="s">
        <v>577</v>
      </c>
      <c r="J298" s="61" t="s">
        <v>474</v>
      </c>
      <c r="K298" s="65">
        <v>14</v>
      </c>
      <c r="L298" s="99">
        <f>_xlfn.XLOOKUP(Ruimtestaat[[#This Row],[Ruimtesoort / Werkprogramma ]],'Prijzenblad Keender'!$C$2:$C$10,'Prijzenblad Keender'!$G$2:$G$10,"")</f>
        <v>0</v>
      </c>
      <c r="M298" s="280">
        <f t="shared" si="4"/>
        <v>0</v>
      </c>
      <c r="O298" s="107"/>
    </row>
    <row r="299" spans="1:15">
      <c r="A299" s="279" t="s">
        <v>29</v>
      </c>
      <c r="B299" s="59" t="s">
        <v>537</v>
      </c>
      <c r="C299" s="59" t="s">
        <v>537</v>
      </c>
      <c r="D299" s="59" t="s">
        <v>538</v>
      </c>
      <c r="E299" s="59" t="s">
        <v>501</v>
      </c>
      <c r="F299" s="59" t="s">
        <v>443</v>
      </c>
      <c r="G299" s="59" t="s">
        <v>573</v>
      </c>
      <c r="H299" s="59" t="str">
        <f>VLOOKUP(G299,Ruimtesoort[],2,FALSE)</f>
        <v>BSO / kinderdagopvang /peuterspeelzaal</v>
      </c>
      <c r="I299" s="102" t="s">
        <v>578</v>
      </c>
      <c r="J299" s="61" t="s">
        <v>533</v>
      </c>
      <c r="K299" s="65">
        <v>58</v>
      </c>
      <c r="L299" s="99">
        <f>_xlfn.XLOOKUP(Ruimtestaat[[#This Row],[Ruimtesoort / Werkprogramma ]],'Prijzenblad Keender'!$C$2:$C$10,'Prijzenblad Keender'!$G$2:$G$10,"")</f>
        <v>0</v>
      </c>
      <c r="M299" s="280">
        <f t="shared" si="4"/>
        <v>0</v>
      </c>
      <c r="O299" s="107"/>
    </row>
    <row r="300" spans="1:15">
      <c r="A300" s="279" t="s">
        <v>29</v>
      </c>
      <c r="B300" s="59" t="s">
        <v>537</v>
      </c>
      <c r="C300" s="59" t="s">
        <v>537</v>
      </c>
      <c r="D300" s="59" t="s">
        <v>538</v>
      </c>
      <c r="E300" s="59" t="s">
        <v>501</v>
      </c>
      <c r="F300" s="59" t="s">
        <v>443</v>
      </c>
      <c r="G300" s="59" t="s">
        <v>101</v>
      </c>
      <c r="H300" s="59" t="str">
        <f>VLOOKUP(G300,Ruimtesoort[],2,FALSE)</f>
        <v>BSO / kinderdagopvang /peuterspeelzaal</v>
      </c>
      <c r="I300" s="102" t="s">
        <v>579</v>
      </c>
      <c r="J300" s="61" t="s">
        <v>533</v>
      </c>
      <c r="K300" s="65">
        <v>176</v>
      </c>
      <c r="L300" s="99">
        <f>_xlfn.XLOOKUP(Ruimtestaat[[#This Row],[Ruimtesoort / Werkprogramma ]],'Prijzenblad Keender'!$C$2:$C$10,'Prijzenblad Keender'!$G$2:$G$10,"")</f>
        <v>0</v>
      </c>
      <c r="M300" s="280">
        <f t="shared" si="4"/>
        <v>0</v>
      </c>
      <c r="O300" s="107"/>
    </row>
    <row r="301" spans="1:15">
      <c r="A301" s="279" t="s">
        <v>29</v>
      </c>
      <c r="B301" s="59" t="s">
        <v>537</v>
      </c>
      <c r="C301" s="59" t="s">
        <v>537</v>
      </c>
      <c r="D301" s="59" t="s">
        <v>538</v>
      </c>
      <c r="E301" s="59" t="s">
        <v>501</v>
      </c>
      <c r="F301" s="59" t="s">
        <v>443</v>
      </c>
      <c r="G301" s="59" t="s">
        <v>371</v>
      </c>
      <c r="H301" s="59" t="str">
        <f>VLOOKUP(G301,Ruimtesoort[],2,FALSE)</f>
        <v>Niet in onderhoud</v>
      </c>
      <c r="I301" s="102" t="s">
        <v>521</v>
      </c>
      <c r="J301" s="61" t="s">
        <v>533</v>
      </c>
      <c r="K301" s="65">
        <v>4</v>
      </c>
      <c r="L301" s="99">
        <f>_xlfn.XLOOKUP(Ruimtestaat[[#This Row],[Ruimtesoort / Werkprogramma ]],'Prijzenblad Keender'!$C$2:$C$10,'Prijzenblad Keender'!$G$2:$G$10,"")</f>
        <v>0</v>
      </c>
      <c r="M301" s="280">
        <f t="shared" si="4"/>
        <v>0</v>
      </c>
      <c r="O301" s="107"/>
    </row>
    <row r="302" spans="1:15">
      <c r="A302" s="279" t="s">
        <v>29</v>
      </c>
      <c r="B302" s="59" t="s">
        <v>537</v>
      </c>
      <c r="C302" s="59" t="s">
        <v>537</v>
      </c>
      <c r="D302" s="59" t="s">
        <v>538</v>
      </c>
      <c r="E302" s="59" t="s">
        <v>501</v>
      </c>
      <c r="F302" s="59" t="s">
        <v>443</v>
      </c>
      <c r="G302" s="59" t="s">
        <v>330</v>
      </c>
      <c r="H302" s="59" t="str">
        <f>VLOOKUP(G302,Ruimtesoort[],2,FALSE)</f>
        <v>Sanitair</v>
      </c>
      <c r="I302" s="102" t="s">
        <v>518</v>
      </c>
      <c r="J302" s="61" t="s">
        <v>474</v>
      </c>
      <c r="K302" s="65">
        <v>4</v>
      </c>
      <c r="L302" s="99">
        <f>_xlfn.XLOOKUP(Ruimtestaat[[#This Row],[Ruimtesoort / Werkprogramma ]],'Prijzenblad Keender'!$C$2:$C$10,'Prijzenblad Keender'!$G$2:$G$10,"")</f>
        <v>0</v>
      </c>
      <c r="M302" s="280">
        <f t="shared" si="4"/>
        <v>0</v>
      </c>
      <c r="O302" s="107"/>
    </row>
    <row r="303" spans="1:15">
      <c r="A303" s="279" t="s">
        <v>29</v>
      </c>
      <c r="B303" s="59" t="s">
        <v>537</v>
      </c>
      <c r="C303" s="59" t="s">
        <v>537</v>
      </c>
      <c r="D303" s="59" t="s">
        <v>538</v>
      </c>
      <c r="E303" s="59" t="s">
        <v>501</v>
      </c>
      <c r="F303" s="59" t="s">
        <v>443</v>
      </c>
      <c r="G303" s="59" t="s">
        <v>73</v>
      </c>
      <c r="H303" s="59" t="str">
        <f>VLOOKUP(G303,Ruimtesoort[],2,FALSE)</f>
        <v>Niet in onderhoud</v>
      </c>
      <c r="I303" s="102" t="s">
        <v>517</v>
      </c>
      <c r="J303" s="61" t="s">
        <v>533</v>
      </c>
      <c r="K303" s="65">
        <v>7</v>
      </c>
      <c r="L303" s="99">
        <f>_xlfn.XLOOKUP(Ruimtestaat[[#This Row],[Ruimtesoort / Werkprogramma ]],'Prijzenblad Keender'!$C$2:$C$10,'Prijzenblad Keender'!$G$2:$G$10,"")</f>
        <v>0</v>
      </c>
      <c r="M303" s="280">
        <f t="shared" si="4"/>
        <v>0</v>
      </c>
      <c r="O303" s="107"/>
    </row>
    <row r="304" spans="1:15">
      <c r="A304" s="279" t="s">
        <v>29</v>
      </c>
      <c r="B304" s="59" t="s">
        <v>537</v>
      </c>
      <c r="C304" s="59" t="s">
        <v>537</v>
      </c>
      <c r="D304" s="59" t="s">
        <v>538</v>
      </c>
      <c r="E304" s="59" t="s">
        <v>501</v>
      </c>
      <c r="F304" s="59" t="s">
        <v>443</v>
      </c>
      <c r="G304" s="59" t="s">
        <v>69</v>
      </c>
      <c r="H304" s="59" t="str">
        <f>VLOOKUP(G304,Ruimtesoort[],2,FALSE)</f>
        <v>Verkeersruimte</v>
      </c>
      <c r="I304" s="102" t="s">
        <v>502</v>
      </c>
      <c r="J304" s="61" t="s">
        <v>533</v>
      </c>
      <c r="K304" s="65">
        <v>252</v>
      </c>
      <c r="L304" s="99">
        <f>_xlfn.XLOOKUP(Ruimtestaat[[#This Row],[Ruimtesoort / Werkprogramma ]],'Prijzenblad Keender'!$C$2:$C$10,'Prijzenblad Keender'!$G$2:$G$10,"")</f>
        <v>0</v>
      </c>
      <c r="M304" s="280">
        <f t="shared" si="4"/>
        <v>0</v>
      </c>
      <c r="O304" s="107"/>
    </row>
    <row r="305" spans="1:15">
      <c r="A305" s="279" t="s">
        <v>29</v>
      </c>
      <c r="B305" s="59" t="s">
        <v>537</v>
      </c>
      <c r="C305" s="59" t="s">
        <v>537</v>
      </c>
      <c r="D305" s="59" t="s">
        <v>538</v>
      </c>
      <c r="E305" s="59" t="s">
        <v>501</v>
      </c>
      <c r="F305" s="59" t="s">
        <v>443</v>
      </c>
      <c r="G305" s="59" t="s">
        <v>330</v>
      </c>
      <c r="H305" s="59" t="str">
        <f>VLOOKUP(G305,Ruimtesoort[],2,FALSE)</f>
        <v>Sanitair</v>
      </c>
      <c r="I305" s="102" t="s">
        <v>505</v>
      </c>
      <c r="J305" s="61" t="s">
        <v>474</v>
      </c>
      <c r="K305" s="65">
        <v>23</v>
      </c>
      <c r="L305" s="99">
        <f>_xlfn.XLOOKUP(Ruimtestaat[[#This Row],[Ruimtesoort / Werkprogramma ]],'Prijzenblad Keender'!$C$2:$C$10,'Prijzenblad Keender'!$G$2:$G$10,"")</f>
        <v>0</v>
      </c>
      <c r="M305" s="280">
        <f t="shared" si="4"/>
        <v>0</v>
      </c>
      <c r="O305" s="107"/>
    </row>
    <row r="306" spans="1:15">
      <c r="A306" s="279" t="s">
        <v>29</v>
      </c>
      <c r="B306" s="59" t="s">
        <v>537</v>
      </c>
      <c r="C306" s="59" t="s">
        <v>537</v>
      </c>
      <c r="D306" s="59" t="s">
        <v>538</v>
      </c>
      <c r="E306" s="59" t="s">
        <v>501</v>
      </c>
      <c r="F306" s="59" t="s">
        <v>443</v>
      </c>
      <c r="G306" s="59" t="s">
        <v>215</v>
      </c>
      <c r="H306" s="59" t="str">
        <f>VLOOKUP(G306,Ruimtesoort[],2,FALSE)</f>
        <v>Klaslokaal</v>
      </c>
      <c r="I306" s="102" t="s">
        <v>509</v>
      </c>
      <c r="J306" s="61" t="s">
        <v>533</v>
      </c>
      <c r="K306" s="65">
        <v>63</v>
      </c>
      <c r="L306" s="99">
        <f>_xlfn.XLOOKUP(Ruimtestaat[[#This Row],[Ruimtesoort / Werkprogramma ]],'Prijzenblad Keender'!$C$2:$C$10,'Prijzenblad Keender'!$G$2:$G$10,"")</f>
        <v>0</v>
      </c>
      <c r="M306" s="280">
        <f t="shared" si="4"/>
        <v>0</v>
      </c>
      <c r="O306" s="107"/>
    </row>
    <row r="307" spans="1:15">
      <c r="A307" s="279" t="s">
        <v>29</v>
      </c>
      <c r="B307" s="59" t="s">
        <v>537</v>
      </c>
      <c r="C307" s="59" t="s">
        <v>537</v>
      </c>
      <c r="D307" s="59" t="s">
        <v>538</v>
      </c>
      <c r="E307" s="59" t="s">
        <v>501</v>
      </c>
      <c r="F307" s="59" t="s">
        <v>443</v>
      </c>
      <c r="G307" s="59" t="s">
        <v>98</v>
      </c>
      <c r="H307" s="59" t="str">
        <f>VLOOKUP(G307,Ruimtesoort[],2,FALSE)</f>
        <v>Vakspecifieke ruimte</v>
      </c>
      <c r="I307" s="102" t="s">
        <v>510</v>
      </c>
      <c r="J307" s="61" t="s">
        <v>533</v>
      </c>
      <c r="K307" s="65">
        <v>55</v>
      </c>
      <c r="L307" s="99">
        <f>_xlfn.XLOOKUP(Ruimtestaat[[#This Row],[Ruimtesoort / Werkprogramma ]],'Prijzenblad Keender'!$C$2:$C$10,'Prijzenblad Keender'!$G$2:$G$10,"")</f>
        <v>0</v>
      </c>
      <c r="M307" s="280">
        <f t="shared" si="4"/>
        <v>0</v>
      </c>
      <c r="O307" s="107"/>
    </row>
    <row r="308" spans="1:15">
      <c r="A308" s="279" t="s">
        <v>29</v>
      </c>
      <c r="B308" s="59" t="s">
        <v>537</v>
      </c>
      <c r="C308" s="59" t="s">
        <v>537</v>
      </c>
      <c r="D308" s="59" t="s">
        <v>538</v>
      </c>
      <c r="E308" s="59" t="s">
        <v>501</v>
      </c>
      <c r="F308" s="59" t="s">
        <v>443</v>
      </c>
      <c r="G308" s="59" t="s">
        <v>580</v>
      </c>
      <c r="H308" s="59" t="str">
        <f>VLOOKUP(G308,Ruimtesoort[],2,FALSE)</f>
        <v>Niet in onderhoud</v>
      </c>
      <c r="I308" s="102" t="s">
        <v>511</v>
      </c>
      <c r="J308" s="61" t="s">
        <v>533</v>
      </c>
      <c r="K308" s="65">
        <v>15</v>
      </c>
      <c r="L308" s="99">
        <f>_xlfn.XLOOKUP(Ruimtestaat[[#This Row],[Ruimtesoort / Werkprogramma ]],'Prijzenblad Keender'!$C$2:$C$10,'Prijzenblad Keender'!$G$2:$G$10,"")</f>
        <v>0</v>
      </c>
      <c r="M308" s="280">
        <f t="shared" si="4"/>
        <v>0</v>
      </c>
      <c r="O308" s="107"/>
    </row>
    <row r="309" spans="1:15">
      <c r="A309" s="279" t="s">
        <v>29</v>
      </c>
      <c r="B309" s="59" t="s">
        <v>537</v>
      </c>
      <c r="C309" s="59" t="s">
        <v>537</v>
      </c>
      <c r="D309" s="59" t="s">
        <v>538</v>
      </c>
      <c r="E309" s="59" t="s">
        <v>501</v>
      </c>
      <c r="F309" s="59" t="s">
        <v>443</v>
      </c>
      <c r="G309" s="59" t="s">
        <v>98</v>
      </c>
      <c r="H309" s="59" t="str">
        <f>VLOOKUP(G309,Ruimtesoort[],2,FALSE)</f>
        <v>Vakspecifieke ruimte</v>
      </c>
      <c r="I309" s="102" t="s">
        <v>512</v>
      </c>
      <c r="J309" s="61" t="s">
        <v>533</v>
      </c>
      <c r="K309" s="65">
        <v>59</v>
      </c>
      <c r="L309" s="99">
        <f>_xlfn.XLOOKUP(Ruimtestaat[[#This Row],[Ruimtesoort / Werkprogramma ]],'Prijzenblad Keender'!$C$2:$C$10,'Prijzenblad Keender'!$G$2:$G$10,"")</f>
        <v>0</v>
      </c>
      <c r="M309" s="280">
        <f t="shared" si="4"/>
        <v>0</v>
      </c>
      <c r="O309" s="107"/>
    </row>
    <row r="310" spans="1:15">
      <c r="A310" s="279" t="s">
        <v>29</v>
      </c>
      <c r="B310" s="59" t="s">
        <v>537</v>
      </c>
      <c r="C310" s="59" t="s">
        <v>537</v>
      </c>
      <c r="D310" s="59" t="s">
        <v>538</v>
      </c>
      <c r="E310" s="59" t="s">
        <v>501</v>
      </c>
      <c r="F310" s="59" t="s">
        <v>443</v>
      </c>
      <c r="G310" s="59" t="s">
        <v>215</v>
      </c>
      <c r="H310" s="59" t="str">
        <f>VLOOKUP(G310,Ruimtesoort[],2,FALSE)</f>
        <v>Klaslokaal</v>
      </c>
      <c r="I310" s="102" t="s">
        <v>528</v>
      </c>
      <c r="J310" s="61" t="s">
        <v>533</v>
      </c>
      <c r="K310" s="65">
        <v>60</v>
      </c>
      <c r="L310" s="99">
        <f>_xlfn.XLOOKUP(Ruimtestaat[[#This Row],[Ruimtesoort / Werkprogramma ]],'Prijzenblad Keender'!$C$2:$C$10,'Prijzenblad Keender'!$G$2:$G$10,"")</f>
        <v>0</v>
      </c>
      <c r="M310" s="280">
        <f t="shared" si="4"/>
        <v>0</v>
      </c>
      <c r="O310" s="107"/>
    </row>
    <row r="311" spans="1:15">
      <c r="A311" s="279" t="s">
        <v>29</v>
      </c>
      <c r="B311" s="59" t="s">
        <v>537</v>
      </c>
      <c r="C311" s="59" t="s">
        <v>537</v>
      </c>
      <c r="D311" s="59" t="s">
        <v>538</v>
      </c>
      <c r="E311" s="59" t="s">
        <v>501</v>
      </c>
      <c r="F311" s="59" t="s">
        <v>443</v>
      </c>
      <c r="G311" s="59" t="s">
        <v>581</v>
      </c>
      <c r="H311" s="59" t="str">
        <f>VLOOKUP(G311,Ruimtesoort[],2,FALSE)</f>
        <v>Vakspecifieke ruimte</v>
      </c>
      <c r="I311" s="102" t="s">
        <v>582</v>
      </c>
      <c r="J311" s="61" t="s">
        <v>533</v>
      </c>
      <c r="K311" s="65">
        <v>111</v>
      </c>
      <c r="L311" s="99">
        <f>_xlfn.XLOOKUP(Ruimtestaat[[#This Row],[Ruimtesoort / Werkprogramma ]],'Prijzenblad Keender'!$C$2:$C$10,'Prijzenblad Keender'!$G$2:$G$10,"")</f>
        <v>0</v>
      </c>
      <c r="M311" s="280">
        <f t="shared" si="4"/>
        <v>0</v>
      </c>
      <c r="O311" s="107"/>
    </row>
    <row r="312" spans="1:15">
      <c r="A312" s="279" t="s">
        <v>29</v>
      </c>
      <c r="B312" s="59" t="s">
        <v>537</v>
      </c>
      <c r="C312" s="59" t="s">
        <v>537</v>
      </c>
      <c r="D312" s="59" t="s">
        <v>538</v>
      </c>
      <c r="E312" s="59" t="s">
        <v>501</v>
      </c>
      <c r="F312" s="59" t="s">
        <v>443</v>
      </c>
      <c r="G312" s="59" t="s">
        <v>330</v>
      </c>
      <c r="H312" s="59" t="str">
        <f>VLOOKUP(G312,Ruimtesoort[],2,FALSE)</f>
        <v>Sanitair</v>
      </c>
      <c r="I312" s="102" t="s">
        <v>527</v>
      </c>
      <c r="J312" s="61" t="s">
        <v>474</v>
      </c>
      <c r="K312" s="65">
        <v>25</v>
      </c>
      <c r="L312" s="99">
        <f>_xlfn.XLOOKUP(Ruimtestaat[[#This Row],[Ruimtesoort / Werkprogramma ]],'Prijzenblad Keender'!$C$2:$C$10,'Prijzenblad Keender'!$G$2:$G$10,"")</f>
        <v>0</v>
      </c>
      <c r="M312" s="280">
        <f t="shared" si="4"/>
        <v>0</v>
      </c>
      <c r="O312" s="107"/>
    </row>
    <row r="313" spans="1:15">
      <c r="A313" s="279" t="s">
        <v>29</v>
      </c>
      <c r="B313" s="59" t="s">
        <v>537</v>
      </c>
      <c r="C313" s="59" t="s">
        <v>537</v>
      </c>
      <c r="D313" s="59" t="s">
        <v>538</v>
      </c>
      <c r="E313" s="59" t="s">
        <v>501</v>
      </c>
      <c r="F313" s="59" t="s">
        <v>443</v>
      </c>
      <c r="G313" s="59" t="s">
        <v>323</v>
      </c>
      <c r="H313" s="59" t="str">
        <f>VLOOKUP(G313,Ruimtesoort[],2,FALSE)</f>
        <v>Vakspecifieke ruimte</v>
      </c>
      <c r="I313" s="102" t="s">
        <v>583</v>
      </c>
      <c r="J313" s="61" t="s">
        <v>533</v>
      </c>
      <c r="K313" s="65">
        <v>15</v>
      </c>
      <c r="L313" s="99">
        <f>_xlfn.XLOOKUP(Ruimtestaat[[#This Row],[Ruimtesoort / Werkprogramma ]],'Prijzenblad Keender'!$C$2:$C$10,'Prijzenblad Keender'!$G$2:$G$10,"")</f>
        <v>0</v>
      </c>
      <c r="M313" s="280">
        <f t="shared" si="4"/>
        <v>0</v>
      </c>
      <c r="O313" s="107"/>
    </row>
    <row r="314" spans="1:15">
      <c r="A314" s="279" t="s">
        <v>29</v>
      </c>
      <c r="B314" s="59" t="s">
        <v>537</v>
      </c>
      <c r="C314" s="59" t="s">
        <v>537</v>
      </c>
      <c r="D314" s="59" t="s">
        <v>538</v>
      </c>
      <c r="E314" s="59" t="s">
        <v>501</v>
      </c>
      <c r="F314" s="59" t="s">
        <v>443</v>
      </c>
      <c r="G314" s="59" t="s">
        <v>323</v>
      </c>
      <c r="H314" s="59" t="str">
        <f>VLOOKUP(G314,Ruimtesoort[],2,FALSE)</f>
        <v>Vakspecifieke ruimte</v>
      </c>
      <c r="I314" s="102" t="s">
        <v>584</v>
      </c>
      <c r="J314" s="61" t="s">
        <v>533</v>
      </c>
      <c r="K314" s="65">
        <v>15</v>
      </c>
      <c r="L314" s="99">
        <f>_xlfn.XLOOKUP(Ruimtestaat[[#This Row],[Ruimtesoort / Werkprogramma ]],'Prijzenblad Keender'!$C$2:$C$10,'Prijzenblad Keender'!$G$2:$G$10,"")</f>
        <v>0</v>
      </c>
      <c r="M314" s="280">
        <f t="shared" si="4"/>
        <v>0</v>
      </c>
      <c r="O314" s="107"/>
    </row>
    <row r="315" spans="1:15">
      <c r="A315" s="279" t="s">
        <v>29</v>
      </c>
      <c r="B315" s="59" t="s">
        <v>537</v>
      </c>
      <c r="C315" s="59" t="s">
        <v>537</v>
      </c>
      <c r="D315" s="59" t="s">
        <v>538</v>
      </c>
      <c r="E315" s="59" t="s">
        <v>501</v>
      </c>
      <c r="F315" s="59" t="s">
        <v>443</v>
      </c>
      <c r="G315" s="59" t="s">
        <v>73</v>
      </c>
      <c r="H315" s="59" t="str">
        <f>VLOOKUP(G315,Ruimtesoort[],2,FALSE)</f>
        <v>Niet in onderhoud</v>
      </c>
      <c r="I315" s="102" t="s">
        <v>585</v>
      </c>
      <c r="J315" s="61" t="s">
        <v>533</v>
      </c>
      <c r="K315" s="65">
        <v>16</v>
      </c>
      <c r="L315" s="99">
        <f>_xlfn.XLOOKUP(Ruimtestaat[[#This Row],[Ruimtesoort / Werkprogramma ]],'Prijzenblad Keender'!$C$2:$C$10,'Prijzenblad Keender'!$G$2:$G$10,"")</f>
        <v>0</v>
      </c>
      <c r="M315" s="280">
        <f t="shared" si="4"/>
        <v>0</v>
      </c>
      <c r="O315" s="107"/>
    </row>
    <row r="316" spans="1:15">
      <c r="A316" s="279" t="s">
        <v>29</v>
      </c>
      <c r="B316" s="59" t="s">
        <v>537</v>
      </c>
      <c r="C316" s="59" t="s">
        <v>537</v>
      </c>
      <c r="D316" s="59" t="s">
        <v>538</v>
      </c>
      <c r="E316" s="59" t="s">
        <v>501</v>
      </c>
      <c r="F316" s="59" t="s">
        <v>443</v>
      </c>
      <c r="G316" s="59" t="s">
        <v>215</v>
      </c>
      <c r="H316" s="59" t="str">
        <f>VLOOKUP(G316,Ruimtesoort[],2,FALSE)</f>
        <v>Klaslokaal</v>
      </c>
      <c r="I316" s="102" t="s">
        <v>586</v>
      </c>
      <c r="J316" s="61" t="s">
        <v>533</v>
      </c>
      <c r="K316" s="65">
        <v>224</v>
      </c>
      <c r="L316" s="99">
        <f>_xlfn.XLOOKUP(Ruimtestaat[[#This Row],[Ruimtesoort / Werkprogramma ]],'Prijzenblad Keender'!$C$2:$C$10,'Prijzenblad Keender'!$G$2:$G$10,"")</f>
        <v>0</v>
      </c>
      <c r="M316" s="280">
        <f t="shared" si="4"/>
        <v>0</v>
      </c>
      <c r="O316" s="107"/>
    </row>
    <row r="317" spans="1:15">
      <c r="A317" s="279" t="s">
        <v>29</v>
      </c>
      <c r="B317" s="59" t="s">
        <v>537</v>
      </c>
      <c r="C317" s="59" t="s">
        <v>537</v>
      </c>
      <c r="D317" s="59" t="s">
        <v>538</v>
      </c>
      <c r="E317" s="59" t="s">
        <v>501</v>
      </c>
      <c r="F317" s="59" t="s">
        <v>443</v>
      </c>
      <c r="G317" s="59" t="s">
        <v>215</v>
      </c>
      <c r="H317" s="59" t="str">
        <f>VLOOKUP(G317,Ruimtesoort[],2,FALSE)</f>
        <v>Klaslokaal</v>
      </c>
      <c r="I317" s="102" t="s">
        <v>587</v>
      </c>
      <c r="J317" s="61" t="s">
        <v>533</v>
      </c>
      <c r="K317" s="65">
        <v>53</v>
      </c>
      <c r="L317" s="99">
        <f>_xlfn.XLOOKUP(Ruimtestaat[[#This Row],[Ruimtesoort / Werkprogramma ]],'Prijzenblad Keender'!$C$2:$C$10,'Prijzenblad Keender'!$G$2:$G$10,"")</f>
        <v>0</v>
      </c>
      <c r="M317" s="280">
        <f t="shared" si="4"/>
        <v>0</v>
      </c>
      <c r="O317" s="107"/>
    </row>
    <row r="318" spans="1:15">
      <c r="A318" s="279" t="s">
        <v>29</v>
      </c>
      <c r="B318" s="59" t="s">
        <v>537</v>
      </c>
      <c r="C318" s="59" t="s">
        <v>537</v>
      </c>
      <c r="D318" s="59" t="s">
        <v>538</v>
      </c>
      <c r="E318" s="59" t="s">
        <v>501</v>
      </c>
      <c r="F318" s="59" t="s">
        <v>443</v>
      </c>
      <c r="G318" s="59" t="s">
        <v>215</v>
      </c>
      <c r="H318" s="59" t="str">
        <f>VLOOKUP(G318,Ruimtesoort[],2,FALSE)</f>
        <v>Klaslokaal</v>
      </c>
      <c r="I318" s="102" t="s">
        <v>588</v>
      </c>
      <c r="J318" s="61" t="s">
        <v>533</v>
      </c>
      <c r="K318" s="65">
        <v>80</v>
      </c>
      <c r="L318" s="99">
        <f>_xlfn.XLOOKUP(Ruimtestaat[[#This Row],[Ruimtesoort / Werkprogramma ]],'Prijzenblad Keender'!$C$2:$C$10,'Prijzenblad Keender'!$G$2:$G$10,"")</f>
        <v>0</v>
      </c>
      <c r="M318" s="280">
        <f t="shared" si="4"/>
        <v>0</v>
      </c>
      <c r="O318" s="107"/>
    </row>
    <row r="319" spans="1:15" ht="15.6">
      <c r="A319" s="415" t="s">
        <v>29</v>
      </c>
      <c r="B319" s="233" t="s">
        <v>589</v>
      </c>
      <c r="C319" s="235" t="s">
        <v>589</v>
      </c>
      <c r="D319" s="235" t="s">
        <v>590</v>
      </c>
      <c r="E319" s="235" t="s">
        <v>501</v>
      </c>
      <c r="F319" s="233" t="s">
        <v>443</v>
      </c>
      <c r="G319" s="235" t="s">
        <v>481</v>
      </c>
      <c r="H319" s="59" t="str">
        <f>VLOOKUP(G319,Ruimtesoort[],2,FALSE)</f>
        <v>Niet in onderhoud</v>
      </c>
      <c r="I319" s="288" t="s">
        <v>591</v>
      </c>
      <c r="J319" s="289"/>
      <c r="K319" s="236">
        <v>13.1</v>
      </c>
      <c r="L319" s="99">
        <f>_xlfn.XLOOKUP(Ruimtestaat[[#This Row],[Ruimtesoort / Werkprogramma ]],'Prijzenblad Keender'!$C$2:$C$10,'Prijzenblad Keender'!$G$2:$G$10,"")</f>
        <v>0</v>
      </c>
      <c r="M319" s="280">
        <f t="shared" si="4"/>
        <v>0</v>
      </c>
      <c r="O319" s="107"/>
    </row>
    <row r="320" spans="1:15" ht="15.6">
      <c r="A320" s="415" t="s">
        <v>29</v>
      </c>
      <c r="B320" s="233" t="s">
        <v>589</v>
      </c>
      <c r="C320" s="235" t="s">
        <v>589</v>
      </c>
      <c r="D320" s="235" t="s">
        <v>590</v>
      </c>
      <c r="E320" s="235" t="s">
        <v>501</v>
      </c>
      <c r="F320" s="233" t="s">
        <v>443</v>
      </c>
      <c r="G320" s="235" t="s">
        <v>481</v>
      </c>
      <c r="H320" s="59" t="str">
        <f>VLOOKUP(G320,Ruimtesoort[],2,FALSE)</f>
        <v>Niet in onderhoud</v>
      </c>
      <c r="I320" s="288" t="s">
        <v>592</v>
      </c>
      <c r="J320" s="289"/>
      <c r="K320" s="236">
        <v>13.4</v>
      </c>
      <c r="L320" s="99">
        <f>_xlfn.XLOOKUP(Ruimtestaat[[#This Row],[Ruimtesoort / Werkprogramma ]],'Prijzenblad Keender'!$C$2:$C$10,'Prijzenblad Keender'!$G$2:$G$10,"")</f>
        <v>0</v>
      </c>
      <c r="M320" s="280">
        <f t="shared" si="4"/>
        <v>0</v>
      </c>
      <c r="O320" s="107"/>
    </row>
    <row r="321" spans="1:15" ht="15.6">
      <c r="A321" s="415" t="s">
        <v>29</v>
      </c>
      <c r="B321" s="233" t="s">
        <v>589</v>
      </c>
      <c r="C321" s="235" t="s">
        <v>589</v>
      </c>
      <c r="D321" s="235" t="s">
        <v>590</v>
      </c>
      <c r="E321" s="235" t="s">
        <v>501</v>
      </c>
      <c r="F321" s="233" t="s">
        <v>443</v>
      </c>
      <c r="G321" s="235" t="s">
        <v>421</v>
      </c>
      <c r="H321" s="59" t="str">
        <f>VLOOKUP(G321,Ruimtesoort[],2,FALSE)</f>
        <v>Niet in onderhoud</v>
      </c>
      <c r="I321" s="234" t="s">
        <v>593</v>
      </c>
      <c r="J321" s="289"/>
      <c r="K321" s="236">
        <v>3.5</v>
      </c>
      <c r="L321" s="99">
        <f>_xlfn.XLOOKUP(Ruimtestaat[[#This Row],[Ruimtesoort / Werkprogramma ]],'Prijzenblad Keender'!$C$2:$C$10,'Prijzenblad Keender'!$G$2:$G$10,"")</f>
        <v>0</v>
      </c>
      <c r="M321" s="280">
        <f t="shared" si="4"/>
        <v>0</v>
      </c>
      <c r="O321" s="107"/>
    </row>
    <row r="322" spans="1:15" ht="15.6">
      <c r="A322" s="415" t="s">
        <v>29</v>
      </c>
      <c r="B322" s="233" t="s">
        <v>589</v>
      </c>
      <c r="C322" s="235" t="s">
        <v>589</v>
      </c>
      <c r="D322" s="235" t="s">
        <v>590</v>
      </c>
      <c r="E322" s="235" t="s">
        <v>501</v>
      </c>
      <c r="F322" s="233" t="s">
        <v>443</v>
      </c>
      <c r="G322" s="235" t="s">
        <v>446</v>
      </c>
      <c r="H322" s="59" t="str">
        <f>VLOOKUP(G322,Ruimtesoort[],2,FALSE)</f>
        <v>Vakspecifieke ruimte</v>
      </c>
      <c r="I322" s="234" t="s">
        <v>594</v>
      </c>
      <c r="J322" s="235" t="s">
        <v>447</v>
      </c>
      <c r="K322" s="236">
        <v>3.4</v>
      </c>
      <c r="L322" s="99">
        <f>_xlfn.XLOOKUP(Ruimtestaat[[#This Row],[Ruimtesoort / Werkprogramma ]],'Prijzenblad Keender'!$C$2:$C$10,'Prijzenblad Keender'!$G$2:$G$10,"")</f>
        <v>0</v>
      </c>
      <c r="M322" s="280">
        <f t="shared" si="4"/>
        <v>0</v>
      </c>
      <c r="O322" s="107"/>
    </row>
    <row r="323" spans="1:15" ht="15.6">
      <c r="A323" s="415" t="s">
        <v>29</v>
      </c>
      <c r="B323" s="233" t="s">
        <v>589</v>
      </c>
      <c r="C323" s="235" t="s">
        <v>589</v>
      </c>
      <c r="D323" s="235" t="s">
        <v>590</v>
      </c>
      <c r="E323" s="235" t="s">
        <v>501</v>
      </c>
      <c r="F323" s="233" t="s">
        <v>443</v>
      </c>
      <c r="G323" s="235" t="s">
        <v>480</v>
      </c>
      <c r="H323" s="59" t="str">
        <f>VLOOKUP(G323,Ruimtesoort[],2,FALSE)</f>
        <v>Niet in onderhoud</v>
      </c>
      <c r="I323" s="234" t="s">
        <v>595</v>
      </c>
      <c r="J323" s="235" t="s">
        <v>450</v>
      </c>
      <c r="K323" s="236">
        <v>50.4</v>
      </c>
      <c r="L323" s="99">
        <f>_xlfn.XLOOKUP(Ruimtestaat[[#This Row],[Ruimtesoort / Werkprogramma ]],'Prijzenblad Keender'!$C$2:$C$10,'Prijzenblad Keender'!$G$2:$G$10,"")</f>
        <v>0</v>
      </c>
      <c r="M323" s="280">
        <f t="shared" si="4"/>
        <v>0</v>
      </c>
      <c r="O323" s="107"/>
    </row>
    <row r="324" spans="1:15" ht="15.6">
      <c r="A324" s="415" t="s">
        <v>29</v>
      </c>
      <c r="B324" s="233" t="s">
        <v>589</v>
      </c>
      <c r="C324" s="235" t="s">
        <v>589</v>
      </c>
      <c r="D324" s="235" t="s">
        <v>590</v>
      </c>
      <c r="E324" s="235" t="s">
        <v>501</v>
      </c>
      <c r="F324" s="233" t="s">
        <v>443</v>
      </c>
      <c r="G324" s="235" t="s">
        <v>453</v>
      </c>
      <c r="H324" s="59" t="str">
        <f>VLOOKUP(G324,Ruimtesoort[],2,FALSE)</f>
        <v>Verkeersruimte</v>
      </c>
      <c r="I324" s="234" t="s">
        <v>596</v>
      </c>
      <c r="J324" s="235" t="s">
        <v>450</v>
      </c>
      <c r="K324" s="236">
        <v>21.1</v>
      </c>
      <c r="L324" s="99">
        <f>_xlfn.XLOOKUP(Ruimtestaat[[#This Row],[Ruimtesoort / Werkprogramma ]],'Prijzenblad Keender'!$C$2:$C$10,'Prijzenblad Keender'!$G$2:$G$10,"")</f>
        <v>0</v>
      </c>
      <c r="M324" s="280">
        <f t="shared" ref="M324:M387" si="5">IF(L324=0,0,L324*K324)</f>
        <v>0</v>
      </c>
      <c r="O324" s="107"/>
    </row>
    <row r="325" spans="1:15" ht="15.6">
      <c r="A325" s="415" t="s">
        <v>29</v>
      </c>
      <c r="B325" s="233" t="s">
        <v>589</v>
      </c>
      <c r="C325" s="235" t="s">
        <v>589</v>
      </c>
      <c r="D325" s="235" t="s">
        <v>590</v>
      </c>
      <c r="E325" s="235" t="s">
        <v>501</v>
      </c>
      <c r="F325" s="233" t="s">
        <v>443</v>
      </c>
      <c r="G325" s="235" t="s">
        <v>466</v>
      </c>
      <c r="H325" s="59" t="str">
        <f>VLOOKUP(G325,Ruimtesoort[],2,FALSE)</f>
        <v>Sanitair</v>
      </c>
      <c r="I325" s="234" t="s">
        <v>597</v>
      </c>
      <c r="J325" s="235" t="s">
        <v>450</v>
      </c>
      <c r="K325" s="236">
        <v>3.8</v>
      </c>
      <c r="L325" s="99">
        <f>_xlfn.XLOOKUP(Ruimtestaat[[#This Row],[Ruimtesoort / Werkprogramma ]],'Prijzenblad Keender'!$C$2:$C$10,'Prijzenblad Keender'!$G$2:$G$10,"")</f>
        <v>0</v>
      </c>
      <c r="M325" s="280">
        <f t="shared" si="5"/>
        <v>0</v>
      </c>
      <c r="O325" s="107"/>
    </row>
    <row r="326" spans="1:15" ht="15.6">
      <c r="A326" s="415" t="s">
        <v>29</v>
      </c>
      <c r="B326" s="233" t="s">
        <v>589</v>
      </c>
      <c r="C326" s="235" t="s">
        <v>589</v>
      </c>
      <c r="D326" s="235" t="s">
        <v>590</v>
      </c>
      <c r="E326" s="235" t="s">
        <v>501</v>
      </c>
      <c r="F326" s="233" t="s">
        <v>443</v>
      </c>
      <c r="G326" s="235" t="s">
        <v>598</v>
      </c>
      <c r="H326" s="59" t="str">
        <f>VLOOKUP(G326,Ruimtesoort[],2,FALSE)</f>
        <v>Sanitair</v>
      </c>
      <c r="I326" s="234" t="s">
        <v>599</v>
      </c>
      <c r="J326" s="235" t="s">
        <v>450</v>
      </c>
      <c r="K326" s="236">
        <v>0.09</v>
      </c>
      <c r="L326" s="99">
        <f>_xlfn.XLOOKUP(Ruimtestaat[[#This Row],[Ruimtesoort / Werkprogramma ]],'Prijzenblad Keender'!$C$2:$C$10,'Prijzenblad Keender'!$G$2:$G$10,"")</f>
        <v>0</v>
      </c>
      <c r="M326" s="280">
        <f t="shared" si="5"/>
        <v>0</v>
      </c>
      <c r="O326" s="107"/>
    </row>
    <row r="327" spans="1:15" ht="15.6">
      <c r="A327" s="415" t="s">
        <v>29</v>
      </c>
      <c r="B327" s="233" t="s">
        <v>589</v>
      </c>
      <c r="C327" s="235" t="s">
        <v>589</v>
      </c>
      <c r="D327" s="235" t="s">
        <v>590</v>
      </c>
      <c r="E327" s="235" t="s">
        <v>501</v>
      </c>
      <c r="F327" s="233" t="s">
        <v>443</v>
      </c>
      <c r="G327" s="235" t="s">
        <v>466</v>
      </c>
      <c r="H327" s="59" t="str">
        <f>VLOOKUP(G327,Ruimtesoort[],2,FALSE)</f>
        <v>Sanitair</v>
      </c>
      <c r="I327" s="234" t="s">
        <v>600</v>
      </c>
      <c r="J327" s="235" t="s">
        <v>450</v>
      </c>
      <c r="K327" s="236">
        <v>11.4</v>
      </c>
      <c r="L327" s="99">
        <f>_xlfn.XLOOKUP(Ruimtestaat[[#This Row],[Ruimtesoort / Werkprogramma ]],'Prijzenblad Keender'!$C$2:$C$10,'Prijzenblad Keender'!$G$2:$G$10,"")</f>
        <v>0</v>
      </c>
      <c r="M327" s="280">
        <f t="shared" si="5"/>
        <v>0</v>
      </c>
      <c r="O327" s="107"/>
    </row>
    <row r="328" spans="1:15" ht="15.6">
      <c r="A328" s="415" t="s">
        <v>29</v>
      </c>
      <c r="B328" s="233" t="s">
        <v>589</v>
      </c>
      <c r="C328" s="235" t="s">
        <v>589</v>
      </c>
      <c r="D328" s="235" t="s">
        <v>590</v>
      </c>
      <c r="E328" s="235" t="s">
        <v>501</v>
      </c>
      <c r="F328" s="233" t="s">
        <v>443</v>
      </c>
      <c r="G328" s="235" t="s">
        <v>452</v>
      </c>
      <c r="H328" s="59" t="str">
        <f>VLOOKUP(G328,Ruimtesoort[],2,FALSE)</f>
        <v>Klaslokaal</v>
      </c>
      <c r="I328" s="234" t="s">
        <v>601</v>
      </c>
      <c r="J328" s="235" t="s">
        <v>465</v>
      </c>
      <c r="K328" s="236">
        <v>56</v>
      </c>
      <c r="L328" s="99">
        <f>_xlfn.XLOOKUP(Ruimtestaat[[#This Row],[Ruimtesoort / Werkprogramma ]],'Prijzenblad Keender'!$C$2:$C$10,'Prijzenblad Keender'!$G$2:$G$10,"")</f>
        <v>0</v>
      </c>
      <c r="M328" s="280">
        <f t="shared" si="5"/>
        <v>0</v>
      </c>
      <c r="O328" s="107"/>
    </row>
    <row r="329" spans="1:15" ht="15.6">
      <c r="A329" s="415" t="s">
        <v>29</v>
      </c>
      <c r="B329" s="233" t="s">
        <v>589</v>
      </c>
      <c r="C329" s="235" t="s">
        <v>589</v>
      </c>
      <c r="D329" s="235" t="s">
        <v>590</v>
      </c>
      <c r="E329" s="235" t="s">
        <v>501</v>
      </c>
      <c r="F329" s="233" t="s">
        <v>443</v>
      </c>
      <c r="G329" s="235" t="s">
        <v>452</v>
      </c>
      <c r="H329" s="59" t="str">
        <f>VLOOKUP(G329,Ruimtesoort[],2,FALSE)</f>
        <v>Klaslokaal</v>
      </c>
      <c r="I329" s="234" t="s">
        <v>602</v>
      </c>
      <c r="J329" s="235" t="s">
        <v>465</v>
      </c>
      <c r="K329" s="236">
        <v>55.5</v>
      </c>
      <c r="L329" s="99">
        <f>_xlfn.XLOOKUP(Ruimtestaat[[#This Row],[Ruimtesoort / Werkprogramma ]],'Prijzenblad Keender'!$C$2:$C$10,'Prijzenblad Keender'!$G$2:$G$10,"")</f>
        <v>0</v>
      </c>
      <c r="M329" s="280">
        <f t="shared" si="5"/>
        <v>0</v>
      </c>
      <c r="O329" s="107"/>
    </row>
    <row r="330" spans="1:15" ht="15.6">
      <c r="A330" s="415" t="s">
        <v>29</v>
      </c>
      <c r="B330" s="233" t="s">
        <v>589</v>
      </c>
      <c r="C330" s="235" t="s">
        <v>589</v>
      </c>
      <c r="D330" s="235" t="s">
        <v>590</v>
      </c>
      <c r="E330" s="235" t="s">
        <v>501</v>
      </c>
      <c r="F330" s="233" t="s">
        <v>443</v>
      </c>
      <c r="G330" s="235" t="s">
        <v>420</v>
      </c>
      <c r="H330" s="59" t="str">
        <f>VLOOKUP(G330,Ruimtesoort[],2,FALSE)</f>
        <v>Niet in onderhoud</v>
      </c>
      <c r="I330" s="234" t="s">
        <v>603</v>
      </c>
      <c r="J330" s="235" t="s">
        <v>450</v>
      </c>
      <c r="K330" s="236">
        <v>6.2</v>
      </c>
      <c r="L330" s="99">
        <f>_xlfn.XLOOKUP(Ruimtestaat[[#This Row],[Ruimtesoort / Werkprogramma ]],'Prijzenblad Keender'!$C$2:$C$10,'Prijzenblad Keender'!$G$2:$G$10,"")</f>
        <v>0</v>
      </c>
      <c r="M330" s="280">
        <f t="shared" si="5"/>
        <v>0</v>
      </c>
      <c r="O330" s="107"/>
    </row>
    <row r="331" spans="1:15" ht="15.6">
      <c r="A331" s="415" t="s">
        <v>29</v>
      </c>
      <c r="B331" s="233" t="s">
        <v>589</v>
      </c>
      <c r="C331" s="235" t="s">
        <v>589</v>
      </c>
      <c r="D331" s="235" t="s">
        <v>590</v>
      </c>
      <c r="E331" s="235" t="s">
        <v>501</v>
      </c>
      <c r="F331" s="233" t="s">
        <v>443</v>
      </c>
      <c r="G331" s="235" t="s">
        <v>469</v>
      </c>
      <c r="H331" s="59" t="str">
        <f>VLOOKUP(G331,Ruimtesoort[],2,FALSE)</f>
        <v>Vakspecifieke ruimte</v>
      </c>
      <c r="I331" s="234" t="s">
        <v>604</v>
      </c>
      <c r="J331" s="235" t="s">
        <v>451</v>
      </c>
      <c r="K331" s="236">
        <v>10.199999999999999</v>
      </c>
      <c r="L331" s="99">
        <f>_xlfn.XLOOKUP(Ruimtestaat[[#This Row],[Ruimtesoort / Werkprogramma ]],'Prijzenblad Keender'!$C$2:$C$10,'Prijzenblad Keender'!$G$2:$G$10,"")</f>
        <v>0</v>
      </c>
      <c r="M331" s="280">
        <f t="shared" si="5"/>
        <v>0</v>
      </c>
      <c r="O331" s="107"/>
    </row>
    <row r="332" spans="1:15" ht="15.6">
      <c r="A332" s="415" t="s">
        <v>29</v>
      </c>
      <c r="B332" s="233" t="s">
        <v>589</v>
      </c>
      <c r="C332" s="235" t="s">
        <v>589</v>
      </c>
      <c r="D332" s="235" t="s">
        <v>590</v>
      </c>
      <c r="E332" s="235" t="s">
        <v>501</v>
      </c>
      <c r="F332" s="233" t="s">
        <v>443</v>
      </c>
      <c r="G332" s="235" t="s">
        <v>460</v>
      </c>
      <c r="H332" s="59" t="str">
        <f>VLOOKUP(G332,Ruimtesoort[],2,FALSE)</f>
        <v>Restauratieve ruimte</v>
      </c>
      <c r="I332" s="234" t="s">
        <v>605</v>
      </c>
      <c r="J332" s="235" t="s">
        <v>450</v>
      </c>
      <c r="K332" s="236">
        <v>9.6</v>
      </c>
      <c r="L332" s="99">
        <f>_xlfn.XLOOKUP(Ruimtestaat[[#This Row],[Ruimtesoort / Werkprogramma ]],'Prijzenblad Keender'!$C$2:$C$10,'Prijzenblad Keender'!$G$2:$G$10,"")</f>
        <v>0</v>
      </c>
      <c r="M332" s="280">
        <f t="shared" si="5"/>
        <v>0</v>
      </c>
      <c r="O332" s="107"/>
    </row>
    <row r="333" spans="1:15" ht="15.6">
      <c r="A333" s="415" t="s">
        <v>29</v>
      </c>
      <c r="B333" s="233" t="s">
        <v>589</v>
      </c>
      <c r="C333" s="235" t="s">
        <v>589</v>
      </c>
      <c r="D333" s="235" t="s">
        <v>590</v>
      </c>
      <c r="E333" s="235" t="s">
        <v>501</v>
      </c>
      <c r="F333" s="233" t="s">
        <v>443</v>
      </c>
      <c r="G333" s="235" t="s">
        <v>140</v>
      </c>
      <c r="H333" s="59" t="str">
        <f>VLOOKUP(G333,Ruimtesoort[],2,FALSE)</f>
        <v>Verkeersruimte</v>
      </c>
      <c r="I333" s="234" t="s">
        <v>606</v>
      </c>
      <c r="J333" s="235" t="s">
        <v>459</v>
      </c>
      <c r="K333" s="236">
        <v>1.7</v>
      </c>
      <c r="L333" s="99">
        <f>_xlfn.XLOOKUP(Ruimtestaat[[#This Row],[Ruimtesoort / Werkprogramma ]],'Prijzenblad Keender'!$C$2:$C$10,'Prijzenblad Keender'!$G$2:$G$10,"")</f>
        <v>0</v>
      </c>
      <c r="M333" s="280">
        <f t="shared" si="5"/>
        <v>0</v>
      </c>
      <c r="O333" s="107"/>
    </row>
    <row r="334" spans="1:15" ht="15.6">
      <c r="A334" s="415" t="s">
        <v>29</v>
      </c>
      <c r="B334" s="233" t="s">
        <v>589</v>
      </c>
      <c r="C334" s="235" t="s">
        <v>589</v>
      </c>
      <c r="D334" s="235" t="s">
        <v>590</v>
      </c>
      <c r="E334" s="235" t="s">
        <v>501</v>
      </c>
      <c r="F334" s="233" t="s">
        <v>443</v>
      </c>
      <c r="G334" s="235" t="s">
        <v>282</v>
      </c>
      <c r="H334" s="59" t="str">
        <f>VLOOKUP(G334,Ruimtesoort[],2,FALSE)</f>
        <v>Administratieve ruimte</v>
      </c>
      <c r="I334" s="234" t="s">
        <v>607</v>
      </c>
      <c r="J334" s="235" t="s">
        <v>533</v>
      </c>
      <c r="K334" s="236">
        <v>30.4</v>
      </c>
      <c r="L334" s="99">
        <f>_xlfn.XLOOKUP(Ruimtestaat[[#This Row],[Ruimtesoort / Werkprogramma ]],'Prijzenblad Keender'!$C$2:$C$10,'Prijzenblad Keender'!$G$2:$G$10,"")</f>
        <v>0</v>
      </c>
      <c r="M334" s="280">
        <f t="shared" si="5"/>
        <v>0</v>
      </c>
      <c r="O334" s="107"/>
    </row>
    <row r="335" spans="1:15" ht="15.6">
      <c r="A335" s="415" t="s">
        <v>29</v>
      </c>
      <c r="B335" s="233" t="s">
        <v>589</v>
      </c>
      <c r="C335" s="235" t="s">
        <v>589</v>
      </c>
      <c r="D335" s="235" t="s">
        <v>590</v>
      </c>
      <c r="E335" s="235" t="s">
        <v>501</v>
      </c>
      <c r="F335" s="233" t="s">
        <v>443</v>
      </c>
      <c r="G335" s="229" t="s">
        <v>454</v>
      </c>
      <c r="H335" s="59" t="str">
        <f>VLOOKUP(G335,Ruimtesoort[],2,FALSE)</f>
        <v>Administratieve ruimte</v>
      </c>
      <c r="I335" s="234" t="s">
        <v>608</v>
      </c>
      <c r="J335" s="235" t="s">
        <v>533</v>
      </c>
      <c r="K335" s="236">
        <v>15.7</v>
      </c>
      <c r="L335" s="99">
        <f>_xlfn.XLOOKUP(Ruimtestaat[[#This Row],[Ruimtesoort / Werkprogramma ]],'Prijzenblad Keender'!$C$2:$C$10,'Prijzenblad Keender'!$G$2:$G$10,"")</f>
        <v>0</v>
      </c>
      <c r="M335" s="280">
        <f t="shared" si="5"/>
        <v>0</v>
      </c>
      <c r="O335" s="107"/>
    </row>
    <row r="336" spans="1:15" ht="15.6">
      <c r="A336" s="415" t="s">
        <v>29</v>
      </c>
      <c r="B336" s="233" t="s">
        <v>589</v>
      </c>
      <c r="C336" s="235" t="s">
        <v>589</v>
      </c>
      <c r="D336" s="235" t="s">
        <v>590</v>
      </c>
      <c r="E336" s="235" t="s">
        <v>501</v>
      </c>
      <c r="F336" s="233" t="s">
        <v>443</v>
      </c>
      <c r="G336" s="235" t="s">
        <v>455</v>
      </c>
      <c r="H336" s="59" t="str">
        <f>VLOOKUP(G336,Ruimtesoort[],2,FALSE)</f>
        <v>Verkeersruimte</v>
      </c>
      <c r="I336" s="234" t="s">
        <v>548</v>
      </c>
      <c r="J336" s="235" t="s">
        <v>459</v>
      </c>
      <c r="K336" s="236">
        <v>14.7</v>
      </c>
      <c r="L336" s="99">
        <f>_xlfn.XLOOKUP(Ruimtestaat[[#This Row],[Ruimtesoort / Werkprogramma ]],'Prijzenblad Keender'!$C$2:$C$10,'Prijzenblad Keender'!$G$2:$G$10,"")</f>
        <v>0</v>
      </c>
      <c r="M336" s="280">
        <f t="shared" si="5"/>
        <v>0</v>
      </c>
      <c r="O336" s="107"/>
    </row>
    <row r="337" spans="1:15" ht="15.6">
      <c r="A337" s="415" t="s">
        <v>29</v>
      </c>
      <c r="B337" s="233" t="s">
        <v>589</v>
      </c>
      <c r="C337" s="235" t="s">
        <v>589</v>
      </c>
      <c r="D337" s="235" t="s">
        <v>590</v>
      </c>
      <c r="E337" s="235" t="s">
        <v>501</v>
      </c>
      <c r="F337" s="233" t="s">
        <v>443</v>
      </c>
      <c r="G337" s="235" t="s">
        <v>609</v>
      </c>
      <c r="H337" s="59" t="str">
        <f>VLOOKUP(G337,Ruimtesoort[],2,FALSE)</f>
        <v>Administratieve ruimte</v>
      </c>
      <c r="I337" s="234" t="s">
        <v>549</v>
      </c>
      <c r="J337" s="235" t="s">
        <v>450</v>
      </c>
      <c r="K337" s="236">
        <v>6</v>
      </c>
      <c r="L337" s="99">
        <f>_xlfn.XLOOKUP(Ruimtestaat[[#This Row],[Ruimtesoort / Werkprogramma ]],'Prijzenblad Keender'!$C$2:$C$10,'Prijzenblad Keender'!$G$2:$G$10,"")</f>
        <v>0</v>
      </c>
      <c r="M337" s="280">
        <f t="shared" si="5"/>
        <v>0</v>
      </c>
      <c r="O337" s="107"/>
    </row>
    <row r="338" spans="1:15" ht="15.6">
      <c r="A338" s="415" t="s">
        <v>29</v>
      </c>
      <c r="B338" s="233" t="s">
        <v>589</v>
      </c>
      <c r="C338" s="235" t="s">
        <v>589</v>
      </c>
      <c r="D338" s="235" t="s">
        <v>590</v>
      </c>
      <c r="E338" s="235" t="s">
        <v>501</v>
      </c>
      <c r="F338" s="233" t="s">
        <v>443</v>
      </c>
      <c r="G338" s="235" t="s">
        <v>115</v>
      </c>
      <c r="H338" s="59" t="str">
        <f>VLOOKUP(G338,Ruimtesoort[],2,FALSE)</f>
        <v>Administratieve ruimte</v>
      </c>
      <c r="I338" s="234" t="s">
        <v>550</v>
      </c>
      <c r="J338" s="235" t="s">
        <v>451</v>
      </c>
      <c r="K338" s="236">
        <v>30.2</v>
      </c>
      <c r="L338" s="99">
        <f>_xlfn.XLOOKUP(Ruimtestaat[[#This Row],[Ruimtesoort / Werkprogramma ]],'Prijzenblad Keender'!$C$2:$C$10,'Prijzenblad Keender'!$G$2:$G$10,"")</f>
        <v>0</v>
      </c>
      <c r="M338" s="280">
        <f t="shared" si="5"/>
        <v>0</v>
      </c>
      <c r="O338" s="107"/>
    </row>
    <row r="339" spans="1:15" ht="15.6">
      <c r="A339" s="415" t="s">
        <v>29</v>
      </c>
      <c r="B339" s="233" t="s">
        <v>589</v>
      </c>
      <c r="C339" s="235" t="s">
        <v>589</v>
      </c>
      <c r="D339" s="235" t="s">
        <v>590</v>
      </c>
      <c r="E339" s="235" t="s">
        <v>501</v>
      </c>
      <c r="F339" s="233" t="s">
        <v>470</v>
      </c>
      <c r="G339" s="235" t="s">
        <v>610</v>
      </c>
      <c r="H339" s="59" t="str">
        <f>VLOOKUP(G339,Ruimtesoort[],2,FALSE)</f>
        <v>Verkeersruimte</v>
      </c>
      <c r="I339" s="234" t="s">
        <v>611</v>
      </c>
      <c r="J339" s="235" t="s">
        <v>450</v>
      </c>
      <c r="K339" s="236">
        <v>3.5</v>
      </c>
      <c r="L339" s="99">
        <f>_xlfn.XLOOKUP(Ruimtestaat[[#This Row],[Ruimtesoort / Werkprogramma ]],'Prijzenblad Keender'!$C$2:$C$10,'Prijzenblad Keender'!$G$2:$G$10,"")</f>
        <v>0</v>
      </c>
      <c r="M339" s="280">
        <f t="shared" si="5"/>
        <v>0</v>
      </c>
      <c r="O339" s="107"/>
    </row>
    <row r="340" spans="1:15" ht="15.6">
      <c r="A340" s="415" t="s">
        <v>29</v>
      </c>
      <c r="B340" s="233" t="s">
        <v>589</v>
      </c>
      <c r="C340" s="235" t="s">
        <v>589</v>
      </c>
      <c r="D340" s="235" t="s">
        <v>590</v>
      </c>
      <c r="E340" s="235" t="s">
        <v>501</v>
      </c>
      <c r="F340" s="233" t="s">
        <v>470</v>
      </c>
      <c r="G340" s="235" t="s">
        <v>453</v>
      </c>
      <c r="H340" s="59" t="str">
        <f>VLOOKUP(G340,Ruimtesoort[],2,FALSE)</f>
        <v>Verkeersruimte</v>
      </c>
      <c r="I340" s="234" t="s">
        <v>582</v>
      </c>
      <c r="J340" s="235" t="s">
        <v>450</v>
      </c>
      <c r="K340" s="236">
        <v>25.5</v>
      </c>
      <c r="L340" s="99">
        <f>_xlfn.XLOOKUP(Ruimtestaat[[#This Row],[Ruimtesoort / Werkprogramma ]],'Prijzenblad Keender'!$C$2:$C$10,'Prijzenblad Keender'!$G$2:$G$10,"")</f>
        <v>0</v>
      </c>
      <c r="M340" s="280">
        <f t="shared" si="5"/>
        <v>0</v>
      </c>
      <c r="O340" s="107"/>
    </row>
    <row r="341" spans="1:15" ht="15.6">
      <c r="A341" s="415" t="s">
        <v>29</v>
      </c>
      <c r="B341" s="233" t="s">
        <v>589</v>
      </c>
      <c r="C341" s="235" t="s">
        <v>589</v>
      </c>
      <c r="D341" s="235" t="s">
        <v>590</v>
      </c>
      <c r="E341" s="235" t="s">
        <v>501</v>
      </c>
      <c r="F341" s="233" t="s">
        <v>470</v>
      </c>
      <c r="G341" s="235" t="s">
        <v>452</v>
      </c>
      <c r="H341" s="59" t="str">
        <f>VLOOKUP(G341,Ruimtesoort[],2,FALSE)</f>
        <v>Klaslokaal</v>
      </c>
      <c r="I341" s="234" t="s">
        <v>527</v>
      </c>
      <c r="J341" s="235" t="s">
        <v>465</v>
      </c>
      <c r="K341" s="236">
        <v>56.3</v>
      </c>
      <c r="L341" s="99">
        <f>_xlfn.XLOOKUP(Ruimtestaat[[#This Row],[Ruimtesoort / Werkprogramma ]],'Prijzenblad Keender'!$C$2:$C$10,'Prijzenblad Keender'!$G$2:$G$10,"")</f>
        <v>0</v>
      </c>
      <c r="M341" s="280">
        <f t="shared" si="5"/>
        <v>0</v>
      </c>
      <c r="O341" s="107"/>
    </row>
    <row r="342" spans="1:15" ht="15.6">
      <c r="A342" s="415" t="s">
        <v>29</v>
      </c>
      <c r="B342" s="233" t="s">
        <v>589</v>
      </c>
      <c r="C342" s="235" t="s">
        <v>589</v>
      </c>
      <c r="D342" s="235" t="s">
        <v>590</v>
      </c>
      <c r="E342" s="235" t="s">
        <v>501</v>
      </c>
      <c r="F342" s="233" t="s">
        <v>470</v>
      </c>
      <c r="G342" s="235" t="s">
        <v>466</v>
      </c>
      <c r="H342" s="59" t="str">
        <f>VLOOKUP(G342,Ruimtesoort[],2,FALSE)</f>
        <v>Sanitair</v>
      </c>
      <c r="I342" s="234" t="s">
        <v>612</v>
      </c>
      <c r="J342" s="235" t="s">
        <v>450</v>
      </c>
      <c r="K342" s="236">
        <v>9.9</v>
      </c>
      <c r="L342" s="99">
        <f>_xlfn.XLOOKUP(Ruimtestaat[[#This Row],[Ruimtesoort / Werkprogramma ]],'Prijzenblad Keender'!$C$2:$C$10,'Prijzenblad Keender'!$G$2:$G$10,"")</f>
        <v>0</v>
      </c>
      <c r="M342" s="280">
        <f t="shared" si="5"/>
        <v>0</v>
      </c>
      <c r="O342" s="107"/>
    </row>
    <row r="343" spans="1:15" ht="15.6">
      <c r="A343" s="415" t="s">
        <v>29</v>
      </c>
      <c r="B343" s="233" t="s">
        <v>589</v>
      </c>
      <c r="C343" s="235" t="s">
        <v>589</v>
      </c>
      <c r="D343" s="235" t="s">
        <v>590</v>
      </c>
      <c r="E343" s="235" t="s">
        <v>501</v>
      </c>
      <c r="F343" s="233" t="s">
        <v>470</v>
      </c>
      <c r="G343" s="235" t="s">
        <v>452</v>
      </c>
      <c r="H343" s="59" t="str">
        <f>VLOOKUP(G343,Ruimtesoort[],2,FALSE)</f>
        <v>Klaslokaal</v>
      </c>
      <c r="I343" s="234" t="s">
        <v>584</v>
      </c>
      <c r="J343" s="235" t="s">
        <v>465</v>
      </c>
      <c r="K343" s="236">
        <v>73.7</v>
      </c>
      <c r="L343" s="99">
        <f>_xlfn.XLOOKUP(Ruimtestaat[[#This Row],[Ruimtesoort / Werkprogramma ]],'Prijzenblad Keender'!$C$2:$C$10,'Prijzenblad Keender'!$G$2:$G$10,"")</f>
        <v>0</v>
      </c>
      <c r="M343" s="280">
        <f t="shared" si="5"/>
        <v>0</v>
      </c>
      <c r="O343" s="107"/>
    </row>
    <row r="344" spans="1:15" ht="15.6">
      <c r="A344" s="415" t="s">
        <v>29</v>
      </c>
      <c r="B344" s="233" t="s">
        <v>589</v>
      </c>
      <c r="C344" s="235" t="s">
        <v>589</v>
      </c>
      <c r="D344" s="235" t="s">
        <v>590</v>
      </c>
      <c r="E344" s="235" t="s">
        <v>501</v>
      </c>
      <c r="F344" s="233" t="s">
        <v>470</v>
      </c>
      <c r="G344" s="235" t="s">
        <v>452</v>
      </c>
      <c r="H344" s="59" t="str">
        <f>VLOOKUP(G344,Ruimtesoort[],2,FALSE)</f>
        <v>Klaslokaal</v>
      </c>
      <c r="I344" s="234" t="s">
        <v>585</v>
      </c>
      <c r="J344" s="235" t="s">
        <v>465</v>
      </c>
      <c r="K344" s="236">
        <v>72.599999999999994</v>
      </c>
      <c r="L344" s="99">
        <f>_xlfn.XLOOKUP(Ruimtestaat[[#This Row],[Ruimtesoort / Werkprogramma ]],'Prijzenblad Keender'!$C$2:$C$10,'Prijzenblad Keender'!$G$2:$G$10,"")</f>
        <v>0</v>
      </c>
      <c r="M344" s="280">
        <f t="shared" si="5"/>
        <v>0</v>
      </c>
      <c r="O344" s="107"/>
    </row>
    <row r="345" spans="1:15" ht="15.6">
      <c r="A345" s="415" t="s">
        <v>29</v>
      </c>
      <c r="B345" s="233" t="s">
        <v>589</v>
      </c>
      <c r="C345" s="235" t="s">
        <v>589</v>
      </c>
      <c r="D345" s="235" t="s">
        <v>590</v>
      </c>
      <c r="E345" s="235" t="s">
        <v>501</v>
      </c>
      <c r="F345" s="233" t="s">
        <v>470</v>
      </c>
      <c r="G345" s="235" t="s">
        <v>466</v>
      </c>
      <c r="H345" s="59" t="str">
        <f>VLOOKUP(G345,Ruimtesoort[],2,FALSE)</f>
        <v>Sanitair</v>
      </c>
      <c r="I345" s="234" t="s">
        <v>613</v>
      </c>
      <c r="J345" s="235" t="s">
        <v>450</v>
      </c>
      <c r="K345" s="236">
        <v>14</v>
      </c>
      <c r="L345" s="99">
        <f>_xlfn.XLOOKUP(Ruimtestaat[[#This Row],[Ruimtesoort / Werkprogramma ]],'Prijzenblad Keender'!$C$2:$C$10,'Prijzenblad Keender'!$G$2:$G$10,"")</f>
        <v>0</v>
      </c>
      <c r="M345" s="280">
        <f t="shared" si="5"/>
        <v>0</v>
      </c>
      <c r="O345" s="107"/>
    </row>
    <row r="346" spans="1:15" ht="15.6">
      <c r="A346" s="415" t="s">
        <v>29</v>
      </c>
      <c r="B346" s="233" t="s">
        <v>589</v>
      </c>
      <c r="C346" s="235" t="s">
        <v>589</v>
      </c>
      <c r="D346" s="235" t="s">
        <v>590</v>
      </c>
      <c r="E346" s="235" t="s">
        <v>501</v>
      </c>
      <c r="F346" s="233" t="s">
        <v>470</v>
      </c>
      <c r="G346" s="235" t="s">
        <v>614</v>
      </c>
      <c r="H346" s="59" t="str">
        <f>VLOOKUP(G346,Ruimtesoort[],2,FALSE)</f>
        <v>Sanitair</v>
      </c>
      <c r="I346" s="234" t="s">
        <v>615</v>
      </c>
      <c r="J346" s="235" t="s">
        <v>450</v>
      </c>
      <c r="K346" s="236">
        <v>1.7</v>
      </c>
      <c r="L346" s="99">
        <f>_xlfn.XLOOKUP(Ruimtestaat[[#This Row],[Ruimtesoort / Werkprogramma ]],'Prijzenblad Keender'!$C$2:$C$10,'Prijzenblad Keender'!$G$2:$G$10,"")</f>
        <v>0</v>
      </c>
      <c r="M346" s="280">
        <f t="shared" si="5"/>
        <v>0</v>
      </c>
      <c r="O346" s="107"/>
    </row>
    <row r="347" spans="1:15" ht="15.6">
      <c r="A347" s="415" t="s">
        <v>29</v>
      </c>
      <c r="B347" s="233" t="s">
        <v>589</v>
      </c>
      <c r="C347" s="235" t="s">
        <v>589</v>
      </c>
      <c r="D347" s="235" t="s">
        <v>590</v>
      </c>
      <c r="E347" s="235" t="s">
        <v>501</v>
      </c>
      <c r="F347" s="233" t="s">
        <v>470</v>
      </c>
      <c r="G347" s="235" t="s">
        <v>453</v>
      </c>
      <c r="H347" s="59" t="str">
        <f>VLOOKUP(G347,Ruimtesoort[],2,FALSE)</f>
        <v>Verkeersruimte</v>
      </c>
      <c r="I347" s="234" t="s">
        <v>587</v>
      </c>
      <c r="J347" s="235" t="s">
        <v>450</v>
      </c>
      <c r="K347" s="236">
        <v>1.3</v>
      </c>
      <c r="L347" s="99">
        <f>_xlfn.XLOOKUP(Ruimtestaat[[#This Row],[Ruimtesoort / Werkprogramma ]],'Prijzenblad Keender'!$C$2:$C$10,'Prijzenblad Keender'!$G$2:$G$10,"")</f>
        <v>0</v>
      </c>
      <c r="M347" s="280">
        <f t="shared" si="5"/>
        <v>0</v>
      </c>
      <c r="O347" s="107"/>
    </row>
    <row r="348" spans="1:15" ht="15.6">
      <c r="A348" s="415" t="s">
        <v>29</v>
      </c>
      <c r="B348" s="233" t="s">
        <v>589</v>
      </c>
      <c r="C348" s="235" t="s">
        <v>589</v>
      </c>
      <c r="D348" s="235" t="s">
        <v>590</v>
      </c>
      <c r="E348" s="235" t="s">
        <v>501</v>
      </c>
      <c r="F348" s="233" t="s">
        <v>470</v>
      </c>
      <c r="G348" s="235" t="s">
        <v>215</v>
      </c>
      <c r="H348" s="59" t="str">
        <f>VLOOKUP(G348,Ruimtesoort[],2,FALSE)</f>
        <v>Klaslokaal</v>
      </c>
      <c r="I348" s="234" t="s">
        <v>588</v>
      </c>
      <c r="J348" s="235" t="s">
        <v>465</v>
      </c>
      <c r="K348" s="236">
        <v>74.599999999999994</v>
      </c>
      <c r="L348" s="99">
        <f>_xlfn.XLOOKUP(Ruimtestaat[[#This Row],[Ruimtesoort / Werkprogramma ]],'Prijzenblad Keender'!$C$2:$C$10,'Prijzenblad Keender'!$G$2:$G$10,"")</f>
        <v>0</v>
      </c>
      <c r="M348" s="280">
        <f t="shared" si="5"/>
        <v>0</v>
      </c>
      <c r="O348" s="107"/>
    </row>
    <row r="349" spans="1:15" ht="15.6">
      <c r="A349" s="415" t="s">
        <v>29</v>
      </c>
      <c r="B349" s="233" t="s">
        <v>589</v>
      </c>
      <c r="C349" s="235" t="s">
        <v>589</v>
      </c>
      <c r="D349" s="235" t="s">
        <v>590</v>
      </c>
      <c r="E349" s="235" t="s">
        <v>501</v>
      </c>
      <c r="F349" s="233" t="s">
        <v>470</v>
      </c>
      <c r="G349" s="235" t="s">
        <v>452</v>
      </c>
      <c r="H349" s="59" t="str">
        <f>VLOOKUP(G349,Ruimtesoort[],2,FALSE)</f>
        <v>Klaslokaal</v>
      </c>
      <c r="I349" s="234" t="s">
        <v>616</v>
      </c>
      <c r="J349" s="235" t="s">
        <v>465</v>
      </c>
      <c r="K349" s="236">
        <v>39.5</v>
      </c>
      <c r="L349" s="99">
        <f>_xlfn.XLOOKUP(Ruimtestaat[[#This Row],[Ruimtesoort / Werkprogramma ]],'Prijzenblad Keender'!$C$2:$C$10,'Prijzenblad Keender'!$G$2:$G$10,"")</f>
        <v>0</v>
      </c>
      <c r="M349" s="280">
        <f t="shared" si="5"/>
        <v>0</v>
      </c>
      <c r="O349" s="107"/>
    </row>
    <row r="350" spans="1:15" ht="15.6">
      <c r="A350" s="415" t="s">
        <v>29</v>
      </c>
      <c r="B350" s="233" t="s">
        <v>589</v>
      </c>
      <c r="C350" s="235" t="s">
        <v>589</v>
      </c>
      <c r="D350" s="235" t="s">
        <v>590</v>
      </c>
      <c r="E350" s="235" t="s">
        <v>501</v>
      </c>
      <c r="F350" s="233" t="s">
        <v>470</v>
      </c>
      <c r="G350" s="235" t="s">
        <v>354</v>
      </c>
      <c r="H350" s="59" t="str">
        <f>VLOOKUP(G350,Ruimtesoort[],2,FALSE)</f>
        <v>Verkeersruimte</v>
      </c>
      <c r="I350" s="234" t="s">
        <v>617</v>
      </c>
      <c r="J350" s="235" t="s">
        <v>450</v>
      </c>
      <c r="K350" s="236">
        <v>8.5</v>
      </c>
      <c r="L350" s="99">
        <f>_xlfn.XLOOKUP(Ruimtestaat[[#This Row],[Ruimtesoort / Werkprogramma ]],'Prijzenblad Keender'!$C$2:$C$10,'Prijzenblad Keender'!$G$2:$G$10,"")</f>
        <v>0</v>
      </c>
      <c r="M350" s="280">
        <f t="shared" si="5"/>
        <v>0</v>
      </c>
      <c r="O350" s="107"/>
    </row>
    <row r="351" spans="1:15" ht="15.6">
      <c r="A351" s="415" t="s">
        <v>29</v>
      </c>
      <c r="B351" s="233" t="s">
        <v>589</v>
      </c>
      <c r="C351" s="235" t="s">
        <v>589</v>
      </c>
      <c r="D351" s="235" t="s">
        <v>590</v>
      </c>
      <c r="E351" s="235" t="s">
        <v>501</v>
      </c>
      <c r="F351" s="233" t="s">
        <v>470</v>
      </c>
      <c r="G351" s="235" t="s">
        <v>215</v>
      </c>
      <c r="H351" s="59" t="str">
        <f>VLOOKUP(G351,Ruimtesoort[],2,FALSE)</f>
        <v>Klaslokaal</v>
      </c>
      <c r="I351" s="234" t="s">
        <v>618</v>
      </c>
      <c r="J351" s="235" t="s">
        <v>465</v>
      </c>
      <c r="K351" s="236">
        <v>47.6</v>
      </c>
      <c r="L351" s="99">
        <f>_xlfn.XLOOKUP(Ruimtestaat[[#This Row],[Ruimtesoort / Werkprogramma ]],'Prijzenblad Keender'!$C$2:$C$10,'Prijzenblad Keender'!$G$2:$G$10,"")</f>
        <v>0</v>
      </c>
      <c r="M351" s="280">
        <f t="shared" si="5"/>
        <v>0</v>
      </c>
      <c r="O351" s="107"/>
    </row>
    <row r="352" spans="1:15" ht="15.6">
      <c r="A352" s="415" t="s">
        <v>29</v>
      </c>
      <c r="B352" s="233" t="s">
        <v>589</v>
      </c>
      <c r="C352" s="235" t="s">
        <v>589</v>
      </c>
      <c r="D352" s="235" t="s">
        <v>590</v>
      </c>
      <c r="E352" s="235" t="s">
        <v>501</v>
      </c>
      <c r="F352" s="233" t="s">
        <v>470</v>
      </c>
      <c r="G352" s="235" t="s">
        <v>416</v>
      </c>
      <c r="H352" s="59" t="str">
        <f>VLOOKUP(G352,Ruimtesoort[],2,FALSE)</f>
        <v>Niet in onderhoud</v>
      </c>
      <c r="I352" s="234" t="s">
        <v>619</v>
      </c>
      <c r="J352" s="235" t="s">
        <v>445</v>
      </c>
      <c r="K352" s="236">
        <v>4</v>
      </c>
      <c r="L352" s="99">
        <f>_xlfn.XLOOKUP(Ruimtestaat[[#This Row],[Ruimtesoort / Werkprogramma ]],'Prijzenblad Keender'!$C$2:$C$10,'Prijzenblad Keender'!$G$2:$G$10,"")</f>
        <v>0</v>
      </c>
      <c r="M352" s="280">
        <f t="shared" si="5"/>
        <v>0</v>
      </c>
      <c r="O352" s="107"/>
    </row>
    <row r="353" spans="1:15" ht="15.6">
      <c r="A353" s="415" t="s">
        <v>29</v>
      </c>
      <c r="B353" s="233" t="s">
        <v>589</v>
      </c>
      <c r="C353" s="235" t="s">
        <v>589</v>
      </c>
      <c r="D353" s="235" t="s">
        <v>590</v>
      </c>
      <c r="E353" s="235" t="s">
        <v>501</v>
      </c>
      <c r="F353" s="233" t="s">
        <v>470</v>
      </c>
      <c r="G353" s="235" t="s">
        <v>278</v>
      </c>
      <c r="H353" s="59" t="str">
        <f>VLOOKUP(G353,Ruimtesoort[],2,FALSE)</f>
        <v>Verkeersruimte</v>
      </c>
      <c r="I353" s="234" t="s">
        <v>620</v>
      </c>
      <c r="J353" s="235" t="s">
        <v>465</v>
      </c>
      <c r="K353" s="236">
        <v>5.0999999999999996</v>
      </c>
      <c r="L353" s="99">
        <f>_xlfn.XLOOKUP(Ruimtestaat[[#This Row],[Ruimtesoort / Werkprogramma ]],'Prijzenblad Keender'!$C$2:$C$10,'Prijzenblad Keender'!$G$2:$G$10,"")</f>
        <v>0</v>
      </c>
      <c r="M353" s="280">
        <f t="shared" si="5"/>
        <v>0</v>
      </c>
      <c r="O353" s="107"/>
    </row>
    <row r="354" spans="1:15">
      <c r="A354" s="279" t="s">
        <v>29</v>
      </c>
      <c r="B354" s="59" t="s">
        <v>621</v>
      </c>
      <c r="C354" s="61" t="s">
        <v>621</v>
      </c>
      <c r="D354" s="61" t="s">
        <v>622</v>
      </c>
      <c r="E354" s="61" t="s">
        <v>501</v>
      </c>
      <c r="F354" s="59" t="s">
        <v>443</v>
      </c>
      <c r="G354" s="59" t="s">
        <v>215</v>
      </c>
      <c r="H354" s="59" t="str">
        <f>VLOOKUP(G354,Ruimtesoort[],2,FALSE)</f>
        <v>Klaslokaal</v>
      </c>
      <c r="I354" s="102" t="s">
        <v>539</v>
      </c>
      <c r="J354" s="61" t="s">
        <v>465</v>
      </c>
      <c r="K354" s="65">
        <v>57.2</v>
      </c>
      <c r="L354" s="99">
        <f>_xlfn.XLOOKUP(Ruimtestaat[[#This Row],[Ruimtesoort / Werkprogramma ]],'Prijzenblad Keender'!$C$2:$C$10,'Prijzenblad Keender'!$G$2:$G$10,"")</f>
        <v>0</v>
      </c>
      <c r="M354" s="280">
        <f t="shared" si="5"/>
        <v>0</v>
      </c>
      <c r="O354" s="107"/>
    </row>
    <row r="355" spans="1:15">
      <c r="A355" s="279" t="s">
        <v>29</v>
      </c>
      <c r="B355" s="59" t="s">
        <v>621</v>
      </c>
      <c r="C355" s="61" t="s">
        <v>621</v>
      </c>
      <c r="D355" s="61" t="s">
        <v>622</v>
      </c>
      <c r="E355" s="61" t="s">
        <v>501</v>
      </c>
      <c r="F355" s="59" t="s">
        <v>443</v>
      </c>
      <c r="G355" s="59" t="s">
        <v>182</v>
      </c>
      <c r="H355" s="59" t="str">
        <f>VLOOKUP(G355,Ruimtesoort[],2,FALSE)</f>
        <v>Restauratieve ruimte</v>
      </c>
      <c r="I355" s="102" t="s">
        <v>540</v>
      </c>
      <c r="J355" s="61" t="s">
        <v>464</v>
      </c>
      <c r="K355" s="65">
        <v>5.0999999999999996</v>
      </c>
      <c r="L355" s="99">
        <f>_xlfn.XLOOKUP(Ruimtestaat[[#This Row],[Ruimtesoort / Werkprogramma ]],'Prijzenblad Keender'!$C$2:$C$10,'Prijzenblad Keender'!$G$2:$G$10,"")</f>
        <v>0</v>
      </c>
      <c r="M355" s="280">
        <f t="shared" si="5"/>
        <v>0</v>
      </c>
      <c r="O355" s="107"/>
    </row>
    <row r="356" spans="1:15">
      <c r="A356" s="279" t="s">
        <v>29</v>
      </c>
      <c r="B356" s="59" t="s">
        <v>621</v>
      </c>
      <c r="C356" s="61" t="s">
        <v>621</v>
      </c>
      <c r="D356" s="61" t="s">
        <v>622</v>
      </c>
      <c r="E356" s="61" t="s">
        <v>501</v>
      </c>
      <c r="F356" s="59" t="s">
        <v>443</v>
      </c>
      <c r="G356" s="59" t="s">
        <v>282</v>
      </c>
      <c r="H356" s="59" t="s">
        <v>41</v>
      </c>
      <c r="I356" s="102" t="s">
        <v>542</v>
      </c>
      <c r="J356" s="61" t="s">
        <v>465</v>
      </c>
      <c r="K356" s="65">
        <v>28.5</v>
      </c>
      <c r="L356" s="99">
        <f>_xlfn.XLOOKUP(Ruimtestaat[[#This Row],[Ruimtesoort / Werkprogramma ]],'Prijzenblad Keender'!$C$2:$C$10,'Prijzenblad Keender'!$G$2:$G$10,"")</f>
        <v>0</v>
      </c>
      <c r="M356" s="280">
        <f t="shared" si="5"/>
        <v>0</v>
      </c>
      <c r="O356" s="107"/>
    </row>
    <row r="357" spans="1:15">
      <c r="A357" s="279" t="s">
        <v>29</v>
      </c>
      <c r="B357" s="59" t="s">
        <v>621</v>
      </c>
      <c r="C357" s="61" t="s">
        <v>621</v>
      </c>
      <c r="D357" s="61" t="s">
        <v>622</v>
      </c>
      <c r="E357" s="61" t="s">
        <v>501</v>
      </c>
      <c r="F357" s="59" t="s">
        <v>443</v>
      </c>
      <c r="G357" s="59" t="s">
        <v>132</v>
      </c>
      <c r="H357" s="59" t="str">
        <f>VLOOKUP(G357,Ruimtesoort[],2,FALSE)</f>
        <v>Verkeersruimte</v>
      </c>
      <c r="I357" s="102" t="s">
        <v>623</v>
      </c>
      <c r="J357" s="61" t="s">
        <v>464</v>
      </c>
      <c r="K357" s="65">
        <v>112.6</v>
      </c>
      <c r="L357" s="99">
        <f>_xlfn.XLOOKUP(Ruimtestaat[[#This Row],[Ruimtesoort / Werkprogramma ]],'Prijzenblad Keender'!$C$2:$C$10,'Prijzenblad Keender'!$G$2:$G$10,"")</f>
        <v>0</v>
      </c>
      <c r="M357" s="280">
        <f t="shared" si="5"/>
        <v>0</v>
      </c>
      <c r="O357" s="107"/>
    </row>
    <row r="358" spans="1:15">
      <c r="A358" s="279" t="s">
        <v>29</v>
      </c>
      <c r="B358" s="59" t="s">
        <v>621</v>
      </c>
      <c r="C358" s="61" t="s">
        <v>621</v>
      </c>
      <c r="D358" s="61" t="s">
        <v>622</v>
      </c>
      <c r="E358" s="61" t="s">
        <v>501</v>
      </c>
      <c r="F358" s="59" t="s">
        <v>443</v>
      </c>
      <c r="G358" s="59" t="s">
        <v>330</v>
      </c>
      <c r="H358" s="59" t="str">
        <f>VLOOKUP(G358,Ruimtesoort[],2,FALSE)</f>
        <v>Sanitair</v>
      </c>
      <c r="I358" s="102" t="s">
        <v>543</v>
      </c>
      <c r="J358" s="61" t="s">
        <v>464</v>
      </c>
      <c r="K358" s="65">
        <v>12.9</v>
      </c>
      <c r="L358" s="99">
        <f>_xlfn.XLOOKUP(Ruimtestaat[[#This Row],[Ruimtesoort / Werkprogramma ]],'Prijzenblad Keender'!$C$2:$C$10,'Prijzenblad Keender'!$G$2:$G$10,"")</f>
        <v>0</v>
      </c>
      <c r="M358" s="280">
        <f t="shared" si="5"/>
        <v>0</v>
      </c>
      <c r="O358" s="107"/>
    </row>
    <row r="359" spans="1:15">
      <c r="A359" s="279" t="s">
        <v>29</v>
      </c>
      <c r="B359" s="59" t="s">
        <v>621</v>
      </c>
      <c r="C359" s="61" t="s">
        <v>621</v>
      </c>
      <c r="D359" s="61" t="s">
        <v>622</v>
      </c>
      <c r="E359" s="61" t="s">
        <v>501</v>
      </c>
      <c r="F359" s="59" t="s">
        <v>443</v>
      </c>
      <c r="G359" s="59" t="s">
        <v>330</v>
      </c>
      <c r="H359" s="59" t="str">
        <f>VLOOKUP(G359,Ruimtesoort[],2,FALSE)</f>
        <v>Sanitair</v>
      </c>
      <c r="I359" s="102" t="s">
        <v>544</v>
      </c>
      <c r="J359" s="61" t="s">
        <v>464</v>
      </c>
      <c r="K359" s="65">
        <v>12.9</v>
      </c>
      <c r="L359" s="99">
        <f>_xlfn.XLOOKUP(Ruimtestaat[[#This Row],[Ruimtesoort / Werkprogramma ]],'Prijzenblad Keender'!$C$2:$C$10,'Prijzenblad Keender'!$G$2:$G$10,"")</f>
        <v>0</v>
      </c>
      <c r="M359" s="280">
        <f t="shared" si="5"/>
        <v>0</v>
      </c>
      <c r="O359" s="107"/>
    </row>
    <row r="360" spans="1:15">
      <c r="A360" s="279" t="s">
        <v>29</v>
      </c>
      <c r="B360" s="59" t="s">
        <v>621</v>
      </c>
      <c r="C360" s="61" t="s">
        <v>621</v>
      </c>
      <c r="D360" s="61" t="s">
        <v>622</v>
      </c>
      <c r="E360" s="61" t="s">
        <v>501</v>
      </c>
      <c r="F360" s="59" t="s">
        <v>443</v>
      </c>
      <c r="G360" s="59" t="s">
        <v>215</v>
      </c>
      <c r="H360" s="59" t="str">
        <f>VLOOKUP(G360,Ruimtesoort[],2,FALSE)</f>
        <v>Klaslokaal</v>
      </c>
      <c r="I360" s="102" t="s">
        <v>545</v>
      </c>
      <c r="J360" s="61" t="s">
        <v>465</v>
      </c>
      <c r="K360" s="65">
        <v>56.6</v>
      </c>
      <c r="L360" s="99">
        <f>_xlfn.XLOOKUP(Ruimtestaat[[#This Row],[Ruimtesoort / Werkprogramma ]],'Prijzenblad Keender'!$C$2:$C$10,'Prijzenblad Keender'!$G$2:$G$10,"")</f>
        <v>0</v>
      </c>
      <c r="M360" s="280">
        <f t="shared" si="5"/>
        <v>0</v>
      </c>
      <c r="O360" s="107"/>
    </row>
    <row r="361" spans="1:15">
      <c r="A361" s="279" t="s">
        <v>29</v>
      </c>
      <c r="B361" s="59" t="s">
        <v>621</v>
      </c>
      <c r="C361" s="61" t="s">
        <v>621</v>
      </c>
      <c r="D361" s="61" t="s">
        <v>622</v>
      </c>
      <c r="E361" s="61" t="s">
        <v>501</v>
      </c>
      <c r="F361" s="59" t="s">
        <v>443</v>
      </c>
      <c r="G361" s="59" t="s">
        <v>215</v>
      </c>
      <c r="H361" s="59" t="str">
        <f>VLOOKUP(G361,Ruimtesoort[],2,FALSE)</f>
        <v>Klaslokaal</v>
      </c>
      <c r="I361" s="102" t="s">
        <v>546</v>
      </c>
      <c r="J361" s="61" t="s">
        <v>465</v>
      </c>
      <c r="K361" s="65">
        <v>58.7</v>
      </c>
      <c r="L361" s="99">
        <f>_xlfn.XLOOKUP(Ruimtestaat[[#This Row],[Ruimtesoort / Werkprogramma ]],'Prijzenblad Keender'!$C$2:$C$10,'Prijzenblad Keender'!$G$2:$G$10,"")</f>
        <v>0</v>
      </c>
      <c r="M361" s="280">
        <f t="shared" si="5"/>
        <v>0</v>
      </c>
      <c r="O361" s="107"/>
    </row>
    <row r="362" spans="1:15">
      <c r="A362" s="279" t="s">
        <v>29</v>
      </c>
      <c r="B362" s="59" t="s">
        <v>621</v>
      </c>
      <c r="C362" s="61" t="s">
        <v>621</v>
      </c>
      <c r="D362" s="61" t="s">
        <v>622</v>
      </c>
      <c r="E362" s="61" t="s">
        <v>501</v>
      </c>
      <c r="F362" s="59" t="s">
        <v>443</v>
      </c>
      <c r="G362" s="59" t="s">
        <v>215</v>
      </c>
      <c r="H362" s="59" t="str">
        <f>VLOOKUP(G362,Ruimtesoort[],2,FALSE)</f>
        <v>Klaslokaal</v>
      </c>
      <c r="I362" s="102" t="s">
        <v>547</v>
      </c>
      <c r="J362" s="61" t="s">
        <v>465</v>
      </c>
      <c r="K362" s="65">
        <v>58.7</v>
      </c>
      <c r="L362" s="99">
        <f>_xlfn.XLOOKUP(Ruimtestaat[[#This Row],[Ruimtesoort / Werkprogramma ]],'Prijzenblad Keender'!$C$2:$C$10,'Prijzenblad Keender'!$G$2:$G$10,"")</f>
        <v>0</v>
      </c>
      <c r="M362" s="280">
        <f t="shared" si="5"/>
        <v>0</v>
      </c>
      <c r="O362" s="107"/>
    </row>
    <row r="363" spans="1:15">
      <c r="A363" s="279" t="s">
        <v>29</v>
      </c>
      <c r="B363" s="59" t="s">
        <v>621</v>
      </c>
      <c r="C363" s="61" t="s">
        <v>621</v>
      </c>
      <c r="D363" s="61" t="s">
        <v>622</v>
      </c>
      <c r="E363" s="61" t="s">
        <v>501</v>
      </c>
      <c r="F363" s="59" t="s">
        <v>443</v>
      </c>
      <c r="G363" s="59" t="s">
        <v>215</v>
      </c>
      <c r="H363" s="59" t="str">
        <f>VLOOKUP(G363,Ruimtesoort[],2,FALSE)</f>
        <v>Klaslokaal</v>
      </c>
      <c r="I363" s="227">
        <v>0.1</v>
      </c>
      <c r="J363" s="61" t="s">
        <v>465</v>
      </c>
      <c r="K363" s="65">
        <v>58.7</v>
      </c>
      <c r="L363" s="99">
        <f>_xlfn.XLOOKUP(Ruimtestaat[[#This Row],[Ruimtesoort / Werkprogramma ]],'Prijzenblad Keender'!$C$2:$C$10,'Prijzenblad Keender'!$G$2:$G$10,"")</f>
        <v>0</v>
      </c>
      <c r="M363" s="280">
        <f t="shared" si="5"/>
        <v>0</v>
      </c>
      <c r="O363" s="107"/>
    </row>
    <row r="364" spans="1:15">
      <c r="A364" s="279" t="s">
        <v>29</v>
      </c>
      <c r="B364" s="59" t="s">
        <v>621</v>
      </c>
      <c r="C364" s="61" t="s">
        <v>621</v>
      </c>
      <c r="D364" s="61" t="s">
        <v>622</v>
      </c>
      <c r="E364" s="61" t="s">
        <v>501</v>
      </c>
      <c r="F364" s="59" t="s">
        <v>443</v>
      </c>
      <c r="G364" s="59" t="s">
        <v>215</v>
      </c>
      <c r="H364" s="59" t="str">
        <f>VLOOKUP(G364,Ruimtesoort[],2,FALSE)</f>
        <v>Klaslokaal</v>
      </c>
      <c r="I364" s="102" t="s">
        <v>549</v>
      </c>
      <c r="J364" s="61" t="s">
        <v>465</v>
      </c>
      <c r="K364" s="65">
        <v>58.7</v>
      </c>
      <c r="L364" s="99">
        <f>_xlfn.XLOOKUP(Ruimtestaat[[#This Row],[Ruimtesoort / Werkprogramma ]],'Prijzenblad Keender'!$C$2:$C$10,'Prijzenblad Keender'!$G$2:$G$10,"")</f>
        <v>0</v>
      </c>
      <c r="M364" s="280">
        <f t="shared" si="5"/>
        <v>0</v>
      </c>
      <c r="O364" s="107"/>
    </row>
    <row r="365" spans="1:15">
      <c r="A365" s="279" t="s">
        <v>29</v>
      </c>
      <c r="B365" s="59" t="s">
        <v>621</v>
      </c>
      <c r="C365" s="61" t="s">
        <v>621</v>
      </c>
      <c r="D365" s="61" t="s">
        <v>622</v>
      </c>
      <c r="E365" s="61" t="s">
        <v>501</v>
      </c>
      <c r="F365" s="59" t="s">
        <v>443</v>
      </c>
      <c r="G365" s="59" t="s">
        <v>480</v>
      </c>
      <c r="H365" s="59" t="str">
        <f>VLOOKUP(G365,Ruimtesoort[],2,FALSE)</f>
        <v>Niet in onderhoud</v>
      </c>
      <c r="I365" s="102" t="s">
        <v>550</v>
      </c>
      <c r="J365" s="61" t="s">
        <v>464</v>
      </c>
      <c r="K365" s="65">
        <v>7.8</v>
      </c>
      <c r="L365" s="99">
        <f>_xlfn.XLOOKUP(Ruimtestaat[[#This Row],[Ruimtesoort / Werkprogramma ]],'Prijzenblad Keender'!$C$2:$C$10,'Prijzenblad Keender'!$G$2:$G$10,"")</f>
        <v>0</v>
      </c>
      <c r="M365" s="280">
        <f t="shared" si="5"/>
        <v>0</v>
      </c>
      <c r="O365" s="107"/>
    </row>
    <row r="366" spans="1:15">
      <c r="A366" s="279" t="s">
        <v>29</v>
      </c>
      <c r="B366" s="59" t="s">
        <v>621</v>
      </c>
      <c r="C366" s="61" t="s">
        <v>621</v>
      </c>
      <c r="D366" s="61" t="s">
        <v>622</v>
      </c>
      <c r="E366" s="61" t="s">
        <v>501</v>
      </c>
      <c r="F366" s="59" t="s">
        <v>443</v>
      </c>
      <c r="G366" s="59" t="s">
        <v>480</v>
      </c>
      <c r="H366" s="59" t="str">
        <f>VLOOKUP(G366,Ruimtesoort[],2,FALSE)</f>
        <v>Niet in onderhoud</v>
      </c>
      <c r="I366" s="102" t="s">
        <v>551</v>
      </c>
      <c r="J366" s="61" t="s">
        <v>464</v>
      </c>
      <c r="K366" s="65">
        <v>0.9</v>
      </c>
      <c r="L366" s="99">
        <f>_xlfn.XLOOKUP(Ruimtestaat[[#This Row],[Ruimtesoort / Werkprogramma ]],'Prijzenblad Keender'!$C$2:$C$10,'Prijzenblad Keender'!$G$2:$G$10,"")</f>
        <v>0</v>
      </c>
      <c r="M366" s="280">
        <f t="shared" si="5"/>
        <v>0</v>
      </c>
      <c r="O366" s="107"/>
    </row>
    <row r="367" spans="1:15">
      <c r="A367" s="279" t="s">
        <v>29</v>
      </c>
      <c r="B367" s="59" t="s">
        <v>621</v>
      </c>
      <c r="C367" s="61" t="s">
        <v>621</v>
      </c>
      <c r="D367" s="61" t="s">
        <v>622</v>
      </c>
      <c r="E367" s="61" t="s">
        <v>501</v>
      </c>
      <c r="F367" s="59" t="s">
        <v>443</v>
      </c>
      <c r="G367" s="59" t="s">
        <v>330</v>
      </c>
      <c r="H367" s="59" t="str">
        <f>VLOOKUP(G367,Ruimtesoort[],2,FALSE)</f>
        <v>Sanitair</v>
      </c>
      <c r="I367" s="102" t="s">
        <v>553</v>
      </c>
      <c r="J367" s="61" t="s">
        <v>464</v>
      </c>
      <c r="K367" s="65">
        <v>4.2</v>
      </c>
      <c r="L367" s="99">
        <f>_xlfn.XLOOKUP(Ruimtestaat[[#This Row],[Ruimtesoort / Werkprogramma ]],'Prijzenblad Keender'!$C$2:$C$10,'Prijzenblad Keender'!$G$2:$G$10,"")</f>
        <v>0</v>
      </c>
      <c r="M367" s="280">
        <f t="shared" si="5"/>
        <v>0</v>
      </c>
      <c r="O367" s="107"/>
    </row>
    <row r="368" spans="1:15">
      <c r="A368" s="279" t="s">
        <v>29</v>
      </c>
      <c r="B368" s="59" t="s">
        <v>621</v>
      </c>
      <c r="C368" s="61" t="s">
        <v>621</v>
      </c>
      <c r="D368" s="61" t="s">
        <v>622</v>
      </c>
      <c r="E368" s="61" t="s">
        <v>501</v>
      </c>
      <c r="F368" s="59" t="s">
        <v>443</v>
      </c>
      <c r="G368" s="59" t="s">
        <v>73</v>
      </c>
      <c r="H368" s="59" t="str">
        <f>VLOOKUP(G368,Ruimtesoort[],2,FALSE)</f>
        <v>Niet in onderhoud</v>
      </c>
      <c r="I368" s="102" t="s">
        <v>554</v>
      </c>
      <c r="J368" s="61" t="s">
        <v>532</v>
      </c>
      <c r="K368" s="65">
        <v>6</v>
      </c>
      <c r="L368" s="99">
        <f>_xlfn.XLOOKUP(Ruimtestaat[[#This Row],[Ruimtesoort / Werkprogramma ]],'Prijzenblad Keender'!$C$2:$C$10,'Prijzenblad Keender'!$G$2:$G$10,"")</f>
        <v>0</v>
      </c>
      <c r="M368" s="280">
        <f t="shared" si="5"/>
        <v>0</v>
      </c>
      <c r="O368" s="107"/>
    </row>
    <row r="369" spans="1:15">
      <c r="A369" s="279" t="s">
        <v>29</v>
      </c>
      <c r="B369" s="59" t="s">
        <v>621</v>
      </c>
      <c r="C369" s="61" t="s">
        <v>621</v>
      </c>
      <c r="D369" s="61" t="s">
        <v>622</v>
      </c>
      <c r="E369" s="61" t="s">
        <v>501</v>
      </c>
      <c r="F369" s="59" t="s">
        <v>443</v>
      </c>
      <c r="G369" s="59" t="s">
        <v>132</v>
      </c>
      <c r="H369" s="59" t="str">
        <f>VLOOKUP(G369,Ruimtesoort[],2,FALSE)</f>
        <v>Verkeersruimte</v>
      </c>
      <c r="I369" s="102" t="s">
        <v>555</v>
      </c>
      <c r="J369" s="61" t="s">
        <v>464</v>
      </c>
      <c r="K369" s="65">
        <v>38.299999999999997</v>
      </c>
      <c r="L369" s="99">
        <f>_xlfn.XLOOKUP(Ruimtestaat[[#This Row],[Ruimtesoort / Werkprogramma ]],'Prijzenblad Keender'!$C$2:$C$10,'Prijzenblad Keender'!$G$2:$G$10,"")</f>
        <v>0</v>
      </c>
      <c r="M369" s="280">
        <f t="shared" si="5"/>
        <v>0</v>
      </c>
      <c r="O369" s="107"/>
    </row>
    <row r="370" spans="1:15">
      <c r="A370" s="279" t="s">
        <v>29</v>
      </c>
      <c r="B370" s="59" t="s">
        <v>621</v>
      </c>
      <c r="C370" s="61" t="s">
        <v>621</v>
      </c>
      <c r="D370" s="61" t="s">
        <v>622</v>
      </c>
      <c r="E370" s="61" t="s">
        <v>501</v>
      </c>
      <c r="F370" s="59" t="s">
        <v>443</v>
      </c>
      <c r="G370" s="59" t="s">
        <v>492</v>
      </c>
      <c r="H370" s="59" t="str">
        <f>VLOOKUP(G370,Ruimtesoort[],2,FALSE)</f>
        <v>Administratieve ruimte</v>
      </c>
      <c r="I370" s="102" t="s">
        <v>556</v>
      </c>
      <c r="J370" s="61" t="s">
        <v>456</v>
      </c>
      <c r="K370" s="65">
        <v>14.8</v>
      </c>
      <c r="L370" s="99">
        <f>_xlfn.XLOOKUP(Ruimtestaat[[#This Row],[Ruimtesoort / Werkprogramma ]],'Prijzenblad Keender'!$C$2:$C$10,'Prijzenblad Keender'!$G$2:$G$10,"")</f>
        <v>0</v>
      </c>
      <c r="M370" s="280">
        <f t="shared" si="5"/>
        <v>0</v>
      </c>
      <c r="O370" s="107"/>
    </row>
    <row r="371" spans="1:15">
      <c r="A371" s="279" t="s">
        <v>29</v>
      </c>
      <c r="B371" s="59" t="s">
        <v>621</v>
      </c>
      <c r="C371" s="61" t="s">
        <v>621</v>
      </c>
      <c r="D371" s="61" t="s">
        <v>622</v>
      </c>
      <c r="E371" s="61" t="s">
        <v>501</v>
      </c>
      <c r="F371" s="59" t="s">
        <v>443</v>
      </c>
      <c r="G371" s="59" t="s">
        <v>330</v>
      </c>
      <c r="H371" s="59" t="str">
        <f>VLOOKUP(G371,Ruimtesoort[],2,FALSE)</f>
        <v>Sanitair</v>
      </c>
      <c r="I371" s="102" t="s">
        <v>557</v>
      </c>
      <c r="J371" s="61" t="s">
        <v>464</v>
      </c>
      <c r="K371" s="65">
        <v>5.4</v>
      </c>
      <c r="L371" s="99">
        <f>_xlfn.XLOOKUP(Ruimtestaat[[#This Row],[Ruimtesoort / Werkprogramma ]],'Prijzenblad Keender'!$C$2:$C$10,'Prijzenblad Keender'!$G$2:$G$10,"")</f>
        <v>0</v>
      </c>
      <c r="M371" s="280">
        <f t="shared" si="5"/>
        <v>0</v>
      </c>
      <c r="O371" s="107"/>
    </row>
    <row r="372" spans="1:15">
      <c r="A372" s="279" t="s">
        <v>29</v>
      </c>
      <c r="B372" s="59" t="s">
        <v>621</v>
      </c>
      <c r="C372" s="61" t="s">
        <v>621</v>
      </c>
      <c r="D372" s="61" t="s">
        <v>622</v>
      </c>
      <c r="E372" s="61" t="s">
        <v>501</v>
      </c>
      <c r="F372" s="59" t="s">
        <v>443</v>
      </c>
      <c r="G372" s="229" t="s">
        <v>189</v>
      </c>
      <c r="H372" s="59" t="str">
        <f>VLOOKUP(G372,Ruimtesoort[],2,FALSE)</f>
        <v>Vakspecifieke ruimte</v>
      </c>
      <c r="I372" s="102" t="s">
        <v>558</v>
      </c>
      <c r="J372" s="61" t="s">
        <v>456</v>
      </c>
      <c r="K372" s="65">
        <v>8.9</v>
      </c>
      <c r="L372" s="99">
        <f>_xlfn.XLOOKUP(Ruimtestaat[[#This Row],[Ruimtesoort / Werkprogramma ]],'Prijzenblad Keender'!$C$2:$C$10,'Prijzenblad Keender'!$G$2:$G$10,"")</f>
        <v>0</v>
      </c>
      <c r="M372" s="280">
        <f t="shared" si="5"/>
        <v>0</v>
      </c>
      <c r="O372" s="107"/>
    </row>
    <row r="373" spans="1:15">
      <c r="A373" s="279" t="s">
        <v>29</v>
      </c>
      <c r="B373" s="59" t="s">
        <v>621</v>
      </c>
      <c r="C373" s="61" t="s">
        <v>621</v>
      </c>
      <c r="D373" s="61" t="s">
        <v>622</v>
      </c>
      <c r="E373" s="61" t="s">
        <v>501</v>
      </c>
      <c r="F373" s="59" t="s">
        <v>443</v>
      </c>
      <c r="G373" s="59" t="s">
        <v>453</v>
      </c>
      <c r="H373" s="59" t="str">
        <f>VLOOKUP(G373,Ruimtesoort[],2,FALSE)</f>
        <v>Verkeersruimte</v>
      </c>
      <c r="I373" s="102" t="s">
        <v>559</v>
      </c>
      <c r="J373" s="61" t="s">
        <v>464</v>
      </c>
      <c r="K373" s="65">
        <v>42.2</v>
      </c>
      <c r="L373" s="99">
        <f>_xlfn.XLOOKUP(Ruimtestaat[[#This Row],[Ruimtesoort / Werkprogramma ]],'Prijzenblad Keender'!$C$2:$C$10,'Prijzenblad Keender'!$G$2:$G$10,"")</f>
        <v>0</v>
      </c>
      <c r="M373" s="280">
        <f t="shared" si="5"/>
        <v>0</v>
      </c>
      <c r="O373" s="107"/>
    </row>
    <row r="374" spans="1:15">
      <c r="A374" s="279" t="s">
        <v>29</v>
      </c>
      <c r="B374" s="59" t="s">
        <v>621</v>
      </c>
      <c r="C374" s="61" t="s">
        <v>621</v>
      </c>
      <c r="D374" s="61" t="s">
        <v>622</v>
      </c>
      <c r="E374" s="61" t="s">
        <v>501</v>
      </c>
      <c r="F374" s="59" t="s">
        <v>443</v>
      </c>
      <c r="G374" s="59" t="s">
        <v>73</v>
      </c>
      <c r="H374" s="59" t="str">
        <f>VLOOKUP(G374,Ruimtesoort[],2,FALSE)</f>
        <v>Niet in onderhoud</v>
      </c>
      <c r="I374" s="102" t="s">
        <v>560</v>
      </c>
      <c r="J374" s="61" t="s">
        <v>456</v>
      </c>
      <c r="K374" s="65">
        <v>6.7</v>
      </c>
      <c r="L374" s="99">
        <f>_xlfn.XLOOKUP(Ruimtestaat[[#This Row],[Ruimtesoort / Werkprogramma ]],'Prijzenblad Keender'!$C$2:$C$10,'Prijzenblad Keender'!$G$2:$G$10,"")</f>
        <v>0</v>
      </c>
      <c r="M374" s="280">
        <f t="shared" si="5"/>
        <v>0</v>
      </c>
      <c r="O374" s="107"/>
    </row>
    <row r="375" spans="1:15">
      <c r="A375" s="279" t="s">
        <v>29</v>
      </c>
      <c r="B375" s="59" t="s">
        <v>621</v>
      </c>
      <c r="C375" s="61" t="s">
        <v>621</v>
      </c>
      <c r="D375" s="61" t="s">
        <v>622</v>
      </c>
      <c r="E375" s="61" t="s">
        <v>501</v>
      </c>
      <c r="F375" s="59" t="s">
        <v>443</v>
      </c>
      <c r="G375" s="59" t="s">
        <v>215</v>
      </c>
      <c r="H375" s="59" t="str">
        <f>VLOOKUP(G375,Ruimtesoort[],2,FALSE)</f>
        <v>Klaslokaal</v>
      </c>
      <c r="I375" s="102" t="s">
        <v>561</v>
      </c>
      <c r="J375" s="61" t="s">
        <v>465</v>
      </c>
      <c r="K375" s="65">
        <v>58.7</v>
      </c>
      <c r="L375" s="99">
        <f>_xlfn.XLOOKUP(Ruimtestaat[[#This Row],[Ruimtesoort / Werkprogramma ]],'Prijzenblad Keender'!$C$2:$C$10,'Prijzenblad Keender'!$G$2:$G$10,"")</f>
        <v>0</v>
      </c>
      <c r="M375" s="280">
        <f t="shared" si="5"/>
        <v>0</v>
      </c>
      <c r="O375" s="107"/>
    </row>
    <row r="376" spans="1:15">
      <c r="A376" s="279" t="s">
        <v>29</v>
      </c>
      <c r="B376" s="59" t="s">
        <v>621</v>
      </c>
      <c r="C376" s="61" t="s">
        <v>621</v>
      </c>
      <c r="D376" s="61" t="s">
        <v>622</v>
      </c>
      <c r="E376" s="61" t="s">
        <v>501</v>
      </c>
      <c r="F376" s="59" t="s">
        <v>443</v>
      </c>
      <c r="G376" s="59" t="s">
        <v>321</v>
      </c>
      <c r="H376" s="59" t="str">
        <f>VLOOKUP(G376,Ruimtesoort[],2,FALSE)</f>
        <v>Vakspecifieke ruimte</v>
      </c>
      <c r="I376" s="102" t="s">
        <v>562</v>
      </c>
      <c r="J376" s="61" t="s">
        <v>451</v>
      </c>
      <c r="K376" s="65">
        <v>78</v>
      </c>
      <c r="L376" s="99">
        <f>_xlfn.XLOOKUP(Ruimtestaat[[#This Row],[Ruimtesoort / Werkprogramma ]],'Prijzenblad Keender'!$C$2:$C$10,'Prijzenblad Keender'!$G$2:$G$10,"")</f>
        <v>0</v>
      </c>
      <c r="M376" s="280">
        <f t="shared" si="5"/>
        <v>0</v>
      </c>
      <c r="O376" s="107"/>
    </row>
    <row r="377" spans="1:15">
      <c r="A377" s="279" t="s">
        <v>29</v>
      </c>
      <c r="B377" s="59" t="s">
        <v>621</v>
      </c>
      <c r="C377" s="61" t="s">
        <v>621</v>
      </c>
      <c r="D377" s="61" t="s">
        <v>622</v>
      </c>
      <c r="E377" s="61" t="s">
        <v>501</v>
      </c>
      <c r="F377" s="59" t="s">
        <v>443</v>
      </c>
      <c r="G377" s="59" t="s">
        <v>321</v>
      </c>
      <c r="H377" s="59" t="str">
        <f>VLOOKUP(G377,Ruimtesoort[],2,FALSE)</f>
        <v>Vakspecifieke ruimte</v>
      </c>
      <c r="I377" s="102" t="s">
        <v>562</v>
      </c>
      <c r="J377" s="61" t="s">
        <v>465</v>
      </c>
      <c r="K377" s="65">
        <v>32</v>
      </c>
      <c r="L377" s="99">
        <f>_xlfn.XLOOKUP(Ruimtestaat[[#This Row],[Ruimtesoort / Werkprogramma ]],'Prijzenblad Keender'!$C$2:$C$10,'Prijzenblad Keender'!$G$2:$G$10,"")</f>
        <v>0</v>
      </c>
      <c r="M377" s="280">
        <f t="shared" si="5"/>
        <v>0</v>
      </c>
      <c r="O377" s="107"/>
    </row>
    <row r="378" spans="1:15">
      <c r="A378" s="279" t="s">
        <v>29</v>
      </c>
      <c r="B378" s="59" t="s">
        <v>621</v>
      </c>
      <c r="C378" s="61" t="s">
        <v>621</v>
      </c>
      <c r="D378" s="61" t="s">
        <v>622</v>
      </c>
      <c r="E378" s="61" t="s">
        <v>501</v>
      </c>
      <c r="F378" s="59" t="s">
        <v>443</v>
      </c>
      <c r="G378" s="59" t="s">
        <v>215</v>
      </c>
      <c r="H378" s="59" t="str">
        <f>VLOOKUP(G378,Ruimtesoort[],2,FALSE)</f>
        <v>Klaslokaal</v>
      </c>
      <c r="I378" s="102" t="s">
        <v>563</v>
      </c>
      <c r="J378" s="61" t="s">
        <v>465</v>
      </c>
      <c r="K378" s="65">
        <v>58</v>
      </c>
      <c r="L378" s="99">
        <f>_xlfn.XLOOKUP(Ruimtestaat[[#This Row],[Ruimtesoort / Werkprogramma ]],'Prijzenblad Keender'!$C$2:$C$10,'Prijzenblad Keender'!$G$2:$G$10,"")</f>
        <v>0</v>
      </c>
      <c r="M378" s="280">
        <f t="shared" si="5"/>
        <v>0</v>
      </c>
      <c r="O378" s="107"/>
    </row>
    <row r="379" spans="1:15">
      <c r="A379" s="279" t="s">
        <v>29</v>
      </c>
      <c r="B379" s="59" t="s">
        <v>621</v>
      </c>
      <c r="C379" s="61" t="s">
        <v>621</v>
      </c>
      <c r="D379" s="61" t="s">
        <v>622</v>
      </c>
      <c r="E379" s="61" t="s">
        <v>501</v>
      </c>
      <c r="F379" s="59" t="s">
        <v>443</v>
      </c>
      <c r="G379" s="59" t="s">
        <v>132</v>
      </c>
      <c r="H379" s="59" t="str">
        <f>VLOOKUP(G379,Ruimtesoort[],2,FALSE)</f>
        <v>Verkeersruimte</v>
      </c>
      <c r="I379" s="102" t="s">
        <v>564</v>
      </c>
      <c r="J379" s="61" t="s">
        <v>464</v>
      </c>
      <c r="K379" s="65">
        <v>67.400000000000006</v>
      </c>
      <c r="L379" s="99">
        <f>_xlfn.XLOOKUP(Ruimtestaat[[#This Row],[Ruimtesoort / Werkprogramma ]],'Prijzenblad Keender'!$C$2:$C$10,'Prijzenblad Keender'!$G$2:$G$10,"")</f>
        <v>0</v>
      </c>
      <c r="M379" s="280">
        <f t="shared" si="5"/>
        <v>0</v>
      </c>
      <c r="O379" s="107"/>
    </row>
    <row r="380" spans="1:15">
      <c r="A380" s="279" t="s">
        <v>29</v>
      </c>
      <c r="B380" s="59" t="s">
        <v>621</v>
      </c>
      <c r="C380" s="61" t="s">
        <v>621</v>
      </c>
      <c r="D380" s="61" t="s">
        <v>622</v>
      </c>
      <c r="E380" s="61" t="s">
        <v>501</v>
      </c>
      <c r="F380" s="59" t="s">
        <v>443</v>
      </c>
      <c r="G380" s="59" t="s">
        <v>330</v>
      </c>
      <c r="H380" s="59" t="str">
        <f>VLOOKUP(G380,Ruimtesoort[],2,FALSE)</f>
        <v>Sanitair</v>
      </c>
      <c r="I380" s="102" t="s">
        <v>565</v>
      </c>
      <c r="J380" s="61" t="s">
        <v>532</v>
      </c>
      <c r="K380" s="65">
        <v>13.2</v>
      </c>
      <c r="L380" s="99">
        <f>_xlfn.XLOOKUP(Ruimtestaat[[#This Row],[Ruimtesoort / Werkprogramma ]],'Prijzenblad Keender'!$C$2:$C$10,'Prijzenblad Keender'!$G$2:$G$10,"")</f>
        <v>0</v>
      </c>
      <c r="M380" s="280">
        <f t="shared" si="5"/>
        <v>0</v>
      </c>
      <c r="O380" s="107"/>
    </row>
    <row r="381" spans="1:15">
      <c r="A381" s="279" t="s">
        <v>29</v>
      </c>
      <c r="B381" s="59" t="s">
        <v>621</v>
      </c>
      <c r="C381" s="61" t="s">
        <v>621</v>
      </c>
      <c r="D381" s="61" t="s">
        <v>622</v>
      </c>
      <c r="E381" s="61" t="s">
        <v>501</v>
      </c>
      <c r="F381" s="59" t="s">
        <v>443</v>
      </c>
      <c r="G381" s="59" t="s">
        <v>73</v>
      </c>
      <c r="H381" s="59" t="str">
        <f>VLOOKUP(G381,Ruimtesoort[],2,FALSE)</f>
        <v>Niet in onderhoud</v>
      </c>
      <c r="I381" s="102" t="s">
        <v>566</v>
      </c>
      <c r="J381" s="61" t="s">
        <v>465</v>
      </c>
      <c r="K381" s="65">
        <v>6.9</v>
      </c>
      <c r="L381" s="99">
        <f>_xlfn.XLOOKUP(Ruimtestaat[[#This Row],[Ruimtesoort / Werkprogramma ]],'Prijzenblad Keender'!$C$2:$C$10,'Prijzenblad Keender'!$G$2:$G$10,"")</f>
        <v>0</v>
      </c>
      <c r="M381" s="280">
        <f t="shared" si="5"/>
        <v>0</v>
      </c>
      <c r="O381" s="107"/>
    </row>
    <row r="382" spans="1:15">
      <c r="A382" s="279" t="s">
        <v>29</v>
      </c>
      <c r="B382" s="59" t="s">
        <v>621</v>
      </c>
      <c r="C382" s="61" t="s">
        <v>621</v>
      </c>
      <c r="D382" s="61" t="s">
        <v>622</v>
      </c>
      <c r="E382" s="61" t="s">
        <v>501</v>
      </c>
      <c r="F382" s="59" t="s">
        <v>443</v>
      </c>
      <c r="G382" s="59" t="s">
        <v>182</v>
      </c>
      <c r="H382" s="59" t="str">
        <f>VLOOKUP(G382,Ruimtesoort[],2,FALSE)</f>
        <v>Restauratieve ruimte</v>
      </c>
      <c r="I382" s="102" t="s">
        <v>567</v>
      </c>
      <c r="J382" s="61" t="s">
        <v>464</v>
      </c>
      <c r="K382" s="65">
        <v>7.1</v>
      </c>
      <c r="L382" s="99">
        <f>_xlfn.XLOOKUP(Ruimtestaat[[#This Row],[Ruimtesoort / Werkprogramma ]],'Prijzenblad Keender'!$C$2:$C$10,'Prijzenblad Keender'!$G$2:$G$10,"")</f>
        <v>0</v>
      </c>
      <c r="M382" s="280">
        <f t="shared" si="5"/>
        <v>0</v>
      </c>
      <c r="O382" s="107"/>
    </row>
    <row r="383" spans="1:15">
      <c r="A383" s="279" t="s">
        <v>29</v>
      </c>
      <c r="B383" s="59" t="s">
        <v>621</v>
      </c>
      <c r="C383" s="61" t="s">
        <v>621</v>
      </c>
      <c r="D383" s="61" t="s">
        <v>622</v>
      </c>
      <c r="E383" s="61" t="s">
        <v>501</v>
      </c>
      <c r="F383" s="59" t="s">
        <v>443</v>
      </c>
      <c r="G383" s="59" t="s">
        <v>73</v>
      </c>
      <c r="H383" s="59" t="str">
        <f>VLOOKUP(G383,Ruimtesoort[],2,FALSE)</f>
        <v>Niet in onderhoud</v>
      </c>
      <c r="I383" s="102" t="s">
        <v>568</v>
      </c>
      <c r="J383" s="61" t="s">
        <v>465</v>
      </c>
      <c r="K383" s="65">
        <v>18.8</v>
      </c>
      <c r="L383" s="99">
        <f>_xlfn.XLOOKUP(Ruimtestaat[[#This Row],[Ruimtesoort / Werkprogramma ]],'Prijzenblad Keender'!$C$2:$C$10,'Prijzenblad Keender'!$G$2:$G$10,"")</f>
        <v>0</v>
      </c>
      <c r="M383" s="280">
        <f t="shared" si="5"/>
        <v>0</v>
      </c>
      <c r="O383" s="107"/>
    </row>
    <row r="384" spans="1:15">
      <c r="A384" s="279" t="s">
        <v>29</v>
      </c>
      <c r="B384" s="59" t="s">
        <v>621</v>
      </c>
      <c r="C384" s="61" t="s">
        <v>621</v>
      </c>
      <c r="D384" s="61" t="s">
        <v>622</v>
      </c>
      <c r="E384" s="61" t="s">
        <v>501</v>
      </c>
      <c r="F384" s="59" t="s">
        <v>443</v>
      </c>
      <c r="G384" s="59" t="s">
        <v>492</v>
      </c>
      <c r="H384" s="59" t="str">
        <f>VLOOKUP(G384,Ruimtesoort[],2,FALSE)</f>
        <v>Administratieve ruimte</v>
      </c>
      <c r="I384" s="102" t="s">
        <v>569</v>
      </c>
      <c r="J384" s="61" t="s">
        <v>465</v>
      </c>
      <c r="K384" s="65">
        <v>17.7</v>
      </c>
      <c r="L384" s="99">
        <f>_xlfn.XLOOKUP(Ruimtestaat[[#This Row],[Ruimtesoort / Werkprogramma ]],'Prijzenblad Keender'!$C$2:$C$10,'Prijzenblad Keender'!$G$2:$G$10,"")</f>
        <v>0</v>
      </c>
      <c r="M384" s="280">
        <f t="shared" si="5"/>
        <v>0</v>
      </c>
      <c r="O384" s="107"/>
    </row>
    <row r="385" spans="1:15">
      <c r="A385" s="279" t="s">
        <v>29</v>
      </c>
      <c r="B385" s="59" t="s">
        <v>621</v>
      </c>
      <c r="C385" s="61" t="s">
        <v>621</v>
      </c>
      <c r="D385" s="61" t="s">
        <v>622</v>
      </c>
      <c r="E385" s="61" t="s">
        <v>501</v>
      </c>
      <c r="F385" s="59" t="s">
        <v>443</v>
      </c>
      <c r="G385" s="59" t="s">
        <v>200</v>
      </c>
      <c r="H385" s="59" t="str">
        <f>VLOOKUP(G385,Ruimtesoort[],2,FALSE)</f>
        <v>Administratieve ruimte</v>
      </c>
      <c r="I385" s="102" t="s">
        <v>570</v>
      </c>
      <c r="J385" s="61" t="s">
        <v>465</v>
      </c>
      <c r="K385" s="65">
        <v>39.9</v>
      </c>
      <c r="L385" s="99">
        <f>_xlfn.XLOOKUP(Ruimtestaat[[#This Row],[Ruimtesoort / Werkprogramma ]],'Prijzenblad Keender'!$C$2:$C$10,'Prijzenblad Keender'!$G$2:$G$10,"")</f>
        <v>0</v>
      </c>
      <c r="M385" s="280">
        <f t="shared" si="5"/>
        <v>0</v>
      </c>
      <c r="O385" s="107"/>
    </row>
    <row r="386" spans="1:15">
      <c r="A386" s="279" t="s">
        <v>29</v>
      </c>
      <c r="B386" s="59" t="s">
        <v>621</v>
      </c>
      <c r="C386" s="61" t="s">
        <v>621</v>
      </c>
      <c r="D386" s="61" t="s">
        <v>622</v>
      </c>
      <c r="E386" s="61" t="s">
        <v>501</v>
      </c>
      <c r="F386" s="59" t="s">
        <v>443</v>
      </c>
      <c r="G386" s="59" t="s">
        <v>492</v>
      </c>
      <c r="H386" s="59" t="str">
        <f>VLOOKUP(G386,Ruimtesoort[],2,FALSE)</f>
        <v>Administratieve ruimte</v>
      </c>
      <c r="I386" s="102" t="s">
        <v>571</v>
      </c>
      <c r="J386" s="61" t="s">
        <v>465</v>
      </c>
      <c r="K386" s="65">
        <v>24.3</v>
      </c>
      <c r="L386" s="99">
        <f>_xlfn.XLOOKUP(Ruimtestaat[[#This Row],[Ruimtesoort / Werkprogramma ]],'Prijzenblad Keender'!$C$2:$C$10,'Prijzenblad Keender'!$G$2:$G$10,"")</f>
        <v>0</v>
      </c>
      <c r="M386" s="280">
        <f t="shared" si="5"/>
        <v>0</v>
      </c>
      <c r="O386" s="107"/>
    </row>
    <row r="387" spans="1:15">
      <c r="A387" s="279" t="s">
        <v>29</v>
      </c>
      <c r="B387" s="59" t="s">
        <v>621</v>
      </c>
      <c r="C387" s="61" t="s">
        <v>621</v>
      </c>
      <c r="D387" s="61" t="s">
        <v>622</v>
      </c>
      <c r="E387" s="61" t="s">
        <v>501</v>
      </c>
      <c r="F387" s="59" t="s">
        <v>443</v>
      </c>
      <c r="G387" s="59" t="s">
        <v>215</v>
      </c>
      <c r="H387" s="59" t="str">
        <f>VLOOKUP(G387,Ruimtesoort[],2,FALSE)</f>
        <v>Klaslokaal</v>
      </c>
      <c r="I387" s="102" t="s">
        <v>574</v>
      </c>
      <c r="J387" s="61" t="s">
        <v>465</v>
      </c>
      <c r="K387" s="65">
        <v>56.4</v>
      </c>
      <c r="L387" s="99">
        <f>_xlfn.XLOOKUP(Ruimtestaat[[#This Row],[Ruimtesoort / Werkprogramma ]],'Prijzenblad Keender'!$C$2:$C$10,'Prijzenblad Keender'!$G$2:$G$10,"")</f>
        <v>0</v>
      </c>
      <c r="M387" s="280">
        <f t="shared" si="5"/>
        <v>0</v>
      </c>
      <c r="O387" s="107"/>
    </row>
    <row r="388" spans="1:15">
      <c r="A388" s="279" t="s">
        <v>29</v>
      </c>
      <c r="B388" s="59" t="s">
        <v>621</v>
      </c>
      <c r="C388" s="61" t="s">
        <v>621</v>
      </c>
      <c r="D388" s="61" t="s">
        <v>622</v>
      </c>
      <c r="E388" s="61" t="s">
        <v>501</v>
      </c>
      <c r="F388" s="59" t="s">
        <v>443</v>
      </c>
      <c r="G388" s="59" t="s">
        <v>393</v>
      </c>
      <c r="H388" s="59" t="str">
        <f>VLOOKUP(G388,Ruimtesoort[],2,FALSE)</f>
        <v>Niet in onderhoud</v>
      </c>
      <c r="I388" s="102" t="s">
        <v>471</v>
      </c>
      <c r="J388" s="61" t="s">
        <v>465</v>
      </c>
      <c r="K388" s="423">
        <v>0</v>
      </c>
      <c r="L388" s="99">
        <f>_xlfn.XLOOKUP(Ruimtestaat[[#This Row],[Ruimtesoort / Werkprogramma ]],'Prijzenblad Keender'!$C$2:$C$10,'Prijzenblad Keender'!$G$2:$G$10,"")</f>
        <v>0</v>
      </c>
      <c r="M388" s="280">
        <f t="shared" ref="M388:M451" si="6">IF(L388=0,0,L388*K388)</f>
        <v>0</v>
      </c>
      <c r="O388" s="107"/>
    </row>
    <row r="389" spans="1:15">
      <c r="A389" s="279" t="s">
        <v>29</v>
      </c>
      <c r="B389" s="59" t="s">
        <v>621</v>
      </c>
      <c r="C389" s="61" t="s">
        <v>621</v>
      </c>
      <c r="D389" s="61" t="s">
        <v>622</v>
      </c>
      <c r="E389" s="61" t="s">
        <v>501</v>
      </c>
      <c r="F389" s="59" t="s">
        <v>443</v>
      </c>
      <c r="G389" s="59" t="s">
        <v>444</v>
      </c>
      <c r="H389" s="59" t="str">
        <f>VLOOKUP(G389,Ruimtesoort[],2,FALSE)</f>
        <v>Niet in onderhoud</v>
      </c>
      <c r="I389" s="102" t="s">
        <v>472</v>
      </c>
      <c r="J389" s="61" t="s">
        <v>465</v>
      </c>
      <c r="K389" s="65">
        <v>20.6</v>
      </c>
      <c r="L389" s="99">
        <f>_xlfn.XLOOKUP(Ruimtestaat[[#This Row],[Ruimtesoort / Werkprogramma ]],'Prijzenblad Keender'!$C$2:$C$10,'Prijzenblad Keender'!$G$2:$G$10,"")</f>
        <v>0</v>
      </c>
      <c r="M389" s="280">
        <f t="shared" si="6"/>
        <v>0</v>
      </c>
      <c r="O389" s="107"/>
    </row>
    <row r="390" spans="1:15">
      <c r="A390" s="279" t="s">
        <v>29</v>
      </c>
      <c r="B390" s="59" t="s">
        <v>621</v>
      </c>
      <c r="C390" s="61" t="s">
        <v>621</v>
      </c>
      <c r="D390" s="61" t="s">
        <v>622</v>
      </c>
      <c r="E390" s="61" t="s">
        <v>501</v>
      </c>
      <c r="F390" s="59" t="s">
        <v>443</v>
      </c>
      <c r="G390" s="59" t="s">
        <v>444</v>
      </c>
      <c r="H390" s="59" t="str">
        <f>VLOOKUP(G390,Ruimtesoort[],2,FALSE)</f>
        <v>Niet in onderhoud</v>
      </c>
      <c r="I390" s="102" t="s">
        <v>473</v>
      </c>
      <c r="J390" s="61" t="s">
        <v>465</v>
      </c>
      <c r="K390" s="65">
        <v>22.5</v>
      </c>
      <c r="L390" s="99">
        <f>_xlfn.XLOOKUP(Ruimtestaat[[#This Row],[Ruimtesoort / Werkprogramma ]],'Prijzenblad Keender'!$C$2:$C$10,'Prijzenblad Keender'!$G$2:$G$10,"")</f>
        <v>0</v>
      </c>
      <c r="M390" s="280">
        <f t="shared" si="6"/>
        <v>0</v>
      </c>
      <c r="O390" s="107"/>
    </row>
    <row r="391" spans="1:15">
      <c r="A391" s="279" t="s">
        <v>29</v>
      </c>
      <c r="B391" s="59" t="s">
        <v>621</v>
      </c>
      <c r="C391" s="61" t="s">
        <v>621</v>
      </c>
      <c r="D391" s="61" t="s">
        <v>622</v>
      </c>
      <c r="E391" s="61" t="s">
        <v>501</v>
      </c>
      <c r="F391" s="59" t="s">
        <v>443</v>
      </c>
      <c r="G391" s="59" t="s">
        <v>141</v>
      </c>
      <c r="H391" s="59" t="str">
        <f>VLOOKUP(G391,Ruimtesoort[],2,FALSE)</f>
        <v>Vakspecifieke ruimte</v>
      </c>
      <c r="I391" s="102" t="s">
        <v>475</v>
      </c>
      <c r="J391" s="61" t="s">
        <v>465</v>
      </c>
      <c r="K391" s="65">
        <v>61.6</v>
      </c>
      <c r="L391" s="99">
        <f>_xlfn.XLOOKUP(Ruimtestaat[[#This Row],[Ruimtesoort / Werkprogramma ]],'Prijzenblad Keender'!$C$2:$C$10,'Prijzenblad Keender'!$G$2:$G$10,"")</f>
        <v>0</v>
      </c>
      <c r="M391" s="280">
        <f t="shared" si="6"/>
        <v>0</v>
      </c>
      <c r="O391" s="107"/>
    </row>
    <row r="392" spans="1:15">
      <c r="A392" s="279" t="s">
        <v>29</v>
      </c>
      <c r="B392" s="59" t="s">
        <v>621</v>
      </c>
      <c r="C392" s="61" t="s">
        <v>621</v>
      </c>
      <c r="D392" s="61" t="s">
        <v>622</v>
      </c>
      <c r="E392" s="61" t="s">
        <v>501</v>
      </c>
      <c r="F392" s="59" t="s">
        <v>443</v>
      </c>
      <c r="G392" s="59" t="s">
        <v>444</v>
      </c>
      <c r="H392" s="59" t="str">
        <f>VLOOKUP(G392,Ruimtesoort[],2,FALSE)</f>
        <v>Niet in onderhoud</v>
      </c>
      <c r="I392" s="102" t="s">
        <v>476</v>
      </c>
      <c r="J392" s="61" t="s">
        <v>465</v>
      </c>
      <c r="K392" s="65">
        <v>6.9</v>
      </c>
      <c r="L392" s="99">
        <f>_xlfn.XLOOKUP(Ruimtestaat[[#This Row],[Ruimtesoort / Werkprogramma ]],'Prijzenblad Keender'!$C$2:$C$10,'Prijzenblad Keender'!$G$2:$G$10,"")</f>
        <v>0</v>
      </c>
      <c r="M392" s="280">
        <f t="shared" si="6"/>
        <v>0</v>
      </c>
      <c r="O392" s="107"/>
    </row>
    <row r="393" spans="1:15">
      <c r="A393" s="279" t="s">
        <v>29</v>
      </c>
      <c r="B393" s="59" t="s">
        <v>621</v>
      </c>
      <c r="C393" s="61" t="s">
        <v>621</v>
      </c>
      <c r="D393" s="61" t="s">
        <v>622</v>
      </c>
      <c r="E393" s="61" t="s">
        <v>501</v>
      </c>
      <c r="F393" s="59" t="s">
        <v>443</v>
      </c>
      <c r="G393" s="59" t="s">
        <v>624</v>
      </c>
      <c r="H393" s="59" t="str">
        <f>VLOOKUP(G393,Ruimtesoort[],2,FALSE)</f>
        <v>Niet in onderhoud</v>
      </c>
      <c r="I393" s="102" t="s">
        <v>625</v>
      </c>
      <c r="J393" s="61" t="s">
        <v>465</v>
      </c>
      <c r="K393" s="65">
        <v>6</v>
      </c>
      <c r="L393" s="99">
        <f>_xlfn.XLOOKUP(Ruimtestaat[[#This Row],[Ruimtesoort / Werkprogramma ]],'Prijzenblad Keender'!$C$2:$C$10,'Prijzenblad Keender'!$G$2:$G$10,"")</f>
        <v>0</v>
      </c>
      <c r="M393" s="280">
        <f t="shared" si="6"/>
        <v>0</v>
      </c>
      <c r="O393" s="107"/>
    </row>
    <row r="394" spans="1:15">
      <c r="A394" s="279" t="s">
        <v>29</v>
      </c>
      <c r="B394" s="59" t="s">
        <v>621</v>
      </c>
      <c r="C394" s="61" t="s">
        <v>621</v>
      </c>
      <c r="D394" s="61" t="s">
        <v>622</v>
      </c>
      <c r="E394" s="61" t="s">
        <v>501</v>
      </c>
      <c r="F394" s="59" t="s">
        <v>443</v>
      </c>
      <c r="G394" s="59" t="s">
        <v>415</v>
      </c>
      <c r="H394" s="59" t="str">
        <f>VLOOKUP(G394,Ruimtesoort[],2,FALSE)</f>
        <v>Niet in onderhoud</v>
      </c>
      <c r="I394" s="102">
        <v>1.7</v>
      </c>
      <c r="J394" s="61" t="s">
        <v>465</v>
      </c>
      <c r="K394" s="65">
        <v>1.7</v>
      </c>
      <c r="L394" s="99">
        <f>_xlfn.XLOOKUP(Ruimtestaat[[#This Row],[Ruimtesoort / Werkprogramma ]],'Prijzenblad Keender'!$C$2:$C$10,'Prijzenblad Keender'!$G$2:$G$10,"")</f>
        <v>0</v>
      </c>
      <c r="M394" s="280">
        <f t="shared" si="6"/>
        <v>0</v>
      </c>
      <c r="O394" s="107"/>
    </row>
    <row r="395" spans="1:15">
      <c r="A395" s="279" t="s">
        <v>29</v>
      </c>
      <c r="B395" s="59" t="s">
        <v>621</v>
      </c>
      <c r="C395" s="61" t="s">
        <v>621</v>
      </c>
      <c r="D395" s="61" t="s">
        <v>622</v>
      </c>
      <c r="E395" s="61" t="s">
        <v>501</v>
      </c>
      <c r="F395" s="59" t="s">
        <v>443</v>
      </c>
      <c r="G395" s="59" t="s">
        <v>444</v>
      </c>
      <c r="H395" s="59" t="str">
        <f>VLOOKUP(G395,Ruimtesoort[],2,FALSE)</f>
        <v>Niet in onderhoud</v>
      </c>
      <c r="I395" s="102" t="s">
        <v>626</v>
      </c>
      <c r="J395" s="61" t="s">
        <v>465</v>
      </c>
      <c r="K395" s="65">
        <v>5.2</v>
      </c>
      <c r="L395" s="99">
        <f>_xlfn.XLOOKUP(Ruimtestaat[[#This Row],[Ruimtesoort / Werkprogramma ]],'Prijzenblad Keender'!$C$2:$C$10,'Prijzenblad Keender'!$G$2:$G$10,"")</f>
        <v>0</v>
      </c>
      <c r="M395" s="280">
        <f t="shared" si="6"/>
        <v>0</v>
      </c>
      <c r="O395" s="107"/>
    </row>
    <row r="396" spans="1:15">
      <c r="A396" s="279" t="s">
        <v>29</v>
      </c>
      <c r="B396" s="59" t="s">
        <v>621</v>
      </c>
      <c r="C396" s="61" t="s">
        <v>621</v>
      </c>
      <c r="D396" s="61" t="s">
        <v>622</v>
      </c>
      <c r="E396" s="61" t="s">
        <v>501</v>
      </c>
      <c r="F396" s="59" t="s">
        <v>443</v>
      </c>
      <c r="G396" s="59" t="s">
        <v>444</v>
      </c>
      <c r="H396" s="59" t="str">
        <f>VLOOKUP(G396,Ruimtesoort[],2,FALSE)</f>
        <v>Niet in onderhoud</v>
      </c>
      <c r="I396" s="102" t="s">
        <v>627</v>
      </c>
      <c r="J396" s="61" t="s">
        <v>465</v>
      </c>
      <c r="K396" s="65">
        <v>25.9</v>
      </c>
      <c r="L396" s="99">
        <f>_xlfn.XLOOKUP(Ruimtestaat[[#This Row],[Ruimtesoort / Werkprogramma ]],'Prijzenblad Keender'!$C$2:$C$10,'Prijzenblad Keender'!$G$2:$G$10,"")</f>
        <v>0</v>
      </c>
      <c r="M396" s="280">
        <f t="shared" si="6"/>
        <v>0</v>
      </c>
      <c r="O396" s="107"/>
    </row>
    <row r="397" spans="1:15">
      <c r="A397" s="279" t="s">
        <v>29</v>
      </c>
      <c r="B397" s="59" t="s">
        <v>621</v>
      </c>
      <c r="C397" s="61" t="s">
        <v>621</v>
      </c>
      <c r="D397" s="61" t="s">
        <v>622</v>
      </c>
      <c r="E397" s="61" t="s">
        <v>501</v>
      </c>
      <c r="F397" s="59" t="s">
        <v>443</v>
      </c>
      <c r="G397" s="231" t="s">
        <v>393</v>
      </c>
      <c r="H397" s="59" t="str">
        <f>VLOOKUP(G397,Ruimtesoort[],2,FALSE)</f>
        <v>Niet in onderhoud</v>
      </c>
      <c r="I397" s="232" t="s">
        <v>528</v>
      </c>
      <c r="J397" s="275"/>
      <c r="K397" s="423">
        <v>0</v>
      </c>
      <c r="L397" s="99">
        <f>_xlfn.XLOOKUP(Ruimtestaat[[#This Row],[Ruimtesoort / Werkprogramma ]],'Prijzenblad Keender'!$C$2:$C$10,'Prijzenblad Keender'!$G$2:$G$10,"")</f>
        <v>0</v>
      </c>
      <c r="M397" s="280">
        <f t="shared" si="6"/>
        <v>0</v>
      </c>
      <c r="O397" s="107"/>
    </row>
    <row r="398" spans="1:15">
      <c r="A398" s="279" t="s">
        <v>29</v>
      </c>
      <c r="B398" s="59" t="s">
        <v>628</v>
      </c>
      <c r="C398" s="61" t="s">
        <v>629</v>
      </c>
      <c r="D398" s="61" t="s">
        <v>622</v>
      </c>
      <c r="E398" s="61" t="s">
        <v>501</v>
      </c>
      <c r="F398" s="59" t="s">
        <v>443</v>
      </c>
      <c r="G398" s="59" t="s">
        <v>73</v>
      </c>
      <c r="H398" s="59" t="str">
        <f>VLOOKUP(G398,Ruimtesoort[],2,FALSE)</f>
        <v>Niet in onderhoud</v>
      </c>
      <c r="I398" s="102" t="s">
        <v>539</v>
      </c>
      <c r="J398" s="61" t="s">
        <v>450</v>
      </c>
      <c r="K398" s="65">
        <v>4.7</v>
      </c>
      <c r="L398" s="99">
        <f>_xlfn.XLOOKUP(Ruimtestaat[[#This Row],[Ruimtesoort / Werkprogramma ]],'Prijzenblad Keender'!$C$2:$C$10,'Prijzenblad Keender'!$G$2:$G$10,"")</f>
        <v>0</v>
      </c>
      <c r="M398" s="280">
        <f t="shared" si="6"/>
        <v>0</v>
      </c>
      <c r="O398" s="107"/>
    </row>
    <row r="399" spans="1:15">
      <c r="A399" s="279" t="s">
        <v>29</v>
      </c>
      <c r="B399" s="59" t="s">
        <v>628</v>
      </c>
      <c r="C399" s="61" t="s">
        <v>629</v>
      </c>
      <c r="D399" s="61" t="s">
        <v>622</v>
      </c>
      <c r="E399" s="61" t="s">
        <v>501</v>
      </c>
      <c r="F399" s="59" t="s">
        <v>443</v>
      </c>
      <c r="G399" s="59" t="s">
        <v>120</v>
      </c>
      <c r="H399" s="59" t="str">
        <f>VLOOKUP(G399,Ruimtesoort[],2,FALSE)</f>
        <v>Verkeersruimte</v>
      </c>
      <c r="I399" s="102" t="s">
        <v>540</v>
      </c>
      <c r="J399" s="61" t="s">
        <v>479</v>
      </c>
      <c r="K399" s="65">
        <v>29</v>
      </c>
      <c r="L399" s="99">
        <f>_xlfn.XLOOKUP(Ruimtestaat[[#This Row],[Ruimtesoort / Werkprogramma ]],'Prijzenblad Keender'!$C$2:$C$10,'Prijzenblad Keender'!$G$2:$G$10,"")</f>
        <v>0</v>
      </c>
      <c r="M399" s="280">
        <f t="shared" si="6"/>
        <v>0</v>
      </c>
      <c r="O399" s="107"/>
    </row>
    <row r="400" spans="1:15">
      <c r="A400" s="279" t="s">
        <v>29</v>
      </c>
      <c r="B400" s="59" t="s">
        <v>628</v>
      </c>
      <c r="C400" s="61" t="s">
        <v>629</v>
      </c>
      <c r="D400" s="61" t="s">
        <v>622</v>
      </c>
      <c r="E400" s="61" t="s">
        <v>501</v>
      </c>
      <c r="F400" s="59" t="s">
        <v>443</v>
      </c>
      <c r="G400" s="238" t="s">
        <v>630</v>
      </c>
      <c r="H400" s="59" t="str">
        <f>VLOOKUP(G400,Ruimtesoort[],2,FALSE)</f>
        <v>Sanitair</v>
      </c>
      <c r="I400" s="102" t="s">
        <v>542</v>
      </c>
      <c r="J400" s="61" t="s">
        <v>450</v>
      </c>
      <c r="K400" s="65">
        <v>21.3</v>
      </c>
      <c r="L400" s="99">
        <f>_xlfn.XLOOKUP(Ruimtestaat[[#This Row],[Ruimtesoort / Werkprogramma ]],'Prijzenblad Keender'!$C$2:$C$10,'Prijzenblad Keender'!$G$2:$G$10,"")</f>
        <v>0</v>
      </c>
      <c r="M400" s="280">
        <f t="shared" si="6"/>
        <v>0</v>
      </c>
      <c r="O400" s="107"/>
    </row>
    <row r="401" spans="1:15">
      <c r="A401" s="279" t="s">
        <v>29</v>
      </c>
      <c r="B401" s="59" t="s">
        <v>628</v>
      </c>
      <c r="C401" s="61" t="s">
        <v>629</v>
      </c>
      <c r="D401" s="61" t="s">
        <v>622</v>
      </c>
      <c r="E401" s="61" t="s">
        <v>501</v>
      </c>
      <c r="F401" s="59" t="s">
        <v>443</v>
      </c>
      <c r="G401" s="59" t="s">
        <v>119</v>
      </c>
      <c r="H401" s="59" t="str">
        <f>VLOOKUP(G401,Ruimtesoort[],2,FALSE)</f>
        <v>Sanitair</v>
      </c>
      <c r="I401" s="102" t="s">
        <v>623</v>
      </c>
      <c r="J401" s="61" t="s">
        <v>450</v>
      </c>
      <c r="K401" s="65">
        <v>13.8</v>
      </c>
      <c r="L401" s="99">
        <f>_xlfn.XLOOKUP(Ruimtestaat[[#This Row],[Ruimtesoort / Werkprogramma ]],'Prijzenblad Keender'!$C$2:$C$10,'Prijzenblad Keender'!$G$2:$G$10,"")</f>
        <v>0</v>
      </c>
      <c r="M401" s="280">
        <f t="shared" si="6"/>
        <v>0</v>
      </c>
      <c r="O401" s="107"/>
    </row>
    <row r="402" spans="1:15">
      <c r="A402" s="279" t="s">
        <v>29</v>
      </c>
      <c r="B402" s="59" t="s">
        <v>628</v>
      </c>
      <c r="C402" s="61" t="s">
        <v>629</v>
      </c>
      <c r="D402" s="61" t="s">
        <v>622</v>
      </c>
      <c r="E402" s="61" t="s">
        <v>501</v>
      </c>
      <c r="F402" s="59" t="s">
        <v>443</v>
      </c>
      <c r="G402" s="59" t="s">
        <v>630</v>
      </c>
      <c r="H402" s="59" t="str">
        <f>VLOOKUP(G402,Ruimtesoort[],2,FALSE)</f>
        <v>Sanitair</v>
      </c>
      <c r="I402" s="102" t="s">
        <v>543</v>
      </c>
      <c r="J402" s="61" t="s">
        <v>450</v>
      </c>
      <c r="K402" s="65">
        <v>21.6</v>
      </c>
      <c r="L402" s="99">
        <f>_xlfn.XLOOKUP(Ruimtestaat[[#This Row],[Ruimtesoort / Werkprogramma ]],'Prijzenblad Keender'!$C$2:$C$10,'Prijzenblad Keender'!$G$2:$G$10,"")</f>
        <v>0</v>
      </c>
      <c r="M402" s="280">
        <f t="shared" si="6"/>
        <v>0</v>
      </c>
      <c r="O402" s="107"/>
    </row>
    <row r="403" spans="1:15">
      <c r="A403" s="279" t="s">
        <v>29</v>
      </c>
      <c r="B403" s="59" t="s">
        <v>628</v>
      </c>
      <c r="C403" s="61" t="s">
        <v>629</v>
      </c>
      <c r="D403" s="61" t="s">
        <v>622</v>
      </c>
      <c r="E403" s="61" t="s">
        <v>501</v>
      </c>
      <c r="F403" s="59" t="s">
        <v>443</v>
      </c>
      <c r="G403" s="59" t="s">
        <v>330</v>
      </c>
      <c r="H403" s="59" t="str">
        <f>VLOOKUP(G403,Ruimtesoort[],2,FALSE)</f>
        <v>Sanitair</v>
      </c>
      <c r="I403" s="102" t="s">
        <v>544</v>
      </c>
      <c r="J403" s="61" t="s">
        <v>450</v>
      </c>
      <c r="K403" s="65">
        <v>2.2000000000000002</v>
      </c>
      <c r="L403" s="99">
        <f>_xlfn.XLOOKUP(Ruimtestaat[[#This Row],[Ruimtesoort / Werkprogramma ]],'Prijzenblad Keender'!$C$2:$C$10,'Prijzenblad Keender'!$G$2:$G$10,"")</f>
        <v>0</v>
      </c>
      <c r="M403" s="280">
        <f t="shared" si="6"/>
        <v>0</v>
      </c>
      <c r="O403" s="107"/>
    </row>
    <row r="404" spans="1:15">
      <c r="A404" s="279" t="s">
        <v>29</v>
      </c>
      <c r="B404" s="59" t="s">
        <v>628</v>
      </c>
      <c r="C404" s="61" t="s">
        <v>629</v>
      </c>
      <c r="D404" s="61" t="s">
        <v>622</v>
      </c>
      <c r="E404" s="61" t="s">
        <v>501</v>
      </c>
      <c r="F404" s="59" t="s">
        <v>443</v>
      </c>
      <c r="G404" s="59" t="s">
        <v>73</v>
      </c>
      <c r="H404" s="59" t="str">
        <f>VLOOKUP(G404,Ruimtesoort[],2,FALSE)</f>
        <v>Niet in onderhoud</v>
      </c>
      <c r="I404" s="102" t="s">
        <v>545</v>
      </c>
      <c r="J404" s="61" t="s">
        <v>445</v>
      </c>
      <c r="K404" s="65">
        <v>5</v>
      </c>
      <c r="L404" s="99">
        <f>_xlfn.XLOOKUP(Ruimtestaat[[#This Row],[Ruimtesoort / Werkprogramma ]],'Prijzenblad Keender'!$C$2:$C$10,'Prijzenblad Keender'!$G$2:$G$10,"")</f>
        <v>0</v>
      </c>
      <c r="M404" s="280">
        <f t="shared" si="6"/>
        <v>0</v>
      </c>
      <c r="O404" s="107"/>
    </row>
    <row r="405" spans="1:15">
      <c r="A405" s="279" t="s">
        <v>29</v>
      </c>
      <c r="B405" s="59" t="s">
        <v>628</v>
      </c>
      <c r="C405" s="61" t="s">
        <v>629</v>
      </c>
      <c r="D405" s="61" t="s">
        <v>622</v>
      </c>
      <c r="E405" s="61" t="s">
        <v>501</v>
      </c>
      <c r="F405" s="59" t="s">
        <v>443</v>
      </c>
      <c r="G405" s="59" t="s">
        <v>119</v>
      </c>
      <c r="H405" s="59" t="str">
        <f>VLOOKUP(G405,Ruimtesoort[],2,FALSE)</f>
        <v>Sanitair</v>
      </c>
      <c r="I405" s="102" t="s">
        <v>546</v>
      </c>
      <c r="J405" s="61" t="s">
        <v>450</v>
      </c>
      <c r="K405" s="65">
        <v>12</v>
      </c>
      <c r="L405" s="99">
        <f>_xlfn.XLOOKUP(Ruimtestaat[[#This Row],[Ruimtesoort / Werkprogramma ]],'Prijzenblad Keender'!$C$2:$C$10,'Prijzenblad Keender'!$G$2:$G$10,"")</f>
        <v>0</v>
      </c>
      <c r="M405" s="280">
        <f t="shared" si="6"/>
        <v>0</v>
      </c>
      <c r="O405" s="107"/>
    </row>
    <row r="406" spans="1:15">
      <c r="A406" s="279" t="s">
        <v>29</v>
      </c>
      <c r="B406" s="59" t="s">
        <v>628</v>
      </c>
      <c r="C406" s="61" t="s">
        <v>629</v>
      </c>
      <c r="D406" s="61" t="s">
        <v>622</v>
      </c>
      <c r="E406" s="61" t="s">
        <v>501</v>
      </c>
      <c r="F406" s="59" t="s">
        <v>443</v>
      </c>
      <c r="G406" s="59" t="s">
        <v>330</v>
      </c>
      <c r="H406" s="59" t="str">
        <f>VLOOKUP(G406,Ruimtesoort[],2,FALSE)</f>
        <v>Sanitair</v>
      </c>
      <c r="I406" s="102" t="s">
        <v>547</v>
      </c>
      <c r="J406" s="61" t="s">
        <v>450</v>
      </c>
      <c r="K406" s="65">
        <v>1.6</v>
      </c>
      <c r="L406" s="99">
        <f>_xlfn.XLOOKUP(Ruimtestaat[[#This Row],[Ruimtesoort / Werkprogramma ]],'Prijzenblad Keender'!$C$2:$C$10,'Prijzenblad Keender'!$G$2:$G$10,"")</f>
        <v>0</v>
      </c>
      <c r="M406" s="280">
        <f t="shared" si="6"/>
        <v>0</v>
      </c>
      <c r="O406" s="107"/>
    </row>
    <row r="407" spans="1:15">
      <c r="A407" s="279" t="s">
        <v>29</v>
      </c>
      <c r="B407" s="59" t="s">
        <v>628</v>
      </c>
      <c r="C407" s="61" t="s">
        <v>629</v>
      </c>
      <c r="D407" s="61" t="s">
        <v>622</v>
      </c>
      <c r="E407" s="61" t="s">
        <v>501</v>
      </c>
      <c r="F407" s="59" t="s">
        <v>443</v>
      </c>
      <c r="G407" s="59" t="s">
        <v>73</v>
      </c>
      <c r="H407" s="59" t="str">
        <f>VLOOKUP(G407,Ruimtesoort[],2,FALSE)</f>
        <v>Niet in onderhoud</v>
      </c>
      <c r="I407" s="102" t="s">
        <v>548</v>
      </c>
      <c r="J407" s="61" t="s">
        <v>445</v>
      </c>
      <c r="K407" s="65">
        <v>6</v>
      </c>
      <c r="L407" s="99">
        <f>_xlfn.XLOOKUP(Ruimtestaat[[#This Row],[Ruimtesoort / Werkprogramma ]],'Prijzenblad Keender'!$C$2:$C$10,'Prijzenblad Keender'!$G$2:$G$10,"")</f>
        <v>0</v>
      </c>
      <c r="M407" s="280">
        <f t="shared" si="6"/>
        <v>0</v>
      </c>
      <c r="O407" s="107"/>
    </row>
    <row r="408" spans="1:15">
      <c r="A408" s="279" t="s">
        <v>29</v>
      </c>
      <c r="B408" s="59" t="s">
        <v>628</v>
      </c>
      <c r="C408" s="61" t="s">
        <v>629</v>
      </c>
      <c r="D408" s="61" t="s">
        <v>622</v>
      </c>
      <c r="E408" s="61" t="s">
        <v>501</v>
      </c>
      <c r="F408" s="59" t="s">
        <v>443</v>
      </c>
      <c r="G408" s="59" t="s">
        <v>147</v>
      </c>
      <c r="H408" s="59" t="str">
        <f>VLOOKUP(G408,Ruimtesoort[],2,FALSE)</f>
        <v>Gymruimte</v>
      </c>
      <c r="I408" s="102" t="s">
        <v>549</v>
      </c>
      <c r="J408" s="61" t="s">
        <v>447</v>
      </c>
      <c r="K408" s="65">
        <v>150</v>
      </c>
      <c r="L408" s="99">
        <f>_xlfn.XLOOKUP(Ruimtestaat[[#This Row],[Ruimtesoort / Werkprogramma ]],'Prijzenblad Keender'!$C$2:$C$10,'Prijzenblad Keender'!$G$2:$G$10,"")</f>
        <v>0</v>
      </c>
      <c r="M408" s="280">
        <f t="shared" si="6"/>
        <v>0</v>
      </c>
      <c r="O408" s="107"/>
    </row>
    <row r="409" spans="1:15">
      <c r="A409" s="279" t="s">
        <v>29</v>
      </c>
      <c r="B409" s="59" t="s">
        <v>628</v>
      </c>
      <c r="C409" s="61" t="s">
        <v>629</v>
      </c>
      <c r="D409" s="61" t="s">
        <v>622</v>
      </c>
      <c r="E409" s="61" t="s">
        <v>501</v>
      </c>
      <c r="F409" s="59" t="s">
        <v>443</v>
      </c>
      <c r="G409" s="59" t="s">
        <v>535</v>
      </c>
      <c r="H409" s="59" t="str">
        <f>VLOOKUP(G409,Ruimtesoort[],2,FALSE)</f>
        <v>Vakspecifieke ruimte</v>
      </c>
      <c r="I409" s="102" t="s">
        <v>550</v>
      </c>
      <c r="J409" s="61" t="s">
        <v>447</v>
      </c>
      <c r="K409" s="65">
        <v>41</v>
      </c>
      <c r="L409" s="99">
        <f>_xlfn.XLOOKUP(Ruimtestaat[[#This Row],[Ruimtesoort / Werkprogramma ]],'Prijzenblad Keender'!$C$2:$C$10,'Prijzenblad Keender'!$G$2:$G$10,"")</f>
        <v>0</v>
      </c>
      <c r="M409" s="280">
        <f t="shared" si="6"/>
        <v>0</v>
      </c>
      <c r="O409" s="107"/>
    </row>
    <row r="410" spans="1:15">
      <c r="A410" s="279" t="s">
        <v>29</v>
      </c>
      <c r="B410" s="59" t="s">
        <v>631</v>
      </c>
      <c r="C410" s="59" t="s">
        <v>631</v>
      </c>
      <c r="D410" s="61" t="s">
        <v>632</v>
      </c>
      <c r="E410" s="61" t="s">
        <v>633</v>
      </c>
      <c r="F410" s="59" t="s">
        <v>443</v>
      </c>
      <c r="G410" s="59" t="s">
        <v>120</v>
      </c>
      <c r="H410" s="59" t="str">
        <f>VLOOKUP(G410,Ruimtesoort[],2,FALSE)</f>
        <v>Verkeersruimte</v>
      </c>
      <c r="I410" s="102">
        <v>1</v>
      </c>
      <c r="J410" s="61" t="s">
        <v>459</v>
      </c>
      <c r="K410" s="65">
        <v>4.3</v>
      </c>
      <c r="L410" s="99">
        <f>_xlfn.XLOOKUP(Ruimtestaat[[#This Row],[Ruimtesoort / Werkprogramma ]],'Prijzenblad Keender'!$C$2:$C$10,'Prijzenblad Keender'!$G$2:$G$10,"")</f>
        <v>0</v>
      </c>
      <c r="M410" s="280">
        <f t="shared" si="6"/>
        <v>0</v>
      </c>
      <c r="O410" s="107"/>
    </row>
    <row r="411" spans="1:15">
      <c r="A411" s="279" t="s">
        <v>29</v>
      </c>
      <c r="B411" s="59" t="s">
        <v>631</v>
      </c>
      <c r="C411" s="59" t="s">
        <v>631</v>
      </c>
      <c r="D411" s="61" t="s">
        <v>632</v>
      </c>
      <c r="E411" s="61" t="s">
        <v>633</v>
      </c>
      <c r="F411" s="59" t="s">
        <v>443</v>
      </c>
      <c r="G411" s="59" t="s">
        <v>453</v>
      </c>
      <c r="H411" s="59" t="str">
        <f>VLOOKUP(G411,Ruimtesoort[],2,FALSE)</f>
        <v>Verkeersruimte</v>
      </c>
      <c r="I411" s="102">
        <v>2</v>
      </c>
      <c r="J411" s="61" t="s">
        <v>445</v>
      </c>
      <c r="K411" s="65">
        <v>53.7</v>
      </c>
      <c r="L411" s="99">
        <f>_xlfn.XLOOKUP(Ruimtestaat[[#This Row],[Ruimtesoort / Werkprogramma ]],'Prijzenblad Keender'!$C$2:$C$10,'Prijzenblad Keender'!$G$2:$G$10,"")</f>
        <v>0</v>
      </c>
      <c r="M411" s="280">
        <f t="shared" si="6"/>
        <v>0</v>
      </c>
      <c r="O411" s="107"/>
    </row>
    <row r="412" spans="1:15">
      <c r="A412" s="279" t="s">
        <v>29</v>
      </c>
      <c r="B412" s="59" t="s">
        <v>631</v>
      </c>
      <c r="C412" s="59" t="s">
        <v>631</v>
      </c>
      <c r="D412" s="61" t="s">
        <v>632</v>
      </c>
      <c r="E412" s="61" t="s">
        <v>633</v>
      </c>
      <c r="F412" s="59" t="s">
        <v>443</v>
      </c>
      <c r="G412" s="59" t="s">
        <v>634</v>
      </c>
      <c r="H412" s="59" t="str">
        <f>VLOOKUP(G412,Ruimtesoort[],2,FALSE)</f>
        <v>Verkeersruimte</v>
      </c>
      <c r="I412" s="102">
        <v>3</v>
      </c>
      <c r="J412" s="61" t="s">
        <v>465</v>
      </c>
      <c r="K412" s="65">
        <v>58.4</v>
      </c>
      <c r="L412" s="99">
        <f>_xlfn.XLOOKUP(Ruimtestaat[[#This Row],[Ruimtesoort / Werkprogramma ]],'Prijzenblad Keender'!$C$2:$C$10,'Prijzenblad Keender'!$G$2:$G$10,"")</f>
        <v>0</v>
      </c>
      <c r="M412" s="280">
        <f t="shared" si="6"/>
        <v>0</v>
      </c>
      <c r="O412" s="107"/>
    </row>
    <row r="413" spans="1:15">
      <c r="A413" s="279" t="s">
        <v>29</v>
      </c>
      <c r="B413" s="59" t="s">
        <v>631</v>
      </c>
      <c r="C413" s="59" t="s">
        <v>631</v>
      </c>
      <c r="D413" s="61" t="s">
        <v>632</v>
      </c>
      <c r="E413" s="61" t="s">
        <v>633</v>
      </c>
      <c r="F413" s="59" t="s">
        <v>443</v>
      </c>
      <c r="G413" s="59" t="s">
        <v>453</v>
      </c>
      <c r="H413" s="59" t="str">
        <f>VLOOKUP(G413,Ruimtesoort[],2,FALSE)</f>
        <v>Verkeersruimte</v>
      </c>
      <c r="I413" s="102">
        <v>4</v>
      </c>
      <c r="J413" s="61" t="s">
        <v>465</v>
      </c>
      <c r="K413" s="65">
        <v>26.8</v>
      </c>
      <c r="L413" s="99">
        <f>_xlfn.XLOOKUP(Ruimtestaat[[#This Row],[Ruimtesoort / Werkprogramma ]],'Prijzenblad Keender'!$C$2:$C$10,'Prijzenblad Keender'!$G$2:$G$10,"")</f>
        <v>0</v>
      </c>
      <c r="M413" s="280">
        <f t="shared" si="6"/>
        <v>0</v>
      </c>
      <c r="O413" s="107"/>
    </row>
    <row r="414" spans="1:15">
      <c r="A414" s="279" t="s">
        <v>29</v>
      </c>
      <c r="B414" s="59" t="s">
        <v>631</v>
      </c>
      <c r="C414" s="59" t="s">
        <v>631</v>
      </c>
      <c r="D414" s="61" t="s">
        <v>632</v>
      </c>
      <c r="E414" s="61" t="s">
        <v>633</v>
      </c>
      <c r="F414" s="59" t="s">
        <v>443</v>
      </c>
      <c r="G414" s="59" t="s">
        <v>455</v>
      </c>
      <c r="H414" s="59" t="str">
        <f>VLOOKUP(G414,Ruimtesoort[],2,FALSE)</f>
        <v>Verkeersruimte</v>
      </c>
      <c r="I414" s="102">
        <v>5</v>
      </c>
      <c r="J414" s="61" t="s">
        <v>459</v>
      </c>
      <c r="K414" s="65">
        <v>5.6</v>
      </c>
      <c r="L414" s="99">
        <f>_xlfn.XLOOKUP(Ruimtestaat[[#This Row],[Ruimtesoort / Werkprogramma ]],'Prijzenblad Keender'!$C$2:$C$10,'Prijzenblad Keender'!$G$2:$G$10,"")</f>
        <v>0</v>
      </c>
      <c r="M414" s="280">
        <f t="shared" si="6"/>
        <v>0</v>
      </c>
      <c r="O414" s="107"/>
    </row>
    <row r="415" spans="1:15">
      <c r="A415" s="279" t="s">
        <v>29</v>
      </c>
      <c r="B415" s="59" t="s">
        <v>631</v>
      </c>
      <c r="C415" s="59" t="s">
        <v>631</v>
      </c>
      <c r="D415" s="61" t="s">
        <v>632</v>
      </c>
      <c r="E415" s="61" t="s">
        <v>633</v>
      </c>
      <c r="F415" s="59" t="s">
        <v>443</v>
      </c>
      <c r="G415" s="59" t="s">
        <v>278</v>
      </c>
      <c r="H415" s="59" t="str">
        <f>VLOOKUP(G415,Ruimtesoort[],2,FALSE)</f>
        <v>Verkeersruimte</v>
      </c>
      <c r="I415" s="102">
        <v>6</v>
      </c>
      <c r="J415" s="61" t="s">
        <v>465</v>
      </c>
      <c r="K415" s="65">
        <v>9.9</v>
      </c>
      <c r="L415" s="99">
        <f>_xlfn.XLOOKUP(Ruimtestaat[[#This Row],[Ruimtesoort / Werkprogramma ]],'Prijzenblad Keender'!$C$2:$C$10,'Prijzenblad Keender'!$G$2:$G$10,"")</f>
        <v>0</v>
      </c>
      <c r="M415" s="280">
        <f t="shared" si="6"/>
        <v>0</v>
      </c>
      <c r="O415" s="107"/>
    </row>
    <row r="416" spans="1:15">
      <c r="A416" s="279" t="s">
        <v>29</v>
      </c>
      <c r="B416" s="59" t="s">
        <v>631</v>
      </c>
      <c r="C416" s="59" t="s">
        <v>631</v>
      </c>
      <c r="D416" s="61" t="s">
        <v>632</v>
      </c>
      <c r="E416" s="61" t="s">
        <v>633</v>
      </c>
      <c r="F416" s="59" t="s">
        <v>443</v>
      </c>
      <c r="G416" s="59" t="s">
        <v>391</v>
      </c>
      <c r="H416" s="59" t="str">
        <f>VLOOKUP(G416,Ruimtesoort[],2,FALSE)</f>
        <v>Niet in onderhoud</v>
      </c>
      <c r="I416" s="102">
        <v>7</v>
      </c>
      <c r="J416" s="61" t="s">
        <v>465</v>
      </c>
      <c r="K416" s="65">
        <v>0.6</v>
      </c>
      <c r="L416" s="99">
        <f>_xlfn.XLOOKUP(Ruimtestaat[[#This Row],[Ruimtesoort / Werkprogramma ]],'Prijzenblad Keender'!$C$2:$C$10,'Prijzenblad Keender'!$G$2:$G$10,"")</f>
        <v>0</v>
      </c>
      <c r="M416" s="280">
        <f t="shared" si="6"/>
        <v>0</v>
      </c>
      <c r="O416" s="107"/>
    </row>
    <row r="417" spans="1:15">
      <c r="A417" s="279" t="s">
        <v>29</v>
      </c>
      <c r="B417" s="59" t="s">
        <v>631</v>
      </c>
      <c r="C417" s="59" t="s">
        <v>631</v>
      </c>
      <c r="D417" s="61" t="s">
        <v>632</v>
      </c>
      <c r="E417" s="61" t="s">
        <v>633</v>
      </c>
      <c r="F417" s="59" t="s">
        <v>443</v>
      </c>
      <c r="G417" s="229" t="s">
        <v>454</v>
      </c>
      <c r="H417" s="59" t="str">
        <f>VLOOKUP(G417,Ruimtesoort[],2,FALSE)</f>
        <v>Administratieve ruimte</v>
      </c>
      <c r="I417" s="102">
        <v>8</v>
      </c>
      <c r="J417" s="61" t="s">
        <v>465</v>
      </c>
      <c r="K417" s="65">
        <v>11.3</v>
      </c>
      <c r="L417" s="99">
        <f>_xlfn.XLOOKUP(Ruimtestaat[[#This Row],[Ruimtesoort / Werkprogramma ]],'Prijzenblad Keender'!$C$2:$C$10,'Prijzenblad Keender'!$G$2:$G$10,"")</f>
        <v>0</v>
      </c>
      <c r="M417" s="280">
        <f t="shared" si="6"/>
        <v>0</v>
      </c>
      <c r="O417" s="107"/>
    </row>
    <row r="418" spans="1:15">
      <c r="A418" s="279" t="s">
        <v>29</v>
      </c>
      <c r="B418" s="59" t="s">
        <v>631</v>
      </c>
      <c r="C418" s="59" t="s">
        <v>631</v>
      </c>
      <c r="D418" s="61" t="s">
        <v>632</v>
      </c>
      <c r="E418" s="61" t="s">
        <v>633</v>
      </c>
      <c r="F418" s="59" t="s">
        <v>443</v>
      </c>
      <c r="G418" s="59" t="s">
        <v>115</v>
      </c>
      <c r="H418" s="59" t="str">
        <f>VLOOKUP(G418,Ruimtesoort[],2,FALSE)</f>
        <v>Administratieve ruimte</v>
      </c>
      <c r="I418" s="102">
        <v>9</v>
      </c>
      <c r="J418" s="61" t="s">
        <v>465</v>
      </c>
      <c r="K418" s="65">
        <v>15.2</v>
      </c>
      <c r="L418" s="99">
        <f>_xlfn.XLOOKUP(Ruimtestaat[[#This Row],[Ruimtesoort / Werkprogramma ]],'Prijzenblad Keender'!$C$2:$C$10,'Prijzenblad Keender'!$G$2:$G$10,"")</f>
        <v>0</v>
      </c>
      <c r="M418" s="280">
        <f t="shared" si="6"/>
        <v>0</v>
      </c>
      <c r="O418" s="107"/>
    </row>
    <row r="419" spans="1:15">
      <c r="A419" s="279" t="s">
        <v>29</v>
      </c>
      <c r="B419" s="59" t="s">
        <v>631</v>
      </c>
      <c r="C419" s="59" t="s">
        <v>631</v>
      </c>
      <c r="D419" s="61" t="s">
        <v>632</v>
      </c>
      <c r="E419" s="61" t="s">
        <v>633</v>
      </c>
      <c r="F419" s="59" t="s">
        <v>443</v>
      </c>
      <c r="G419" s="59" t="s">
        <v>140</v>
      </c>
      <c r="H419" s="59" t="str">
        <f>VLOOKUP(G419,Ruimtesoort[],2,FALSE)</f>
        <v>Verkeersruimte</v>
      </c>
      <c r="I419" s="102">
        <v>10</v>
      </c>
      <c r="J419" s="61" t="s">
        <v>465</v>
      </c>
      <c r="K419" s="65">
        <v>1.3</v>
      </c>
      <c r="L419" s="99">
        <f>_xlfn.XLOOKUP(Ruimtestaat[[#This Row],[Ruimtesoort / Werkprogramma ]],'Prijzenblad Keender'!$C$2:$C$10,'Prijzenblad Keender'!$G$2:$G$10,"")</f>
        <v>0</v>
      </c>
      <c r="M419" s="280">
        <f t="shared" si="6"/>
        <v>0</v>
      </c>
      <c r="O419" s="107"/>
    </row>
    <row r="420" spans="1:15">
      <c r="A420" s="279" t="s">
        <v>29</v>
      </c>
      <c r="B420" s="59" t="s">
        <v>631</v>
      </c>
      <c r="C420" s="59" t="s">
        <v>631</v>
      </c>
      <c r="D420" s="61" t="s">
        <v>632</v>
      </c>
      <c r="E420" s="61" t="s">
        <v>633</v>
      </c>
      <c r="F420" s="59" t="s">
        <v>443</v>
      </c>
      <c r="G420" s="59" t="s">
        <v>167</v>
      </c>
      <c r="H420" s="59" t="str">
        <f>VLOOKUP(G420,Ruimtesoort[],2,FALSE)</f>
        <v>Administratieve ruimte</v>
      </c>
      <c r="I420" s="102">
        <v>13</v>
      </c>
      <c r="J420" s="61" t="s">
        <v>465</v>
      </c>
      <c r="K420" s="65">
        <v>11</v>
      </c>
      <c r="L420" s="99">
        <f>_xlfn.XLOOKUP(Ruimtestaat[[#This Row],[Ruimtesoort / Werkprogramma ]],'Prijzenblad Keender'!$C$2:$C$10,'Prijzenblad Keender'!$G$2:$G$10,"")</f>
        <v>0</v>
      </c>
      <c r="M420" s="280">
        <f t="shared" si="6"/>
        <v>0</v>
      </c>
      <c r="O420" s="107"/>
    </row>
    <row r="421" spans="1:15">
      <c r="A421" s="279" t="s">
        <v>29</v>
      </c>
      <c r="B421" s="59" t="s">
        <v>631</v>
      </c>
      <c r="C421" s="59" t="s">
        <v>631</v>
      </c>
      <c r="D421" s="61" t="s">
        <v>632</v>
      </c>
      <c r="E421" s="61" t="s">
        <v>633</v>
      </c>
      <c r="F421" s="59" t="s">
        <v>443</v>
      </c>
      <c r="G421" s="59" t="s">
        <v>282</v>
      </c>
      <c r="H421" s="59" t="str">
        <f>VLOOKUP(G421,Ruimtesoort[],2,FALSE)</f>
        <v>Administratieve ruimte</v>
      </c>
      <c r="I421" s="102">
        <v>14</v>
      </c>
      <c r="J421" s="61" t="s">
        <v>465</v>
      </c>
      <c r="K421" s="65">
        <v>26.1</v>
      </c>
      <c r="L421" s="99">
        <f>_xlfn.XLOOKUP(Ruimtestaat[[#This Row],[Ruimtesoort / Werkprogramma ]],'Prijzenblad Keender'!$C$2:$C$10,'Prijzenblad Keender'!$G$2:$G$10,"")</f>
        <v>0</v>
      </c>
      <c r="M421" s="280">
        <f t="shared" si="6"/>
        <v>0</v>
      </c>
      <c r="O421" s="107"/>
    </row>
    <row r="422" spans="1:15">
      <c r="A422" s="279" t="s">
        <v>29</v>
      </c>
      <c r="B422" s="59" t="s">
        <v>631</v>
      </c>
      <c r="C422" s="59" t="s">
        <v>631</v>
      </c>
      <c r="D422" s="61" t="s">
        <v>632</v>
      </c>
      <c r="E422" s="61" t="s">
        <v>633</v>
      </c>
      <c r="F422" s="59" t="s">
        <v>443</v>
      </c>
      <c r="G422" s="59" t="s">
        <v>452</v>
      </c>
      <c r="H422" s="59" t="str">
        <f>VLOOKUP(G422,Ruimtesoort[],2,FALSE)</f>
        <v>Klaslokaal</v>
      </c>
      <c r="I422" s="102">
        <v>15</v>
      </c>
      <c r="J422" s="61" t="s">
        <v>465</v>
      </c>
      <c r="K422" s="65">
        <v>56.2</v>
      </c>
      <c r="L422" s="99">
        <f>_xlfn.XLOOKUP(Ruimtestaat[[#This Row],[Ruimtesoort / Werkprogramma ]],'Prijzenblad Keender'!$C$2:$C$10,'Prijzenblad Keender'!$G$2:$G$10,"")</f>
        <v>0</v>
      </c>
      <c r="M422" s="280">
        <f t="shared" si="6"/>
        <v>0</v>
      </c>
      <c r="O422" s="107"/>
    </row>
    <row r="423" spans="1:15">
      <c r="A423" s="279" t="s">
        <v>29</v>
      </c>
      <c r="B423" s="59" t="s">
        <v>631</v>
      </c>
      <c r="C423" s="59" t="s">
        <v>631</v>
      </c>
      <c r="D423" s="61" t="s">
        <v>632</v>
      </c>
      <c r="E423" s="61" t="s">
        <v>633</v>
      </c>
      <c r="F423" s="59" t="s">
        <v>443</v>
      </c>
      <c r="G423" s="59" t="s">
        <v>466</v>
      </c>
      <c r="H423" s="59" t="str">
        <f>VLOOKUP(G423,Ruimtesoort[],2,FALSE)</f>
        <v>Sanitair</v>
      </c>
      <c r="I423" s="102">
        <v>16</v>
      </c>
      <c r="J423" s="61" t="s">
        <v>474</v>
      </c>
      <c r="K423" s="65">
        <v>5.7</v>
      </c>
      <c r="L423" s="99">
        <f>_xlfn.XLOOKUP(Ruimtestaat[[#This Row],[Ruimtesoort / Werkprogramma ]],'Prijzenblad Keender'!$C$2:$C$10,'Prijzenblad Keender'!$G$2:$G$10,"")</f>
        <v>0</v>
      </c>
      <c r="M423" s="280">
        <f t="shared" si="6"/>
        <v>0</v>
      </c>
      <c r="O423" s="107"/>
    </row>
    <row r="424" spans="1:15">
      <c r="A424" s="279" t="s">
        <v>29</v>
      </c>
      <c r="B424" s="59" t="s">
        <v>631</v>
      </c>
      <c r="C424" s="59" t="s">
        <v>631</v>
      </c>
      <c r="D424" s="61" t="s">
        <v>632</v>
      </c>
      <c r="E424" s="61" t="s">
        <v>633</v>
      </c>
      <c r="F424" s="59" t="s">
        <v>443</v>
      </c>
      <c r="G424" s="59" t="s">
        <v>444</v>
      </c>
      <c r="H424" s="59" t="str">
        <f>VLOOKUP(G424,Ruimtesoort[],2,FALSE)</f>
        <v>Niet in onderhoud</v>
      </c>
      <c r="I424" s="102">
        <v>19</v>
      </c>
      <c r="J424" s="61" t="s">
        <v>465</v>
      </c>
      <c r="K424" s="65">
        <v>5.4</v>
      </c>
      <c r="L424" s="99">
        <f>_xlfn.XLOOKUP(Ruimtestaat[[#This Row],[Ruimtesoort / Werkprogramma ]],'Prijzenblad Keender'!$C$2:$C$10,'Prijzenblad Keender'!$G$2:$G$10,"")</f>
        <v>0</v>
      </c>
      <c r="M424" s="280">
        <f t="shared" si="6"/>
        <v>0</v>
      </c>
      <c r="O424" s="107"/>
    </row>
    <row r="425" spans="1:15">
      <c r="A425" s="279" t="s">
        <v>29</v>
      </c>
      <c r="B425" s="59" t="s">
        <v>631</v>
      </c>
      <c r="C425" s="59" t="s">
        <v>631</v>
      </c>
      <c r="D425" s="61" t="s">
        <v>632</v>
      </c>
      <c r="E425" s="61" t="s">
        <v>633</v>
      </c>
      <c r="F425" s="59" t="s">
        <v>443</v>
      </c>
      <c r="G425" s="59" t="s">
        <v>452</v>
      </c>
      <c r="H425" s="59" t="str">
        <f>VLOOKUP(G425,Ruimtesoort[],2,FALSE)</f>
        <v>Klaslokaal</v>
      </c>
      <c r="I425" s="102">
        <v>20</v>
      </c>
      <c r="J425" s="61" t="s">
        <v>465</v>
      </c>
      <c r="K425" s="65">
        <v>70.599999999999994</v>
      </c>
      <c r="L425" s="99">
        <f>_xlfn.XLOOKUP(Ruimtestaat[[#This Row],[Ruimtesoort / Werkprogramma ]],'Prijzenblad Keender'!$C$2:$C$10,'Prijzenblad Keender'!$G$2:$G$10,"")</f>
        <v>0</v>
      </c>
      <c r="M425" s="280">
        <f t="shared" si="6"/>
        <v>0</v>
      </c>
      <c r="O425" s="107"/>
    </row>
    <row r="426" spans="1:15">
      <c r="A426" s="279" t="s">
        <v>29</v>
      </c>
      <c r="B426" s="59" t="s">
        <v>631</v>
      </c>
      <c r="C426" s="59" t="s">
        <v>631</v>
      </c>
      <c r="D426" s="61" t="s">
        <v>632</v>
      </c>
      <c r="E426" s="61" t="s">
        <v>633</v>
      </c>
      <c r="F426" s="59" t="s">
        <v>443</v>
      </c>
      <c r="G426" s="59" t="s">
        <v>466</v>
      </c>
      <c r="H426" s="59" t="str">
        <f>VLOOKUP(G426,Ruimtesoort[],2,FALSE)</f>
        <v>Sanitair</v>
      </c>
      <c r="I426" s="102">
        <v>21</v>
      </c>
      <c r="J426" s="61" t="s">
        <v>474</v>
      </c>
      <c r="K426" s="65">
        <v>1.8</v>
      </c>
      <c r="L426" s="99">
        <f>_xlfn.XLOOKUP(Ruimtestaat[[#This Row],[Ruimtesoort / Werkprogramma ]],'Prijzenblad Keender'!$C$2:$C$10,'Prijzenblad Keender'!$G$2:$G$10,"")</f>
        <v>0</v>
      </c>
      <c r="M426" s="280">
        <f t="shared" si="6"/>
        <v>0</v>
      </c>
      <c r="O426" s="107"/>
    </row>
    <row r="427" spans="1:15">
      <c r="A427" s="279" t="s">
        <v>29</v>
      </c>
      <c r="B427" s="59" t="s">
        <v>631</v>
      </c>
      <c r="C427" s="59" t="s">
        <v>631</v>
      </c>
      <c r="D427" s="61" t="s">
        <v>632</v>
      </c>
      <c r="E427" s="61" t="s">
        <v>633</v>
      </c>
      <c r="F427" s="59" t="s">
        <v>443</v>
      </c>
      <c r="G427" s="59" t="s">
        <v>466</v>
      </c>
      <c r="H427" s="59" t="str">
        <f>VLOOKUP(G427,Ruimtesoort[],2,FALSE)</f>
        <v>Sanitair</v>
      </c>
      <c r="I427" s="102">
        <v>22</v>
      </c>
      <c r="J427" s="61" t="s">
        <v>474</v>
      </c>
      <c r="K427" s="65">
        <v>1.3</v>
      </c>
      <c r="L427" s="99">
        <f>_xlfn.XLOOKUP(Ruimtestaat[[#This Row],[Ruimtesoort / Werkprogramma ]],'Prijzenblad Keender'!$C$2:$C$10,'Prijzenblad Keender'!$G$2:$G$10,"")</f>
        <v>0</v>
      </c>
      <c r="M427" s="280">
        <f t="shared" si="6"/>
        <v>0</v>
      </c>
      <c r="O427" s="107"/>
    </row>
    <row r="428" spans="1:15">
      <c r="A428" s="279" t="s">
        <v>29</v>
      </c>
      <c r="B428" s="59" t="s">
        <v>631</v>
      </c>
      <c r="C428" s="59" t="s">
        <v>631</v>
      </c>
      <c r="D428" s="61" t="s">
        <v>632</v>
      </c>
      <c r="E428" s="61" t="s">
        <v>633</v>
      </c>
      <c r="F428" s="59" t="s">
        <v>443</v>
      </c>
      <c r="G428" s="59" t="s">
        <v>444</v>
      </c>
      <c r="H428" s="59" t="str">
        <f>VLOOKUP(G428,Ruimtesoort[],2,FALSE)</f>
        <v>Niet in onderhoud</v>
      </c>
      <c r="I428" s="102">
        <v>23</v>
      </c>
      <c r="J428" s="61" t="s">
        <v>459</v>
      </c>
      <c r="K428" s="65">
        <v>1.9</v>
      </c>
      <c r="L428" s="99">
        <f>_xlfn.XLOOKUP(Ruimtestaat[[#This Row],[Ruimtesoort / Werkprogramma ]],'Prijzenblad Keender'!$C$2:$C$10,'Prijzenblad Keender'!$G$2:$G$10,"")</f>
        <v>0</v>
      </c>
      <c r="M428" s="280">
        <f t="shared" si="6"/>
        <v>0</v>
      </c>
      <c r="O428" s="107"/>
    </row>
    <row r="429" spans="1:15">
      <c r="A429" s="279" t="s">
        <v>29</v>
      </c>
      <c r="B429" s="59" t="s">
        <v>631</v>
      </c>
      <c r="C429" s="59" t="s">
        <v>631</v>
      </c>
      <c r="D429" s="61" t="s">
        <v>632</v>
      </c>
      <c r="E429" s="61" t="s">
        <v>633</v>
      </c>
      <c r="F429" s="59" t="s">
        <v>443</v>
      </c>
      <c r="G429" s="59" t="s">
        <v>466</v>
      </c>
      <c r="H429" s="59" t="str">
        <f>VLOOKUP(G429,Ruimtesoort[],2,FALSE)</f>
        <v>Sanitair</v>
      </c>
      <c r="I429" s="102">
        <v>24</v>
      </c>
      <c r="J429" s="61" t="s">
        <v>474</v>
      </c>
      <c r="K429" s="65">
        <v>1.9</v>
      </c>
      <c r="L429" s="99">
        <f>_xlfn.XLOOKUP(Ruimtestaat[[#This Row],[Ruimtesoort / Werkprogramma ]],'Prijzenblad Keender'!$C$2:$C$10,'Prijzenblad Keender'!$G$2:$G$10,"")</f>
        <v>0</v>
      </c>
      <c r="M429" s="280">
        <f t="shared" si="6"/>
        <v>0</v>
      </c>
      <c r="O429" s="107"/>
    </row>
    <row r="430" spans="1:15">
      <c r="A430" s="279" t="s">
        <v>29</v>
      </c>
      <c r="B430" s="59" t="s">
        <v>631</v>
      </c>
      <c r="C430" s="59" t="s">
        <v>631</v>
      </c>
      <c r="D430" s="61" t="s">
        <v>632</v>
      </c>
      <c r="E430" s="61" t="s">
        <v>633</v>
      </c>
      <c r="F430" s="59" t="s">
        <v>443</v>
      </c>
      <c r="G430" s="59" t="s">
        <v>466</v>
      </c>
      <c r="H430" s="59" t="str">
        <f>VLOOKUP(G430,Ruimtesoort[],2,FALSE)</f>
        <v>Sanitair</v>
      </c>
      <c r="I430" s="102">
        <v>25</v>
      </c>
      <c r="J430" s="61" t="s">
        <v>474</v>
      </c>
      <c r="K430" s="65">
        <v>1.2</v>
      </c>
      <c r="L430" s="99">
        <f>_xlfn.XLOOKUP(Ruimtestaat[[#This Row],[Ruimtesoort / Werkprogramma ]],'Prijzenblad Keender'!$C$2:$C$10,'Prijzenblad Keender'!$G$2:$G$10,"")</f>
        <v>0</v>
      </c>
      <c r="M430" s="280">
        <f t="shared" si="6"/>
        <v>0</v>
      </c>
      <c r="O430" s="107"/>
    </row>
    <row r="431" spans="1:15">
      <c r="A431" s="279" t="s">
        <v>29</v>
      </c>
      <c r="B431" s="59" t="s">
        <v>631</v>
      </c>
      <c r="C431" s="59" t="s">
        <v>631</v>
      </c>
      <c r="D431" s="61" t="s">
        <v>632</v>
      </c>
      <c r="E431" s="61" t="s">
        <v>633</v>
      </c>
      <c r="F431" s="59" t="s">
        <v>443</v>
      </c>
      <c r="G431" s="59" t="s">
        <v>480</v>
      </c>
      <c r="H431" s="59" t="str">
        <f>VLOOKUP(G431,Ruimtesoort[],2,FALSE)</f>
        <v>Niet in onderhoud</v>
      </c>
      <c r="I431" s="102">
        <v>26</v>
      </c>
      <c r="J431" s="61" t="s">
        <v>450</v>
      </c>
      <c r="K431" s="65">
        <v>3</v>
      </c>
      <c r="L431" s="99">
        <f>_xlfn.XLOOKUP(Ruimtestaat[[#This Row],[Ruimtesoort / Werkprogramma ]],'Prijzenblad Keender'!$C$2:$C$10,'Prijzenblad Keender'!$G$2:$G$10,"")</f>
        <v>0</v>
      </c>
      <c r="M431" s="280">
        <f t="shared" si="6"/>
        <v>0</v>
      </c>
      <c r="O431" s="107"/>
    </row>
    <row r="432" spans="1:15">
      <c r="A432" s="279" t="s">
        <v>29</v>
      </c>
      <c r="B432" s="59" t="s">
        <v>631</v>
      </c>
      <c r="C432" s="59" t="s">
        <v>631</v>
      </c>
      <c r="D432" s="61" t="s">
        <v>632</v>
      </c>
      <c r="E432" s="61" t="s">
        <v>633</v>
      </c>
      <c r="F432" s="59" t="s">
        <v>443</v>
      </c>
      <c r="G432" s="59" t="s">
        <v>444</v>
      </c>
      <c r="H432" s="59" t="str">
        <f>VLOOKUP(G432,Ruimtesoort[],2,FALSE)</f>
        <v>Niet in onderhoud</v>
      </c>
      <c r="I432" s="102">
        <v>27</v>
      </c>
      <c r="J432" s="61" t="s">
        <v>465</v>
      </c>
      <c r="K432" s="65">
        <v>8.1999999999999993</v>
      </c>
      <c r="L432" s="99">
        <f>_xlfn.XLOOKUP(Ruimtestaat[[#This Row],[Ruimtesoort / Werkprogramma ]],'Prijzenblad Keender'!$C$2:$C$10,'Prijzenblad Keender'!$G$2:$G$10,"")</f>
        <v>0</v>
      </c>
      <c r="M432" s="280">
        <f t="shared" si="6"/>
        <v>0</v>
      </c>
      <c r="O432" s="107"/>
    </row>
    <row r="433" spans="1:15">
      <c r="A433" s="279" t="s">
        <v>29</v>
      </c>
      <c r="B433" s="59" t="s">
        <v>631</v>
      </c>
      <c r="C433" s="59" t="s">
        <v>631</v>
      </c>
      <c r="D433" s="61" t="s">
        <v>632</v>
      </c>
      <c r="E433" s="61" t="s">
        <v>633</v>
      </c>
      <c r="F433" s="59" t="s">
        <v>443</v>
      </c>
      <c r="G433" s="59" t="s">
        <v>446</v>
      </c>
      <c r="H433" s="59" t="str">
        <f>VLOOKUP(G433,Ruimtesoort[],2,FALSE)</f>
        <v>Vakspecifieke ruimte</v>
      </c>
      <c r="I433" s="102">
        <v>28</v>
      </c>
      <c r="J433" s="61" t="s">
        <v>465</v>
      </c>
      <c r="K433" s="65">
        <v>78.900000000000006</v>
      </c>
      <c r="L433" s="99">
        <f>_xlfn.XLOOKUP(Ruimtestaat[[#This Row],[Ruimtesoort / Werkprogramma ]],'Prijzenblad Keender'!$C$2:$C$10,'Prijzenblad Keender'!$G$2:$G$10,"")</f>
        <v>0</v>
      </c>
      <c r="M433" s="280">
        <f t="shared" si="6"/>
        <v>0</v>
      </c>
      <c r="O433" s="107"/>
    </row>
    <row r="434" spans="1:15">
      <c r="A434" s="279" t="s">
        <v>29</v>
      </c>
      <c r="B434" s="59" t="s">
        <v>631</v>
      </c>
      <c r="C434" s="59" t="s">
        <v>631</v>
      </c>
      <c r="D434" s="61" t="s">
        <v>632</v>
      </c>
      <c r="E434" s="61" t="s">
        <v>633</v>
      </c>
      <c r="F434" s="59" t="s">
        <v>443</v>
      </c>
      <c r="G434" s="59" t="s">
        <v>635</v>
      </c>
      <c r="H434" s="59" t="str">
        <f>VLOOKUP(G434,Ruimtesoort[],2,FALSE)</f>
        <v>Niet in onderhoud</v>
      </c>
      <c r="I434" s="102">
        <v>29</v>
      </c>
      <c r="J434" s="61" t="s">
        <v>465</v>
      </c>
      <c r="K434" s="65">
        <v>8.1999999999999993</v>
      </c>
      <c r="L434" s="99">
        <f>_xlfn.XLOOKUP(Ruimtestaat[[#This Row],[Ruimtesoort / Werkprogramma ]],'Prijzenblad Keender'!$C$2:$C$10,'Prijzenblad Keender'!$G$2:$G$10,"")</f>
        <v>0</v>
      </c>
      <c r="M434" s="280">
        <f t="shared" si="6"/>
        <v>0</v>
      </c>
      <c r="O434" s="107"/>
    </row>
    <row r="435" spans="1:15">
      <c r="A435" s="279" t="s">
        <v>29</v>
      </c>
      <c r="B435" s="59" t="s">
        <v>631</v>
      </c>
      <c r="C435" s="59" t="s">
        <v>631</v>
      </c>
      <c r="D435" s="61" t="s">
        <v>632</v>
      </c>
      <c r="E435" s="61" t="s">
        <v>633</v>
      </c>
      <c r="F435" s="59" t="s">
        <v>443</v>
      </c>
      <c r="G435" s="59" t="s">
        <v>466</v>
      </c>
      <c r="H435" s="59" t="str">
        <f>VLOOKUP(G435,Ruimtesoort[],2,FALSE)</f>
        <v>Sanitair</v>
      </c>
      <c r="I435" s="102">
        <v>33</v>
      </c>
      <c r="J435" s="61" t="s">
        <v>474</v>
      </c>
      <c r="K435" s="65">
        <v>6.5</v>
      </c>
      <c r="L435" s="99">
        <f>_xlfn.XLOOKUP(Ruimtestaat[[#This Row],[Ruimtesoort / Werkprogramma ]],'Prijzenblad Keender'!$C$2:$C$10,'Prijzenblad Keender'!$G$2:$G$10,"")</f>
        <v>0</v>
      </c>
      <c r="M435" s="280">
        <f t="shared" si="6"/>
        <v>0</v>
      </c>
      <c r="O435" s="107"/>
    </row>
    <row r="436" spans="1:15">
      <c r="A436" s="279" t="s">
        <v>29</v>
      </c>
      <c r="B436" s="59" t="s">
        <v>631</v>
      </c>
      <c r="C436" s="59" t="s">
        <v>631</v>
      </c>
      <c r="D436" s="61" t="s">
        <v>632</v>
      </c>
      <c r="E436" s="61" t="s">
        <v>633</v>
      </c>
      <c r="F436" s="59" t="s">
        <v>443</v>
      </c>
      <c r="G436" s="59" t="s">
        <v>466</v>
      </c>
      <c r="H436" s="59" t="str">
        <f>VLOOKUP(G436,Ruimtesoort[],2,FALSE)</f>
        <v>Sanitair</v>
      </c>
      <c r="I436" s="102">
        <v>37</v>
      </c>
      <c r="J436" s="61" t="s">
        <v>474</v>
      </c>
      <c r="K436" s="65">
        <v>5.3</v>
      </c>
      <c r="L436" s="99">
        <f>_xlfn.XLOOKUP(Ruimtestaat[[#This Row],[Ruimtesoort / Werkprogramma ]],'Prijzenblad Keender'!$C$2:$C$10,'Prijzenblad Keender'!$G$2:$G$10,"")</f>
        <v>0</v>
      </c>
      <c r="M436" s="280">
        <f t="shared" si="6"/>
        <v>0</v>
      </c>
      <c r="O436" s="107"/>
    </row>
    <row r="437" spans="1:15">
      <c r="A437" s="279" t="s">
        <v>29</v>
      </c>
      <c r="B437" s="59" t="s">
        <v>631</v>
      </c>
      <c r="C437" s="59" t="s">
        <v>631</v>
      </c>
      <c r="D437" s="61" t="s">
        <v>632</v>
      </c>
      <c r="E437" s="61" t="s">
        <v>633</v>
      </c>
      <c r="F437" s="59" t="s">
        <v>443</v>
      </c>
      <c r="G437" s="59" t="s">
        <v>444</v>
      </c>
      <c r="H437" s="59" t="str">
        <f>VLOOKUP(G437,Ruimtesoort[],2,FALSE)</f>
        <v>Niet in onderhoud</v>
      </c>
      <c r="I437" s="102">
        <v>38</v>
      </c>
      <c r="J437" s="61" t="s">
        <v>465</v>
      </c>
      <c r="K437" s="65">
        <v>16.5</v>
      </c>
      <c r="L437" s="99">
        <f>_xlfn.XLOOKUP(Ruimtestaat[[#This Row],[Ruimtesoort / Werkprogramma ]],'Prijzenblad Keender'!$C$2:$C$10,'Prijzenblad Keender'!$G$2:$G$10,"")</f>
        <v>0</v>
      </c>
      <c r="M437" s="280">
        <f t="shared" si="6"/>
        <v>0</v>
      </c>
      <c r="O437" s="107"/>
    </row>
    <row r="438" spans="1:15">
      <c r="A438" s="279" t="s">
        <v>29</v>
      </c>
      <c r="B438" s="59" t="s">
        <v>631</v>
      </c>
      <c r="C438" s="59" t="s">
        <v>631</v>
      </c>
      <c r="D438" s="61" t="s">
        <v>632</v>
      </c>
      <c r="E438" s="61" t="s">
        <v>633</v>
      </c>
      <c r="F438" s="59" t="s">
        <v>443</v>
      </c>
      <c r="G438" s="59" t="s">
        <v>466</v>
      </c>
      <c r="H438" s="59" t="str">
        <f>VLOOKUP(G438,Ruimtesoort[],2,FALSE)</f>
        <v>Sanitair</v>
      </c>
      <c r="I438" s="102">
        <v>39</v>
      </c>
      <c r="J438" s="61" t="s">
        <v>474</v>
      </c>
      <c r="K438" s="65">
        <v>3.6</v>
      </c>
      <c r="L438" s="99">
        <f>_xlfn.XLOOKUP(Ruimtestaat[[#This Row],[Ruimtesoort / Werkprogramma ]],'Prijzenblad Keender'!$C$2:$C$10,'Prijzenblad Keender'!$G$2:$G$10,"")</f>
        <v>0</v>
      </c>
      <c r="M438" s="280">
        <f t="shared" si="6"/>
        <v>0</v>
      </c>
      <c r="O438" s="107"/>
    </row>
    <row r="439" spans="1:15">
      <c r="A439" s="279" t="s">
        <v>29</v>
      </c>
      <c r="B439" s="59" t="s">
        <v>631</v>
      </c>
      <c r="C439" s="59" t="s">
        <v>631</v>
      </c>
      <c r="D439" s="61" t="s">
        <v>632</v>
      </c>
      <c r="E439" s="61" t="s">
        <v>633</v>
      </c>
      <c r="F439" s="59" t="s">
        <v>443</v>
      </c>
      <c r="G439" s="59" t="s">
        <v>399</v>
      </c>
      <c r="H439" s="59" t="str">
        <f>VLOOKUP(G439,Ruimtesoort[],2,FALSE)</f>
        <v>Vakspecifieke ruimte</v>
      </c>
      <c r="I439" s="102">
        <v>40</v>
      </c>
      <c r="J439" s="61" t="s">
        <v>465</v>
      </c>
      <c r="K439" s="65">
        <v>62.2</v>
      </c>
      <c r="L439" s="99">
        <f>_xlfn.XLOOKUP(Ruimtestaat[[#This Row],[Ruimtesoort / Werkprogramma ]],'Prijzenblad Keender'!$C$2:$C$10,'Prijzenblad Keender'!$G$2:$G$10,"")</f>
        <v>0</v>
      </c>
      <c r="M439" s="280">
        <f t="shared" si="6"/>
        <v>0</v>
      </c>
      <c r="O439" s="107"/>
    </row>
    <row r="440" spans="1:15">
      <c r="A440" s="279" t="s">
        <v>29</v>
      </c>
      <c r="B440" s="59" t="s">
        <v>631</v>
      </c>
      <c r="C440" s="59" t="s">
        <v>631</v>
      </c>
      <c r="D440" s="61" t="s">
        <v>632</v>
      </c>
      <c r="E440" s="61" t="s">
        <v>633</v>
      </c>
      <c r="F440" s="59" t="s">
        <v>443</v>
      </c>
      <c r="G440" s="59" t="s">
        <v>452</v>
      </c>
      <c r="H440" s="59" t="str">
        <f>VLOOKUP(G440,Ruimtesoort[],2,FALSE)</f>
        <v>Klaslokaal</v>
      </c>
      <c r="I440" s="102">
        <v>41</v>
      </c>
      <c r="J440" s="61" t="s">
        <v>465</v>
      </c>
      <c r="K440" s="65">
        <v>63.2</v>
      </c>
      <c r="L440" s="99">
        <f>_xlfn.XLOOKUP(Ruimtestaat[[#This Row],[Ruimtesoort / Werkprogramma ]],'Prijzenblad Keender'!$C$2:$C$10,'Prijzenblad Keender'!$G$2:$G$10,"")</f>
        <v>0</v>
      </c>
      <c r="M440" s="280">
        <f t="shared" si="6"/>
        <v>0</v>
      </c>
      <c r="O440" s="107"/>
    </row>
    <row r="441" spans="1:15">
      <c r="A441" s="279" t="s">
        <v>29</v>
      </c>
      <c r="B441" s="59" t="s">
        <v>631</v>
      </c>
      <c r="C441" s="59" t="s">
        <v>631</v>
      </c>
      <c r="D441" s="61" t="s">
        <v>632</v>
      </c>
      <c r="E441" s="61" t="s">
        <v>633</v>
      </c>
      <c r="F441" s="59" t="s">
        <v>443</v>
      </c>
      <c r="G441" s="59" t="s">
        <v>452</v>
      </c>
      <c r="H441" s="59" t="str">
        <f>VLOOKUP(G441,Ruimtesoort[],2,FALSE)</f>
        <v>Klaslokaal</v>
      </c>
      <c r="I441" s="102">
        <v>42</v>
      </c>
      <c r="J441" s="61" t="s">
        <v>465</v>
      </c>
      <c r="K441" s="65">
        <v>56.6</v>
      </c>
      <c r="L441" s="99">
        <f>_xlfn.XLOOKUP(Ruimtestaat[[#This Row],[Ruimtesoort / Werkprogramma ]],'Prijzenblad Keender'!$C$2:$C$10,'Prijzenblad Keender'!$G$2:$G$10,"")</f>
        <v>0</v>
      </c>
      <c r="M441" s="280">
        <f t="shared" si="6"/>
        <v>0</v>
      </c>
      <c r="O441" s="107"/>
    </row>
    <row r="442" spans="1:15">
      <c r="A442" s="279" t="s">
        <v>29</v>
      </c>
      <c r="B442" s="59" t="s">
        <v>631</v>
      </c>
      <c r="C442" s="59" t="s">
        <v>631</v>
      </c>
      <c r="D442" s="61" t="s">
        <v>632</v>
      </c>
      <c r="E442" s="61" t="s">
        <v>633</v>
      </c>
      <c r="F442" s="59" t="s">
        <v>443</v>
      </c>
      <c r="G442" s="59" t="s">
        <v>452</v>
      </c>
      <c r="H442" s="59" t="str">
        <f>VLOOKUP(G442,Ruimtesoort[],2,FALSE)</f>
        <v>Klaslokaal</v>
      </c>
      <c r="I442" s="102">
        <v>43</v>
      </c>
      <c r="J442" s="61" t="s">
        <v>465</v>
      </c>
      <c r="K442" s="65">
        <v>56.6</v>
      </c>
      <c r="L442" s="99">
        <f>_xlfn.XLOOKUP(Ruimtestaat[[#This Row],[Ruimtesoort / Werkprogramma ]],'Prijzenblad Keender'!$C$2:$C$10,'Prijzenblad Keender'!$G$2:$G$10,"")</f>
        <v>0</v>
      </c>
      <c r="M442" s="280">
        <f t="shared" si="6"/>
        <v>0</v>
      </c>
      <c r="O442" s="107"/>
    </row>
    <row r="443" spans="1:15">
      <c r="A443" s="279" t="s">
        <v>29</v>
      </c>
      <c r="B443" s="59" t="s">
        <v>631</v>
      </c>
      <c r="C443" s="59" t="s">
        <v>631</v>
      </c>
      <c r="D443" s="61" t="s">
        <v>632</v>
      </c>
      <c r="E443" s="61" t="s">
        <v>633</v>
      </c>
      <c r="F443" s="59" t="s">
        <v>443</v>
      </c>
      <c r="G443" s="59" t="s">
        <v>189</v>
      </c>
      <c r="H443" s="59" t="str">
        <f>VLOOKUP(G443,Ruimtesoort[],2,FALSE)</f>
        <v>Vakspecifieke ruimte</v>
      </c>
      <c r="I443" s="102">
        <v>44</v>
      </c>
      <c r="J443" s="61" t="s">
        <v>465</v>
      </c>
      <c r="K443" s="65">
        <v>5.6</v>
      </c>
      <c r="L443" s="99">
        <f>_xlfn.XLOOKUP(Ruimtestaat[[#This Row],[Ruimtesoort / Werkprogramma ]],'Prijzenblad Keender'!$C$2:$C$10,'Prijzenblad Keender'!$G$2:$G$10,"")</f>
        <v>0</v>
      </c>
      <c r="M443" s="280">
        <f t="shared" si="6"/>
        <v>0</v>
      </c>
      <c r="O443" s="107"/>
    </row>
    <row r="444" spans="1:15">
      <c r="A444" s="279" t="s">
        <v>29</v>
      </c>
      <c r="B444" s="59" t="s">
        <v>631</v>
      </c>
      <c r="C444" s="59" t="s">
        <v>631</v>
      </c>
      <c r="D444" s="61" t="s">
        <v>632</v>
      </c>
      <c r="E444" s="61" t="s">
        <v>633</v>
      </c>
      <c r="F444" s="59" t="s">
        <v>443</v>
      </c>
      <c r="G444" s="59" t="s">
        <v>419</v>
      </c>
      <c r="H444" s="59" t="str">
        <f>VLOOKUP(G444,Ruimtesoort[],2,FALSE)</f>
        <v>Niet in onderhoud</v>
      </c>
      <c r="I444" s="102">
        <v>45</v>
      </c>
      <c r="J444" s="61" t="s">
        <v>465</v>
      </c>
      <c r="K444" s="65">
        <v>5.6</v>
      </c>
      <c r="L444" s="99">
        <f>_xlfn.XLOOKUP(Ruimtestaat[[#This Row],[Ruimtesoort / Werkprogramma ]],'Prijzenblad Keender'!$C$2:$C$10,'Prijzenblad Keender'!$G$2:$G$10,"")</f>
        <v>0</v>
      </c>
      <c r="M444" s="280">
        <f t="shared" si="6"/>
        <v>0</v>
      </c>
      <c r="O444" s="107"/>
    </row>
    <row r="445" spans="1:15" ht="15.6">
      <c r="A445" s="415" t="s">
        <v>29</v>
      </c>
      <c r="B445" s="233" t="s">
        <v>636</v>
      </c>
      <c r="C445" s="233" t="s">
        <v>637</v>
      </c>
      <c r="D445" s="235" t="s">
        <v>638</v>
      </c>
      <c r="E445" s="235" t="s">
        <v>501</v>
      </c>
      <c r="F445" s="233" t="s">
        <v>443</v>
      </c>
      <c r="G445" s="233" t="s">
        <v>415</v>
      </c>
      <c r="H445" s="59" t="s">
        <v>45</v>
      </c>
      <c r="I445" s="234" t="s">
        <v>471</v>
      </c>
      <c r="J445" s="61" t="s">
        <v>639</v>
      </c>
      <c r="K445" s="237">
        <v>8</v>
      </c>
      <c r="L445" s="99">
        <f>_xlfn.XLOOKUP(Ruimtestaat[[#This Row],[Ruimtesoort / Werkprogramma ]],'Prijzenblad Keender'!$C$2:$C$10,'Prijzenblad Keender'!$G$2:$G$10,"")</f>
        <v>0</v>
      </c>
      <c r="M445" s="280">
        <f t="shared" si="6"/>
        <v>0</v>
      </c>
      <c r="O445" s="107"/>
    </row>
    <row r="446" spans="1:15" ht="15.6">
      <c r="A446" s="415" t="s">
        <v>29</v>
      </c>
      <c r="B446" s="233" t="s">
        <v>636</v>
      </c>
      <c r="C446" s="233" t="s">
        <v>637</v>
      </c>
      <c r="D446" s="235" t="s">
        <v>638</v>
      </c>
      <c r="E446" s="235" t="s">
        <v>501</v>
      </c>
      <c r="F446" s="233" t="s">
        <v>443</v>
      </c>
      <c r="G446" s="233" t="s">
        <v>73</v>
      </c>
      <c r="H446" s="59" t="str">
        <f>VLOOKUP(G446,Ruimtesoort[],2,FALSE)</f>
        <v>Niet in onderhoud</v>
      </c>
      <c r="I446" s="234" t="s">
        <v>472</v>
      </c>
      <c r="J446" s="61" t="s">
        <v>639</v>
      </c>
      <c r="K446" s="237">
        <v>23.3</v>
      </c>
      <c r="L446" s="99">
        <f>_xlfn.XLOOKUP(Ruimtestaat[[#This Row],[Ruimtesoort / Werkprogramma ]],'Prijzenblad Keender'!$C$2:$C$10,'Prijzenblad Keender'!$G$2:$G$10,"")</f>
        <v>0</v>
      </c>
      <c r="M446" s="280">
        <f t="shared" si="6"/>
        <v>0</v>
      </c>
      <c r="O446" s="107"/>
    </row>
    <row r="447" spans="1:15" ht="15.6">
      <c r="A447" s="415" t="s">
        <v>29</v>
      </c>
      <c r="B447" s="233" t="s">
        <v>636</v>
      </c>
      <c r="C447" s="233" t="s">
        <v>637</v>
      </c>
      <c r="D447" s="235" t="s">
        <v>638</v>
      </c>
      <c r="E447" s="235" t="s">
        <v>501</v>
      </c>
      <c r="F447" s="233" t="s">
        <v>443</v>
      </c>
      <c r="G447" s="233" t="s">
        <v>396</v>
      </c>
      <c r="H447" s="59" t="str">
        <f>VLOOKUP(G447,Ruimtesoort[],2,FALSE)</f>
        <v>Niet in onderhoud</v>
      </c>
      <c r="I447" s="234">
        <v>1</v>
      </c>
      <c r="J447" s="235" t="s">
        <v>447</v>
      </c>
      <c r="K447" s="237">
        <v>7.1</v>
      </c>
      <c r="L447" s="99">
        <f>_xlfn.XLOOKUP(Ruimtestaat[[#This Row],[Ruimtesoort / Werkprogramma ]],'Prijzenblad Keender'!$C$2:$C$10,'Prijzenblad Keender'!$G$2:$G$10,"")</f>
        <v>0</v>
      </c>
      <c r="M447" s="280">
        <f t="shared" si="6"/>
        <v>0</v>
      </c>
      <c r="O447" s="107"/>
    </row>
    <row r="448" spans="1:15" ht="15.6">
      <c r="A448" s="415" t="s">
        <v>29</v>
      </c>
      <c r="B448" s="233" t="s">
        <v>636</v>
      </c>
      <c r="C448" s="233" t="s">
        <v>637</v>
      </c>
      <c r="D448" s="235" t="s">
        <v>638</v>
      </c>
      <c r="E448" s="235" t="s">
        <v>501</v>
      </c>
      <c r="F448" s="233" t="s">
        <v>443</v>
      </c>
      <c r="G448" s="233" t="s">
        <v>73</v>
      </c>
      <c r="H448" s="59" t="str">
        <f>VLOOKUP(G448,Ruimtesoort[],2,FALSE)</f>
        <v>Niet in onderhoud</v>
      </c>
      <c r="I448" s="234">
        <v>2</v>
      </c>
      <c r="J448" s="235" t="s">
        <v>465</v>
      </c>
      <c r="K448" s="237">
        <v>7.8</v>
      </c>
      <c r="L448" s="99">
        <f>_xlfn.XLOOKUP(Ruimtestaat[[#This Row],[Ruimtesoort / Werkprogramma ]],'Prijzenblad Keender'!$C$2:$C$10,'Prijzenblad Keender'!$G$2:$G$10,"")</f>
        <v>0</v>
      </c>
      <c r="M448" s="280">
        <f t="shared" si="6"/>
        <v>0</v>
      </c>
      <c r="O448" s="107"/>
    </row>
    <row r="449" spans="1:15" ht="15.6">
      <c r="A449" s="415" t="s">
        <v>29</v>
      </c>
      <c r="B449" s="233" t="s">
        <v>636</v>
      </c>
      <c r="C449" s="233" t="s">
        <v>637</v>
      </c>
      <c r="D449" s="235" t="s">
        <v>638</v>
      </c>
      <c r="E449" s="235" t="s">
        <v>501</v>
      </c>
      <c r="F449" s="233" t="s">
        <v>443</v>
      </c>
      <c r="G449" s="233" t="s">
        <v>452</v>
      </c>
      <c r="H449" s="59" t="str">
        <f>VLOOKUP(G449,Ruimtesoort[],2,FALSE)</f>
        <v>Klaslokaal</v>
      </c>
      <c r="I449" s="234">
        <v>3</v>
      </c>
      <c r="J449" s="235" t="s">
        <v>447</v>
      </c>
      <c r="K449" s="237">
        <v>85.9</v>
      </c>
      <c r="L449" s="99">
        <f>_xlfn.XLOOKUP(Ruimtestaat[[#This Row],[Ruimtesoort / Werkprogramma ]],'Prijzenblad Keender'!$C$2:$C$10,'Prijzenblad Keender'!$G$2:$G$10,"")</f>
        <v>0</v>
      </c>
      <c r="M449" s="280">
        <f t="shared" si="6"/>
        <v>0</v>
      </c>
      <c r="O449" s="107"/>
    </row>
    <row r="450" spans="1:15" ht="15.6">
      <c r="A450" s="415" t="s">
        <v>29</v>
      </c>
      <c r="B450" s="233" t="s">
        <v>636</v>
      </c>
      <c r="C450" s="233" t="s">
        <v>637</v>
      </c>
      <c r="D450" s="235" t="s">
        <v>638</v>
      </c>
      <c r="E450" s="235" t="s">
        <v>501</v>
      </c>
      <c r="F450" s="233" t="s">
        <v>443</v>
      </c>
      <c r="G450" s="233" t="s">
        <v>453</v>
      </c>
      <c r="H450" s="59" t="str">
        <f>VLOOKUP(G450,Ruimtesoort[],2,FALSE)</f>
        <v>Verkeersruimte</v>
      </c>
      <c r="I450" s="234" t="s">
        <v>640</v>
      </c>
      <c r="J450" s="235" t="s">
        <v>459</v>
      </c>
      <c r="K450" s="237">
        <v>25.6</v>
      </c>
      <c r="L450" s="99">
        <f>_xlfn.XLOOKUP(Ruimtestaat[[#This Row],[Ruimtesoort / Werkprogramma ]],'Prijzenblad Keender'!$C$2:$C$10,'Prijzenblad Keender'!$G$2:$G$10,"")</f>
        <v>0</v>
      </c>
      <c r="M450" s="280">
        <f t="shared" si="6"/>
        <v>0</v>
      </c>
      <c r="O450" s="107"/>
    </row>
    <row r="451" spans="1:15" ht="15.6">
      <c r="A451" s="415" t="s">
        <v>29</v>
      </c>
      <c r="B451" s="233" t="s">
        <v>636</v>
      </c>
      <c r="C451" s="233" t="s">
        <v>637</v>
      </c>
      <c r="D451" s="235" t="s">
        <v>638</v>
      </c>
      <c r="E451" s="235" t="s">
        <v>501</v>
      </c>
      <c r="F451" s="233" t="s">
        <v>443</v>
      </c>
      <c r="G451" s="233" t="s">
        <v>453</v>
      </c>
      <c r="H451" s="59" t="str">
        <f>VLOOKUP(G451,Ruimtesoort[],2,FALSE)</f>
        <v>Verkeersruimte</v>
      </c>
      <c r="I451" s="234" t="s">
        <v>641</v>
      </c>
      <c r="J451" s="235" t="s">
        <v>639</v>
      </c>
      <c r="K451" s="237">
        <v>50.8</v>
      </c>
      <c r="L451" s="99">
        <f>_xlfn.XLOOKUP(Ruimtestaat[[#This Row],[Ruimtesoort / Werkprogramma ]],'Prijzenblad Keender'!$C$2:$C$10,'Prijzenblad Keender'!$G$2:$G$10,"")</f>
        <v>0</v>
      </c>
      <c r="M451" s="280">
        <f t="shared" si="6"/>
        <v>0</v>
      </c>
      <c r="O451" s="107"/>
    </row>
    <row r="452" spans="1:15" ht="15.6">
      <c r="A452" s="415" t="s">
        <v>29</v>
      </c>
      <c r="B452" s="233" t="s">
        <v>636</v>
      </c>
      <c r="C452" s="233" t="s">
        <v>637</v>
      </c>
      <c r="D452" s="235" t="s">
        <v>638</v>
      </c>
      <c r="E452" s="235" t="s">
        <v>501</v>
      </c>
      <c r="F452" s="233" t="s">
        <v>443</v>
      </c>
      <c r="G452" s="233" t="s">
        <v>453</v>
      </c>
      <c r="H452" s="59" t="str">
        <f>VLOOKUP(G452,Ruimtesoort[],2,FALSE)</f>
        <v>Verkeersruimte</v>
      </c>
      <c r="I452" s="234" t="s">
        <v>642</v>
      </c>
      <c r="J452" s="235" t="s">
        <v>639</v>
      </c>
      <c r="K452" s="237">
        <v>23.2</v>
      </c>
      <c r="L452" s="99">
        <f>_xlfn.XLOOKUP(Ruimtestaat[[#This Row],[Ruimtesoort / Werkprogramma ]],'Prijzenblad Keender'!$C$2:$C$10,'Prijzenblad Keender'!$G$2:$G$10,"")</f>
        <v>0</v>
      </c>
      <c r="M452" s="280">
        <f t="shared" ref="M452:M515" si="7">IF(L452=0,0,L452*K452)</f>
        <v>0</v>
      </c>
      <c r="O452" s="107"/>
    </row>
    <row r="453" spans="1:15" ht="15.6">
      <c r="A453" s="415" t="s">
        <v>29</v>
      </c>
      <c r="B453" s="233" t="s">
        <v>636</v>
      </c>
      <c r="C453" s="233" t="s">
        <v>637</v>
      </c>
      <c r="D453" s="235" t="s">
        <v>638</v>
      </c>
      <c r="E453" s="235" t="s">
        <v>501</v>
      </c>
      <c r="F453" s="233" t="s">
        <v>443</v>
      </c>
      <c r="G453" s="233" t="s">
        <v>466</v>
      </c>
      <c r="H453" s="59" t="str">
        <f>VLOOKUP(G453,Ruimtesoort[],2,FALSE)</f>
        <v>Sanitair</v>
      </c>
      <c r="I453" s="234">
        <v>6</v>
      </c>
      <c r="J453" s="235" t="s">
        <v>474</v>
      </c>
      <c r="K453" s="237">
        <v>9.9</v>
      </c>
      <c r="L453" s="99">
        <f>_xlfn.XLOOKUP(Ruimtestaat[[#This Row],[Ruimtesoort / Werkprogramma ]],'Prijzenblad Keender'!$C$2:$C$10,'Prijzenblad Keender'!$G$2:$G$10,"")</f>
        <v>0</v>
      </c>
      <c r="M453" s="280">
        <f t="shared" si="7"/>
        <v>0</v>
      </c>
      <c r="O453" s="107"/>
    </row>
    <row r="454" spans="1:15" ht="15.6">
      <c r="A454" s="415" t="s">
        <v>29</v>
      </c>
      <c r="B454" s="233" t="s">
        <v>636</v>
      </c>
      <c r="C454" s="233" t="s">
        <v>637</v>
      </c>
      <c r="D454" s="235" t="s">
        <v>638</v>
      </c>
      <c r="E454" s="235" t="s">
        <v>501</v>
      </c>
      <c r="F454" s="233" t="s">
        <v>443</v>
      </c>
      <c r="G454" s="233" t="s">
        <v>598</v>
      </c>
      <c r="H454" s="59" t="str">
        <f>VLOOKUP(G454,Ruimtesoort[],2,FALSE)</f>
        <v>Sanitair</v>
      </c>
      <c r="I454" s="234" t="s">
        <v>643</v>
      </c>
      <c r="J454" s="235" t="s">
        <v>474</v>
      </c>
      <c r="K454" s="237">
        <v>0.8</v>
      </c>
      <c r="L454" s="99">
        <f>_xlfn.XLOOKUP(Ruimtestaat[[#This Row],[Ruimtesoort / Werkprogramma ]],'Prijzenblad Keender'!$C$2:$C$10,'Prijzenblad Keender'!$G$2:$G$10,"")</f>
        <v>0</v>
      </c>
      <c r="M454" s="280">
        <f t="shared" si="7"/>
        <v>0</v>
      </c>
      <c r="O454" s="107"/>
    </row>
    <row r="455" spans="1:15" ht="15.6">
      <c r="A455" s="415" t="s">
        <v>29</v>
      </c>
      <c r="B455" s="233" t="s">
        <v>636</v>
      </c>
      <c r="C455" s="233" t="s">
        <v>637</v>
      </c>
      <c r="D455" s="235" t="s">
        <v>638</v>
      </c>
      <c r="E455" s="235" t="s">
        <v>501</v>
      </c>
      <c r="F455" s="233" t="s">
        <v>443</v>
      </c>
      <c r="G455" s="233" t="s">
        <v>452</v>
      </c>
      <c r="H455" s="59" t="str">
        <f>VLOOKUP(G455,Ruimtesoort[],2,FALSE)</f>
        <v>Klaslokaal</v>
      </c>
      <c r="I455" s="234">
        <v>7</v>
      </c>
      <c r="J455" s="235" t="s">
        <v>639</v>
      </c>
      <c r="K455" s="237">
        <v>57.1</v>
      </c>
      <c r="L455" s="99">
        <f>_xlfn.XLOOKUP(Ruimtestaat[[#This Row],[Ruimtesoort / Werkprogramma ]],'Prijzenblad Keender'!$C$2:$C$10,'Prijzenblad Keender'!$G$2:$G$10,"")</f>
        <v>0</v>
      </c>
      <c r="M455" s="280">
        <f t="shared" si="7"/>
        <v>0</v>
      </c>
      <c r="O455" s="107"/>
    </row>
    <row r="456" spans="1:15" ht="15.6">
      <c r="A456" s="415" t="s">
        <v>29</v>
      </c>
      <c r="B456" s="233" t="s">
        <v>636</v>
      </c>
      <c r="C456" s="233" t="s">
        <v>637</v>
      </c>
      <c r="D456" s="235" t="s">
        <v>638</v>
      </c>
      <c r="E456" s="235" t="s">
        <v>501</v>
      </c>
      <c r="F456" s="233" t="s">
        <v>443</v>
      </c>
      <c r="G456" s="233" t="s">
        <v>452</v>
      </c>
      <c r="H456" s="59" t="str">
        <f>VLOOKUP(G456,Ruimtesoort[],2,FALSE)</f>
        <v>Klaslokaal</v>
      </c>
      <c r="I456" s="234">
        <v>8</v>
      </c>
      <c r="J456" s="235" t="s">
        <v>639</v>
      </c>
      <c r="K456" s="237">
        <v>57.1</v>
      </c>
      <c r="L456" s="99">
        <f>_xlfn.XLOOKUP(Ruimtestaat[[#This Row],[Ruimtesoort / Werkprogramma ]],'Prijzenblad Keender'!$C$2:$C$10,'Prijzenblad Keender'!$G$2:$G$10,"")</f>
        <v>0</v>
      </c>
      <c r="M456" s="280">
        <f t="shared" si="7"/>
        <v>0</v>
      </c>
      <c r="O456" s="107"/>
    </row>
    <row r="457" spans="1:15" ht="15.6">
      <c r="A457" s="415" t="s">
        <v>29</v>
      </c>
      <c r="B457" s="233" t="s">
        <v>636</v>
      </c>
      <c r="C457" s="233" t="s">
        <v>637</v>
      </c>
      <c r="D457" s="235" t="s">
        <v>638</v>
      </c>
      <c r="E457" s="235" t="s">
        <v>501</v>
      </c>
      <c r="F457" s="233" t="s">
        <v>443</v>
      </c>
      <c r="G457" s="233" t="s">
        <v>141</v>
      </c>
      <c r="H457" s="59" t="str">
        <f>VLOOKUP(G457,Ruimtesoort[],2,FALSE)</f>
        <v>Vakspecifieke ruimte</v>
      </c>
      <c r="I457" s="234">
        <v>9</v>
      </c>
      <c r="J457" s="235" t="s">
        <v>639</v>
      </c>
      <c r="K457" s="237">
        <v>70.3</v>
      </c>
      <c r="L457" s="99">
        <f>_xlfn.XLOOKUP(Ruimtestaat[[#This Row],[Ruimtesoort / Werkprogramma ]],'Prijzenblad Keender'!$C$2:$C$10,'Prijzenblad Keender'!$G$2:$G$10,"")</f>
        <v>0</v>
      </c>
      <c r="M457" s="280">
        <f t="shared" si="7"/>
        <v>0</v>
      </c>
      <c r="O457" s="107"/>
    </row>
    <row r="458" spans="1:15" ht="15.6">
      <c r="A458" s="415" t="s">
        <v>29</v>
      </c>
      <c r="B458" s="233" t="s">
        <v>636</v>
      </c>
      <c r="C458" s="233" t="s">
        <v>637</v>
      </c>
      <c r="D458" s="235" t="s">
        <v>638</v>
      </c>
      <c r="E458" s="235" t="s">
        <v>501</v>
      </c>
      <c r="F458" s="233" t="s">
        <v>443</v>
      </c>
      <c r="G458" s="233" t="s">
        <v>452</v>
      </c>
      <c r="H458" s="59" t="str">
        <f>VLOOKUP(G458,Ruimtesoort[],2,FALSE)</f>
        <v>Klaslokaal</v>
      </c>
      <c r="I458" s="234">
        <v>10</v>
      </c>
      <c r="J458" s="235" t="s">
        <v>639</v>
      </c>
      <c r="K458" s="237">
        <v>57.1</v>
      </c>
      <c r="L458" s="99">
        <f>_xlfn.XLOOKUP(Ruimtestaat[[#This Row],[Ruimtesoort / Werkprogramma ]],'Prijzenblad Keender'!$C$2:$C$10,'Prijzenblad Keender'!$G$2:$G$10,"")</f>
        <v>0</v>
      </c>
      <c r="M458" s="280">
        <f t="shared" si="7"/>
        <v>0</v>
      </c>
      <c r="O458" s="107"/>
    </row>
    <row r="459" spans="1:15" ht="15.6">
      <c r="A459" s="415" t="s">
        <v>29</v>
      </c>
      <c r="B459" s="233" t="s">
        <v>636</v>
      </c>
      <c r="C459" s="233" t="s">
        <v>637</v>
      </c>
      <c r="D459" s="235" t="s">
        <v>638</v>
      </c>
      <c r="E459" s="235" t="s">
        <v>501</v>
      </c>
      <c r="F459" s="233" t="s">
        <v>443</v>
      </c>
      <c r="G459" s="233" t="s">
        <v>452</v>
      </c>
      <c r="H459" s="59" t="str">
        <f>VLOOKUP(G459,Ruimtesoort[],2,FALSE)</f>
        <v>Klaslokaal</v>
      </c>
      <c r="I459" s="234">
        <v>11</v>
      </c>
      <c r="J459" s="235" t="s">
        <v>639</v>
      </c>
      <c r="K459" s="237">
        <v>57.1</v>
      </c>
      <c r="L459" s="99">
        <f>_xlfn.XLOOKUP(Ruimtestaat[[#This Row],[Ruimtesoort / Werkprogramma ]],'Prijzenblad Keender'!$C$2:$C$10,'Prijzenblad Keender'!$G$2:$G$10,"")</f>
        <v>0</v>
      </c>
      <c r="M459" s="280">
        <f t="shared" si="7"/>
        <v>0</v>
      </c>
      <c r="O459" s="107"/>
    </row>
    <row r="460" spans="1:15" ht="15.6">
      <c r="A460" s="415" t="s">
        <v>29</v>
      </c>
      <c r="B460" s="233" t="s">
        <v>636</v>
      </c>
      <c r="C460" s="233" t="s">
        <v>637</v>
      </c>
      <c r="D460" s="235" t="s">
        <v>638</v>
      </c>
      <c r="E460" s="235" t="s">
        <v>501</v>
      </c>
      <c r="F460" s="233" t="s">
        <v>443</v>
      </c>
      <c r="G460" s="233" t="s">
        <v>452</v>
      </c>
      <c r="H460" s="59" t="str">
        <f>VLOOKUP(G460,Ruimtesoort[],2,FALSE)</f>
        <v>Klaslokaal</v>
      </c>
      <c r="I460" s="234">
        <v>12</v>
      </c>
      <c r="J460" s="235" t="s">
        <v>639</v>
      </c>
      <c r="K460" s="237">
        <v>57</v>
      </c>
      <c r="L460" s="99">
        <f>_xlfn.XLOOKUP(Ruimtestaat[[#This Row],[Ruimtesoort / Werkprogramma ]],'Prijzenblad Keender'!$C$2:$C$10,'Prijzenblad Keender'!$G$2:$G$10,"")</f>
        <v>0</v>
      </c>
      <c r="M460" s="280">
        <f t="shared" si="7"/>
        <v>0</v>
      </c>
      <c r="O460" s="107"/>
    </row>
    <row r="461" spans="1:15" ht="15.6">
      <c r="A461" s="415" t="s">
        <v>29</v>
      </c>
      <c r="B461" s="233" t="s">
        <v>636</v>
      </c>
      <c r="C461" s="233" t="s">
        <v>637</v>
      </c>
      <c r="D461" s="235" t="s">
        <v>638</v>
      </c>
      <c r="E461" s="235" t="s">
        <v>501</v>
      </c>
      <c r="F461" s="233" t="s">
        <v>443</v>
      </c>
      <c r="G461" s="233" t="s">
        <v>381</v>
      </c>
      <c r="H461" s="59" t="str">
        <f>VLOOKUP(G461,Ruimtesoort[],2,FALSE)</f>
        <v>Vakspecifieke ruimte</v>
      </c>
      <c r="I461" s="234">
        <v>13</v>
      </c>
      <c r="J461" s="235" t="s">
        <v>639</v>
      </c>
      <c r="K461" s="237">
        <v>14.7</v>
      </c>
      <c r="L461" s="99">
        <f>_xlfn.XLOOKUP(Ruimtestaat[[#This Row],[Ruimtesoort / Werkprogramma ]],'Prijzenblad Keender'!$C$2:$C$10,'Prijzenblad Keender'!$G$2:$G$10,"")</f>
        <v>0</v>
      </c>
      <c r="M461" s="280">
        <f t="shared" si="7"/>
        <v>0</v>
      </c>
      <c r="O461" s="107"/>
    </row>
    <row r="462" spans="1:15" ht="15.6">
      <c r="A462" s="415" t="s">
        <v>29</v>
      </c>
      <c r="B462" s="233" t="s">
        <v>636</v>
      </c>
      <c r="C462" s="233" t="s">
        <v>637</v>
      </c>
      <c r="D462" s="235" t="s">
        <v>638</v>
      </c>
      <c r="E462" s="235" t="s">
        <v>501</v>
      </c>
      <c r="F462" s="233" t="s">
        <v>443</v>
      </c>
      <c r="G462" s="233" t="s">
        <v>469</v>
      </c>
      <c r="H462" s="59" t="str">
        <f>VLOOKUP(G462,Ruimtesoort[],2,FALSE)</f>
        <v>Vakspecifieke ruimte</v>
      </c>
      <c r="I462" s="234">
        <v>14</v>
      </c>
      <c r="J462" s="235" t="s">
        <v>639</v>
      </c>
      <c r="K462" s="237">
        <v>22.8</v>
      </c>
      <c r="L462" s="99">
        <f>_xlfn.XLOOKUP(Ruimtestaat[[#This Row],[Ruimtesoort / Werkprogramma ]],'Prijzenblad Keender'!$C$2:$C$10,'Prijzenblad Keender'!$G$2:$G$10,"")</f>
        <v>0</v>
      </c>
      <c r="M462" s="280">
        <f t="shared" si="7"/>
        <v>0</v>
      </c>
      <c r="O462" s="107"/>
    </row>
    <row r="463" spans="1:15" ht="15.6">
      <c r="A463" s="415" t="s">
        <v>29</v>
      </c>
      <c r="B463" s="233" t="s">
        <v>636</v>
      </c>
      <c r="C463" s="233" t="s">
        <v>637</v>
      </c>
      <c r="D463" s="235" t="s">
        <v>638</v>
      </c>
      <c r="E463" s="235" t="s">
        <v>501</v>
      </c>
      <c r="F463" s="233" t="s">
        <v>443</v>
      </c>
      <c r="G463" s="229" t="s">
        <v>416</v>
      </c>
      <c r="H463" s="59" t="str">
        <f>VLOOKUP(G463,Ruimtesoort[],2,FALSE)</f>
        <v>Niet in onderhoud</v>
      </c>
      <c r="I463" s="234">
        <v>15</v>
      </c>
      <c r="J463" s="235" t="s">
        <v>639</v>
      </c>
      <c r="K463" s="237">
        <v>3.6</v>
      </c>
      <c r="L463" s="99">
        <f>_xlfn.XLOOKUP(Ruimtestaat[[#This Row],[Ruimtesoort / Werkprogramma ]],'Prijzenblad Keender'!$C$2:$C$10,'Prijzenblad Keender'!$G$2:$G$10,"")</f>
        <v>0</v>
      </c>
      <c r="M463" s="280">
        <f t="shared" si="7"/>
        <v>0</v>
      </c>
      <c r="O463" s="107"/>
    </row>
    <row r="464" spans="1:15" ht="15.6">
      <c r="A464" s="415" t="s">
        <v>29</v>
      </c>
      <c r="B464" s="233" t="s">
        <v>636</v>
      </c>
      <c r="C464" s="233" t="s">
        <v>637</v>
      </c>
      <c r="D464" s="235" t="s">
        <v>638</v>
      </c>
      <c r="E464" s="235" t="s">
        <v>501</v>
      </c>
      <c r="F464" s="233" t="s">
        <v>443</v>
      </c>
      <c r="G464" s="233" t="s">
        <v>480</v>
      </c>
      <c r="H464" s="59" t="str">
        <f>VLOOKUP(G464,Ruimtesoort[],2,FALSE)</f>
        <v>Niet in onderhoud</v>
      </c>
      <c r="I464" s="234">
        <v>16</v>
      </c>
      <c r="J464" s="235" t="s">
        <v>450</v>
      </c>
      <c r="K464" s="237">
        <v>3.2</v>
      </c>
      <c r="L464" s="99">
        <f>_xlfn.XLOOKUP(Ruimtestaat[[#This Row],[Ruimtesoort / Werkprogramma ]],'Prijzenblad Keender'!$C$2:$C$10,'Prijzenblad Keender'!$G$2:$G$10,"")</f>
        <v>0</v>
      </c>
      <c r="M464" s="280">
        <f t="shared" si="7"/>
        <v>0</v>
      </c>
      <c r="O464" s="107"/>
    </row>
    <row r="465" spans="1:15" ht="15.6">
      <c r="A465" s="415" t="s">
        <v>29</v>
      </c>
      <c r="B465" s="233" t="s">
        <v>636</v>
      </c>
      <c r="C465" s="233" t="s">
        <v>637</v>
      </c>
      <c r="D465" s="235" t="s">
        <v>638</v>
      </c>
      <c r="E465" s="235" t="s">
        <v>501</v>
      </c>
      <c r="F465" s="233" t="s">
        <v>443</v>
      </c>
      <c r="G465" s="233" t="s">
        <v>482</v>
      </c>
      <c r="H465" s="59" t="str">
        <f>VLOOKUP(G465,Ruimtesoort[],2,FALSE)</f>
        <v>Sanitair</v>
      </c>
      <c r="I465" s="234">
        <v>17</v>
      </c>
      <c r="J465" s="235" t="s">
        <v>474</v>
      </c>
      <c r="K465" s="237">
        <v>3.2</v>
      </c>
      <c r="L465" s="99">
        <f>_xlfn.XLOOKUP(Ruimtestaat[[#This Row],[Ruimtesoort / Werkprogramma ]],'Prijzenblad Keender'!$C$2:$C$10,'Prijzenblad Keender'!$G$2:$G$10,"")</f>
        <v>0</v>
      </c>
      <c r="M465" s="280">
        <f t="shared" si="7"/>
        <v>0</v>
      </c>
      <c r="O465" s="107"/>
    </row>
    <row r="466" spans="1:15" ht="15.6">
      <c r="A466" s="415" t="s">
        <v>29</v>
      </c>
      <c r="B466" s="233" t="s">
        <v>636</v>
      </c>
      <c r="C466" s="233" t="s">
        <v>637</v>
      </c>
      <c r="D466" s="235" t="s">
        <v>638</v>
      </c>
      <c r="E466" s="235" t="s">
        <v>501</v>
      </c>
      <c r="F466" s="233" t="s">
        <v>443</v>
      </c>
      <c r="G466" s="233" t="s">
        <v>466</v>
      </c>
      <c r="H466" s="59" t="str">
        <f>VLOOKUP(G466,Ruimtesoort[],2,FALSE)</f>
        <v>Sanitair</v>
      </c>
      <c r="I466" s="234">
        <v>18</v>
      </c>
      <c r="J466" s="235" t="s">
        <v>474</v>
      </c>
      <c r="K466" s="237">
        <v>9.8000000000000007</v>
      </c>
      <c r="L466" s="99">
        <f>_xlfn.XLOOKUP(Ruimtestaat[[#This Row],[Ruimtesoort / Werkprogramma ]],'Prijzenblad Keender'!$C$2:$C$10,'Prijzenblad Keender'!$G$2:$G$10,"")</f>
        <v>0</v>
      </c>
      <c r="M466" s="280">
        <f t="shared" si="7"/>
        <v>0</v>
      </c>
      <c r="O466" s="107"/>
    </row>
    <row r="467" spans="1:15" ht="15.6">
      <c r="A467" s="415" t="s">
        <v>29</v>
      </c>
      <c r="B467" s="233" t="s">
        <v>636</v>
      </c>
      <c r="C467" s="233" t="s">
        <v>637</v>
      </c>
      <c r="D467" s="235" t="s">
        <v>638</v>
      </c>
      <c r="E467" s="235" t="s">
        <v>501</v>
      </c>
      <c r="F467" s="233" t="s">
        <v>443</v>
      </c>
      <c r="G467" s="229" t="s">
        <v>416</v>
      </c>
      <c r="H467" s="59" t="str">
        <f>VLOOKUP(G467,Ruimtesoort[],2,FALSE)</f>
        <v>Niet in onderhoud</v>
      </c>
      <c r="I467" s="234">
        <v>19</v>
      </c>
      <c r="J467" s="235" t="s">
        <v>639</v>
      </c>
      <c r="K467" s="237">
        <v>4.5999999999999996</v>
      </c>
      <c r="L467" s="99">
        <f>_xlfn.XLOOKUP(Ruimtestaat[[#This Row],[Ruimtesoort / Werkprogramma ]],'Prijzenblad Keender'!$C$2:$C$10,'Prijzenblad Keender'!$G$2:$G$10,"")</f>
        <v>0</v>
      </c>
      <c r="M467" s="280">
        <f t="shared" si="7"/>
        <v>0</v>
      </c>
      <c r="O467" s="107"/>
    </row>
    <row r="468" spans="1:15" ht="15.6">
      <c r="A468" s="415" t="s">
        <v>29</v>
      </c>
      <c r="B468" s="233" t="s">
        <v>636</v>
      </c>
      <c r="C468" s="233" t="s">
        <v>637</v>
      </c>
      <c r="D468" s="235" t="s">
        <v>638</v>
      </c>
      <c r="E468" s="235" t="s">
        <v>501</v>
      </c>
      <c r="F468" s="233" t="s">
        <v>443</v>
      </c>
      <c r="G468" s="233" t="s">
        <v>466</v>
      </c>
      <c r="H468" s="59" t="str">
        <f>VLOOKUP(G468,Ruimtesoort[],2,FALSE)</f>
        <v>Sanitair</v>
      </c>
      <c r="I468" s="234">
        <v>20</v>
      </c>
      <c r="J468" s="235" t="s">
        <v>474</v>
      </c>
      <c r="K468" s="237">
        <v>9.8000000000000007</v>
      </c>
      <c r="L468" s="99">
        <f>_xlfn.XLOOKUP(Ruimtestaat[[#This Row],[Ruimtesoort / Werkprogramma ]],'Prijzenblad Keender'!$C$2:$C$10,'Prijzenblad Keender'!$G$2:$G$10,"")</f>
        <v>0</v>
      </c>
      <c r="M468" s="280">
        <f t="shared" si="7"/>
        <v>0</v>
      </c>
      <c r="O468" s="107"/>
    </row>
    <row r="469" spans="1:15" ht="15.6">
      <c r="A469" s="415" t="s">
        <v>29</v>
      </c>
      <c r="B469" s="233" t="s">
        <v>636</v>
      </c>
      <c r="C469" s="233" t="s">
        <v>637</v>
      </c>
      <c r="D469" s="235" t="s">
        <v>638</v>
      </c>
      <c r="E469" s="235" t="s">
        <v>501</v>
      </c>
      <c r="F469" s="233" t="s">
        <v>443</v>
      </c>
      <c r="G469" s="233" t="s">
        <v>489</v>
      </c>
      <c r="H469" s="59" t="str">
        <f>VLOOKUP(G469,Ruimtesoort[],2,FALSE)</f>
        <v>Verkeersruimte</v>
      </c>
      <c r="I469" s="234">
        <v>21</v>
      </c>
      <c r="J469" s="235" t="s">
        <v>639</v>
      </c>
      <c r="K469" s="237">
        <v>59.7</v>
      </c>
      <c r="L469" s="99">
        <f>_xlfn.XLOOKUP(Ruimtestaat[[#This Row],[Ruimtesoort / Werkprogramma ]],'Prijzenblad Keender'!$C$2:$C$10,'Prijzenblad Keender'!$G$2:$G$10,"")</f>
        <v>0</v>
      </c>
      <c r="M469" s="280">
        <f t="shared" si="7"/>
        <v>0</v>
      </c>
      <c r="O469" s="107"/>
    </row>
    <row r="470" spans="1:15" ht="15.6">
      <c r="A470" s="415" t="s">
        <v>29</v>
      </c>
      <c r="B470" s="233" t="s">
        <v>636</v>
      </c>
      <c r="C470" s="233" t="s">
        <v>637</v>
      </c>
      <c r="D470" s="235" t="s">
        <v>638</v>
      </c>
      <c r="E470" s="235" t="s">
        <v>501</v>
      </c>
      <c r="F470" s="233" t="s">
        <v>443</v>
      </c>
      <c r="G470" s="229" t="s">
        <v>454</v>
      </c>
      <c r="H470" s="59" t="str">
        <f>VLOOKUP(G470,Ruimtesoort[],2,FALSE)</f>
        <v>Administratieve ruimte</v>
      </c>
      <c r="I470" s="234">
        <v>22</v>
      </c>
      <c r="J470" s="235" t="s">
        <v>459</v>
      </c>
      <c r="K470" s="237">
        <v>59.7</v>
      </c>
      <c r="L470" s="99">
        <f>_xlfn.XLOOKUP(Ruimtestaat[[#This Row],[Ruimtesoort / Werkprogramma ]],'Prijzenblad Keender'!$C$2:$C$10,'Prijzenblad Keender'!$G$2:$G$10,"")</f>
        <v>0</v>
      </c>
      <c r="M470" s="280">
        <f t="shared" si="7"/>
        <v>0</v>
      </c>
      <c r="O470" s="107"/>
    </row>
    <row r="471" spans="1:15" ht="15.6">
      <c r="A471" s="415" t="s">
        <v>29</v>
      </c>
      <c r="B471" s="233" t="s">
        <v>636</v>
      </c>
      <c r="C471" s="233" t="s">
        <v>637</v>
      </c>
      <c r="D471" s="235" t="s">
        <v>638</v>
      </c>
      <c r="E471" s="235" t="s">
        <v>501</v>
      </c>
      <c r="F471" s="233" t="s">
        <v>443</v>
      </c>
      <c r="G471" s="233" t="s">
        <v>644</v>
      </c>
      <c r="H471" s="59" t="str">
        <f>VLOOKUP(G471,Ruimtesoort[],2,FALSE)</f>
        <v>Verkeersruimte</v>
      </c>
      <c r="I471" s="234">
        <v>23</v>
      </c>
      <c r="J471" s="235" t="s">
        <v>639</v>
      </c>
      <c r="K471" s="237">
        <v>7.5</v>
      </c>
      <c r="L471" s="99">
        <f>_xlfn.XLOOKUP(Ruimtestaat[[#This Row],[Ruimtesoort / Werkprogramma ]],'Prijzenblad Keender'!$C$2:$C$10,'Prijzenblad Keender'!$G$2:$G$10,"")</f>
        <v>0</v>
      </c>
      <c r="M471" s="280">
        <f t="shared" si="7"/>
        <v>0</v>
      </c>
      <c r="O471" s="107"/>
    </row>
    <row r="472" spans="1:15" ht="15.6">
      <c r="A472" s="415" t="s">
        <v>29</v>
      </c>
      <c r="B472" s="233" t="s">
        <v>636</v>
      </c>
      <c r="C472" s="233" t="s">
        <v>637</v>
      </c>
      <c r="D472" s="235" t="s">
        <v>638</v>
      </c>
      <c r="E472" s="235" t="s">
        <v>501</v>
      </c>
      <c r="F472" s="233" t="s">
        <v>443</v>
      </c>
      <c r="G472" s="233" t="s">
        <v>460</v>
      </c>
      <c r="H472" s="59" t="str">
        <f>VLOOKUP(G472,Ruimtesoort[],2,FALSE)</f>
        <v>Restauratieve ruimte</v>
      </c>
      <c r="I472" s="234">
        <v>24</v>
      </c>
      <c r="J472" s="235" t="s">
        <v>639</v>
      </c>
      <c r="K472" s="237">
        <v>7.5</v>
      </c>
      <c r="L472" s="99">
        <f>_xlfn.XLOOKUP(Ruimtestaat[[#This Row],[Ruimtesoort / Werkprogramma ]],'Prijzenblad Keender'!$C$2:$C$10,'Prijzenblad Keender'!$G$2:$G$10,"")</f>
        <v>0</v>
      </c>
      <c r="M472" s="280">
        <f t="shared" si="7"/>
        <v>0</v>
      </c>
      <c r="O472" s="107"/>
    </row>
    <row r="473" spans="1:15" ht="15.6">
      <c r="A473" s="415" t="s">
        <v>29</v>
      </c>
      <c r="B473" s="233" t="s">
        <v>636</v>
      </c>
      <c r="C473" s="233" t="s">
        <v>637</v>
      </c>
      <c r="D473" s="235" t="s">
        <v>638</v>
      </c>
      <c r="E473" s="235" t="s">
        <v>501</v>
      </c>
      <c r="F473" s="233" t="s">
        <v>443</v>
      </c>
      <c r="G473" s="233" t="s">
        <v>115</v>
      </c>
      <c r="H473" s="59" t="str">
        <f>VLOOKUP(G473,Ruimtesoort[],2,FALSE)</f>
        <v>Administratieve ruimte</v>
      </c>
      <c r="I473" s="234">
        <v>25</v>
      </c>
      <c r="J473" s="235" t="s">
        <v>459</v>
      </c>
      <c r="K473" s="237">
        <v>22.7</v>
      </c>
      <c r="L473" s="99">
        <f>_xlfn.XLOOKUP(Ruimtestaat[[#This Row],[Ruimtesoort / Werkprogramma ]],'Prijzenblad Keender'!$C$2:$C$10,'Prijzenblad Keender'!$G$2:$G$10,"")</f>
        <v>0</v>
      </c>
      <c r="M473" s="280">
        <f t="shared" si="7"/>
        <v>0</v>
      </c>
      <c r="O473" s="107"/>
    </row>
    <row r="474" spans="1:15" ht="15.6">
      <c r="A474" s="415" t="s">
        <v>29</v>
      </c>
      <c r="B474" s="233" t="s">
        <v>636</v>
      </c>
      <c r="C474" s="233" t="s">
        <v>637</v>
      </c>
      <c r="D474" s="235" t="s">
        <v>638</v>
      </c>
      <c r="E474" s="235" t="s">
        <v>501</v>
      </c>
      <c r="F474" s="233" t="s">
        <v>443</v>
      </c>
      <c r="G474" s="233" t="s">
        <v>282</v>
      </c>
      <c r="H474" s="59" t="str">
        <f>VLOOKUP(G474,Ruimtesoort[],2,FALSE)</f>
        <v>Administratieve ruimte</v>
      </c>
      <c r="I474" s="234">
        <v>26</v>
      </c>
      <c r="J474" s="235" t="s">
        <v>639</v>
      </c>
      <c r="K474" s="237">
        <v>25</v>
      </c>
      <c r="L474" s="99">
        <f>_xlfn.XLOOKUP(Ruimtestaat[[#This Row],[Ruimtesoort / Werkprogramma ]],'Prijzenblad Keender'!$C$2:$C$10,'Prijzenblad Keender'!$G$2:$G$10,"")</f>
        <v>0</v>
      </c>
      <c r="M474" s="280">
        <f t="shared" si="7"/>
        <v>0</v>
      </c>
      <c r="O474" s="107"/>
    </row>
    <row r="475" spans="1:15" ht="15.6">
      <c r="A475" s="415" t="s">
        <v>29</v>
      </c>
      <c r="B475" s="233" t="s">
        <v>636</v>
      </c>
      <c r="C475" s="233" t="s">
        <v>637</v>
      </c>
      <c r="D475" s="235" t="s">
        <v>638</v>
      </c>
      <c r="E475" s="235" t="s">
        <v>501</v>
      </c>
      <c r="F475" s="233" t="s">
        <v>443</v>
      </c>
      <c r="G475" s="233" t="s">
        <v>140</v>
      </c>
      <c r="H475" s="59" t="str">
        <f>VLOOKUP(G475,Ruimtesoort[],2,FALSE)</f>
        <v>Verkeersruimte</v>
      </c>
      <c r="I475" s="234">
        <v>27</v>
      </c>
      <c r="J475" s="235" t="s">
        <v>639</v>
      </c>
      <c r="K475" s="237">
        <v>1</v>
      </c>
      <c r="L475" s="99">
        <f>_xlfn.XLOOKUP(Ruimtestaat[[#This Row],[Ruimtesoort / Werkprogramma ]],'Prijzenblad Keender'!$C$2:$C$10,'Prijzenblad Keender'!$G$2:$G$10,"")</f>
        <v>0</v>
      </c>
      <c r="M475" s="280">
        <f t="shared" si="7"/>
        <v>0</v>
      </c>
      <c r="O475" s="107"/>
    </row>
    <row r="476" spans="1:15" ht="15.6">
      <c r="A476" s="415" t="s">
        <v>29</v>
      </c>
      <c r="B476" s="233" t="s">
        <v>636</v>
      </c>
      <c r="C476" s="233" t="s">
        <v>637</v>
      </c>
      <c r="D476" s="235" t="s">
        <v>638</v>
      </c>
      <c r="E476" s="235" t="s">
        <v>501</v>
      </c>
      <c r="F476" s="233" t="s">
        <v>443</v>
      </c>
      <c r="G476" s="233" t="s">
        <v>453</v>
      </c>
      <c r="H476" s="59" t="str">
        <f>VLOOKUP(G476,Ruimtesoort[],2,FALSE)</f>
        <v>Verkeersruimte</v>
      </c>
      <c r="I476" s="234">
        <v>28</v>
      </c>
      <c r="J476" s="235" t="s">
        <v>459</v>
      </c>
      <c r="K476" s="237">
        <v>12.1</v>
      </c>
      <c r="L476" s="99">
        <f>_xlfn.XLOOKUP(Ruimtestaat[[#This Row],[Ruimtesoort / Werkprogramma ]],'Prijzenblad Keender'!$C$2:$C$10,'Prijzenblad Keender'!$G$2:$G$10,"")</f>
        <v>0</v>
      </c>
      <c r="M476" s="280">
        <f t="shared" si="7"/>
        <v>0</v>
      </c>
      <c r="O476" s="107"/>
    </row>
    <row r="477" spans="1:15" ht="15.6">
      <c r="A477" s="415" t="s">
        <v>29</v>
      </c>
      <c r="B477" s="233" t="s">
        <v>636</v>
      </c>
      <c r="C477" s="233" t="s">
        <v>637</v>
      </c>
      <c r="D477" s="235" t="s">
        <v>638</v>
      </c>
      <c r="E477" s="235" t="s">
        <v>501</v>
      </c>
      <c r="F477" s="233" t="s">
        <v>443</v>
      </c>
      <c r="G477" s="233" t="s">
        <v>452</v>
      </c>
      <c r="H477" s="59" t="str">
        <f>VLOOKUP(G477,Ruimtesoort[],2,FALSE)</f>
        <v>Klaslokaal</v>
      </c>
      <c r="I477" s="234">
        <v>29</v>
      </c>
      <c r="J477" s="235" t="s">
        <v>639</v>
      </c>
      <c r="K477" s="237">
        <v>56.2</v>
      </c>
      <c r="L477" s="99">
        <f>_xlfn.XLOOKUP(Ruimtestaat[[#This Row],[Ruimtesoort / Werkprogramma ]],'Prijzenblad Keender'!$C$2:$C$10,'Prijzenblad Keender'!$G$2:$G$10,"")</f>
        <v>0</v>
      </c>
      <c r="M477" s="280">
        <f t="shared" si="7"/>
        <v>0</v>
      </c>
      <c r="O477" s="107"/>
    </row>
    <row r="478" spans="1:15" ht="15.6">
      <c r="A478" s="415" t="s">
        <v>29</v>
      </c>
      <c r="B478" s="233" t="s">
        <v>636</v>
      </c>
      <c r="C478" s="233" t="s">
        <v>637</v>
      </c>
      <c r="D478" s="235" t="s">
        <v>638</v>
      </c>
      <c r="E478" s="235" t="s">
        <v>501</v>
      </c>
      <c r="F478" s="233" t="s">
        <v>443</v>
      </c>
      <c r="G478" s="233" t="s">
        <v>492</v>
      </c>
      <c r="H478" s="59" t="str">
        <f>VLOOKUP(G478,Ruimtesoort[],2,FALSE)</f>
        <v>Administratieve ruimte</v>
      </c>
      <c r="I478" s="234">
        <v>30</v>
      </c>
      <c r="J478" s="235" t="s">
        <v>639</v>
      </c>
      <c r="K478" s="237">
        <v>10</v>
      </c>
      <c r="L478" s="99">
        <f>_xlfn.XLOOKUP(Ruimtestaat[[#This Row],[Ruimtesoort / Werkprogramma ]],'Prijzenblad Keender'!$C$2:$C$10,'Prijzenblad Keender'!$G$2:$G$10,"")</f>
        <v>0</v>
      </c>
      <c r="M478" s="280">
        <f t="shared" si="7"/>
        <v>0</v>
      </c>
      <c r="O478" s="107"/>
    </row>
    <row r="479" spans="1:15" ht="15.6">
      <c r="A479" s="279" t="s">
        <v>29</v>
      </c>
      <c r="B479" s="275" t="s">
        <v>645</v>
      </c>
      <c r="C479" s="59" t="s">
        <v>646</v>
      </c>
      <c r="D479" s="61" t="s">
        <v>647</v>
      </c>
      <c r="E479" s="61" t="s">
        <v>501</v>
      </c>
      <c r="F479" s="61" t="s">
        <v>443</v>
      </c>
      <c r="G479" s="61" t="s">
        <v>455</v>
      </c>
      <c r="H479" s="59" t="str">
        <f>VLOOKUP(G479,Ruimtesoort[],2,FALSE)</f>
        <v>Verkeersruimte</v>
      </c>
      <c r="I479" s="102" t="s">
        <v>539</v>
      </c>
      <c r="J479" s="61" t="s">
        <v>456</v>
      </c>
      <c r="K479" s="237">
        <v>12.4</v>
      </c>
      <c r="L479" s="100">
        <f>_xlfn.XLOOKUP(Ruimtestaat[[#This Row],[Ruimtesoort / Werkprogramma ]],'Prijzenblad Keender'!$C$2:$C$10,'Prijzenblad Keender'!$G$2:$G$10,"")</f>
        <v>0</v>
      </c>
      <c r="M479" s="416">
        <f t="shared" si="7"/>
        <v>0</v>
      </c>
      <c r="O479" s="107"/>
    </row>
    <row r="480" spans="1:15" ht="15.6">
      <c r="A480" s="279" t="s">
        <v>29</v>
      </c>
      <c r="B480" s="275" t="s">
        <v>645</v>
      </c>
      <c r="C480" s="59" t="s">
        <v>646</v>
      </c>
      <c r="D480" s="61" t="s">
        <v>647</v>
      </c>
      <c r="E480" s="61" t="s">
        <v>501</v>
      </c>
      <c r="F480" s="61" t="s">
        <v>443</v>
      </c>
      <c r="G480" s="61" t="s">
        <v>630</v>
      </c>
      <c r="H480" s="59" t="str">
        <f>VLOOKUP(G480,Ruimtesoort[],2,FALSE)</f>
        <v>Sanitair</v>
      </c>
      <c r="I480" s="102" t="s">
        <v>540</v>
      </c>
      <c r="J480" s="61" t="s">
        <v>464</v>
      </c>
      <c r="K480" s="237">
        <v>32.799999999999997</v>
      </c>
      <c r="L480" s="100">
        <f>_xlfn.XLOOKUP(Ruimtestaat[[#This Row],[Ruimtesoort / Werkprogramma ]],'Prijzenblad Keender'!$C$2:$C$10,'Prijzenblad Keender'!$G$2:$G$10,"")</f>
        <v>0</v>
      </c>
      <c r="M480" s="416">
        <f t="shared" si="7"/>
        <v>0</v>
      </c>
      <c r="O480" s="107"/>
    </row>
    <row r="481" spans="1:15" ht="15.6">
      <c r="A481" s="279" t="s">
        <v>29</v>
      </c>
      <c r="B481" s="275" t="s">
        <v>645</v>
      </c>
      <c r="C481" s="59" t="s">
        <v>646</v>
      </c>
      <c r="D481" s="61" t="s">
        <v>647</v>
      </c>
      <c r="E481" s="61" t="s">
        <v>501</v>
      </c>
      <c r="F481" s="61" t="s">
        <v>443</v>
      </c>
      <c r="G481" s="61" t="s">
        <v>466</v>
      </c>
      <c r="H481" s="59" t="str">
        <f>VLOOKUP(G481,Ruimtesoort[],2,FALSE)</f>
        <v>Sanitair</v>
      </c>
      <c r="I481" s="102" t="s">
        <v>542</v>
      </c>
      <c r="J481" s="61" t="s">
        <v>464</v>
      </c>
      <c r="K481" s="237">
        <v>1.7</v>
      </c>
      <c r="L481" s="100">
        <f>_xlfn.XLOOKUP(Ruimtestaat[[#This Row],[Ruimtesoort / Werkprogramma ]],'Prijzenblad Keender'!$C$2:$C$10,'Prijzenblad Keender'!$G$2:$G$10,"")</f>
        <v>0</v>
      </c>
      <c r="M481" s="416">
        <f t="shared" si="7"/>
        <v>0</v>
      </c>
      <c r="O481" s="107"/>
    </row>
    <row r="482" spans="1:15" ht="15.6">
      <c r="A482" s="279" t="s">
        <v>29</v>
      </c>
      <c r="B482" s="275" t="s">
        <v>645</v>
      </c>
      <c r="C482" s="59" t="s">
        <v>646</v>
      </c>
      <c r="D482" s="61" t="s">
        <v>647</v>
      </c>
      <c r="E482" s="61" t="s">
        <v>501</v>
      </c>
      <c r="F482" s="61" t="s">
        <v>443</v>
      </c>
      <c r="G482" s="61" t="s">
        <v>181</v>
      </c>
      <c r="H482" s="59" t="str">
        <f>VLOOKUP(G482,Ruimtesoort[],2,FALSE)</f>
        <v>Niet in onderhoud</v>
      </c>
      <c r="I482" s="102" t="s">
        <v>623</v>
      </c>
      <c r="J482" s="61" t="s">
        <v>465</v>
      </c>
      <c r="K482" s="237" t="s">
        <v>648</v>
      </c>
      <c r="L482" s="100">
        <f>_xlfn.XLOOKUP(Ruimtestaat[[#This Row],[Ruimtesoort / Werkprogramma ]],'Prijzenblad Keender'!$C$2:$C$10,'Prijzenblad Keender'!$G$2:$G$10,"")</f>
        <v>0</v>
      </c>
      <c r="M482" s="416">
        <f t="shared" si="7"/>
        <v>0</v>
      </c>
      <c r="O482" s="107"/>
    </row>
    <row r="483" spans="1:15" ht="15.6">
      <c r="A483" s="279" t="s">
        <v>29</v>
      </c>
      <c r="B483" s="275" t="s">
        <v>645</v>
      </c>
      <c r="C483" s="59" t="s">
        <v>646</v>
      </c>
      <c r="D483" s="61" t="s">
        <v>647</v>
      </c>
      <c r="E483" s="61" t="s">
        <v>501</v>
      </c>
      <c r="F483" s="61" t="s">
        <v>443</v>
      </c>
      <c r="G483" s="61" t="s">
        <v>482</v>
      </c>
      <c r="H483" s="59" t="str">
        <f>VLOOKUP(G483,Ruimtesoort[],2,FALSE)</f>
        <v>Sanitair</v>
      </c>
      <c r="I483" s="102" t="s">
        <v>543</v>
      </c>
      <c r="J483" s="61" t="s">
        <v>464</v>
      </c>
      <c r="K483" s="237">
        <v>4.3</v>
      </c>
      <c r="L483" s="100">
        <f>_xlfn.XLOOKUP(Ruimtestaat[[#This Row],[Ruimtesoort / Werkprogramma ]],'Prijzenblad Keender'!$C$2:$C$10,'Prijzenblad Keender'!$G$2:$G$10,"")</f>
        <v>0</v>
      </c>
      <c r="M483" s="416">
        <f t="shared" si="7"/>
        <v>0</v>
      </c>
      <c r="O483" s="107"/>
    </row>
    <row r="484" spans="1:15" ht="15.6">
      <c r="A484" s="279" t="s">
        <v>29</v>
      </c>
      <c r="B484" s="275" t="s">
        <v>645</v>
      </c>
      <c r="C484" s="59" t="s">
        <v>646</v>
      </c>
      <c r="D484" s="61" t="s">
        <v>647</v>
      </c>
      <c r="E484" s="61" t="s">
        <v>501</v>
      </c>
      <c r="F484" s="61" t="s">
        <v>443</v>
      </c>
      <c r="G484" s="61" t="s">
        <v>400</v>
      </c>
      <c r="H484" s="59" t="str">
        <f>VLOOKUP(G484,Ruimtesoort[],2,FALSE)</f>
        <v>Verkeersruimte</v>
      </c>
      <c r="I484" s="102" t="s">
        <v>544</v>
      </c>
      <c r="J484" s="61" t="s">
        <v>464</v>
      </c>
      <c r="K484" s="237">
        <v>2.4</v>
      </c>
      <c r="L484" s="100">
        <f>_xlfn.XLOOKUP(Ruimtestaat[[#This Row],[Ruimtesoort / Werkprogramma ]],'Prijzenblad Keender'!$C$2:$C$10,'Prijzenblad Keender'!$G$2:$G$10,"")</f>
        <v>0</v>
      </c>
      <c r="M484" s="416">
        <f t="shared" si="7"/>
        <v>0</v>
      </c>
      <c r="O484" s="107"/>
    </row>
    <row r="485" spans="1:15" ht="15.6">
      <c r="A485" s="279" t="s">
        <v>29</v>
      </c>
      <c r="B485" s="275" t="s">
        <v>645</v>
      </c>
      <c r="C485" s="59" t="s">
        <v>646</v>
      </c>
      <c r="D485" s="61" t="s">
        <v>647</v>
      </c>
      <c r="E485" s="61" t="s">
        <v>501</v>
      </c>
      <c r="F485" s="61" t="s">
        <v>443</v>
      </c>
      <c r="G485" s="61" t="s">
        <v>493</v>
      </c>
      <c r="H485" s="59" t="str">
        <f>VLOOKUP(G485,Ruimtesoort[],2,FALSE)</f>
        <v>Niet in onderhoud</v>
      </c>
      <c r="I485" s="102" t="s">
        <v>545</v>
      </c>
      <c r="J485" s="61" t="s">
        <v>465</v>
      </c>
      <c r="K485" s="237">
        <v>0.7</v>
      </c>
      <c r="L485" s="100">
        <f>_xlfn.XLOOKUP(Ruimtestaat[[#This Row],[Ruimtesoort / Werkprogramma ]],'Prijzenblad Keender'!$C$2:$C$10,'Prijzenblad Keender'!$G$2:$G$10,"")</f>
        <v>0</v>
      </c>
      <c r="M485" s="416">
        <f t="shared" si="7"/>
        <v>0</v>
      </c>
      <c r="O485" s="107"/>
    </row>
    <row r="486" spans="1:15" ht="15.6">
      <c r="A486" s="279" t="s">
        <v>29</v>
      </c>
      <c r="B486" s="275" t="s">
        <v>645</v>
      </c>
      <c r="C486" s="59" t="s">
        <v>646</v>
      </c>
      <c r="D486" s="61" t="s">
        <v>647</v>
      </c>
      <c r="E486" s="61" t="s">
        <v>501</v>
      </c>
      <c r="F486" s="61" t="s">
        <v>443</v>
      </c>
      <c r="G486" s="61" t="s">
        <v>119</v>
      </c>
      <c r="H486" s="59" t="str">
        <f>VLOOKUP(G486,Ruimtesoort[],2,FALSE)</f>
        <v>Sanitair</v>
      </c>
      <c r="I486" s="102" t="s">
        <v>546</v>
      </c>
      <c r="J486" s="61" t="s">
        <v>464</v>
      </c>
      <c r="K486" s="237">
        <v>20.3</v>
      </c>
      <c r="L486" s="100">
        <f>_xlfn.XLOOKUP(Ruimtestaat[[#This Row],[Ruimtesoort / Werkprogramma ]],'Prijzenblad Keender'!$C$2:$C$10,'Prijzenblad Keender'!$G$2:$G$10,"")</f>
        <v>0</v>
      </c>
      <c r="M486" s="416">
        <f t="shared" si="7"/>
        <v>0</v>
      </c>
      <c r="O486" s="107"/>
    </row>
    <row r="487" spans="1:15" ht="15.6">
      <c r="A487" s="279" t="s">
        <v>29</v>
      </c>
      <c r="B487" s="275" t="s">
        <v>645</v>
      </c>
      <c r="C487" s="59" t="s">
        <v>646</v>
      </c>
      <c r="D487" s="61" t="s">
        <v>647</v>
      </c>
      <c r="E487" s="61" t="s">
        <v>501</v>
      </c>
      <c r="F487" s="61" t="s">
        <v>443</v>
      </c>
      <c r="G487" s="61" t="s">
        <v>119</v>
      </c>
      <c r="H487" s="59" t="str">
        <f>VLOOKUP(G487,Ruimtesoort[],2,FALSE)</f>
        <v>Sanitair</v>
      </c>
      <c r="I487" s="102" t="s">
        <v>547</v>
      </c>
      <c r="J487" s="61" t="s">
        <v>464</v>
      </c>
      <c r="K487" s="237">
        <v>20.3</v>
      </c>
      <c r="L487" s="100">
        <f>_xlfn.XLOOKUP(Ruimtestaat[[#This Row],[Ruimtesoort / Werkprogramma ]],'Prijzenblad Keender'!$C$2:$C$10,'Prijzenblad Keender'!$G$2:$G$10,"")</f>
        <v>0</v>
      </c>
      <c r="M487" s="416">
        <f t="shared" si="7"/>
        <v>0</v>
      </c>
      <c r="O487" s="107"/>
    </row>
    <row r="488" spans="1:15" ht="15.6">
      <c r="A488" s="279" t="s">
        <v>29</v>
      </c>
      <c r="B488" s="275" t="s">
        <v>645</v>
      </c>
      <c r="C488" s="59" t="s">
        <v>646</v>
      </c>
      <c r="D488" s="61" t="s">
        <v>647</v>
      </c>
      <c r="E488" s="61" t="s">
        <v>501</v>
      </c>
      <c r="F488" s="61" t="s">
        <v>443</v>
      </c>
      <c r="G488" s="61" t="s">
        <v>466</v>
      </c>
      <c r="H488" s="59" t="str">
        <f>VLOOKUP(G488,Ruimtesoort[],2,FALSE)</f>
        <v>Sanitair</v>
      </c>
      <c r="I488" s="102" t="s">
        <v>548</v>
      </c>
      <c r="J488" s="61" t="s">
        <v>464</v>
      </c>
      <c r="K488" s="237">
        <v>1.3</v>
      </c>
      <c r="L488" s="100">
        <f>_xlfn.XLOOKUP(Ruimtestaat[[#This Row],[Ruimtesoort / Werkprogramma ]],'Prijzenblad Keender'!$C$2:$C$10,'Prijzenblad Keender'!$G$2:$G$10,"")</f>
        <v>0</v>
      </c>
      <c r="M488" s="416">
        <f t="shared" si="7"/>
        <v>0</v>
      </c>
      <c r="O488" s="107"/>
    </row>
    <row r="489" spans="1:15" ht="15.6">
      <c r="A489" s="279" t="s">
        <v>29</v>
      </c>
      <c r="B489" s="275" t="s">
        <v>645</v>
      </c>
      <c r="C489" s="59" t="s">
        <v>646</v>
      </c>
      <c r="D489" s="61" t="s">
        <v>647</v>
      </c>
      <c r="E489" s="61" t="s">
        <v>501</v>
      </c>
      <c r="F489" s="61" t="s">
        <v>443</v>
      </c>
      <c r="G489" s="61" t="s">
        <v>630</v>
      </c>
      <c r="H489" s="59" t="str">
        <f>VLOOKUP(G489,Ruimtesoort[],2,FALSE)</f>
        <v>Sanitair</v>
      </c>
      <c r="I489" s="102" t="s">
        <v>549</v>
      </c>
      <c r="J489" s="61" t="s">
        <v>464</v>
      </c>
      <c r="K489" s="237">
        <v>32.700000000000003</v>
      </c>
      <c r="L489" s="100">
        <f>_xlfn.XLOOKUP(Ruimtestaat[[#This Row],[Ruimtesoort / Werkprogramma ]],'Prijzenblad Keender'!$C$2:$C$10,'Prijzenblad Keender'!$G$2:$G$10,"")</f>
        <v>0</v>
      </c>
      <c r="M489" s="416">
        <f t="shared" si="7"/>
        <v>0</v>
      </c>
      <c r="O489" s="107"/>
    </row>
    <row r="490" spans="1:15" ht="15.6">
      <c r="A490" s="279" t="s">
        <v>29</v>
      </c>
      <c r="B490" s="275" t="s">
        <v>645</v>
      </c>
      <c r="C490" s="59" t="s">
        <v>646</v>
      </c>
      <c r="D490" s="61" t="s">
        <v>647</v>
      </c>
      <c r="E490" s="61" t="s">
        <v>501</v>
      </c>
      <c r="F490" s="61" t="s">
        <v>443</v>
      </c>
      <c r="G490" s="61" t="s">
        <v>535</v>
      </c>
      <c r="H490" s="59" t="str">
        <f>VLOOKUP(G490,Ruimtesoort[],2,FALSE)</f>
        <v>Vakspecifieke ruimte</v>
      </c>
      <c r="I490" s="102" t="s">
        <v>550</v>
      </c>
      <c r="J490" s="61" t="s">
        <v>536</v>
      </c>
      <c r="K490" s="237">
        <v>28.8</v>
      </c>
      <c r="L490" s="100">
        <f>_xlfn.XLOOKUP(Ruimtestaat[[#This Row],[Ruimtesoort / Werkprogramma ]],'Prijzenblad Keender'!$C$2:$C$10,'Prijzenblad Keender'!$G$2:$G$10,"")</f>
        <v>0</v>
      </c>
      <c r="M490" s="416">
        <f t="shared" si="7"/>
        <v>0</v>
      </c>
      <c r="O490" s="107"/>
    </row>
    <row r="491" spans="1:15" ht="15.6">
      <c r="A491" s="279" t="s">
        <v>29</v>
      </c>
      <c r="B491" s="275" t="s">
        <v>645</v>
      </c>
      <c r="C491" s="59" t="s">
        <v>646</v>
      </c>
      <c r="D491" s="61" t="s">
        <v>647</v>
      </c>
      <c r="E491" s="61" t="s">
        <v>501</v>
      </c>
      <c r="F491" s="61" t="s">
        <v>443</v>
      </c>
      <c r="G491" s="61" t="s">
        <v>649</v>
      </c>
      <c r="H491" s="59" t="str">
        <f>VLOOKUP(G491,Ruimtesoort[],2,FALSE)</f>
        <v>Niet in onderhoud</v>
      </c>
      <c r="I491" s="102" t="s">
        <v>551</v>
      </c>
      <c r="J491" s="61" t="s">
        <v>464</v>
      </c>
      <c r="K491" s="237">
        <v>16.899999999999999</v>
      </c>
      <c r="L491" s="100">
        <f>_xlfn.XLOOKUP(Ruimtestaat[[#This Row],[Ruimtesoort / Werkprogramma ]],'Prijzenblad Keender'!$C$2:$C$10,'Prijzenblad Keender'!$G$2:$G$10,"")</f>
        <v>0</v>
      </c>
      <c r="M491" s="416">
        <f t="shared" si="7"/>
        <v>0</v>
      </c>
      <c r="O491" s="107"/>
    </row>
    <row r="492" spans="1:15" ht="15.6">
      <c r="A492" s="279" t="s">
        <v>29</v>
      </c>
      <c r="B492" s="275" t="s">
        <v>645</v>
      </c>
      <c r="C492" s="59" t="s">
        <v>646</v>
      </c>
      <c r="D492" s="61" t="s">
        <v>647</v>
      </c>
      <c r="E492" s="61" t="s">
        <v>501</v>
      </c>
      <c r="F492" s="61" t="s">
        <v>443</v>
      </c>
      <c r="G492" s="61" t="s">
        <v>649</v>
      </c>
      <c r="H492" s="59" t="str">
        <f>VLOOKUP(G492,Ruimtesoort[],2,FALSE)</f>
        <v>Niet in onderhoud</v>
      </c>
      <c r="I492" s="102" t="s">
        <v>553</v>
      </c>
      <c r="J492" s="61" t="s">
        <v>464</v>
      </c>
      <c r="K492" s="237">
        <v>10</v>
      </c>
      <c r="L492" s="100">
        <f>_xlfn.XLOOKUP(Ruimtestaat[[#This Row],[Ruimtesoort / Werkprogramma ]],'Prijzenblad Keender'!$C$2:$C$10,'Prijzenblad Keender'!$G$2:$G$10,"")</f>
        <v>0</v>
      </c>
      <c r="M492" s="416">
        <f t="shared" si="7"/>
        <v>0</v>
      </c>
      <c r="O492" s="107"/>
    </row>
    <row r="493" spans="1:15" ht="15.6">
      <c r="A493" s="279" t="s">
        <v>29</v>
      </c>
      <c r="B493" s="275" t="s">
        <v>645</v>
      </c>
      <c r="C493" s="59" t="s">
        <v>646</v>
      </c>
      <c r="D493" s="61" t="s">
        <v>647</v>
      </c>
      <c r="E493" s="61" t="s">
        <v>501</v>
      </c>
      <c r="F493" s="61" t="s">
        <v>443</v>
      </c>
      <c r="G493" s="61" t="s">
        <v>147</v>
      </c>
      <c r="H493" s="59" t="str">
        <f>VLOOKUP(G493,Ruimtesoort[],2,FALSE)</f>
        <v>Gymruimte</v>
      </c>
      <c r="I493" s="102" t="s">
        <v>554</v>
      </c>
      <c r="J493" s="61" t="s">
        <v>536</v>
      </c>
      <c r="K493" s="237">
        <v>254</v>
      </c>
      <c r="L493" s="100">
        <f>_xlfn.XLOOKUP(Ruimtestaat[[#This Row],[Ruimtesoort / Werkprogramma ]],'Prijzenblad Keender'!$C$2:$C$10,'Prijzenblad Keender'!$G$2:$G$10,"")</f>
        <v>0</v>
      </c>
      <c r="M493" s="416">
        <f t="shared" si="7"/>
        <v>0</v>
      </c>
      <c r="O493" s="107"/>
    </row>
    <row r="494" spans="1:15" ht="15.6">
      <c r="A494" s="279" t="s">
        <v>29</v>
      </c>
      <c r="B494" s="275" t="s">
        <v>645</v>
      </c>
      <c r="C494" s="59" t="s">
        <v>646</v>
      </c>
      <c r="D494" s="61" t="s">
        <v>647</v>
      </c>
      <c r="E494" s="61" t="s">
        <v>501</v>
      </c>
      <c r="F494" s="61" t="s">
        <v>443</v>
      </c>
      <c r="G494" s="61" t="s">
        <v>467</v>
      </c>
      <c r="H494" s="59" t="str">
        <f>VLOOKUP(G494,Ruimtesoort[],2,FALSE)</f>
        <v>Verkeersruimte</v>
      </c>
      <c r="I494" s="102" t="s">
        <v>555</v>
      </c>
      <c r="J494" s="61" t="s">
        <v>464</v>
      </c>
      <c r="K494" s="237">
        <v>8.1</v>
      </c>
      <c r="L494" s="100">
        <f>_xlfn.XLOOKUP(Ruimtestaat[[#This Row],[Ruimtesoort / Werkprogramma ]],'Prijzenblad Keender'!$C$2:$C$10,'Prijzenblad Keender'!$G$2:$G$10,"")</f>
        <v>0</v>
      </c>
      <c r="M494" s="416">
        <f t="shared" si="7"/>
        <v>0</v>
      </c>
      <c r="O494" s="107"/>
    </row>
    <row r="495" spans="1:15" ht="15.6">
      <c r="A495" s="279" t="s">
        <v>29</v>
      </c>
      <c r="B495" s="275" t="s">
        <v>645</v>
      </c>
      <c r="C495" s="59" t="s">
        <v>646</v>
      </c>
      <c r="D495" s="61" t="s">
        <v>647</v>
      </c>
      <c r="E495" s="61" t="s">
        <v>501</v>
      </c>
      <c r="F495" s="61" t="s">
        <v>443</v>
      </c>
      <c r="G495" s="61" t="s">
        <v>120</v>
      </c>
      <c r="H495" s="59" t="str">
        <f>VLOOKUP(G495,Ruimtesoort[],2,FALSE)</f>
        <v>Verkeersruimte</v>
      </c>
      <c r="I495" s="102" t="s">
        <v>556</v>
      </c>
      <c r="J495" s="61" t="s">
        <v>456</v>
      </c>
      <c r="K495" s="237">
        <v>9.1</v>
      </c>
      <c r="L495" s="100">
        <f>_xlfn.XLOOKUP(Ruimtestaat[[#This Row],[Ruimtesoort / Werkprogramma ]],'Prijzenblad Keender'!$C$2:$C$10,'Prijzenblad Keender'!$G$2:$G$10,"")</f>
        <v>0</v>
      </c>
      <c r="M495" s="416">
        <f t="shared" si="7"/>
        <v>0</v>
      </c>
      <c r="O495" s="107"/>
    </row>
    <row r="496" spans="1:15" ht="15.6">
      <c r="A496" s="279" t="s">
        <v>29</v>
      </c>
      <c r="B496" s="275" t="s">
        <v>645</v>
      </c>
      <c r="C496" s="59" t="s">
        <v>646</v>
      </c>
      <c r="D496" s="61" t="s">
        <v>647</v>
      </c>
      <c r="E496" s="61" t="s">
        <v>501</v>
      </c>
      <c r="F496" s="61" t="s">
        <v>443</v>
      </c>
      <c r="G496" s="61" t="s">
        <v>101</v>
      </c>
      <c r="H496" s="59" t="str">
        <f>VLOOKUP(G496,Ruimtesoort[],2,FALSE)</f>
        <v>BSO / kinderdagopvang /peuterspeelzaal</v>
      </c>
      <c r="I496" s="102" t="s">
        <v>557</v>
      </c>
      <c r="J496" s="61" t="s">
        <v>456</v>
      </c>
      <c r="K496" s="237">
        <v>75.599999999999994</v>
      </c>
      <c r="L496" s="100">
        <f>_xlfn.XLOOKUP(Ruimtestaat[[#This Row],[Ruimtesoort / Werkprogramma ]],'Prijzenblad Keender'!$C$2:$C$10,'Prijzenblad Keender'!$G$2:$G$10,"")</f>
        <v>0</v>
      </c>
      <c r="M496" s="416">
        <f t="shared" si="7"/>
        <v>0</v>
      </c>
      <c r="O496" s="107"/>
    </row>
    <row r="497" spans="1:15" ht="15.6">
      <c r="A497" s="279" t="s">
        <v>29</v>
      </c>
      <c r="B497" s="275" t="s">
        <v>645</v>
      </c>
      <c r="C497" s="59" t="s">
        <v>646</v>
      </c>
      <c r="D497" s="61" t="s">
        <v>647</v>
      </c>
      <c r="E497" s="61" t="s">
        <v>501</v>
      </c>
      <c r="F497" s="61" t="s">
        <v>443</v>
      </c>
      <c r="G497" s="61" t="s">
        <v>444</v>
      </c>
      <c r="H497" s="59" t="str">
        <f>VLOOKUP(G497,Ruimtesoort[],2,FALSE)</f>
        <v>Niet in onderhoud</v>
      </c>
      <c r="I497" s="102" t="s">
        <v>558</v>
      </c>
      <c r="J497" s="61" t="s">
        <v>465</v>
      </c>
      <c r="K497" s="237">
        <v>12.4</v>
      </c>
      <c r="L497" s="100">
        <f>_xlfn.XLOOKUP(Ruimtestaat[[#This Row],[Ruimtesoort / Werkprogramma ]],'Prijzenblad Keender'!$C$2:$C$10,'Prijzenblad Keender'!$G$2:$G$10,"")</f>
        <v>0</v>
      </c>
      <c r="M497" s="416">
        <f t="shared" si="7"/>
        <v>0</v>
      </c>
      <c r="O497" s="107"/>
    </row>
    <row r="498" spans="1:15" ht="15.6">
      <c r="A498" s="279" t="s">
        <v>29</v>
      </c>
      <c r="B498" s="275" t="s">
        <v>645</v>
      </c>
      <c r="C498" s="59" t="s">
        <v>646</v>
      </c>
      <c r="D498" s="61" t="s">
        <v>647</v>
      </c>
      <c r="E498" s="61" t="s">
        <v>501</v>
      </c>
      <c r="F498" s="61" t="s">
        <v>443</v>
      </c>
      <c r="G498" s="61" t="s">
        <v>182</v>
      </c>
      <c r="H498" s="59" t="str">
        <f>VLOOKUP(G498,Ruimtesoort[],2,FALSE)</f>
        <v>Restauratieve ruimte</v>
      </c>
      <c r="I498" s="102" t="s">
        <v>559</v>
      </c>
      <c r="J498" s="61" t="s">
        <v>464</v>
      </c>
      <c r="K498" s="237">
        <v>12</v>
      </c>
      <c r="L498" s="100">
        <f>_xlfn.XLOOKUP(Ruimtestaat[[#This Row],[Ruimtesoort / Werkprogramma ]],'Prijzenblad Keender'!$C$2:$C$10,'Prijzenblad Keender'!$G$2:$G$10,"")</f>
        <v>0</v>
      </c>
      <c r="M498" s="416">
        <f t="shared" si="7"/>
        <v>0</v>
      </c>
      <c r="O498" s="107"/>
    </row>
    <row r="499" spans="1:15" ht="15.6">
      <c r="A499" s="279" t="s">
        <v>29</v>
      </c>
      <c r="B499" s="275" t="s">
        <v>645</v>
      </c>
      <c r="C499" s="59" t="s">
        <v>646</v>
      </c>
      <c r="D499" s="61" t="s">
        <v>647</v>
      </c>
      <c r="E499" s="61" t="s">
        <v>501</v>
      </c>
      <c r="F499" s="61" t="s">
        <v>443</v>
      </c>
      <c r="G499" s="61" t="s">
        <v>444</v>
      </c>
      <c r="H499" s="59" t="str">
        <f>VLOOKUP(G499,Ruimtesoort[],2,FALSE)</f>
        <v>Niet in onderhoud</v>
      </c>
      <c r="I499" s="102" t="s">
        <v>560</v>
      </c>
      <c r="J499" s="61" t="s">
        <v>464</v>
      </c>
      <c r="K499" s="237">
        <v>14.3</v>
      </c>
      <c r="L499" s="100">
        <f>_xlfn.XLOOKUP(Ruimtestaat[[#This Row],[Ruimtesoort / Werkprogramma ]],'Prijzenblad Keender'!$C$2:$C$10,'Prijzenblad Keender'!$G$2:$G$10,"")</f>
        <v>0</v>
      </c>
      <c r="M499" s="416">
        <f t="shared" si="7"/>
        <v>0</v>
      </c>
      <c r="O499" s="107"/>
    </row>
    <row r="500" spans="1:15" ht="15.6">
      <c r="A500" s="279" t="s">
        <v>29</v>
      </c>
      <c r="B500" s="275" t="s">
        <v>645</v>
      </c>
      <c r="C500" s="59" t="s">
        <v>646</v>
      </c>
      <c r="D500" s="61" t="s">
        <v>647</v>
      </c>
      <c r="E500" s="61" t="s">
        <v>501</v>
      </c>
      <c r="F500" s="61" t="s">
        <v>443</v>
      </c>
      <c r="G500" s="61" t="s">
        <v>416</v>
      </c>
      <c r="H500" s="59" t="str">
        <f>VLOOKUP(G500,Ruimtesoort[],2,FALSE)</f>
        <v>Niet in onderhoud</v>
      </c>
      <c r="I500" s="102" t="s">
        <v>561</v>
      </c>
      <c r="J500" s="61" t="s">
        <v>464</v>
      </c>
      <c r="K500" s="237">
        <v>1.5</v>
      </c>
      <c r="L500" s="100">
        <f>_xlfn.XLOOKUP(Ruimtestaat[[#This Row],[Ruimtesoort / Werkprogramma ]],'Prijzenblad Keender'!$C$2:$C$10,'Prijzenblad Keender'!$G$2:$G$10,"")</f>
        <v>0</v>
      </c>
      <c r="M500" s="416">
        <f t="shared" si="7"/>
        <v>0</v>
      </c>
      <c r="O500" s="107"/>
    </row>
    <row r="501" spans="1:15" ht="15.6">
      <c r="A501" s="279" t="s">
        <v>29</v>
      </c>
      <c r="B501" s="275" t="s">
        <v>645</v>
      </c>
      <c r="C501" s="59" t="s">
        <v>646</v>
      </c>
      <c r="D501" s="61" t="s">
        <v>647</v>
      </c>
      <c r="E501" s="61" t="s">
        <v>501</v>
      </c>
      <c r="F501" s="61" t="s">
        <v>443</v>
      </c>
      <c r="G501" s="61" t="s">
        <v>380</v>
      </c>
      <c r="H501" s="59" t="str">
        <f>VLOOKUP(G501,Ruimtesoort[],2,FALSE)</f>
        <v>Niet in onderhoud</v>
      </c>
      <c r="I501" s="102" t="s">
        <v>562</v>
      </c>
      <c r="J501" s="61" t="s">
        <v>465</v>
      </c>
      <c r="K501" s="237">
        <v>20.9</v>
      </c>
      <c r="L501" s="100">
        <f>_xlfn.XLOOKUP(Ruimtestaat[[#This Row],[Ruimtesoort / Werkprogramma ]],'Prijzenblad Keender'!$C$2:$C$10,'Prijzenblad Keender'!$G$2:$G$10,"")</f>
        <v>0</v>
      </c>
      <c r="M501" s="416">
        <f t="shared" si="7"/>
        <v>0</v>
      </c>
      <c r="O501" s="107"/>
    </row>
    <row r="502" spans="1:15" ht="15.6">
      <c r="A502" s="279" t="s">
        <v>29</v>
      </c>
      <c r="B502" s="275" t="s">
        <v>645</v>
      </c>
      <c r="C502" s="59" t="s">
        <v>646</v>
      </c>
      <c r="D502" s="61" t="s">
        <v>647</v>
      </c>
      <c r="E502" s="61" t="s">
        <v>501</v>
      </c>
      <c r="F502" s="61" t="s">
        <v>443</v>
      </c>
      <c r="G502" s="61" t="s">
        <v>330</v>
      </c>
      <c r="H502" s="59" t="str">
        <f>VLOOKUP(G502,Ruimtesoort[],2,FALSE)</f>
        <v>Sanitair</v>
      </c>
      <c r="I502" s="102" t="s">
        <v>563</v>
      </c>
      <c r="J502" s="61" t="s">
        <v>464</v>
      </c>
      <c r="K502" s="237">
        <v>1.7</v>
      </c>
      <c r="L502" s="100">
        <f>_xlfn.XLOOKUP(Ruimtestaat[[#This Row],[Ruimtesoort / Werkprogramma ]],'Prijzenblad Keender'!$C$2:$C$10,'Prijzenblad Keender'!$G$2:$G$10,"")</f>
        <v>0</v>
      </c>
      <c r="M502" s="416">
        <f t="shared" si="7"/>
        <v>0</v>
      </c>
      <c r="O502" s="107"/>
    </row>
    <row r="503" spans="1:15" ht="15.6">
      <c r="A503" s="279" t="s">
        <v>29</v>
      </c>
      <c r="B503" s="275" t="s">
        <v>645</v>
      </c>
      <c r="C503" s="59" t="s">
        <v>646</v>
      </c>
      <c r="D503" s="61" t="s">
        <v>647</v>
      </c>
      <c r="E503" s="61" t="s">
        <v>501</v>
      </c>
      <c r="F503" s="61" t="s">
        <v>443</v>
      </c>
      <c r="G503" s="61" t="s">
        <v>73</v>
      </c>
      <c r="H503" s="59" t="str">
        <f>VLOOKUP(G503,Ruimtesoort[],2,FALSE)</f>
        <v>Niet in onderhoud</v>
      </c>
      <c r="I503" s="102" t="s">
        <v>564</v>
      </c>
      <c r="J503" s="61" t="s">
        <v>465</v>
      </c>
      <c r="K503" s="237">
        <v>19.5</v>
      </c>
      <c r="L503" s="100">
        <f>_xlfn.XLOOKUP(Ruimtestaat[[#This Row],[Ruimtesoort / Werkprogramma ]],'Prijzenblad Keender'!$C$2:$C$10,'Prijzenblad Keender'!$G$2:$G$10,"")</f>
        <v>0</v>
      </c>
      <c r="M503" s="416">
        <f t="shared" si="7"/>
        <v>0</v>
      </c>
      <c r="O503" s="107"/>
    </row>
    <row r="504" spans="1:15">
      <c r="A504" s="279" t="s">
        <v>29</v>
      </c>
      <c r="B504" s="59" t="s">
        <v>650</v>
      </c>
      <c r="C504" s="59" t="s">
        <v>650</v>
      </c>
      <c r="D504" s="59" t="s">
        <v>651</v>
      </c>
      <c r="E504" s="59" t="s">
        <v>652</v>
      </c>
      <c r="F504" s="59" t="s">
        <v>443</v>
      </c>
      <c r="G504" s="59" t="s">
        <v>448</v>
      </c>
      <c r="H504" s="59" t="str">
        <f>VLOOKUP(G504,Ruimtesoort[],2,FALSE)</f>
        <v>Klaslokaal</v>
      </c>
      <c r="I504" s="102">
        <v>1</v>
      </c>
      <c r="J504" s="61" t="s">
        <v>445</v>
      </c>
      <c r="K504" s="65">
        <v>59</v>
      </c>
      <c r="L504" s="99">
        <f>_xlfn.XLOOKUP(Ruimtestaat[[#This Row],[Ruimtesoort / Werkprogramma ]],'Prijzenblad Keender'!$C$2:$C$10,'Prijzenblad Keender'!$G$2:$G$10,"")</f>
        <v>0</v>
      </c>
      <c r="M504" s="280">
        <f t="shared" si="7"/>
        <v>0</v>
      </c>
      <c r="O504" s="107"/>
    </row>
    <row r="505" spans="1:15">
      <c r="A505" s="279" t="s">
        <v>29</v>
      </c>
      <c r="B505" s="59" t="s">
        <v>650</v>
      </c>
      <c r="C505" s="59" t="s">
        <v>650</v>
      </c>
      <c r="D505" s="59" t="s">
        <v>651</v>
      </c>
      <c r="E505" s="59" t="s">
        <v>652</v>
      </c>
      <c r="F505" s="59" t="s">
        <v>443</v>
      </c>
      <c r="G505" s="59" t="s">
        <v>448</v>
      </c>
      <c r="H505" s="59" t="str">
        <f>VLOOKUP(G505,Ruimtesoort[],2,FALSE)</f>
        <v>Klaslokaal</v>
      </c>
      <c r="I505" s="102">
        <v>2</v>
      </c>
      <c r="J505" s="61" t="s">
        <v>445</v>
      </c>
      <c r="K505" s="65">
        <v>58.6</v>
      </c>
      <c r="L505" s="99">
        <f>_xlfn.XLOOKUP(Ruimtestaat[[#This Row],[Ruimtesoort / Werkprogramma ]],'Prijzenblad Keender'!$C$2:$C$10,'Prijzenblad Keender'!$G$2:$G$10,"")</f>
        <v>0</v>
      </c>
      <c r="M505" s="280">
        <f t="shared" si="7"/>
        <v>0</v>
      </c>
      <c r="O505" s="107"/>
    </row>
    <row r="506" spans="1:15" ht="15.6">
      <c r="A506" s="279" t="s">
        <v>29</v>
      </c>
      <c r="B506" s="59" t="s">
        <v>650</v>
      </c>
      <c r="C506" s="59" t="s">
        <v>650</v>
      </c>
      <c r="D506" s="59" t="s">
        <v>651</v>
      </c>
      <c r="E506" s="59" t="s">
        <v>652</v>
      </c>
      <c r="F506" s="59" t="s">
        <v>443</v>
      </c>
      <c r="G506" s="59" t="s">
        <v>653</v>
      </c>
      <c r="H506" s="59" t="str">
        <f>VLOOKUP(G506,Ruimtesoort[],2,FALSE)</f>
        <v>Sanitair</v>
      </c>
      <c r="I506" s="102">
        <v>3</v>
      </c>
      <c r="J506" s="235" t="s">
        <v>474</v>
      </c>
      <c r="K506" s="65">
        <v>9.8000000000000007</v>
      </c>
      <c r="L506" s="99">
        <f>_xlfn.XLOOKUP(Ruimtestaat[[#This Row],[Ruimtesoort / Werkprogramma ]],'Prijzenblad Keender'!$C$2:$C$10,'Prijzenblad Keender'!$G$2:$G$10,"")</f>
        <v>0</v>
      </c>
      <c r="M506" s="280">
        <f t="shared" si="7"/>
        <v>0</v>
      </c>
      <c r="O506" s="107"/>
    </row>
    <row r="507" spans="1:15">
      <c r="A507" s="279" t="s">
        <v>29</v>
      </c>
      <c r="B507" s="59" t="s">
        <v>650</v>
      </c>
      <c r="C507" s="59" t="s">
        <v>650</v>
      </c>
      <c r="D507" s="59" t="s">
        <v>651</v>
      </c>
      <c r="E507" s="59" t="s">
        <v>652</v>
      </c>
      <c r="F507" s="59" t="s">
        <v>443</v>
      </c>
      <c r="G507" s="59" t="s">
        <v>653</v>
      </c>
      <c r="H507" s="59" t="str">
        <f>VLOOKUP(G507,Ruimtesoort[],2,FALSE)</f>
        <v>Sanitair</v>
      </c>
      <c r="I507" s="102">
        <v>4</v>
      </c>
      <c r="J507" s="61" t="s">
        <v>474</v>
      </c>
      <c r="K507" s="65">
        <v>9.8000000000000007</v>
      </c>
      <c r="L507" s="99">
        <f>_xlfn.XLOOKUP(Ruimtestaat[[#This Row],[Ruimtesoort / Werkprogramma ]],'Prijzenblad Keender'!$C$2:$C$10,'Prijzenblad Keender'!$G$2:$G$10,"")</f>
        <v>0</v>
      </c>
      <c r="M507" s="280">
        <f t="shared" si="7"/>
        <v>0</v>
      </c>
      <c r="O507" s="107"/>
    </row>
    <row r="508" spans="1:15">
      <c r="A508" s="279" t="s">
        <v>29</v>
      </c>
      <c r="B508" s="59" t="s">
        <v>650</v>
      </c>
      <c r="C508" s="59" t="s">
        <v>650</v>
      </c>
      <c r="D508" s="59" t="s">
        <v>651</v>
      </c>
      <c r="E508" s="59" t="s">
        <v>652</v>
      </c>
      <c r="F508" s="59" t="s">
        <v>443</v>
      </c>
      <c r="G508" s="59" t="s">
        <v>448</v>
      </c>
      <c r="H508" s="59" t="str">
        <f>VLOOKUP(G508,Ruimtesoort[],2,FALSE)</f>
        <v>Klaslokaal</v>
      </c>
      <c r="I508" s="102">
        <v>5</v>
      </c>
      <c r="J508" s="61" t="s">
        <v>445</v>
      </c>
      <c r="K508" s="65">
        <v>59.4</v>
      </c>
      <c r="L508" s="99">
        <f>_xlfn.XLOOKUP(Ruimtestaat[[#This Row],[Ruimtesoort / Werkprogramma ]],'Prijzenblad Keender'!$C$2:$C$10,'Prijzenblad Keender'!$G$2:$G$10,"")</f>
        <v>0</v>
      </c>
      <c r="M508" s="280">
        <f t="shared" si="7"/>
        <v>0</v>
      </c>
      <c r="O508" s="107"/>
    </row>
    <row r="509" spans="1:15">
      <c r="A509" s="279" t="s">
        <v>29</v>
      </c>
      <c r="B509" s="59" t="s">
        <v>650</v>
      </c>
      <c r="C509" s="59" t="s">
        <v>650</v>
      </c>
      <c r="D509" s="59" t="s">
        <v>651</v>
      </c>
      <c r="E509" s="59" t="s">
        <v>652</v>
      </c>
      <c r="F509" s="59" t="s">
        <v>443</v>
      </c>
      <c r="G509" s="59" t="s">
        <v>448</v>
      </c>
      <c r="H509" s="59" t="str">
        <f>VLOOKUP(G509,Ruimtesoort[],2,FALSE)</f>
        <v>Klaslokaal</v>
      </c>
      <c r="I509" s="102">
        <v>6</v>
      </c>
      <c r="J509" s="61" t="s">
        <v>445</v>
      </c>
      <c r="K509" s="65">
        <v>59.4</v>
      </c>
      <c r="L509" s="99">
        <f>_xlfn.XLOOKUP(Ruimtestaat[[#This Row],[Ruimtesoort / Werkprogramma ]],'Prijzenblad Keender'!$C$2:$C$10,'Prijzenblad Keender'!$G$2:$G$10,"")</f>
        <v>0</v>
      </c>
      <c r="M509" s="280">
        <f t="shared" si="7"/>
        <v>0</v>
      </c>
      <c r="O509" s="107"/>
    </row>
    <row r="510" spans="1:15">
      <c r="A510" s="279" t="s">
        <v>29</v>
      </c>
      <c r="B510" s="59" t="s">
        <v>650</v>
      </c>
      <c r="C510" s="59" t="s">
        <v>650</v>
      </c>
      <c r="D510" s="59" t="s">
        <v>651</v>
      </c>
      <c r="E510" s="59" t="s">
        <v>652</v>
      </c>
      <c r="F510" s="59" t="s">
        <v>443</v>
      </c>
      <c r="G510" s="59" t="s">
        <v>448</v>
      </c>
      <c r="H510" s="59" t="str">
        <f>VLOOKUP(G510,Ruimtesoort[],2,FALSE)</f>
        <v>Klaslokaal</v>
      </c>
      <c r="I510" s="102">
        <v>7</v>
      </c>
      <c r="J510" s="61" t="s">
        <v>445</v>
      </c>
      <c r="K510" s="65">
        <v>59.4</v>
      </c>
      <c r="L510" s="99">
        <f>_xlfn.XLOOKUP(Ruimtestaat[[#This Row],[Ruimtesoort / Werkprogramma ]],'Prijzenblad Keender'!$C$2:$C$10,'Prijzenblad Keender'!$G$2:$G$10,"")</f>
        <v>0</v>
      </c>
      <c r="M510" s="280">
        <f t="shared" si="7"/>
        <v>0</v>
      </c>
      <c r="O510" s="107"/>
    </row>
    <row r="511" spans="1:15">
      <c r="A511" s="279" t="s">
        <v>29</v>
      </c>
      <c r="B511" s="59" t="s">
        <v>650</v>
      </c>
      <c r="C511" s="59" t="s">
        <v>650</v>
      </c>
      <c r="D511" s="59" t="s">
        <v>651</v>
      </c>
      <c r="E511" s="59" t="s">
        <v>652</v>
      </c>
      <c r="F511" s="59" t="s">
        <v>443</v>
      </c>
      <c r="G511" s="59" t="s">
        <v>448</v>
      </c>
      <c r="H511" s="59" t="str">
        <f>VLOOKUP(G511,Ruimtesoort[],2,FALSE)</f>
        <v>Klaslokaal</v>
      </c>
      <c r="I511" s="102">
        <v>8</v>
      </c>
      <c r="J511" s="61" t="s">
        <v>445</v>
      </c>
      <c r="K511" s="65">
        <v>58.9</v>
      </c>
      <c r="L511" s="99">
        <f>_xlfn.XLOOKUP(Ruimtestaat[[#This Row],[Ruimtesoort / Werkprogramma ]],'Prijzenblad Keender'!$C$2:$C$10,'Prijzenblad Keender'!$G$2:$G$10,"")</f>
        <v>0</v>
      </c>
      <c r="M511" s="280">
        <f t="shared" si="7"/>
        <v>0</v>
      </c>
      <c r="O511" s="107"/>
    </row>
    <row r="512" spans="1:15">
      <c r="A512" s="279" t="s">
        <v>29</v>
      </c>
      <c r="B512" s="59" t="s">
        <v>650</v>
      </c>
      <c r="C512" s="59" t="s">
        <v>650</v>
      </c>
      <c r="D512" s="59" t="s">
        <v>651</v>
      </c>
      <c r="E512" s="59" t="s">
        <v>652</v>
      </c>
      <c r="F512" s="59" t="s">
        <v>443</v>
      </c>
      <c r="G512" s="59" t="s">
        <v>409</v>
      </c>
      <c r="H512" s="59" t="str">
        <f>VLOOKUP(G512,Ruimtesoort[],2,FALSE)</f>
        <v>BSO / kinderdagopvang /peuterspeelzaal</v>
      </c>
      <c r="I512" s="102">
        <v>9</v>
      </c>
      <c r="J512" s="61" t="s">
        <v>445</v>
      </c>
      <c r="K512" s="65">
        <v>59</v>
      </c>
      <c r="L512" s="99">
        <f>_xlfn.XLOOKUP(Ruimtestaat[[#This Row],[Ruimtesoort / Werkprogramma ]],'Prijzenblad Keender'!$C$2:$C$10,'Prijzenblad Keender'!$G$2:$G$10,"")</f>
        <v>0</v>
      </c>
      <c r="M512" s="280">
        <f t="shared" si="7"/>
        <v>0</v>
      </c>
      <c r="O512" s="107"/>
    </row>
    <row r="513" spans="1:15">
      <c r="A513" s="279" t="s">
        <v>29</v>
      </c>
      <c r="B513" s="59" t="s">
        <v>650</v>
      </c>
      <c r="C513" s="59" t="s">
        <v>650</v>
      </c>
      <c r="D513" s="59" t="s">
        <v>651</v>
      </c>
      <c r="E513" s="59" t="s">
        <v>652</v>
      </c>
      <c r="F513" s="59" t="s">
        <v>443</v>
      </c>
      <c r="G513" s="59" t="s">
        <v>453</v>
      </c>
      <c r="H513" s="59" t="str">
        <f>VLOOKUP(G513,Ruimtesoort[],2,FALSE)</f>
        <v>Verkeersruimte</v>
      </c>
      <c r="I513" s="102">
        <v>10</v>
      </c>
      <c r="J513" s="61" t="s">
        <v>459</v>
      </c>
      <c r="K513" s="65">
        <v>82.5</v>
      </c>
      <c r="L513" s="99">
        <f>_xlfn.XLOOKUP(Ruimtestaat[[#This Row],[Ruimtesoort / Werkprogramma ]],'Prijzenblad Keender'!$C$2:$C$10,'Prijzenblad Keender'!$G$2:$G$10,"")</f>
        <v>0</v>
      </c>
      <c r="M513" s="280">
        <f t="shared" si="7"/>
        <v>0</v>
      </c>
      <c r="O513" s="107"/>
    </row>
    <row r="514" spans="1:15">
      <c r="A514" s="279" t="s">
        <v>29</v>
      </c>
      <c r="B514" s="59" t="s">
        <v>650</v>
      </c>
      <c r="C514" s="59" t="s">
        <v>650</v>
      </c>
      <c r="D514" s="59" t="s">
        <v>651</v>
      </c>
      <c r="E514" s="59" t="s">
        <v>652</v>
      </c>
      <c r="F514" s="59" t="s">
        <v>443</v>
      </c>
      <c r="G514" s="59" t="s">
        <v>409</v>
      </c>
      <c r="H514" s="59" t="str">
        <f>VLOOKUP(G514,Ruimtesoort[],2,FALSE)</f>
        <v>BSO / kinderdagopvang /peuterspeelzaal</v>
      </c>
      <c r="I514" s="102">
        <v>11</v>
      </c>
      <c r="J514" s="61" t="s">
        <v>654</v>
      </c>
      <c r="K514" s="65">
        <v>68.5</v>
      </c>
      <c r="L514" s="99">
        <f>_xlfn.XLOOKUP(Ruimtestaat[[#This Row],[Ruimtesoort / Werkprogramma ]],'Prijzenblad Keender'!$C$2:$C$10,'Prijzenblad Keender'!$G$2:$G$10,"")</f>
        <v>0</v>
      </c>
      <c r="M514" s="280">
        <f t="shared" si="7"/>
        <v>0</v>
      </c>
      <c r="O514" s="107"/>
    </row>
    <row r="515" spans="1:15">
      <c r="A515" s="279" t="s">
        <v>29</v>
      </c>
      <c r="B515" s="59" t="s">
        <v>650</v>
      </c>
      <c r="C515" s="59" t="s">
        <v>650</v>
      </c>
      <c r="D515" s="59" t="s">
        <v>651</v>
      </c>
      <c r="E515" s="59" t="s">
        <v>652</v>
      </c>
      <c r="F515" s="59" t="s">
        <v>443</v>
      </c>
      <c r="G515" s="59" t="s">
        <v>635</v>
      </c>
      <c r="H515" s="59" t="str">
        <f>VLOOKUP(G515,Ruimtesoort[],2,FALSE)</f>
        <v>Niet in onderhoud</v>
      </c>
      <c r="I515" s="102">
        <v>12</v>
      </c>
      <c r="J515" s="61" t="s">
        <v>474</v>
      </c>
      <c r="K515" s="65">
        <v>1.2</v>
      </c>
      <c r="L515" s="99">
        <f>_xlfn.XLOOKUP(Ruimtestaat[[#This Row],[Ruimtesoort / Werkprogramma ]],'Prijzenblad Keender'!$C$2:$C$10,'Prijzenblad Keender'!$G$2:$G$10,"")</f>
        <v>0</v>
      </c>
      <c r="M515" s="280">
        <f t="shared" si="7"/>
        <v>0</v>
      </c>
      <c r="O515" s="107"/>
    </row>
    <row r="516" spans="1:15">
      <c r="A516" s="279" t="s">
        <v>29</v>
      </c>
      <c r="B516" s="59" t="s">
        <v>650</v>
      </c>
      <c r="C516" s="59" t="s">
        <v>650</v>
      </c>
      <c r="D516" s="59" t="s">
        <v>651</v>
      </c>
      <c r="E516" s="59" t="s">
        <v>652</v>
      </c>
      <c r="F516" s="59" t="s">
        <v>443</v>
      </c>
      <c r="G516" s="229" t="s">
        <v>409</v>
      </c>
      <c r="H516" s="59" t="str">
        <f>VLOOKUP(G516,Ruimtesoort[],2,FALSE)</f>
        <v>BSO / kinderdagopvang /peuterspeelzaal</v>
      </c>
      <c r="I516" s="102">
        <v>13</v>
      </c>
      <c r="J516" s="61" t="s">
        <v>459</v>
      </c>
      <c r="K516" s="65">
        <v>13.9</v>
      </c>
      <c r="L516" s="99">
        <f>_xlfn.XLOOKUP(Ruimtestaat[[#This Row],[Ruimtesoort / Werkprogramma ]],'Prijzenblad Keender'!$C$2:$C$10,'Prijzenblad Keender'!$G$2:$G$10,"")</f>
        <v>0</v>
      </c>
      <c r="M516" s="280">
        <f t="shared" ref="M516:M579" si="8">IF(L516=0,0,L516*K516)</f>
        <v>0</v>
      </c>
      <c r="O516" s="107"/>
    </row>
    <row r="517" spans="1:15">
      <c r="A517" s="279" t="s">
        <v>29</v>
      </c>
      <c r="B517" s="59" t="s">
        <v>650</v>
      </c>
      <c r="C517" s="59" t="s">
        <v>650</v>
      </c>
      <c r="D517" s="59" t="s">
        <v>651</v>
      </c>
      <c r="E517" s="59" t="s">
        <v>652</v>
      </c>
      <c r="F517" s="59" t="s">
        <v>443</v>
      </c>
      <c r="G517" s="59" t="s">
        <v>409</v>
      </c>
      <c r="H517" s="59" t="str">
        <f>VLOOKUP(G517,Ruimtesoort[],2,FALSE)</f>
        <v>BSO / kinderdagopvang /peuterspeelzaal</v>
      </c>
      <c r="I517" s="102">
        <v>14</v>
      </c>
      <c r="J517" s="61" t="s">
        <v>474</v>
      </c>
      <c r="K517" s="65">
        <v>11.1</v>
      </c>
      <c r="L517" s="99">
        <f>_xlfn.XLOOKUP(Ruimtestaat[[#This Row],[Ruimtesoort / Werkprogramma ]],'Prijzenblad Keender'!$C$2:$C$10,'Prijzenblad Keender'!$G$2:$G$10,"")</f>
        <v>0</v>
      </c>
      <c r="M517" s="280">
        <f t="shared" si="8"/>
        <v>0</v>
      </c>
      <c r="O517" s="107"/>
    </row>
    <row r="518" spans="1:15" ht="15.6">
      <c r="A518" s="279" t="s">
        <v>29</v>
      </c>
      <c r="B518" s="59" t="s">
        <v>650</v>
      </c>
      <c r="C518" s="59" t="s">
        <v>650</v>
      </c>
      <c r="D518" s="59" t="s">
        <v>651</v>
      </c>
      <c r="E518" s="59" t="s">
        <v>652</v>
      </c>
      <c r="F518" s="59" t="s">
        <v>443</v>
      </c>
      <c r="G518" s="59" t="s">
        <v>653</v>
      </c>
      <c r="H518" s="59" t="str">
        <f>VLOOKUP(G518,Ruimtesoort[],2,FALSE)</f>
        <v>Sanitair</v>
      </c>
      <c r="I518" s="102">
        <v>15</v>
      </c>
      <c r="J518" s="235" t="s">
        <v>474</v>
      </c>
      <c r="K518" s="65">
        <v>5.6</v>
      </c>
      <c r="L518" s="99">
        <f>_xlfn.XLOOKUP(Ruimtestaat[[#This Row],[Ruimtesoort / Werkprogramma ]],'Prijzenblad Keender'!$C$2:$C$10,'Prijzenblad Keender'!$G$2:$G$10,"")</f>
        <v>0</v>
      </c>
      <c r="M518" s="280">
        <f t="shared" si="8"/>
        <v>0</v>
      </c>
      <c r="O518" s="107"/>
    </row>
    <row r="519" spans="1:15" ht="15.6">
      <c r="A519" s="279" t="s">
        <v>29</v>
      </c>
      <c r="B519" s="59" t="s">
        <v>650</v>
      </c>
      <c r="C519" s="59" t="s">
        <v>650</v>
      </c>
      <c r="D519" s="59" t="s">
        <v>651</v>
      </c>
      <c r="E519" s="59" t="s">
        <v>652</v>
      </c>
      <c r="F519" s="59" t="s">
        <v>443</v>
      </c>
      <c r="G519" s="59" t="s">
        <v>653</v>
      </c>
      <c r="H519" s="59" t="str">
        <f>VLOOKUP(G519,Ruimtesoort[],2,FALSE)</f>
        <v>Sanitair</v>
      </c>
      <c r="I519" s="102">
        <v>16</v>
      </c>
      <c r="J519" s="235" t="s">
        <v>474</v>
      </c>
      <c r="K519" s="65">
        <v>7.11</v>
      </c>
      <c r="L519" s="99">
        <f>_xlfn.XLOOKUP(Ruimtestaat[[#This Row],[Ruimtesoort / Werkprogramma ]],'Prijzenblad Keender'!$C$2:$C$10,'Prijzenblad Keender'!$G$2:$G$10,"")</f>
        <v>0</v>
      </c>
      <c r="M519" s="280">
        <f t="shared" si="8"/>
        <v>0</v>
      </c>
      <c r="O519" s="107"/>
    </row>
    <row r="520" spans="1:15" ht="15.6">
      <c r="A520" s="279" t="s">
        <v>29</v>
      </c>
      <c r="B520" s="59" t="s">
        <v>650</v>
      </c>
      <c r="C520" s="59" t="s">
        <v>650</v>
      </c>
      <c r="D520" s="59" t="s">
        <v>651</v>
      </c>
      <c r="E520" s="59" t="s">
        <v>652</v>
      </c>
      <c r="F520" s="59" t="s">
        <v>443</v>
      </c>
      <c r="G520" s="59" t="s">
        <v>482</v>
      </c>
      <c r="H520" s="59" t="str">
        <f>VLOOKUP(G520,Ruimtesoort[],2,FALSE)</f>
        <v>Sanitair</v>
      </c>
      <c r="I520" s="102">
        <v>17</v>
      </c>
      <c r="J520" s="235" t="s">
        <v>474</v>
      </c>
      <c r="K520" s="65">
        <v>5</v>
      </c>
      <c r="L520" s="99">
        <f>_xlfn.XLOOKUP(Ruimtestaat[[#This Row],[Ruimtesoort / Werkprogramma ]],'Prijzenblad Keender'!$C$2:$C$10,'Prijzenblad Keender'!$G$2:$G$10,"")</f>
        <v>0</v>
      </c>
      <c r="M520" s="280">
        <f t="shared" si="8"/>
        <v>0</v>
      </c>
      <c r="O520" s="107"/>
    </row>
    <row r="521" spans="1:15">
      <c r="A521" s="279" t="s">
        <v>29</v>
      </c>
      <c r="B521" s="59" t="s">
        <v>650</v>
      </c>
      <c r="C521" s="59" t="s">
        <v>650</v>
      </c>
      <c r="D521" s="59" t="s">
        <v>651</v>
      </c>
      <c r="E521" s="59" t="s">
        <v>652</v>
      </c>
      <c r="F521" s="59" t="s">
        <v>443</v>
      </c>
      <c r="G521" s="59" t="s">
        <v>140</v>
      </c>
      <c r="H521" s="59" t="str">
        <f>VLOOKUP(G521,Ruimtesoort[],2,FALSE)</f>
        <v>Verkeersruimte</v>
      </c>
      <c r="I521" s="102">
        <v>18</v>
      </c>
      <c r="J521" s="61" t="s">
        <v>445</v>
      </c>
      <c r="K521" s="65">
        <v>0.8</v>
      </c>
      <c r="L521" s="99">
        <f>_xlfn.XLOOKUP(Ruimtestaat[[#This Row],[Ruimtesoort / Werkprogramma ]],'Prijzenblad Keender'!$C$2:$C$10,'Prijzenblad Keender'!$G$2:$G$10,"")</f>
        <v>0</v>
      </c>
      <c r="M521" s="280">
        <f t="shared" si="8"/>
        <v>0</v>
      </c>
      <c r="O521" s="107"/>
    </row>
    <row r="522" spans="1:15">
      <c r="A522" s="279" t="s">
        <v>29</v>
      </c>
      <c r="B522" s="59" t="s">
        <v>650</v>
      </c>
      <c r="C522" s="59" t="s">
        <v>650</v>
      </c>
      <c r="D522" s="59" t="s">
        <v>651</v>
      </c>
      <c r="E522" s="59" t="s">
        <v>652</v>
      </c>
      <c r="F522" s="59" t="s">
        <v>443</v>
      </c>
      <c r="G522" s="59" t="s">
        <v>189</v>
      </c>
      <c r="H522" s="59" t="str">
        <f>VLOOKUP(G522,Ruimtesoort[],2,FALSE)</f>
        <v>Vakspecifieke ruimte</v>
      </c>
      <c r="I522" s="102">
        <v>19</v>
      </c>
      <c r="J522" s="61" t="s">
        <v>445</v>
      </c>
      <c r="K522" s="65">
        <v>3.6</v>
      </c>
      <c r="L522" s="99">
        <f>_xlfn.XLOOKUP(Ruimtestaat[[#This Row],[Ruimtesoort / Werkprogramma ]],'Prijzenblad Keender'!$C$2:$C$10,'Prijzenblad Keender'!$G$2:$G$10,"")</f>
        <v>0</v>
      </c>
      <c r="M522" s="280">
        <f t="shared" si="8"/>
        <v>0</v>
      </c>
      <c r="O522" s="107"/>
    </row>
    <row r="523" spans="1:15">
      <c r="A523" s="279" t="s">
        <v>29</v>
      </c>
      <c r="B523" s="59" t="s">
        <v>650</v>
      </c>
      <c r="C523" s="59" t="s">
        <v>650</v>
      </c>
      <c r="D523" s="59" t="s">
        <v>651</v>
      </c>
      <c r="E523" s="59" t="s">
        <v>652</v>
      </c>
      <c r="F523" s="59" t="s">
        <v>443</v>
      </c>
      <c r="G523" s="59" t="s">
        <v>469</v>
      </c>
      <c r="H523" s="59" t="str">
        <f>VLOOKUP(G523,Ruimtesoort[],2,FALSE)</f>
        <v>Vakspecifieke ruimte</v>
      </c>
      <c r="I523" s="102">
        <v>20</v>
      </c>
      <c r="J523" s="61" t="s">
        <v>445</v>
      </c>
      <c r="K523" s="65">
        <v>12.2</v>
      </c>
      <c r="L523" s="99">
        <f>_xlfn.XLOOKUP(Ruimtestaat[[#This Row],[Ruimtesoort / Werkprogramma ]],'Prijzenblad Keender'!$C$2:$C$10,'Prijzenblad Keender'!$G$2:$G$10,"")</f>
        <v>0</v>
      </c>
      <c r="M523" s="280">
        <f t="shared" si="8"/>
        <v>0</v>
      </c>
      <c r="O523" s="107"/>
    </row>
    <row r="524" spans="1:15">
      <c r="A524" s="279" t="s">
        <v>29</v>
      </c>
      <c r="B524" s="59" t="s">
        <v>650</v>
      </c>
      <c r="C524" s="59" t="s">
        <v>650</v>
      </c>
      <c r="D524" s="59" t="s">
        <v>651</v>
      </c>
      <c r="E524" s="59" t="s">
        <v>652</v>
      </c>
      <c r="F524" s="59" t="s">
        <v>443</v>
      </c>
      <c r="G524" s="59" t="s">
        <v>115</v>
      </c>
      <c r="H524" s="59" t="str">
        <f>VLOOKUP(G524,Ruimtesoort[],2,FALSE)</f>
        <v>Administratieve ruimte</v>
      </c>
      <c r="I524" s="102">
        <v>21</v>
      </c>
      <c r="J524" s="61" t="s">
        <v>459</v>
      </c>
      <c r="K524" s="65">
        <v>20.8</v>
      </c>
      <c r="L524" s="99">
        <f>_xlfn.XLOOKUP(Ruimtestaat[[#This Row],[Ruimtesoort / Werkprogramma ]],'Prijzenblad Keender'!$C$2:$C$10,'Prijzenblad Keender'!$G$2:$G$10,"")</f>
        <v>0</v>
      </c>
      <c r="M524" s="280">
        <f t="shared" si="8"/>
        <v>0</v>
      </c>
      <c r="O524" s="107"/>
    </row>
    <row r="525" spans="1:15">
      <c r="A525" s="279" t="s">
        <v>29</v>
      </c>
      <c r="B525" s="59" t="s">
        <v>650</v>
      </c>
      <c r="C525" s="59" t="s">
        <v>650</v>
      </c>
      <c r="D525" s="59" t="s">
        <v>651</v>
      </c>
      <c r="E525" s="59" t="s">
        <v>652</v>
      </c>
      <c r="F525" s="59" t="s">
        <v>443</v>
      </c>
      <c r="G525" s="59" t="s">
        <v>455</v>
      </c>
      <c r="H525" s="59" t="str">
        <f>VLOOKUP(G525,Ruimtesoort[],2,FALSE)</f>
        <v>Verkeersruimte</v>
      </c>
      <c r="I525" s="102">
        <v>22</v>
      </c>
      <c r="J525" s="61" t="s">
        <v>445</v>
      </c>
      <c r="K525" s="65">
        <v>4.5999999999999996</v>
      </c>
      <c r="L525" s="99">
        <f>_xlfn.XLOOKUP(Ruimtestaat[[#This Row],[Ruimtesoort / Werkprogramma ]],'Prijzenblad Keender'!$C$2:$C$10,'Prijzenblad Keender'!$G$2:$G$10,"")</f>
        <v>0</v>
      </c>
      <c r="M525" s="280">
        <f t="shared" si="8"/>
        <v>0</v>
      </c>
      <c r="O525" s="107"/>
    </row>
    <row r="526" spans="1:15">
      <c r="A526" s="279" t="s">
        <v>29</v>
      </c>
      <c r="B526" s="59" t="s">
        <v>650</v>
      </c>
      <c r="C526" s="59" t="s">
        <v>650</v>
      </c>
      <c r="D526" s="59" t="s">
        <v>651</v>
      </c>
      <c r="E526" s="59" t="s">
        <v>652</v>
      </c>
      <c r="F526" s="59" t="s">
        <v>443</v>
      </c>
      <c r="G526" s="59" t="s">
        <v>444</v>
      </c>
      <c r="H526" s="59" t="str">
        <f>VLOOKUP(G526,Ruimtesoort[],2,FALSE)</f>
        <v>Niet in onderhoud</v>
      </c>
      <c r="I526" s="102">
        <v>23</v>
      </c>
      <c r="J526" s="61" t="s">
        <v>445</v>
      </c>
      <c r="K526" s="65">
        <v>7.2</v>
      </c>
      <c r="L526" s="99">
        <f>_xlfn.XLOOKUP(Ruimtestaat[[#This Row],[Ruimtesoort / Werkprogramma ]],'Prijzenblad Keender'!$C$2:$C$10,'Prijzenblad Keender'!$G$2:$G$10,"")</f>
        <v>0</v>
      </c>
      <c r="M526" s="280">
        <f t="shared" si="8"/>
        <v>0</v>
      </c>
      <c r="O526" s="107"/>
    </row>
    <row r="527" spans="1:15">
      <c r="A527" s="279" t="s">
        <v>29</v>
      </c>
      <c r="B527" s="59" t="s">
        <v>650</v>
      </c>
      <c r="C527" s="59" t="s">
        <v>650</v>
      </c>
      <c r="D527" s="59" t="s">
        <v>651</v>
      </c>
      <c r="E527" s="59" t="s">
        <v>652</v>
      </c>
      <c r="F527" s="59" t="s">
        <v>443</v>
      </c>
      <c r="G527" s="59" t="s">
        <v>392</v>
      </c>
      <c r="H527" s="59" t="str">
        <f>VLOOKUP(G527,Ruimtesoort[],2,FALSE)</f>
        <v>Niet in onderhoud</v>
      </c>
      <c r="I527" s="102" t="s">
        <v>655</v>
      </c>
      <c r="J527" s="61" t="s">
        <v>445</v>
      </c>
      <c r="K527" s="65">
        <v>0.3</v>
      </c>
      <c r="L527" s="99">
        <f>_xlfn.XLOOKUP(Ruimtestaat[[#This Row],[Ruimtesoort / Werkprogramma ]],'Prijzenblad Keender'!$C$2:$C$10,'Prijzenblad Keender'!$G$2:$G$10,"")</f>
        <v>0</v>
      </c>
      <c r="M527" s="280">
        <f t="shared" si="8"/>
        <v>0</v>
      </c>
      <c r="O527" s="107"/>
    </row>
    <row r="528" spans="1:15">
      <c r="A528" s="279" t="s">
        <v>29</v>
      </c>
      <c r="B528" s="59" t="s">
        <v>650</v>
      </c>
      <c r="C528" s="59" t="s">
        <v>650</v>
      </c>
      <c r="D528" s="59" t="s">
        <v>651</v>
      </c>
      <c r="E528" s="59" t="s">
        <v>652</v>
      </c>
      <c r="F528" s="59" t="s">
        <v>443</v>
      </c>
      <c r="G528" s="59" t="s">
        <v>460</v>
      </c>
      <c r="H528" s="59" t="str">
        <f>VLOOKUP(G528,Ruimtesoort[],2,FALSE)</f>
        <v>Restauratieve ruimte</v>
      </c>
      <c r="I528" s="102" t="s">
        <v>656</v>
      </c>
      <c r="J528" s="61" t="s">
        <v>450</v>
      </c>
      <c r="K528" s="65">
        <v>4.8</v>
      </c>
      <c r="L528" s="99">
        <f>_xlfn.XLOOKUP(Ruimtestaat[[#This Row],[Ruimtesoort / Werkprogramma ]],'Prijzenblad Keender'!$C$2:$C$10,'Prijzenblad Keender'!$G$2:$G$10,"")</f>
        <v>0</v>
      </c>
      <c r="M528" s="280">
        <f t="shared" si="8"/>
        <v>0</v>
      </c>
      <c r="O528" s="107"/>
    </row>
    <row r="529" spans="1:15">
      <c r="A529" s="279" t="s">
        <v>29</v>
      </c>
      <c r="B529" s="59" t="s">
        <v>650</v>
      </c>
      <c r="C529" s="59" t="s">
        <v>650</v>
      </c>
      <c r="D529" s="59" t="s">
        <v>651</v>
      </c>
      <c r="E529" s="59" t="s">
        <v>652</v>
      </c>
      <c r="F529" s="59" t="s">
        <v>443</v>
      </c>
      <c r="G529" s="59" t="s">
        <v>282</v>
      </c>
      <c r="H529" s="59" t="str">
        <f>VLOOKUP(G529,Ruimtesoort[],2,FALSE)</f>
        <v>Administratieve ruimte</v>
      </c>
      <c r="I529" s="102" t="s">
        <v>657</v>
      </c>
      <c r="J529" s="61" t="s">
        <v>445</v>
      </c>
      <c r="K529" s="65">
        <v>26.2</v>
      </c>
      <c r="L529" s="99">
        <f>_xlfn.XLOOKUP(Ruimtestaat[[#This Row],[Ruimtesoort / Werkprogramma ]],'Prijzenblad Keender'!$C$2:$C$10,'Prijzenblad Keender'!$G$2:$G$10,"")</f>
        <v>0</v>
      </c>
      <c r="M529" s="280">
        <f t="shared" si="8"/>
        <v>0</v>
      </c>
      <c r="O529" s="107"/>
    </row>
    <row r="530" spans="1:15">
      <c r="A530" s="279" t="s">
        <v>29</v>
      </c>
      <c r="B530" s="59" t="s">
        <v>650</v>
      </c>
      <c r="C530" s="59" t="s">
        <v>650</v>
      </c>
      <c r="D530" s="59" t="s">
        <v>651</v>
      </c>
      <c r="E530" s="59" t="s">
        <v>652</v>
      </c>
      <c r="F530" s="59" t="s">
        <v>443</v>
      </c>
      <c r="G530" s="59" t="s">
        <v>401</v>
      </c>
      <c r="H530" s="59" t="s">
        <v>45</v>
      </c>
      <c r="I530" s="102" t="s">
        <v>658</v>
      </c>
      <c r="J530" s="61" t="s">
        <v>445</v>
      </c>
      <c r="K530" s="65">
        <v>47.5</v>
      </c>
      <c r="L530" s="99">
        <f>_xlfn.XLOOKUP(Ruimtestaat[[#This Row],[Ruimtesoort / Werkprogramma ]],'Prijzenblad Keender'!$C$2:$C$10,'Prijzenblad Keender'!$G$2:$G$10,"")</f>
        <v>0</v>
      </c>
      <c r="M530" s="280">
        <f t="shared" si="8"/>
        <v>0</v>
      </c>
      <c r="O530" s="107"/>
    </row>
    <row r="531" spans="1:15">
      <c r="A531" s="279" t="s">
        <v>29</v>
      </c>
      <c r="B531" s="59" t="s">
        <v>650</v>
      </c>
      <c r="C531" s="59" t="s">
        <v>650</v>
      </c>
      <c r="D531" s="59" t="s">
        <v>651</v>
      </c>
      <c r="E531" s="59" t="s">
        <v>652</v>
      </c>
      <c r="F531" s="59" t="s">
        <v>443</v>
      </c>
      <c r="G531" s="59" t="s">
        <v>444</v>
      </c>
      <c r="H531" s="59" t="str">
        <f>VLOOKUP(G531,Ruimtesoort[],2,FALSE)</f>
        <v>Niet in onderhoud</v>
      </c>
      <c r="I531" s="102" t="s">
        <v>659</v>
      </c>
      <c r="J531" s="61" t="s">
        <v>445</v>
      </c>
      <c r="K531" s="65">
        <v>13.3</v>
      </c>
      <c r="L531" s="99">
        <f>_xlfn.XLOOKUP(Ruimtestaat[[#This Row],[Ruimtesoort / Werkprogramma ]],'Prijzenblad Keender'!$C$2:$C$10,'Prijzenblad Keender'!$G$2:$G$10,"")</f>
        <v>0</v>
      </c>
      <c r="M531" s="280">
        <f t="shared" si="8"/>
        <v>0</v>
      </c>
      <c r="O531" s="107"/>
    </row>
    <row r="532" spans="1:15">
      <c r="A532" s="279" t="s">
        <v>29</v>
      </c>
      <c r="B532" s="59" t="s">
        <v>650</v>
      </c>
      <c r="C532" s="59" t="s">
        <v>650</v>
      </c>
      <c r="D532" s="59" t="s">
        <v>651</v>
      </c>
      <c r="E532" s="59" t="s">
        <v>652</v>
      </c>
      <c r="F532" s="59" t="s">
        <v>443</v>
      </c>
      <c r="G532" s="59" t="s">
        <v>448</v>
      </c>
      <c r="H532" s="59" t="str">
        <f>VLOOKUP(G532,Ruimtesoort[],2,FALSE)</f>
        <v>Klaslokaal</v>
      </c>
      <c r="I532" s="102">
        <v>26</v>
      </c>
      <c r="J532" s="61" t="s">
        <v>445</v>
      </c>
      <c r="K532" s="65">
        <v>77.599999999999994</v>
      </c>
      <c r="L532" s="99">
        <f>_xlfn.XLOOKUP(Ruimtestaat[[#This Row],[Ruimtesoort / Werkprogramma ]],'Prijzenblad Keender'!$C$2:$C$10,'Prijzenblad Keender'!$G$2:$G$10,"")</f>
        <v>0</v>
      </c>
      <c r="M532" s="280">
        <f t="shared" si="8"/>
        <v>0</v>
      </c>
      <c r="O532" s="107"/>
    </row>
    <row r="533" spans="1:15">
      <c r="A533" s="279" t="s">
        <v>29</v>
      </c>
      <c r="B533" s="59" t="s">
        <v>650</v>
      </c>
      <c r="C533" s="59" t="s">
        <v>650</v>
      </c>
      <c r="D533" s="59" t="s">
        <v>651</v>
      </c>
      <c r="E533" s="59" t="s">
        <v>652</v>
      </c>
      <c r="F533" s="59" t="s">
        <v>443</v>
      </c>
      <c r="G533" s="59" t="s">
        <v>409</v>
      </c>
      <c r="H533" s="59" t="str">
        <f>VLOOKUP(G533,Ruimtesoort[],2,FALSE)</f>
        <v>BSO / kinderdagopvang /peuterspeelzaal</v>
      </c>
      <c r="I533" s="102">
        <v>27</v>
      </c>
      <c r="J533" s="61" t="s">
        <v>458</v>
      </c>
      <c r="K533" s="65">
        <v>77.3</v>
      </c>
      <c r="L533" s="99">
        <f>_xlfn.XLOOKUP(Ruimtestaat[[#This Row],[Ruimtesoort / Werkprogramma ]],'Prijzenblad Keender'!$C$2:$C$10,'Prijzenblad Keender'!$G$2:$G$10,"")</f>
        <v>0</v>
      </c>
      <c r="M533" s="280">
        <f t="shared" si="8"/>
        <v>0</v>
      </c>
      <c r="O533" s="107"/>
    </row>
    <row r="534" spans="1:15">
      <c r="A534" s="279" t="s">
        <v>29</v>
      </c>
      <c r="B534" s="59" t="s">
        <v>650</v>
      </c>
      <c r="C534" s="59" t="s">
        <v>650</v>
      </c>
      <c r="D534" s="59" t="s">
        <v>651</v>
      </c>
      <c r="E534" s="59" t="s">
        <v>652</v>
      </c>
      <c r="F534" s="59" t="s">
        <v>443</v>
      </c>
      <c r="G534" s="59" t="s">
        <v>446</v>
      </c>
      <c r="H534" s="59" t="str">
        <f>VLOOKUP(G534,Ruimtesoort[],2,FALSE)</f>
        <v>Vakspecifieke ruimte</v>
      </c>
      <c r="I534" s="102">
        <v>28</v>
      </c>
      <c r="J534" s="61" t="s">
        <v>447</v>
      </c>
      <c r="K534" s="65">
        <v>77.3</v>
      </c>
      <c r="L534" s="99">
        <f>_xlfn.XLOOKUP(Ruimtestaat[[#This Row],[Ruimtesoort / Werkprogramma ]],'Prijzenblad Keender'!$C$2:$C$10,'Prijzenblad Keender'!$G$2:$G$10,"")</f>
        <v>0</v>
      </c>
      <c r="M534" s="280">
        <f t="shared" si="8"/>
        <v>0</v>
      </c>
      <c r="O534" s="107"/>
    </row>
    <row r="535" spans="1:15">
      <c r="A535" s="279" t="s">
        <v>29</v>
      </c>
      <c r="B535" s="59" t="s">
        <v>650</v>
      </c>
      <c r="C535" s="59" t="s">
        <v>650</v>
      </c>
      <c r="D535" s="59" t="s">
        <v>651</v>
      </c>
      <c r="E535" s="59" t="s">
        <v>652</v>
      </c>
      <c r="F535" s="59" t="s">
        <v>443</v>
      </c>
      <c r="G535" s="59" t="s">
        <v>444</v>
      </c>
      <c r="H535" s="59" t="str">
        <f>VLOOKUP(G535,Ruimtesoort[],2,FALSE)</f>
        <v>Niet in onderhoud</v>
      </c>
      <c r="I535" s="102">
        <v>29</v>
      </c>
      <c r="J535" s="61" t="s">
        <v>445</v>
      </c>
      <c r="K535" s="65">
        <v>11.4</v>
      </c>
      <c r="L535" s="99">
        <f>_xlfn.XLOOKUP(Ruimtestaat[[#This Row],[Ruimtesoort / Werkprogramma ]],'Prijzenblad Keender'!$C$2:$C$10,'Prijzenblad Keender'!$G$2:$G$10,"")</f>
        <v>0</v>
      </c>
      <c r="M535" s="280">
        <f t="shared" si="8"/>
        <v>0</v>
      </c>
      <c r="O535" s="107"/>
    </row>
    <row r="536" spans="1:15">
      <c r="A536" s="279" t="s">
        <v>29</v>
      </c>
      <c r="B536" s="59" t="s">
        <v>650</v>
      </c>
      <c r="C536" s="59" t="s">
        <v>650</v>
      </c>
      <c r="D536" s="59" t="s">
        <v>651</v>
      </c>
      <c r="E536" s="59" t="s">
        <v>652</v>
      </c>
      <c r="F536" s="59" t="s">
        <v>443</v>
      </c>
      <c r="G536" s="59" t="s">
        <v>480</v>
      </c>
      <c r="H536" s="59" t="str">
        <f>VLOOKUP(G536,Ruimtesoort[],2,FALSE)</f>
        <v>Niet in onderhoud</v>
      </c>
      <c r="I536" s="102">
        <v>30</v>
      </c>
      <c r="J536" s="61" t="s">
        <v>474</v>
      </c>
      <c r="K536" s="65">
        <v>7.6</v>
      </c>
      <c r="L536" s="99">
        <f>_xlfn.XLOOKUP(Ruimtestaat[[#This Row],[Ruimtesoort / Werkprogramma ]],'Prijzenblad Keender'!$C$2:$C$10,'Prijzenblad Keender'!$G$2:$G$10,"")</f>
        <v>0</v>
      </c>
      <c r="M536" s="280">
        <f t="shared" si="8"/>
        <v>0</v>
      </c>
      <c r="O536" s="107"/>
    </row>
    <row r="537" spans="1:15" ht="15.6">
      <c r="A537" s="279" t="s">
        <v>29</v>
      </c>
      <c r="B537" s="59" t="s">
        <v>650</v>
      </c>
      <c r="C537" s="59" t="s">
        <v>650</v>
      </c>
      <c r="D537" s="59" t="s">
        <v>651</v>
      </c>
      <c r="E537" s="59" t="s">
        <v>652</v>
      </c>
      <c r="F537" s="59" t="s">
        <v>443</v>
      </c>
      <c r="G537" s="59" t="s">
        <v>653</v>
      </c>
      <c r="H537" s="59" t="str">
        <f>VLOOKUP(G537,Ruimtesoort[],2,FALSE)</f>
        <v>Sanitair</v>
      </c>
      <c r="I537" s="102">
        <v>31</v>
      </c>
      <c r="J537" s="235" t="s">
        <v>474</v>
      </c>
      <c r="K537" s="65">
        <v>7.7</v>
      </c>
      <c r="L537" s="99">
        <f>_xlfn.XLOOKUP(Ruimtestaat[[#This Row],[Ruimtesoort / Werkprogramma ]],'Prijzenblad Keender'!$C$2:$C$10,'Prijzenblad Keender'!$G$2:$G$10,"")</f>
        <v>0</v>
      </c>
      <c r="M537" s="280">
        <f t="shared" si="8"/>
        <v>0</v>
      </c>
      <c r="O537" s="107"/>
    </row>
    <row r="538" spans="1:15">
      <c r="A538" s="279" t="s">
        <v>29</v>
      </c>
      <c r="B538" s="59" t="s">
        <v>650</v>
      </c>
      <c r="C538" s="59" t="s">
        <v>650</v>
      </c>
      <c r="D538" s="59" t="s">
        <v>651</v>
      </c>
      <c r="E538" s="59" t="s">
        <v>652</v>
      </c>
      <c r="F538" s="59" t="s">
        <v>443</v>
      </c>
      <c r="G538" s="59" t="s">
        <v>448</v>
      </c>
      <c r="H538" s="59" t="str">
        <f>VLOOKUP(G538,Ruimtesoort[],2,FALSE)</f>
        <v>Klaslokaal</v>
      </c>
      <c r="I538" s="102">
        <v>32</v>
      </c>
      <c r="J538" s="61" t="s">
        <v>458</v>
      </c>
      <c r="K538" s="65">
        <v>70.5</v>
      </c>
      <c r="L538" s="99">
        <f>_xlfn.XLOOKUP(Ruimtestaat[[#This Row],[Ruimtesoort / Werkprogramma ]],'Prijzenblad Keender'!$C$2:$C$10,'Prijzenblad Keender'!$G$2:$G$10,"")</f>
        <v>0</v>
      </c>
      <c r="M538" s="280">
        <f t="shared" si="8"/>
        <v>0</v>
      </c>
      <c r="O538" s="107"/>
    </row>
    <row r="539" spans="1:15">
      <c r="A539" s="279" t="s">
        <v>29</v>
      </c>
      <c r="B539" s="59" t="s">
        <v>650</v>
      </c>
      <c r="C539" s="59" t="s">
        <v>650</v>
      </c>
      <c r="D539" s="59" t="s">
        <v>651</v>
      </c>
      <c r="E539" s="59" t="s">
        <v>652</v>
      </c>
      <c r="F539" s="59" t="s">
        <v>443</v>
      </c>
      <c r="G539" s="59" t="s">
        <v>660</v>
      </c>
      <c r="H539" s="59" t="str">
        <f>VLOOKUP(G539,Ruimtesoort[],2,FALSE)</f>
        <v>Niet in onderhoud</v>
      </c>
      <c r="I539" s="102">
        <v>33</v>
      </c>
      <c r="J539" s="61" t="s">
        <v>445</v>
      </c>
      <c r="K539" s="65">
        <v>10.5</v>
      </c>
      <c r="L539" s="99">
        <f>_xlfn.XLOOKUP(Ruimtestaat[[#This Row],[Ruimtesoort / Werkprogramma ]],'Prijzenblad Keender'!$C$2:$C$10,'Prijzenblad Keender'!$G$2:$G$10,"")</f>
        <v>0</v>
      </c>
      <c r="M539" s="280">
        <f t="shared" si="8"/>
        <v>0</v>
      </c>
      <c r="O539" s="107"/>
    </row>
    <row r="540" spans="1:15">
      <c r="A540" s="279" t="s">
        <v>29</v>
      </c>
      <c r="B540" s="59" t="s">
        <v>650</v>
      </c>
      <c r="C540" s="59" t="s">
        <v>650</v>
      </c>
      <c r="D540" s="59" t="s">
        <v>651</v>
      </c>
      <c r="E540" s="59" t="s">
        <v>652</v>
      </c>
      <c r="F540" s="59" t="s">
        <v>443</v>
      </c>
      <c r="G540" s="59" t="s">
        <v>467</v>
      </c>
      <c r="H540" s="59" t="str">
        <f>VLOOKUP(G540,Ruimtesoort[],2,FALSE)</f>
        <v>Verkeersruimte</v>
      </c>
      <c r="I540" s="102">
        <v>34</v>
      </c>
      <c r="J540" s="61" t="s">
        <v>445</v>
      </c>
      <c r="K540" s="65">
        <v>10.5</v>
      </c>
      <c r="L540" s="99">
        <f>_xlfn.XLOOKUP(Ruimtestaat[[#This Row],[Ruimtesoort / Werkprogramma ]],'Prijzenblad Keender'!$C$2:$C$10,'Prijzenblad Keender'!$G$2:$G$10,"")</f>
        <v>0</v>
      </c>
      <c r="M540" s="280">
        <f t="shared" si="8"/>
        <v>0</v>
      </c>
      <c r="O540" s="107"/>
    </row>
    <row r="541" spans="1:15" ht="15.6">
      <c r="A541" s="279" t="s">
        <v>29</v>
      </c>
      <c r="B541" s="59" t="s">
        <v>650</v>
      </c>
      <c r="C541" s="59" t="s">
        <v>650</v>
      </c>
      <c r="D541" s="59" t="s">
        <v>651</v>
      </c>
      <c r="E541" s="59" t="s">
        <v>652</v>
      </c>
      <c r="F541" s="59" t="s">
        <v>443</v>
      </c>
      <c r="G541" s="59" t="s">
        <v>653</v>
      </c>
      <c r="H541" s="59" t="str">
        <f>VLOOKUP(G541,Ruimtesoort[],2,FALSE)</f>
        <v>Sanitair</v>
      </c>
      <c r="I541" s="102">
        <v>35</v>
      </c>
      <c r="J541" s="235" t="s">
        <v>474</v>
      </c>
      <c r="K541" s="65">
        <v>7.7</v>
      </c>
      <c r="L541" s="99">
        <f>_xlfn.XLOOKUP(Ruimtestaat[[#This Row],[Ruimtesoort / Werkprogramma ]],'Prijzenblad Keender'!$C$2:$C$10,'Prijzenblad Keender'!$G$2:$G$10,"")</f>
        <v>0</v>
      </c>
      <c r="M541" s="280">
        <f t="shared" si="8"/>
        <v>0</v>
      </c>
      <c r="O541" s="107"/>
    </row>
    <row r="542" spans="1:15">
      <c r="A542" s="279" t="s">
        <v>29</v>
      </c>
      <c r="B542" s="59" t="s">
        <v>650</v>
      </c>
      <c r="C542" s="59" t="s">
        <v>650</v>
      </c>
      <c r="D542" s="59" t="s">
        <v>651</v>
      </c>
      <c r="E542" s="59" t="s">
        <v>652</v>
      </c>
      <c r="F542" s="59" t="s">
        <v>443</v>
      </c>
      <c r="G542" s="59" t="s">
        <v>409</v>
      </c>
      <c r="H542" s="59" t="str">
        <f>VLOOKUP(G542,Ruimtesoort[],2,FALSE)</f>
        <v>BSO / kinderdagopvang /peuterspeelzaal</v>
      </c>
      <c r="I542" s="102">
        <v>36</v>
      </c>
      <c r="J542" s="61" t="s">
        <v>458</v>
      </c>
      <c r="K542" s="65">
        <v>58</v>
      </c>
      <c r="L542" s="99">
        <f>_xlfn.XLOOKUP(Ruimtestaat[[#This Row],[Ruimtesoort / Werkprogramma ]],'Prijzenblad Keender'!$C$2:$C$10,'Prijzenblad Keender'!$G$2:$G$10,"")</f>
        <v>0</v>
      </c>
      <c r="M542" s="280">
        <f t="shared" si="8"/>
        <v>0</v>
      </c>
      <c r="O542" s="107"/>
    </row>
    <row r="543" spans="1:15">
      <c r="A543" s="279" t="s">
        <v>29</v>
      </c>
      <c r="B543" s="59" t="s">
        <v>650</v>
      </c>
      <c r="C543" s="59" t="s">
        <v>650</v>
      </c>
      <c r="D543" s="59" t="s">
        <v>651</v>
      </c>
      <c r="E543" s="59" t="s">
        <v>652</v>
      </c>
      <c r="F543" s="59" t="s">
        <v>443</v>
      </c>
      <c r="G543" s="59" t="s">
        <v>444</v>
      </c>
      <c r="H543" s="59" t="str">
        <f>VLOOKUP(G543,Ruimtesoort[],2,FALSE)</f>
        <v>Niet in onderhoud</v>
      </c>
      <c r="I543" s="102" t="s">
        <v>661</v>
      </c>
      <c r="J543" s="61" t="s">
        <v>445</v>
      </c>
      <c r="K543" s="65">
        <v>11.3</v>
      </c>
      <c r="L543" s="99">
        <f>_xlfn.XLOOKUP(Ruimtestaat[[#This Row],[Ruimtesoort / Werkprogramma ]],'Prijzenblad Keender'!$C$2:$C$10,'Prijzenblad Keender'!$G$2:$G$10,"")</f>
        <v>0</v>
      </c>
      <c r="M543" s="280">
        <f t="shared" si="8"/>
        <v>0</v>
      </c>
      <c r="O543" s="107"/>
    </row>
    <row r="544" spans="1:15">
      <c r="A544" s="279" t="s">
        <v>29</v>
      </c>
      <c r="B544" s="59" t="s">
        <v>650</v>
      </c>
      <c r="C544" s="59" t="s">
        <v>650</v>
      </c>
      <c r="D544" s="59" t="s">
        <v>651</v>
      </c>
      <c r="E544" s="59" t="s">
        <v>652</v>
      </c>
      <c r="F544" s="59" t="s">
        <v>443</v>
      </c>
      <c r="G544" s="59" t="s">
        <v>453</v>
      </c>
      <c r="H544" s="59" t="str">
        <f>VLOOKUP(G544,Ruimtesoort[],2,FALSE)</f>
        <v>Verkeersruimte</v>
      </c>
      <c r="I544" s="102">
        <v>37</v>
      </c>
      <c r="J544" s="61" t="s">
        <v>459</v>
      </c>
      <c r="K544" s="65">
        <v>69.099999999999994</v>
      </c>
      <c r="L544" s="99">
        <f>_xlfn.XLOOKUP(Ruimtestaat[[#This Row],[Ruimtesoort / Werkprogramma ]],'Prijzenblad Keender'!$C$2:$C$10,'Prijzenblad Keender'!$G$2:$G$10,"")</f>
        <v>0</v>
      </c>
      <c r="M544" s="280">
        <f t="shared" si="8"/>
        <v>0</v>
      </c>
      <c r="O544" s="107"/>
    </row>
    <row r="545" spans="1:15" ht="15.6">
      <c r="A545" s="279" t="s">
        <v>29</v>
      </c>
      <c r="B545" s="59" t="s">
        <v>650</v>
      </c>
      <c r="C545" s="59" t="s">
        <v>650</v>
      </c>
      <c r="D545" s="59" t="s">
        <v>651</v>
      </c>
      <c r="E545" s="59" t="s">
        <v>652</v>
      </c>
      <c r="F545" s="59" t="s">
        <v>443</v>
      </c>
      <c r="G545" s="59" t="s">
        <v>466</v>
      </c>
      <c r="H545" s="59" t="str">
        <f>VLOOKUP(G545,Ruimtesoort[],2,FALSE)</f>
        <v>Sanitair</v>
      </c>
      <c r="I545" s="102">
        <v>38</v>
      </c>
      <c r="J545" s="235" t="s">
        <v>474</v>
      </c>
      <c r="K545" s="65">
        <v>1.2</v>
      </c>
      <c r="L545" s="99">
        <f>_xlfn.XLOOKUP(Ruimtestaat[[#This Row],[Ruimtesoort / Werkprogramma ]],'Prijzenblad Keender'!$C$2:$C$10,'Prijzenblad Keender'!$G$2:$G$10,"")</f>
        <v>0</v>
      </c>
      <c r="M545" s="280">
        <f t="shared" si="8"/>
        <v>0</v>
      </c>
      <c r="O545" s="107"/>
    </row>
    <row r="546" spans="1:15">
      <c r="A546" s="279" t="s">
        <v>29</v>
      </c>
      <c r="B546" s="59" t="s">
        <v>650</v>
      </c>
      <c r="C546" s="59" t="s">
        <v>650</v>
      </c>
      <c r="D546" s="59" t="s">
        <v>651</v>
      </c>
      <c r="E546" s="59" t="s">
        <v>652</v>
      </c>
      <c r="F546" s="59" t="s">
        <v>443</v>
      </c>
      <c r="G546" s="59" t="s">
        <v>635</v>
      </c>
      <c r="H546" s="59" t="str">
        <f>VLOOKUP(G546,Ruimtesoort[],2,FALSE)</f>
        <v>Niet in onderhoud</v>
      </c>
      <c r="I546" s="102">
        <v>39</v>
      </c>
      <c r="J546" s="61" t="s">
        <v>450</v>
      </c>
      <c r="K546" s="65">
        <v>1.2</v>
      </c>
      <c r="L546" s="99">
        <f>_xlfn.XLOOKUP(Ruimtestaat[[#This Row],[Ruimtesoort / Werkprogramma ]],'Prijzenblad Keender'!$C$2:$C$10,'Prijzenblad Keender'!$G$2:$G$10,"")</f>
        <v>0</v>
      </c>
      <c r="M546" s="280">
        <f t="shared" si="8"/>
        <v>0</v>
      </c>
      <c r="O546" s="107"/>
    </row>
    <row r="547" spans="1:15">
      <c r="A547" s="279" t="s">
        <v>29</v>
      </c>
      <c r="B547" s="59" t="s">
        <v>650</v>
      </c>
      <c r="C547" s="59" t="s">
        <v>650</v>
      </c>
      <c r="D547" s="59" t="s">
        <v>651</v>
      </c>
      <c r="E547" s="59" t="s">
        <v>652</v>
      </c>
      <c r="F547" s="59" t="s">
        <v>443</v>
      </c>
      <c r="G547" s="59" t="s">
        <v>662</v>
      </c>
      <c r="H547" s="59" t="str">
        <f>VLOOKUP(G547,Ruimtesoort[],2,FALSE)</f>
        <v>Niet in onderhoud</v>
      </c>
      <c r="I547" s="102">
        <v>40</v>
      </c>
      <c r="J547" s="61" t="s">
        <v>450</v>
      </c>
      <c r="K547" s="65">
        <v>2.5</v>
      </c>
      <c r="L547" s="99">
        <f>_xlfn.XLOOKUP(Ruimtestaat[[#This Row],[Ruimtesoort / Werkprogramma ]],'Prijzenblad Keender'!$C$2:$C$10,'Prijzenblad Keender'!$G$2:$G$10,"")</f>
        <v>0</v>
      </c>
      <c r="M547" s="280">
        <f t="shared" si="8"/>
        <v>0</v>
      </c>
      <c r="O547" s="107"/>
    </row>
    <row r="548" spans="1:15">
      <c r="A548" s="279" t="s">
        <v>29</v>
      </c>
      <c r="B548" s="59" t="s">
        <v>650</v>
      </c>
      <c r="C548" s="59" t="s">
        <v>650</v>
      </c>
      <c r="D548" s="59" t="s">
        <v>651</v>
      </c>
      <c r="E548" s="59" t="s">
        <v>652</v>
      </c>
      <c r="F548" s="59" t="s">
        <v>443</v>
      </c>
      <c r="G548" s="59" t="s">
        <v>453</v>
      </c>
      <c r="H548" s="59" t="str">
        <f>VLOOKUP(G548,Ruimtesoort[],2,FALSE)</f>
        <v>Verkeersruimte</v>
      </c>
      <c r="I548" s="102">
        <v>41</v>
      </c>
      <c r="J548" s="61" t="s">
        <v>450</v>
      </c>
      <c r="K548" s="65">
        <v>9.6</v>
      </c>
      <c r="L548" s="99">
        <f>_xlfn.XLOOKUP(Ruimtestaat[[#This Row],[Ruimtesoort / Werkprogramma ]],'Prijzenblad Keender'!$C$2:$C$10,'Prijzenblad Keender'!$G$2:$G$10,"")</f>
        <v>0</v>
      </c>
      <c r="M548" s="280">
        <f t="shared" si="8"/>
        <v>0</v>
      </c>
      <c r="O548" s="107"/>
    </row>
    <row r="549" spans="1:15">
      <c r="A549" s="279" t="s">
        <v>29</v>
      </c>
      <c r="B549" s="59" t="s">
        <v>650</v>
      </c>
      <c r="C549" s="59" t="s">
        <v>650</v>
      </c>
      <c r="D549" s="59" t="s">
        <v>651</v>
      </c>
      <c r="E549" s="59" t="s">
        <v>652</v>
      </c>
      <c r="F549" s="59" t="s">
        <v>443</v>
      </c>
      <c r="G549" s="59" t="s">
        <v>167</v>
      </c>
      <c r="H549" s="59" t="str">
        <f>VLOOKUP(G549,Ruimtesoort[],2,FALSE)</f>
        <v>Administratieve ruimte</v>
      </c>
      <c r="I549" s="102">
        <v>42</v>
      </c>
      <c r="J549" s="61" t="s">
        <v>445</v>
      </c>
      <c r="K549" s="65">
        <v>14.4</v>
      </c>
      <c r="L549" s="99">
        <f>_xlfn.XLOOKUP(Ruimtestaat[[#This Row],[Ruimtesoort / Werkprogramma ]],'Prijzenblad Keender'!$C$2:$C$10,'Prijzenblad Keender'!$G$2:$G$10,"")</f>
        <v>0</v>
      </c>
      <c r="M549" s="280">
        <f t="shared" si="8"/>
        <v>0</v>
      </c>
      <c r="O549" s="107"/>
    </row>
    <row r="550" spans="1:15">
      <c r="A550" s="279" t="s">
        <v>29</v>
      </c>
      <c r="B550" s="59" t="s">
        <v>650</v>
      </c>
      <c r="C550" s="59" t="s">
        <v>650</v>
      </c>
      <c r="D550" s="59" t="s">
        <v>651</v>
      </c>
      <c r="E550" s="59" t="s">
        <v>652</v>
      </c>
      <c r="F550" s="59" t="s">
        <v>443</v>
      </c>
      <c r="G550" s="59" t="s">
        <v>444</v>
      </c>
      <c r="H550" s="59" t="str">
        <f>VLOOKUP(G550,Ruimtesoort[],2,FALSE)</f>
        <v>Niet in onderhoud</v>
      </c>
      <c r="I550" s="102">
        <v>43</v>
      </c>
      <c r="J550" s="61" t="s">
        <v>445</v>
      </c>
      <c r="K550" s="65">
        <v>5.8</v>
      </c>
      <c r="L550" s="99">
        <f>_xlfn.XLOOKUP(Ruimtestaat[[#This Row],[Ruimtesoort / Werkprogramma ]],'Prijzenblad Keender'!$C$2:$C$10,'Prijzenblad Keender'!$G$2:$G$10,"")</f>
        <v>0</v>
      </c>
      <c r="M550" s="280">
        <f t="shared" si="8"/>
        <v>0</v>
      </c>
      <c r="O550" s="107"/>
    </row>
    <row r="551" spans="1:15">
      <c r="A551" s="279" t="s">
        <v>29</v>
      </c>
      <c r="B551" s="59" t="s">
        <v>650</v>
      </c>
      <c r="C551" s="59" t="s">
        <v>650</v>
      </c>
      <c r="D551" s="59" t="s">
        <v>651</v>
      </c>
      <c r="E551" s="59" t="s">
        <v>652</v>
      </c>
      <c r="F551" s="59" t="s">
        <v>443</v>
      </c>
      <c r="G551" s="59" t="s">
        <v>391</v>
      </c>
      <c r="H551" s="59" t="str">
        <f>VLOOKUP(G551,Ruimtesoort[],2,FALSE)</f>
        <v>Niet in onderhoud</v>
      </c>
      <c r="I551" s="102">
        <v>44</v>
      </c>
      <c r="J551" s="61" t="s">
        <v>445</v>
      </c>
      <c r="K551" s="65">
        <v>0.6</v>
      </c>
      <c r="L551" s="99">
        <f>_xlfn.XLOOKUP(Ruimtestaat[[#This Row],[Ruimtesoort / Werkprogramma ]],'Prijzenblad Keender'!$C$2:$C$10,'Prijzenblad Keender'!$G$2:$G$10,"")</f>
        <v>0</v>
      </c>
      <c r="M551" s="280">
        <f t="shared" si="8"/>
        <v>0</v>
      </c>
      <c r="O551" s="107"/>
    </row>
    <row r="552" spans="1:15">
      <c r="A552" s="279" t="s">
        <v>29</v>
      </c>
      <c r="B552" s="59" t="s">
        <v>650</v>
      </c>
      <c r="C552" s="59" t="s">
        <v>650</v>
      </c>
      <c r="D552" s="59" t="s">
        <v>651</v>
      </c>
      <c r="E552" s="59" t="s">
        <v>652</v>
      </c>
      <c r="F552" s="59" t="s">
        <v>443</v>
      </c>
      <c r="G552" s="59" t="s">
        <v>444</v>
      </c>
      <c r="H552" s="59" t="str">
        <f>VLOOKUP(G552,Ruimtesoort[],2,FALSE)</f>
        <v>Niet in onderhoud</v>
      </c>
      <c r="I552" s="102">
        <v>45</v>
      </c>
      <c r="J552" s="61" t="s">
        <v>445</v>
      </c>
      <c r="K552" s="65">
        <v>8.3000000000000007</v>
      </c>
      <c r="L552" s="99">
        <f>_xlfn.XLOOKUP(Ruimtestaat[[#This Row],[Ruimtesoort / Werkprogramma ]],'Prijzenblad Keender'!$C$2:$C$10,'Prijzenblad Keender'!$G$2:$G$10,"")</f>
        <v>0</v>
      </c>
      <c r="M552" s="280">
        <f t="shared" si="8"/>
        <v>0</v>
      </c>
      <c r="O552" s="107"/>
    </row>
    <row r="553" spans="1:15">
      <c r="A553" s="279" t="s">
        <v>29</v>
      </c>
      <c r="B553" s="59" t="s">
        <v>650</v>
      </c>
      <c r="C553" s="59" t="s">
        <v>650</v>
      </c>
      <c r="D553" s="59" t="s">
        <v>651</v>
      </c>
      <c r="E553" s="59" t="s">
        <v>652</v>
      </c>
      <c r="F553" s="59" t="s">
        <v>443</v>
      </c>
      <c r="G553" s="59" t="s">
        <v>635</v>
      </c>
      <c r="H553" s="59" t="str">
        <f>VLOOKUP(G553,Ruimtesoort[],2,FALSE)</f>
        <v>Niet in onderhoud</v>
      </c>
      <c r="I553" s="102">
        <v>46</v>
      </c>
      <c r="J553" s="61" t="s">
        <v>474</v>
      </c>
      <c r="K553" s="65">
        <v>1.1000000000000001</v>
      </c>
      <c r="L553" s="99">
        <f>_xlfn.XLOOKUP(Ruimtestaat[[#This Row],[Ruimtesoort / Werkprogramma ]],'Prijzenblad Keender'!$C$2:$C$10,'Prijzenblad Keender'!$G$2:$G$10,"")</f>
        <v>0</v>
      </c>
      <c r="M553" s="280">
        <f t="shared" si="8"/>
        <v>0</v>
      </c>
      <c r="O553" s="107"/>
    </row>
    <row r="554" spans="1:15">
      <c r="A554" s="279" t="s">
        <v>29</v>
      </c>
      <c r="B554" s="59" t="s">
        <v>650</v>
      </c>
      <c r="C554" s="59" t="s">
        <v>650</v>
      </c>
      <c r="D554" s="59" t="s">
        <v>651</v>
      </c>
      <c r="E554" s="59" t="s">
        <v>652</v>
      </c>
      <c r="F554" s="59" t="s">
        <v>443</v>
      </c>
      <c r="G554" s="59" t="s">
        <v>635</v>
      </c>
      <c r="H554" s="59" t="str">
        <f>VLOOKUP(G554,Ruimtesoort[],2,FALSE)</f>
        <v>Niet in onderhoud</v>
      </c>
      <c r="I554" s="102">
        <v>47</v>
      </c>
      <c r="J554" s="61" t="s">
        <v>474</v>
      </c>
      <c r="K554" s="65">
        <v>1.1000000000000001</v>
      </c>
      <c r="L554" s="99">
        <f>_xlfn.XLOOKUP(Ruimtestaat[[#This Row],[Ruimtesoort / Werkprogramma ]],'Prijzenblad Keender'!$C$2:$C$10,'Prijzenblad Keender'!$G$2:$G$10,"")</f>
        <v>0</v>
      </c>
      <c r="M554" s="280">
        <f t="shared" si="8"/>
        <v>0</v>
      </c>
      <c r="O554" s="107"/>
    </row>
    <row r="555" spans="1:15">
      <c r="A555" s="279" t="s">
        <v>29</v>
      </c>
      <c r="B555" s="59" t="s">
        <v>663</v>
      </c>
      <c r="C555" s="59" t="s">
        <v>663</v>
      </c>
      <c r="D555" s="59" t="s">
        <v>664</v>
      </c>
      <c r="E555" s="59" t="s">
        <v>652</v>
      </c>
      <c r="F555" s="59" t="s">
        <v>443</v>
      </c>
      <c r="G555" s="59" t="s">
        <v>403</v>
      </c>
      <c r="H555" s="59" t="str">
        <f>VLOOKUP(G555,Ruimtesoort[],2,FALSE)</f>
        <v>Verkeersruimte</v>
      </c>
      <c r="I555" s="102">
        <v>0.1</v>
      </c>
      <c r="J555" s="61" t="s">
        <v>458</v>
      </c>
      <c r="K555" s="65">
        <v>10</v>
      </c>
      <c r="L555" s="99">
        <f>_xlfn.XLOOKUP(Ruimtestaat[[#This Row],[Ruimtesoort / Werkprogramma ]],'Prijzenblad Keender'!$C$2:$C$10,'Prijzenblad Keender'!$G$2:$G$10,"")</f>
        <v>0</v>
      </c>
      <c r="M555" s="280">
        <f t="shared" si="8"/>
        <v>0</v>
      </c>
      <c r="O555" s="107"/>
    </row>
    <row r="556" spans="1:15">
      <c r="A556" s="279" t="s">
        <v>29</v>
      </c>
      <c r="B556" s="59" t="s">
        <v>663</v>
      </c>
      <c r="C556" s="59" t="s">
        <v>663</v>
      </c>
      <c r="D556" s="59" t="s">
        <v>664</v>
      </c>
      <c r="E556" s="59" t="s">
        <v>652</v>
      </c>
      <c r="F556" s="59" t="s">
        <v>443</v>
      </c>
      <c r="G556" s="59" t="s">
        <v>644</v>
      </c>
      <c r="H556" s="59" t="str">
        <f>VLOOKUP(G556,Ruimtesoort[],2,FALSE)</f>
        <v>Verkeersruimte</v>
      </c>
      <c r="I556" s="102">
        <v>0.2</v>
      </c>
      <c r="J556" s="61" t="s">
        <v>445</v>
      </c>
      <c r="K556" s="65">
        <v>10</v>
      </c>
      <c r="L556" s="99">
        <f>_xlfn.XLOOKUP(Ruimtestaat[[#This Row],[Ruimtesoort / Werkprogramma ]],'Prijzenblad Keender'!$C$2:$C$10,'Prijzenblad Keender'!$G$2:$G$10,"")</f>
        <v>0</v>
      </c>
      <c r="M556" s="280">
        <f t="shared" si="8"/>
        <v>0</v>
      </c>
      <c r="O556" s="107"/>
    </row>
    <row r="557" spans="1:15">
      <c r="A557" s="279" t="s">
        <v>29</v>
      </c>
      <c r="B557" s="59" t="s">
        <v>663</v>
      </c>
      <c r="C557" s="59" t="s">
        <v>663</v>
      </c>
      <c r="D557" s="59" t="s">
        <v>664</v>
      </c>
      <c r="E557" s="59" t="s">
        <v>652</v>
      </c>
      <c r="F557" s="59" t="s">
        <v>443</v>
      </c>
      <c r="G557" s="238" t="s">
        <v>665</v>
      </c>
      <c r="H557" s="59" t="str">
        <f>VLOOKUP(G557,Ruimtesoort[],2,FALSE)</f>
        <v>Administratieve ruimte</v>
      </c>
      <c r="I557" s="102">
        <v>0.3</v>
      </c>
      <c r="J557" s="61" t="s">
        <v>445</v>
      </c>
      <c r="K557" s="65">
        <v>22</v>
      </c>
      <c r="L557" s="99">
        <f>_xlfn.XLOOKUP(Ruimtestaat[[#This Row],[Ruimtesoort / Werkprogramma ]],'Prijzenblad Keender'!$C$2:$C$10,'Prijzenblad Keender'!$G$2:$G$10,"")</f>
        <v>0</v>
      </c>
      <c r="M557" s="280">
        <f t="shared" si="8"/>
        <v>0</v>
      </c>
      <c r="O557" s="107"/>
    </row>
    <row r="558" spans="1:15">
      <c r="A558" s="279" t="s">
        <v>29</v>
      </c>
      <c r="B558" s="59" t="s">
        <v>663</v>
      </c>
      <c r="C558" s="59" t="s">
        <v>663</v>
      </c>
      <c r="D558" s="59" t="s">
        <v>664</v>
      </c>
      <c r="E558" s="59" t="s">
        <v>652</v>
      </c>
      <c r="F558" s="59" t="s">
        <v>443</v>
      </c>
      <c r="G558" s="59" t="s">
        <v>507</v>
      </c>
      <c r="H558" s="59" t="str">
        <f>VLOOKUP(G558,Ruimtesoort[],2,FALSE)</f>
        <v>Verkeersruimte</v>
      </c>
      <c r="I558" s="102">
        <v>0.4</v>
      </c>
      <c r="J558" s="61" t="s">
        <v>445</v>
      </c>
      <c r="K558" s="65">
        <v>8</v>
      </c>
      <c r="L558" s="99">
        <f>_xlfn.XLOOKUP(Ruimtestaat[[#This Row],[Ruimtesoort / Werkprogramma ]],'Prijzenblad Keender'!$C$2:$C$10,'Prijzenblad Keender'!$G$2:$G$10,"")</f>
        <v>0</v>
      </c>
      <c r="M558" s="280">
        <f t="shared" si="8"/>
        <v>0</v>
      </c>
      <c r="O558" s="107"/>
    </row>
    <row r="559" spans="1:15">
      <c r="A559" s="279" t="s">
        <v>29</v>
      </c>
      <c r="B559" s="59" t="s">
        <v>663</v>
      </c>
      <c r="C559" s="59" t="s">
        <v>663</v>
      </c>
      <c r="D559" s="59" t="s">
        <v>664</v>
      </c>
      <c r="E559" s="59" t="s">
        <v>652</v>
      </c>
      <c r="F559" s="59" t="s">
        <v>443</v>
      </c>
      <c r="G559" s="59" t="s">
        <v>167</v>
      </c>
      <c r="H559" s="59" t="str">
        <f>VLOOKUP(G559,Ruimtesoort[],2,FALSE)</f>
        <v>Administratieve ruimte</v>
      </c>
      <c r="I559" s="102">
        <v>0.5</v>
      </c>
      <c r="J559" s="61" t="s">
        <v>445</v>
      </c>
      <c r="K559" s="65">
        <v>13.5</v>
      </c>
      <c r="L559" s="99">
        <f>_xlfn.XLOOKUP(Ruimtestaat[[#This Row],[Ruimtesoort / Werkprogramma ]],'Prijzenblad Keender'!$C$2:$C$10,'Prijzenblad Keender'!$G$2:$G$10,"")</f>
        <v>0</v>
      </c>
      <c r="M559" s="280">
        <f t="shared" si="8"/>
        <v>0</v>
      </c>
      <c r="O559" s="107"/>
    </row>
    <row r="560" spans="1:15">
      <c r="A560" s="279" t="s">
        <v>29</v>
      </c>
      <c r="B560" s="59" t="s">
        <v>663</v>
      </c>
      <c r="C560" s="59" t="s">
        <v>663</v>
      </c>
      <c r="D560" s="59" t="s">
        <v>664</v>
      </c>
      <c r="E560" s="59" t="s">
        <v>652</v>
      </c>
      <c r="F560" s="59" t="s">
        <v>443</v>
      </c>
      <c r="G560" s="59" t="s">
        <v>282</v>
      </c>
      <c r="H560" s="59" t="str">
        <f>VLOOKUP(G560,Ruimtesoort[],2,FALSE)</f>
        <v>Administratieve ruimte</v>
      </c>
      <c r="I560" s="102">
        <v>0.6</v>
      </c>
      <c r="J560" s="61" t="s">
        <v>445</v>
      </c>
      <c r="K560" s="65">
        <v>37</v>
      </c>
      <c r="L560" s="99">
        <f>_xlfn.XLOOKUP(Ruimtestaat[[#This Row],[Ruimtesoort / Werkprogramma ]],'Prijzenblad Keender'!$C$2:$C$10,'Prijzenblad Keender'!$G$2:$G$10,"")</f>
        <v>0</v>
      </c>
      <c r="M560" s="280">
        <f t="shared" si="8"/>
        <v>0</v>
      </c>
      <c r="O560" s="107"/>
    </row>
    <row r="561" spans="1:15">
      <c r="A561" s="279" t="s">
        <v>29</v>
      </c>
      <c r="B561" s="59" t="s">
        <v>663</v>
      </c>
      <c r="C561" s="59" t="s">
        <v>663</v>
      </c>
      <c r="D561" s="59" t="s">
        <v>664</v>
      </c>
      <c r="E561" s="59" t="s">
        <v>652</v>
      </c>
      <c r="F561" s="59" t="s">
        <v>443</v>
      </c>
      <c r="G561" s="59" t="s">
        <v>404</v>
      </c>
      <c r="H561" s="59" t="str">
        <f>VLOOKUP(G561,Ruimtesoort[],2,FALSE)</f>
        <v>Klaslokaal</v>
      </c>
      <c r="I561" s="102">
        <v>0.7</v>
      </c>
      <c r="J561" s="61" t="s">
        <v>445</v>
      </c>
      <c r="K561" s="65">
        <v>52</v>
      </c>
      <c r="L561" s="99">
        <f>_xlfn.XLOOKUP(Ruimtestaat[[#This Row],[Ruimtesoort / Werkprogramma ]],'Prijzenblad Keender'!$C$2:$C$10,'Prijzenblad Keender'!$G$2:$G$10,"")</f>
        <v>0</v>
      </c>
      <c r="M561" s="280">
        <f t="shared" si="8"/>
        <v>0</v>
      </c>
      <c r="O561" s="107"/>
    </row>
    <row r="562" spans="1:15">
      <c r="A562" s="279" t="s">
        <v>29</v>
      </c>
      <c r="B562" s="59" t="s">
        <v>663</v>
      </c>
      <c r="C562" s="59" t="s">
        <v>663</v>
      </c>
      <c r="D562" s="59" t="s">
        <v>664</v>
      </c>
      <c r="E562" s="59" t="s">
        <v>652</v>
      </c>
      <c r="F562" s="59" t="s">
        <v>443</v>
      </c>
      <c r="G562" s="59" t="s">
        <v>404</v>
      </c>
      <c r="H562" s="59" t="str">
        <f>VLOOKUP(G562,Ruimtesoort[],2,FALSE)</f>
        <v>Klaslokaal</v>
      </c>
      <c r="I562" s="102">
        <v>0.8</v>
      </c>
      <c r="J562" s="61" t="s">
        <v>445</v>
      </c>
      <c r="K562" s="65">
        <v>50.5</v>
      </c>
      <c r="L562" s="99">
        <f>_xlfn.XLOOKUP(Ruimtestaat[[#This Row],[Ruimtesoort / Werkprogramma ]],'Prijzenblad Keender'!$C$2:$C$10,'Prijzenblad Keender'!$G$2:$G$10,"")</f>
        <v>0</v>
      </c>
      <c r="M562" s="280">
        <f t="shared" si="8"/>
        <v>0</v>
      </c>
      <c r="O562" s="107"/>
    </row>
    <row r="563" spans="1:15">
      <c r="A563" s="279" t="s">
        <v>29</v>
      </c>
      <c r="B563" s="59" t="s">
        <v>663</v>
      </c>
      <c r="C563" s="59" t="s">
        <v>663</v>
      </c>
      <c r="D563" s="59" t="s">
        <v>664</v>
      </c>
      <c r="E563" s="59" t="s">
        <v>652</v>
      </c>
      <c r="F563" s="59" t="s">
        <v>443</v>
      </c>
      <c r="G563" s="59" t="s">
        <v>666</v>
      </c>
      <c r="H563" s="59" t="str">
        <f>VLOOKUP(G563,Ruimtesoort[],2,FALSE)</f>
        <v>Vakspecifieke ruimte</v>
      </c>
      <c r="I563" s="102">
        <v>0.9</v>
      </c>
      <c r="J563" s="61" t="s">
        <v>445</v>
      </c>
      <c r="K563" s="65">
        <v>16.5</v>
      </c>
      <c r="L563" s="99">
        <f>_xlfn.XLOOKUP(Ruimtestaat[[#This Row],[Ruimtesoort / Werkprogramma ]],'Prijzenblad Keender'!$C$2:$C$10,'Prijzenblad Keender'!$G$2:$G$10,"")</f>
        <v>0</v>
      </c>
      <c r="M563" s="280">
        <f t="shared" si="8"/>
        <v>0</v>
      </c>
      <c r="O563" s="107"/>
    </row>
    <row r="564" spans="1:15">
      <c r="A564" s="279" t="s">
        <v>29</v>
      </c>
      <c r="B564" s="59" t="s">
        <v>663</v>
      </c>
      <c r="C564" s="59" t="s">
        <v>663</v>
      </c>
      <c r="D564" s="59" t="s">
        <v>664</v>
      </c>
      <c r="E564" s="59" t="s">
        <v>652</v>
      </c>
      <c r="F564" s="59" t="s">
        <v>443</v>
      </c>
      <c r="G564" s="59" t="s">
        <v>481</v>
      </c>
      <c r="H564" s="59" t="str">
        <f>VLOOKUP(G564,Ruimtesoort[],2,FALSE)</f>
        <v>Niet in onderhoud</v>
      </c>
      <c r="I564" s="227">
        <v>0.1</v>
      </c>
      <c r="J564" s="61" t="s">
        <v>458</v>
      </c>
      <c r="K564" s="65">
        <v>6.5</v>
      </c>
      <c r="L564" s="99">
        <f>_xlfn.XLOOKUP(Ruimtestaat[[#This Row],[Ruimtesoort / Werkprogramma ]],'Prijzenblad Keender'!$C$2:$C$10,'Prijzenblad Keender'!$G$2:$G$10,"")</f>
        <v>0</v>
      </c>
      <c r="M564" s="280">
        <f t="shared" si="8"/>
        <v>0</v>
      </c>
      <c r="O564" s="107"/>
    </row>
    <row r="565" spans="1:15">
      <c r="A565" s="279" t="s">
        <v>29</v>
      </c>
      <c r="B565" s="59" t="s">
        <v>663</v>
      </c>
      <c r="C565" s="59" t="s">
        <v>663</v>
      </c>
      <c r="D565" s="59" t="s">
        <v>664</v>
      </c>
      <c r="E565" s="59" t="s">
        <v>652</v>
      </c>
      <c r="F565" s="59" t="s">
        <v>443</v>
      </c>
      <c r="G565" s="59" t="s">
        <v>468</v>
      </c>
      <c r="H565" s="59" t="str">
        <f>VLOOKUP(G565,Ruimtesoort[],2,FALSE)</f>
        <v>Verkeersruimte</v>
      </c>
      <c r="I565" s="102">
        <v>0.11</v>
      </c>
      <c r="J565" s="61" t="s">
        <v>445</v>
      </c>
      <c r="K565" s="65">
        <v>10.5</v>
      </c>
      <c r="L565" s="99">
        <f>_xlfn.XLOOKUP(Ruimtestaat[[#This Row],[Ruimtesoort / Werkprogramma ]],'Prijzenblad Keender'!$C$2:$C$10,'Prijzenblad Keender'!$G$2:$G$10,"")</f>
        <v>0</v>
      </c>
      <c r="M565" s="280">
        <f t="shared" si="8"/>
        <v>0</v>
      </c>
      <c r="O565" s="107"/>
    </row>
    <row r="566" spans="1:15">
      <c r="A566" s="279" t="s">
        <v>29</v>
      </c>
      <c r="B566" s="59" t="s">
        <v>663</v>
      </c>
      <c r="C566" s="59" t="s">
        <v>663</v>
      </c>
      <c r="D566" s="59" t="s">
        <v>664</v>
      </c>
      <c r="E566" s="59" t="s">
        <v>652</v>
      </c>
      <c r="F566" s="59" t="s">
        <v>443</v>
      </c>
      <c r="G566" s="59" t="s">
        <v>660</v>
      </c>
      <c r="H566" s="59" t="str">
        <f>VLOOKUP(G566,Ruimtesoort[],2,FALSE)</f>
        <v>Niet in onderhoud</v>
      </c>
      <c r="I566" s="227">
        <v>0.12</v>
      </c>
      <c r="J566" s="61" t="s">
        <v>445</v>
      </c>
      <c r="K566" s="65">
        <v>7</v>
      </c>
      <c r="L566" s="99">
        <f>_xlfn.XLOOKUP(Ruimtestaat[[#This Row],[Ruimtesoort / Werkprogramma ]],'Prijzenblad Keender'!$C$2:$C$10,'Prijzenblad Keender'!$G$2:$G$10,"")</f>
        <v>0</v>
      </c>
      <c r="M566" s="280">
        <f t="shared" si="8"/>
        <v>0</v>
      </c>
      <c r="O566" s="107"/>
    </row>
    <row r="567" spans="1:15">
      <c r="A567" s="279" t="s">
        <v>29</v>
      </c>
      <c r="B567" s="59" t="s">
        <v>663</v>
      </c>
      <c r="C567" s="59" t="s">
        <v>663</v>
      </c>
      <c r="D567" s="59" t="s">
        <v>664</v>
      </c>
      <c r="E567" s="59" t="s">
        <v>652</v>
      </c>
      <c r="F567" s="59" t="s">
        <v>443</v>
      </c>
      <c r="G567" s="59" t="s">
        <v>403</v>
      </c>
      <c r="H567" s="59" t="str">
        <f>VLOOKUP(G567,Ruimtesoort[],2,FALSE)</f>
        <v>Verkeersruimte</v>
      </c>
      <c r="I567" s="102">
        <v>0.13</v>
      </c>
      <c r="J567" s="61" t="s">
        <v>458</v>
      </c>
      <c r="K567" s="65">
        <v>6</v>
      </c>
      <c r="L567" s="99">
        <f>_xlfn.XLOOKUP(Ruimtestaat[[#This Row],[Ruimtesoort / Werkprogramma ]],'Prijzenblad Keender'!$C$2:$C$10,'Prijzenblad Keender'!$G$2:$G$10,"")</f>
        <v>0</v>
      </c>
      <c r="M567" s="280">
        <f t="shared" si="8"/>
        <v>0</v>
      </c>
      <c r="O567" s="107"/>
    </row>
    <row r="568" spans="1:15">
      <c r="A568" s="279" t="s">
        <v>29</v>
      </c>
      <c r="B568" s="59" t="s">
        <v>663</v>
      </c>
      <c r="C568" s="59" t="s">
        <v>663</v>
      </c>
      <c r="D568" s="59" t="s">
        <v>664</v>
      </c>
      <c r="E568" s="59" t="s">
        <v>652</v>
      </c>
      <c r="F568" s="59" t="s">
        <v>443</v>
      </c>
      <c r="G568" s="59" t="s">
        <v>404</v>
      </c>
      <c r="H568" s="59" t="str">
        <f>VLOOKUP(G568,Ruimtesoort[],2,FALSE)</f>
        <v>Klaslokaal</v>
      </c>
      <c r="I568" s="227">
        <v>0.14000000000000001</v>
      </c>
      <c r="J568" s="61" t="s">
        <v>445</v>
      </c>
      <c r="K568" s="65">
        <v>50</v>
      </c>
      <c r="L568" s="99">
        <f>_xlfn.XLOOKUP(Ruimtestaat[[#This Row],[Ruimtesoort / Werkprogramma ]],'Prijzenblad Keender'!$C$2:$C$10,'Prijzenblad Keender'!$G$2:$G$10,"")</f>
        <v>0</v>
      </c>
      <c r="M568" s="280">
        <f t="shared" si="8"/>
        <v>0</v>
      </c>
      <c r="O568" s="107"/>
    </row>
    <row r="569" spans="1:15">
      <c r="A569" s="279" t="s">
        <v>29</v>
      </c>
      <c r="B569" s="59" t="s">
        <v>663</v>
      </c>
      <c r="C569" s="59" t="s">
        <v>663</v>
      </c>
      <c r="D569" s="59" t="s">
        <v>664</v>
      </c>
      <c r="E569" s="59" t="s">
        <v>652</v>
      </c>
      <c r="F569" s="59" t="s">
        <v>443</v>
      </c>
      <c r="G569" s="59" t="s">
        <v>404</v>
      </c>
      <c r="H569" s="59" t="str">
        <f>VLOOKUP(G569,Ruimtesoort[],2,FALSE)</f>
        <v>Klaslokaal</v>
      </c>
      <c r="I569" s="102">
        <v>0.15</v>
      </c>
      <c r="J569" s="61" t="s">
        <v>445</v>
      </c>
      <c r="K569" s="65">
        <v>50</v>
      </c>
      <c r="L569" s="99">
        <f>_xlfn.XLOOKUP(Ruimtestaat[[#This Row],[Ruimtesoort / Werkprogramma ]],'Prijzenblad Keender'!$C$2:$C$10,'Prijzenblad Keender'!$G$2:$G$10,"")</f>
        <v>0</v>
      </c>
      <c r="M569" s="280">
        <f t="shared" si="8"/>
        <v>0</v>
      </c>
      <c r="O569" s="107"/>
    </row>
    <row r="570" spans="1:15">
      <c r="A570" s="279" t="s">
        <v>29</v>
      </c>
      <c r="B570" s="59" t="s">
        <v>663</v>
      </c>
      <c r="C570" s="59" t="s">
        <v>663</v>
      </c>
      <c r="D570" s="59" t="s">
        <v>664</v>
      </c>
      <c r="E570" s="59" t="s">
        <v>652</v>
      </c>
      <c r="F570" s="59" t="s">
        <v>443</v>
      </c>
      <c r="G570" s="59" t="s">
        <v>666</v>
      </c>
      <c r="H570" s="59" t="str">
        <f>VLOOKUP(G570,Ruimtesoort[],2,FALSE)</f>
        <v>Vakspecifieke ruimte</v>
      </c>
      <c r="I570" s="227">
        <v>0.16</v>
      </c>
      <c r="J570" s="61" t="s">
        <v>445</v>
      </c>
      <c r="K570" s="65">
        <v>18</v>
      </c>
      <c r="L570" s="99">
        <f>_xlfn.XLOOKUP(Ruimtestaat[[#This Row],[Ruimtesoort / Werkprogramma ]],'Prijzenblad Keender'!$C$2:$C$10,'Prijzenblad Keender'!$G$2:$G$10,"")</f>
        <v>0</v>
      </c>
      <c r="M570" s="280">
        <f t="shared" si="8"/>
        <v>0</v>
      </c>
      <c r="O570" s="107"/>
    </row>
    <row r="571" spans="1:15">
      <c r="A571" s="279" t="s">
        <v>29</v>
      </c>
      <c r="B571" s="59" t="s">
        <v>663</v>
      </c>
      <c r="C571" s="59" t="s">
        <v>663</v>
      </c>
      <c r="D571" s="59" t="s">
        <v>664</v>
      </c>
      <c r="E571" s="59" t="s">
        <v>652</v>
      </c>
      <c r="F571" s="59" t="s">
        <v>443</v>
      </c>
      <c r="G571" s="59" t="s">
        <v>444</v>
      </c>
      <c r="H571" s="59" t="str">
        <f>VLOOKUP(G571,Ruimtesoort[],2,FALSE)</f>
        <v>Niet in onderhoud</v>
      </c>
      <c r="I571" s="102">
        <v>0.17</v>
      </c>
      <c r="J571" s="61" t="s">
        <v>445</v>
      </c>
      <c r="K571" s="65">
        <v>10.5</v>
      </c>
      <c r="L571" s="99">
        <f>_xlfn.XLOOKUP(Ruimtestaat[[#This Row],[Ruimtesoort / Werkprogramma ]],'Prijzenblad Keender'!$C$2:$C$10,'Prijzenblad Keender'!$G$2:$G$10,"")</f>
        <v>0</v>
      </c>
      <c r="M571" s="280">
        <f t="shared" si="8"/>
        <v>0</v>
      </c>
      <c r="O571" s="107"/>
    </row>
    <row r="572" spans="1:15">
      <c r="A572" s="279" t="s">
        <v>29</v>
      </c>
      <c r="B572" s="59" t="s">
        <v>663</v>
      </c>
      <c r="C572" s="59" t="s">
        <v>663</v>
      </c>
      <c r="D572" s="59" t="s">
        <v>664</v>
      </c>
      <c r="E572" s="59" t="s">
        <v>652</v>
      </c>
      <c r="F572" s="59" t="s">
        <v>443</v>
      </c>
      <c r="G572" s="59" t="s">
        <v>480</v>
      </c>
      <c r="H572" s="59" t="str">
        <f>VLOOKUP(G572,Ruimtesoort[],2,FALSE)</f>
        <v>Niet in onderhoud</v>
      </c>
      <c r="I572" s="227">
        <v>0.18</v>
      </c>
      <c r="J572" s="61" t="s">
        <v>445</v>
      </c>
      <c r="K572" s="65">
        <v>4.5</v>
      </c>
      <c r="L572" s="99">
        <f>_xlfn.XLOOKUP(Ruimtestaat[[#This Row],[Ruimtesoort / Werkprogramma ]],'Prijzenblad Keender'!$C$2:$C$10,'Prijzenblad Keender'!$G$2:$G$10,"")</f>
        <v>0</v>
      </c>
      <c r="M572" s="280">
        <f t="shared" si="8"/>
        <v>0</v>
      </c>
      <c r="O572" s="107"/>
    </row>
    <row r="573" spans="1:15">
      <c r="A573" s="279" t="s">
        <v>29</v>
      </c>
      <c r="B573" s="59" t="s">
        <v>663</v>
      </c>
      <c r="C573" s="59" t="s">
        <v>663</v>
      </c>
      <c r="D573" s="59" t="s">
        <v>664</v>
      </c>
      <c r="E573" s="59" t="s">
        <v>652</v>
      </c>
      <c r="F573" s="59" t="s">
        <v>443</v>
      </c>
      <c r="G573" s="59" t="s">
        <v>446</v>
      </c>
      <c r="H573" s="59" t="str">
        <f>VLOOKUP(G573,Ruimtesoort[],2,FALSE)</f>
        <v>Vakspecifieke ruimte</v>
      </c>
      <c r="I573" s="102">
        <v>0.19</v>
      </c>
      <c r="J573" s="61" t="s">
        <v>447</v>
      </c>
      <c r="K573" s="65">
        <v>88.5</v>
      </c>
      <c r="L573" s="99">
        <f>_xlfn.XLOOKUP(Ruimtestaat[[#This Row],[Ruimtesoort / Werkprogramma ]],'Prijzenblad Keender'!$C$2:$C$10,'Prijzenblad Keender'!$G$2:$G$10,"")</f>
        <v>0</v>
      </c>
      <c r="M573" s="280">
        <f t="shared" si="8"/>
        <v>0</v>
      </c>
      <c r="O573" s="107"/>
    </row>
    <row r="574" spans="1:15">
      <c r="A574" s="279" t="s">
        <v>29</v>
      </c>
      <c r="B574" s="59" t="s">
        <v>663</v>
      </c>
      <c r="C574" s="59" t="s">
        <v>663</v>
      </c>
      <c r="D574" s="59" t="s">
        <v>664</v>
      </c>
      <c r="E574" s="59" t="s">
        <v>652</v>
      </c>
      <c r="F574" s="59" t="s">
        <v>443</v>
      </c>
      <c r="G574" s="59" t="s">
        <v>417</v>
      </c>
      <c r="H574" s="59" t="str">
        <f>VLOOKUP(G574,Ruimtesoort[],2,FALSE)</f>
        <v>BSO / kinderdagopvang /peuterspeelzaal</v>
      </c>
      <c r="I574" s="227">
        <v>0.2</v>
      </c>
      <c r="J574" s="61" t="s">
        <v>445</v>
      </c>
      <c r="K574" s="65">
        <v>57.5</v>
      </c>
      <c r="L574" s="99">
        <f>_xlfn.XLOOKUP(Ruimtestaat[[#This Row],[Ruimtesoort / Werkprogramma ]],'Prijzenblad Keender'!$C$2:$C$10,'Prijzenblad Keender'!$G$2:$G$10,"")</f>
        <v>0</v>
      </c>
      <c r="M574" s="280">
        <f t="shared" si="8"/>
        <v>0</v>
      </c>
      <c r="O574" s="107"/>
    </row>
    <row r="575" spans="1:15">
      <c r="A575" s="279" t="s">
        <v>29</v>
      </c>
      <c r="B575" s="59" t="s">
        <v>663</v>
      </c>
      <c r="C575" s="59" t="s">
        <v>663</v>
      </c>
      <c r="D575" s="59" t="s">
        <v>664</v>
      </c>
      <c r="E575" s="59" t="s">
        <v>652</v>
      </c>
      <c r="F575" s="59" t="s">
        <v>443</v>
      </c>
      <c r="G575" s="59" t="s">
        <v>140</v>
      </c>
      <c r="H575" s="59" t="str">
        <f>VLOOKUP(G575,Ruimtesoort[],2,FALSE)</f>
        <v>Verkeersruimte</v>
      </c>
      <c r="I575" s="102">
        <v>0.21</v>
      </c>
      <c r="J575" s="61" t="s">
        <v>445</v>
      </c>
      <c r="K575" s="65">
        <v>4</v>
      </c>
      <c r="L575" s="99">
        <f>_xlfn.XLOOKUP(Ruimtestaat[[#This Row],[Ruimtesoort / Werkprogramma ]],'Prijzenblad Keender'!$C$2:$C$10,'Prijzenblad Keender'!$G$2:$G$10,"")</f>
        <v>0</v>
      </c>
      <c r="M575" s="280">
        <f t="shared" si="8"/>
        <v>0</v>
      </c>
      <c r="O575" s="107"/>
    </row>
    <row r="576" spans="1:15">
      <c r="A576" s="279" t="s">
        <v>29</v>
      </c>
      <c r="B576" s="59" t="s">
        <v>663</v>
      </c>
      <c r="C576" s="59" t="s">
        <v>663</v>
      </c>
      <c r="D576" s="59" t="s">
        <v>664</v>
      </c>
      <c r="E576" s="59" t="s">
        <v>652</v>
      </c>
      <c r="F576" s="59" t="s">
        <v>443</v>
      </c>
      <c r="G576" s="59" t="s">
        <v>466</v>
      </c>
      <c r="H576" s="59" t="str">
        <f>VLOOKUP(G576,Ruimtesoort[],2,FALSE)</f>
        <v>Sanitair</v>
      </c>
      <c r="I576" s="227">
        <v>0.22</v>
      </c>
      <c r="J576" s="61" t="s">
        <v>474</v>
      </c>
      <c r="K576" s="65">
        <v>1.5</v>
      </c>
      <c r="L576" s="99">
        <f>_xlfn.XLOOKUP(Ruimtestaat[[#This Row],[Ruimtesoort / Werkprogramma ]],'Prijzenblad Keender'!$C$2:$C$10,'Prijzenblad Keender'!$G$2:$G$10,"")</f>
        <v>0</v>
      </c>
      <c r="M576" s="280">
        <f t="shared" si="8"/>
        <v>0</v>
      </c>
      <c r="O576" s="107"/>
    </row>
    <row r="577" spans="1:15">
      <c r="A577" s="279" t="s">
        <v>29</v>
      </c>
      <c r="B577" s="59" t="s">
        <v>663</v>
      </c>
      <c r="C577" s="59" t="s">
        <v>663</v>
      </c>
      <c r="D577" s="59" t="s">
        <v>664</v>
      </c>
      <c r="E577" s="59" t="s">
        <v>652</v>
      </c>
      <c r="F577" s="59" t="s">
        <v>443</v>
      </c>
      <c r="G577" s="59" t="s">
        <v>482</v>
      </c>
      <c r="H577" s="59" t="str">
        <f>VLOOKUP(G577,Ruimtesoort[],2,FALSE)</f>
        <v>Sanitair</v>
      </c>
      <c r="I577" s="102">
        <v>0.23</v>
      </c>
      <c r="J577" s="61" t="s">
        <v>474</v>
      </c>
      <c r="K577" s="65">
        <v>4.5</v>
      </c>
      <c r="L577" s="99">
        <f>_xlfn.XLOOKUP(Ruimtestaat[[#This Row],[Ruimtesoort / Werkprogramma ]],'Prijzenblad Keender'!$C$2:$C$10,'Prijzenblad Keender'!$G$2:$G$10,"")</f>
        <v>0</v>
      </c>
      <c r="M577" s="280">
        <f t="shared" si="8"/>
        <v>0</v>
      </c>
      <c r="O577" s="107"/>
    </row>
    <row r="578" spans="1:15">
      <c r="A578" s="279" t="s">
        <v>29</v>
      </c>
      <c r="B578" s="59" t="s">
        <v>663</v>
      </c>
      <c r="C578" s="59" t="s">
        <v>663</v>
      </c>
      <c r="D578" s="59" t="s">
        <v>664</v>
      </c>
      <c r="E578" s="59" t="s">
        <v>652</v>
      </c>
      <c r="F578" s="59" t="s">
        <v>443</v>
      </c>
      <c r="G578" s="59" t="s">
        <v>466</v>
      </c>
      <c r="H578" s="59" t="str">
        <f>VLOOKUP(G578,Ruimtesoort[],2,FALSE)</f>
        <v>Sanitair</v>
      </c>
      <c r="I578" s="227">
        <v>0.24</v>
      </c>
      <c r="J578" s="61" t="s">
        <v>474</v>
      </c>
      <c r="K578" s="65">
        <v>1.5</v>
      </c>
      <c r="L578" s="99">
        <f>_xlfn.XLOOKUP(Ruimtestaat[[#This Row],[Ruimtesoort / Werkprogramma ]],'Prijzenblad Keender'!$C$2:$C$10,'Prijzenblad Keender'!$G$2:$G$10,"")</f>
        <v>0</v>
      </c>
      <c r="M578" s="280">
        <f t="shared" si="8"/>
        <v>0</v>
      </c>
      <c r="O578" s="107"/>
    </row>
    <row r="579" spans="1:15">
      <c r="A579" s="279" t="s">
        <v>29</v>
      </c>
      <c r="B579" s="59" t="s">
        <v>663</v>
      </c>
      <c r="C579" s="59" t="s">
        <v>663</v>
      </c>
      <c r="D579" s="59" t="s">
        <v>664</v>
      </c>
      <c r="E579" s="59" t="s">
        <v>652</v>
      </c>
      <c r="F579" s="59" t="s">
        <v>443</v>
      </c>
      <c r="G579" s="59" t="s">
        <v>466</v>
      </c>
      <c r="H579" s="59" t="str">
        <f>VLOOKUP(G579,Ruimtesoort[],2,FALSE)</f>
        <v>Sanitair</v>
      </c>
      <c r="I579" s="102">
        <v>0.25</v>
      </c>
      <c r="J579" s="61" t="s">
        <v>474</v>
      </c>
      <c r="K579" s="65">
        <v>1.5</v>
      </c>
      <c r="L579" s="99">
        <f>_xlfn.XLOOKUP(Ruimtestaat[[#This Row],[Ruimtesoort / Werkprogramma ]],'Prijzenblad Keender'!$C$2:$C$10,'Prijzenblad Keender'!$G$2:$G$10,"")</f>
        <v>0</v>
      </c>
      <c r="M579" s="280">
        <f t="shared" si="8"/>
        <v>0</v>
      </c>
      <c r="O579" s="107"/>
    </row>
    <row r="580" spans="1:15">
      <c r="A580" s="279" t="s">
        <v>29</v>
      </c>
      <c r="B580" s="59" t="s">
        <v>663</v>
      </c>
      <c r="C580" s="59" t="s">
        <v>663</v>
      </c>
      <c r="D580" s="59" t="s">
        <v>664</v>
      </c>
      <c r="E580" s="59" t="s">
        <v>652</v>
      </c>
      <c r="F580" s="59" t="s">
        <v>443</v>
      </c>
      <c r="G580" s="59" t="s">
        <v>466</v>
      </c>
      <c r="H580" s="59" t="str">
        <f>VLOOKUP(G580,Ruimtesoort[],2,FALSE)</f>
        <v>Sanitair</v>
      </c>
      <c r="I580" s="227">
        <v>0.26</v>
      </c>
      <c r="J580" s="61" t="s">
        <v>474</v>
      </c>
      <c r="K580" s="65">
        <v>1.5</v>
      </c>
      <c r="L580" s="99">
        <f>_xlfn.XLOOKUP(Ruimtestaat[[#This Row],[Ruimtesoort / Werkprogramma ]],'Prijzenblad Keender'!$C$2:$C$10,'Prijzenblad Keender'!$G$2:$G$10,"")</f>
        <v>0</v>
      </c>
      <c r="M580" s="280">
        <f t="shared" ref="M580:M643" si="9">IF(L580=0,0,L580*K580)</f>
        <v>0</v>
      </c>
      <c r="O580" s="107"/>
    </row>
    <row r="581" spans="1:15">
      <c r="A581" s="279" t="s">
        <v>29</v>
      </c>
      <c r="B581" s="59" t="s">
        <v>663</v>
      </c>
      <c r="C581" s="59" t="s">
        <v>663</v>
      </c>
      <c r="D581" s="59" t="s">
        <v>664</v>
      </c>
      <c r="E581" s="59" t="s">
        <v>652</v>
      </c>
      <c r="F581" s="59" t="s">
        <v>443</v>
      </c>
      <c r="G581" s="59" t="s">
        <v>466</v>
      </c>
      <c r="H581" s="59" t="str">
        <f>VLOOKUP(G581,Ruimtesoort[],2,FALSE)</f>
        <v>Sanitair</v>
      </c>
      <c r="I581" s="102">
        <v>0.27</v>
      </c>
      <c r="J581" s="61" t="s">
        <v>474</v>
      </c>
      <c r="K581" s="65">
        <v>1.5</v>
      </c>
      <c r="L581" s="99">
        <f>_xlfn.XLOOKUP(Ruimtestaat[[#This Row],[Ruimtesoort / Werkprogramma ]],'Prijzenblad Keender'!$C$2:$C$10,'Prijzenblad Keender'!$G$2:$G$10,"")</f>
        <v>0</v>
      </c>
      <c r="M581" s="280">
        <f t="shared" si="9"/>
        <v>0</v>
      </c>
      <c r="O581" s="107"/>
    </row>
    <row r="582" spans="1:15">
      <c r="A582" s="279" t="s">
        <v>29</v>
      </c>
      <c r="B582" s="59" t="s">
        <v>663</v>
      </c>
      <c r="C582" s="59" t="s">
        <v>663</v>
      </c>
      <c r="D582" s="59" t="s">
        <v>664</v>
      </c>
      <c r="E582" s="59" t="s">
        <v>652</v>
      </c>
      <c r="F582" s="59" t="s">
        <v>443</v>
      </c>
      <c r="G582" s="59" t="s">
        <v>466</v>
      </c>
      <c r="H582" s="59" t="str">
        <f>VLOOKUP(G582,Ruimtesoort[],2,FALSE)</f>
        <v>Sanitair</v>
      </c>
      <c r="I582" s="227">
        <v>0.28000000000000003</v>
      </c>
      <c r="J582" s="61" t="s">
        <v>474</v>
      </c>
      <c r="K582" s="65">
        <v>1.5</v>
      </c>
      <c r="L582" s="99">
        <f>_xlfn.XLOOKUP(Ruimtestaat[[#This Row],[Ruimtesoort / Werkprogramma ]],'Prijzenblad Keender'!$C$2:$C$10,'Prijzenblad Keender'!$G$2:$G$10,"")</f>
        <v>0</v>
      </c>
      <c r="M582" s="280">
        <f t="shared" si="9"/>
        <v>0</v>
      </c>
      <c r="O582" s="107"/>
    </row>
    <row r="583" spans="1:15">
      <c r="A583" s="279" t="s">
        <v>29</v>
      </c>
      <c r="B583" s="59" t="s">
        <v>663</v>
      </c>
      <c r="C583" s="59" t="s">
        <v>663</v>
      </c>
      <c r="D583" s="59" t="s">
        <v>664</v>
      </c>
      <c r="E583" s="59" t="s">
        <v>652</v>
      </c>
      <c r="F583" s="59" t="s">
        <v>443</v>
      </c>
      <c r="G583" s="59" t="s">
        <v>466</v>
      </c>
      <c r="H583" s="59" t="str">
        <f>VLOOKUP(G583,Ruimtesoort[],2,FALSE)</f>
        <v>Sanitair</v>
      </c>
      <c r="I583" s="102">
        <v>0.28999999999999998</v>
      </c>
      <c r="J583" s="61" t="s">
        <v>474</v>
      </c>
      <c r="K583" s="65">
        <v>1.5</v>
      </c>
      <c r="L583" s="99">
        <f>_xlfn.XLOOKUP(Ruimtestaat[[#This Row],[Ruimtesoort / Werkprogramma ]],'Prijzenblad Keender'!$C$2:$C$10,'Prijzenblad Keender'!$G$2:$G$10,"")</f>
        <v>0</v>
      </c>
      <c r="M583" s="280">
        <f t="shared" si="9"/>
        <v>0</v>
      </c>
      <c r="O583" s="107"/>
    </row>
    <row r="584" spans="1:15">
      <c r="A584" s="279" t="s">
        <v>29</v>
      </c>
      <c r="B584" s="59" t="s">
        <v>663</v>
      </c>
      <c r="C584" s="59" t="s">
        <v>663</v>
      </c>
      <c r="D584" s="59" t="s">
        <v>664</v>
      </c>
      <c r="E584" s="59" t="s">
        <v>652</v>
      </c>
      <c r="F584" s="59" t="s">
        <v>443</v>
      </c>
      <c r="G584" s="59" t="s">
        <v>453</v>
      </c>
      <c r="H584" s="59" t="str">
        <f>VLOOKUP(G584,Ruimtesoort[],2,FALSE)</f>
        <v>Verkeersruimte</v>
      </c>
      <c r="I584" s="227">
        <v>0.3</v>
      </c>
      <c r="J584" s="61" t="s">
        <v>458</v>
      </c>
      <c r="K584" s="65">
        <v>56.5</v>
      </c>
      <c r="L584" s="99">
        <f>_xlfn.XLOOKUP(Ruimtestaat[[#This Row],[Ruimtesoort / Werkprogramma ]],'Prijzenblad Keender'!$C$2:$C$10,'Prijzenblad Keender'!$G$2:$G$10,"")</f>
        <v>0</v>
      </c>
      <c r="M584" s="280">
        <f t="shared" si="9"/>
        <v>0</v>
      </c>
      <c r="O584" s="107"/>
    </row>
    <row r="585" spans="1:15">
      <c r="A585" s="279" t="s">
        <v>29</v>
      </c>
      <c r="B585" s="59" t="s">
        <v>663</v>
      </c>
      <c r="C585" s="59" t="s">
        <v>663</v>
      </c>
      <c r="D585" s="59" t="s">
        <v>664</v>
      </c>
      <c r="E585" s="59" t="s">
        <v>652</v>
      </c>
      <c r="F585" s="59" t="s">
        <v>443</v>
      </c>
      <c r="G585" s="59" t="s">
        <v>453</v>
      </c>
      <c r="H585" s="59" t="str">
        <f>VLOOKUP(G585,Ruimtesoort[],2,FALSE)</f>
        <v>Verkeersruimte</v>
      </c>
      <c r="I585" s="102">
        <v>0.31</v>
      </c>
      <c r="J585" s="61" t="s">
        <v>458</v>
      </c>
      <c r="K585" s="65">
        <v>77</v>
      </c>
      <c r="L585" s="99">
        <f>_xlfn.XLOOKUP(Ruimtestaat[[#This Row],[Ruimtesoort / Werkprogramma ]],'Prijzenblad Keender'!$C$2:$C$10,'Prijzenblad Keender'!$G$2:$G$10,"")</f>
        <v>0</v>
      </c>
      <c r="M585" s="280">
        <f t="shared" si="9"/>
        <v>0</v>
      </c>
      <c r="O585" s="107"/>
    </row>
    <row r="586" spans="1:15">
      <c r="A586" s="279" t="s">
        <v>29</v>
      </c>
      <c r="B586" s="59" t="s">
        <v>663</v>
      </c>
      <c r="C586" s="59" t="s">
        <v>663</v>
      </c>
      <c r="D586" s="59" t="s">
        <v>664</v>
      </c>
      <c r="E586" s="59" t="s">
        <v>652</v>
      </c>
      <c r="F586" s="59" t="s">
        <v>443</v>
      </c>
      <c r="G586" s="59" t="s">
        <v>406</v>
      </c>
      <c r="H586" s="59" t="str">
        <f>VLOOKUP(G586,Ruimtesoort[],2,FALSE)</f>
        <v>Niet in onderhoud</v>
      </c>
      <c r="I586" s="227">
        <v>0.32</v>
      </c>
      <c r="J586" s="61" t="s">
        <v>458</v>
      </c>
      <c r="K586" s="65">
        <v>19</v>
      </c>
      <c r="L586" s="99">
        <f>_xlfn.XLOOKUP(Ruimtestaat[[#This Row],[Ruimtesoort / Werkprogramma ]],'Prijzenblad Keender'!$C$2:$C$10,'Prijzenblad Keender'!$G$2:$G$10,"")</f>
        <v>0</v>
      </c>
      <c r="M586" s="280">
        <f t="shared" si="9"/>
        <v>0</v>
      </c>
      <c r="O586" s="107"/>
    </row>
    <row r="587" spans="1:15">
      <c r="A587" s="279" t="s">
        <v>29</v>
      </c>
      <c r="B587" s="59" t="s">
        <v>663</v>
      </c>
      <c r="C587" s="59" t="s">
        <v>663</v>
      </c>
      <c r="D587" s="59" t="s">
        <v>664</v>
      </c>
      <c r="E587" s="59" t="s">
        <v>652</v>
      </c>
      <c r="F587" s="59" t="s">
        <v>443</v>
      </c>
      <c r="G587" s="59" t="s">
        <v>460</v>
      </c>
      <c r="H587" s="59" t="str">
        <f>VLOOKUP(G587,Ruimtesoort[],2,FALSE)</f>
        <v>Restauratieve ruimte</v>
      </c>
      <c r="I587" s="102">
        <v>0.33</v>
      </c>
      <c r="J587" s="61" t="s">
        <v>458</v>
      </c>
      <c r="K587" s="65">
        <v>9</v>
      </c>
      <c r="L587" s="99">
        <f>_xlfn.XLOOKUP(Ruimtestaat[[#This Row],[Ruimtesoort / Werkprogramma ]],'Prijzenblad Keender'!$C$2:$C$10,'Prijzenblad Keender'!$G$2:$G$10,"")</f>
        <v>0</v>
      </c>
      <c r="M587" s="280">
        <f t="shared" si="9"/>
        <v>0</v>
      </c>
      <c r="O587" s="107"/>
    </row>
    <row r="588" spans="1:15">
      <c r="A588" s="279" t="s">
        <v>29</v>
      </c>
      <c r="B588" s="59" t="s">
        <v>663</v>
      </c>
      <c r="C588" s="59" t="s">
        <v>663</v>
      </c>
      <c r="D588" s="59" t="s">
        <v>664</v>
      </c>
      <c r="E588" s="59" t="s">
        <v>652</v>
      </c>
      <c r="F588" s="59" t="s">
        <v>443</v>
      </c>
      <c r="G588" s="59" t="s">
        <v>407</v>
      </c>
      <c r="H588" s="59" t="str">
        <f>VLOOKUP(G588,Ruimtesoort[],2,FALSE)</f>
        <v>BSO / kinderdagopvang /peuterspeelzaal</v>
      </c>
      <c r="I588" s="227">
        <v>0.34</v>
      </c>
      <c r="J588" s="61" t="s">
        <v>458</v>
      </c>
      <c r="K588" s="65">
        <v>25.5</v>
      </c>
      <c r="L588" s="99">
        <f>_xlfn.XLOOKUP(Ruimtestaat[[#This Row],[Ruimtesoort / Werkprogramma ]],'Prijzenblad Keender'!$C$2:$C$10,'Prijzenblad Keender'!$G$2:$G$10,"")</f>
        <v>0</v>
      </c>
      <c r="M588" s="280">
        <f t="shared" si="9"/>
        <v>0</v>
      </c>
      <c r="O588" s="107"/>
    </row>
    <row r="589" spans="1:15">
      <c r="A589" s="279" t="s">
        <v>29</v>
      </c>
      <c r="B589" s="59" t="s">
        <v>663</v>
      </c>
      <c r="C589" s="59" t="s">
        <v>663</v>
      </c>
      <c r="D589" s="59" t="s">
        <v>664</v>
      </c>
      <c r="E589" s="59" t="s">
        <v>652</v>
      </c>
      <c r="F589" s="59" t="s">
        <v>443</v>
      </c>
      <c r="G589" s="59" t="s">
        <v>408</v>
      </c>
      <c r="H589" s="59" t="str">
        <f>VLOOKUP(G589,Ruimtesoort[],2,FALSE)</f>
        <v>BSO / kinderdagopvang /peuterspeelzaal</v>
      </c>
      <c r="I589" s="102">
        <v>0.35</v>
      </c>
      <c r="J589" s="61" t="s">
        <v>458</v>
      </c>
      <c r="K589" s="65">
        <v>4.5</v>
      </c>
      <c r="L589" s="99">
        <f>_xlfn.XLOOKUP(Ruimtestaat[[#This Row],[Ruimtesoort / Werkprogramma ]],'Prijzenblad Keender'!$C$2:$C$10,'Prijzenblad Keender'!$G$2:$G$10,"")</f>
        <v>0</v>
      </c>
      <c r="M589" s="280">
        <f t="shared" si="9"/>
        <v>0</v>
      </c>
      <c r="O589" s="107"/>
    </row>
    <row r="590" spans="1:15">
      <c r="A590" s="279" t="s">
        <v>29</v>
      </c>
      <c r="B590" s="59" t="s">
        <v>663</v>
      </c>
      <c r="C590" s="59" t="s">
        <v>663</v>
      </c>
      <c r="D590" s="59" t="s">
        <v>664</v>
      </c>
      <c r="E590" s="59" t="s">
        <v>652</v>
      </c>
      <c r="F590" s="59" t="s">
        <v>443</v>
      </c>
      <c r="G590" s="59" t="s">
        <v>409</v>
      </c>
      <c r="H590" s="59" t="str">
        <f>VLOOKUP(G590,Ruimtesoort[],2,FALSE)</f>
        <v>BSO / kinderdagopvang /peuterspeelzaal</v>
      </c>
      <c r="I590" s="227">
        <v>0.36</v>
      </c>
      <c r="J590" s="61" t="s">
        <v>445</v>
      </c>
      <c r="K590" s="65">
        <v>70</v>
      </c>
      <c r="L590" s="99">
        <f>_xlfn.XLOOKUP(Ruimtestaat[[#This Row],[Ruimtesoort / Werkprogramma ]],'Prijzenblad Keender'!$C$2:$C$10,'Prijzenblad Keender'!$G$2:$G$10,"")</f>
        <v>0</v>
      </c>
      <c r="M590" s="280">
        <f t="shared" si="9"/>
        <v>0</v>
      </c>
      <c r="O590" s="107"/>
    </row>
    <row r="591" spans="1:15">
      <c r="A591" s="279" t="s">
        <v>29</v>
      </c>
      <c r="B591" s="59" t="s">
        <v>663</v>
      </c>
      <c r="C591" s="59" t="s">
        <v>663</v>
      </c>
      <c r="D591" s="59" t="s">
        <v>664</v>
      </c>
      <c r="E591" s="59" t="s">
        <v>652</v>
      </c>
      <c r="F591" s="59" t="s">
        <v>443</v>
      </c>
      <c r="G591" s="59" t="s">
        <v>466</v>
      </c>
      <c r="H591" s="59" t="str">
        <f>VLOOKUP(G591,Ruimtesoort[],2,FALSE)</f>
        <v>Sanitair</v>
      </c>
      <c r="I591" s="102">
        <v>0.37</v>
      </c>
      <c r="J591" s="61" t="s">
        <v>474</v>
      </c>
      <c r="K591" s="65">
        <v>8.5</v>
      </c>
      <c r="L591" s="99">
        <f>_xlfn.XLOOKUP(Ruimtestaat[[#This Row],[Ruimtesoort / Werkprogramma ]],'Prijzenblad Keender'!$C$2:$C$10,'Prijzenblad Keender'!$G$2:$G$10,"")</f>
        <v>0</v>
      </c>
      <c r="M591" s="280">
        <f t="shared" si="9"/>
        <v>0</v>
      </c>
      <c r="O591" s="107"/>
    </row>
    <row r="592" spans="1:15">
      <c r="A592" s="279" t="s">
        <v>29</v>
      </c>
      <c r="B592" s="59" t="s">
        <v>663</v>
      </c>
      <c r="C592" s="59" t="s">
        <v>663</v>
      </c>
      <c r="D592" s="59" t="s">
        <v>664</v>
      </c>
      <c r="E592" s="59" t="s">
        <v>652</v>
      </c>
      <c r="F592" s="59" t="s">
        <v>443</v>
      </c>
      <c r="G592" s="59" t="s">
        <v>660</v>
      </c>
      <c r="H592" s="59" t="str">
        <f>VLOOKUP(G592,Ruimtesoort[],2,FALSE)</f>
        <v>Niet in onderhoud</v>
      </c>
      <c r="I592" s="227">
        <v>0.38</v>
      </c>
      <c r="J592" s="61" t="s">
        <v>445</v>
      </c>
      <c r="K592" s="65">
        <v>8</v>
      </c>
      <c r="L592" s="99">
        <f>_xlfn.XLOOKUP(Ruimtestaat[[#This Row],[Ruimtesoort / Werkprogramma ]],'Prijzenblad Keender'!$C$2:$C$10,'Prijzenblad Keender'!$G$2:$G$10,"")</f>
        <v>0</v>
      </c>
      <c r="M592" s="280">
        <f t="shared" si="9"/>
        <v>0</v>
      </c>
      <c r="O592" s="107"/>
    </row>
    <row r="593" spans="1:15">
      <c r="A593" s="279" t="s">
        <v>29</v>
      </c>
      <c r="B593" s="59" t="s">
        <v>663</v>
      </c>
      <c r="C593" s="59" t="s">
        <v>663</v>
      </c>
      <c r="D593" s="59" t="s">
        <v>664</v>
      </c>
      <c r="E593" s="59" t="s">
        <v>652</v>
      </c>
      <c r="F593" s="59" t="s">
        <v>443</v>
      </c>
      <c r="G593" s="59" t="s">
        <v>466</v>
      </c>
      <c r="H593" s="59" t="str">
        <f>VLOOKUP(G593,Ruimtesoort[],2,FALSE)</f>
        <v>Sanitair</v>
      </c>
      <c r="I593" s="227" t="s">
        <v>667</v>
      </c>
      <c r="J593" s="61" t="s">
        <v>474</v>
      </c>
      <c r="K593" s="65">
        <v>3</v>
      </c>
      <c r="L593" s="99">
        <f>_xlfn.XLOOKUP(Ruimtestaat[[#This Row],[Ruimtesoort / Werkprogramma ]],'Prijzenblad Keender'!$C$2:$C$10,'Prijzenblad Keender'!$G$2:$G$10,"")</f>
        <v>0</v>
      </c>
      <c r="M593" s="280">
        <f t="shared" si="9"/>
        <v>0</v>
      </c>
      <c r="O593" s="107"/>
    </row>
    <row r="594" spans="1:15">
      <c r="A594" s="279" t="s">
        <v>29</v>
      </c>
      <c r="B594" s="59" t="s">
        <v>663</v>
      </c>
      <c r="C594" s="59" t="s">
        <v>663</v>
      </c>
      <c r="D594" s="59" t="s">
        <v>664</v>
      </c>
      <c r="E594" s="59" t="s">
        <v>652</v>
      </c>
      <c r="F594" s="59" t="s">
        <v>443</v>
      </c>
      <c r="G594" s="59" t="s">
        <v>466</v>
      </c>
      <c r="H594" s="59" t="str">
        <f>VLOOKUP(G594,Ruimtesoort[],2,FALSE)</f>
        <v>Sanitair</v>
      </c>
      <c r="I594" s="102" t="s">
        <v>668</v>
      </c>
      <c r="J594" s="61" t="s">
        <v>474</v>
      </c>
      <c r="K594" s="65">
        <v>4.5</v>
      </c>
      <c r="L594" s="99">
        <f>_xlfn.XLOOKUP(Ruimtestaat[[#This Row],[Ruimtesoort / Werkprogramma ]],'Prijzenblad Keender'!$C$2:$C$10,'Prijzenblad Keender'!$G$2:$G$10,"")</f>
        <v>0</v>
      </c>
      <c r="M594" s="280">
        <f t="shared" si="9"/>
        <v>0</v>
      </c>
      <c r="O594" s="107"/>
    </row>
    <row r="595" spans="1:15">
      <c r="A595" s="279" t="s">
        <v>29</v>
      </c>
      <c r="B595" s="59" t="s">
        <v>663</v>
      </c>
      <c r="C595" s="59" t="s">
        <v>663</v>
      </c>
      <c r="D595" s="59" t="s">
        <v>664</v>
      </c>
      <c r="E595" s="59" t="s">
        <v>652</v>
      </c>
      <c r="F595" s="59" t="s">
        <v>443</v>
      </c>
      <c r="G595" s="59" t="s">
        <v>410</v>
      </c>
      <c r="H595" s="59" t="str">
        <f>VLOOKUP(G595,Ruimtesoort[],2,FALSE)</f>
        <v>BSO / kinderdagopvang /peuterspeelzaal</v>
      </c>
      <c r="I595" s="227">
        <v>0.4</v>
      </c>
      <c r="J595" s="61" t="s">
        <v>445</v>
      </c>
      <c r="K595" s="65">
        <v>45.5</v>
      </c>
      <c r="L595" s="99">
        <f>_xlfn.XLOOKUP(Ruimtestaat[[#This Row],[Ruimtesoort / Werkprogramma ]],'Prijzenblad Keender'!$C$2:$C$10,'Prijzenblad Keender'!$G$2:$G$10,"")</f>
        <v>0</v>
      </c>
      <c r="M595" s="280">
        <f t="shared" si="9"/>
        <v>0</v>
      </c>
      <c r="O595" s="107"/>
    </row>
    <row r="596" spans="1:15">
      <c r="A596" s="279" t="s">
        <v>29</v>
      </c>
      <c r="B596" s="59" t="s">
        <v>663</v>
      </c>
      <c r="C596" s="59" t="s">
        <v>663</v>
      </c>
      <c r="D596" s="59" t="s">
        <v>664</v>
      </c>
      <c r="E596" s="59" t="s">
        <v>652</v>
      </c>
      <c r="F596" s="59" t="s">
        <v>443</v>
      </c>
      <c r="G596" s="59" t="s">
        <v>669</v>
      </c>
      <c r="H596" s="59" t="str">
        <f>VLOOKUP(G596,Ruimtesoort[],2,FALSE)</f>
        <v>Vakspecifieke ruimte</v>
      </c>
      <c r="I596" s="102">
        <v>0.41</v>
      </c>
      <c r="J596" s="61" t="s">
        <v>445</v>
      </c>
      <c r="K596" s="65">
        <v>7</v>
      </c>
      <c r="L596" s="99">
        <f>_xlfn.XLOOKUP(Ruimtestaat[[#This Row],[Ruimtesoort / Werkprogramma ]],'Prijzenblad Keender'!$C$2:$C$10,'Prijzenblad Keender'!$G$2:$G$10,"")</f>
        <v>0</v>
      </c>
      <c r="M596" s="280">
        <f t="shared" si="9"/>
        <v>0</v>
      </c>
      <c r="O596" s="107"/>
    </row>
    <row r="597" spans="1:15">
      <c r="A597" s="279" t="s">
        <v>29</v>
      </c>
      <c r="B597" s="59" t="s">
        <v>663</v>
      </c>
      <c r="C597" s="59" t="s">
        <v>663</v>
      </c>
      <c r="D597" s="59" t="s">
        <v>664</v>
      </c>
      <c r="E597" s="59" t="s">
        <v>652</v>
      </c>
      <c r="F597" s="59" t="s">
        <v>443</v>
      </c>
      <c r="G597" s="59" t="s">
        <v>313</v>
      </c>
      <c r="H597" s="59" t="str">
        <f>VLOOKUP(G597,Ruimtesoort[],2,FALSE)</f>
        <v>Vakspecifieke ruimte</v>
      </c>
      <c r="I597" s="227">
        <v>0.42</v>
      </c>
      <c r="J597" s="61" t="s">
        <v>445</v>
      </c>
      <c r="K597" s="65">
        <v>7</v>
      </c>
      <c r="L597" s="99">
        <f>_xlfn.XLOOKUP(Ruimtestaat[[#This Row],[Ruimtesoort / Werkprogramma ]],'Prijzenblad Keender'!$C$2:$C$10,'Prijzenblad Keender'!$G$2:$G$10,"")</f>
        <v>0</v>
      </c>
      <c r="M597" s="280">
        <f t="shared" si="9"/>
        <v>0</v>
      </c>
      <c r="O597" s="107"/>
    </row>
    <row r="598" spans="1:15">
      <c r="A598" s="279" t="s">
        <v>29</v>
      </c>
      <c r="B598" s="59" t="s">
        <v>663</v>
      </c>
      <c r="C598" s="59" t="s">
        <v>663</v>
      </c>
      <c r="D598" s="59" t="s">
        <v>664</v>
      </c>
      <c r="E598" s="59" t="s">
        <v>652</v>
      </c>
      <c r="F598" s="59" t="s">
        <v>443</v>
      </c>
      <c r="G598" s="59" t="s">
        <v>670</v>
      </c>
      <c r="H598" s="59" t="str">
        <f>VLOOKUP(G598,Ruimtesoort[],2,FALSE)</f>
        <v>BSO / kinderdagopvang /peuterspeelzaal</v>
      </c>
      <c r="I598" s="102">
        <v>0.43</v>
      </c>
      <c r="J598" s="61" t="s">
        <v>445</v>
      </c>
      <c r="K598" s="65">
        <v>11.5</v>
      </c>
      <c r="L598" s="99">
        <f>_xlfn.XLOOKUP(Ruimtestaat[[#This Row],[Ruimtesoort / Werkprogramma ]],'Prijzenblad Keender'!$C$2:$C$10,'Prijzenblad Keender'!$G$2:$G$10,"")</f>
        <v>0</v>
      </c>
      <c r="M598" s="280">
        <f t="shared" si="9"/>
        <v>0</v>
      </c>
      <c r="O598" s="107"/>
    </row>
    <row r="599" spans="1:15">
      <c r="A599" s="279" t="s">
        <v>29</v>
      </c>
      <c r="B599" s="59" t="s">
        <v>663</v>
      </c>
      <c r="C599" s="59" t="s">
        <v>663</v>
      </c>
      <c r="D599" s="59" t="s">
        <v>664</v>
      </c>
      <c r="E599" s="59" t="s">
        <v>652</v>
      </c>
      <c r="F599" s="59" t="s">
        <v>443</v>
      </c>
      <c r="G599" s="59" t="s">
        <v>411</v>
      </c>
      <c r="H599" s="59" t="str">
        <f>VLOOKUP(G599,Ruimtesoort[],2,FALSE)</f>
        <v>BSO / kinderdagopvang /peuterspeelzaal</v>
      </c>
      <c r="I599" s="227">
        <v>0.44</v>
      </c>
      <c r="J599" s="61" t="s">
        <v>445</v>
      </c>
      <c r="K599" s="65">
        <v>42.5</v>
      </c>
      <c r="L599" s="99">
        <f>_xlfn.XLOOKUP(Ruimtestaat[[#This Row],[Ruimtesoort / Werkprogramma ]],'Prijzenblad Keender'!$C$2:$C$10,'Prijzenblad Keender'!$G$2:$G$10,"")</f>
        <v>0</v>
      </c>
      <c r="M599" s="280">
        <f t="shared" si="9"/>
        <v>0</v>
      </c>
      <c r="O599" s="107"/>
    </row>
    <row r="600" spans="1:15">
      <c r="A600" s="279" t="s">
        <v>29</v>
      </c>
      <c r="B600" s="59" t="s">
        <v>663</v>
      </c>
      <c r="C600" s="59" t="s">
        <v>663</v>
      </c>
      <c r="D600" s="59" t="s">
        <v>664</v>
      </c>
      <c r="E600" s="59" t="s">
        <v>652</v>
      </c>
      <c r="F600" s="59" t="s">
        <v>443</v>
      </c>
      <c r="G600" s="59" t="s">
        <v>167</v>
      </c>
      <c r="H600" s="59" t="str">
        <f>VLOOKUP(G600,Ruimtesoort[],2,FALSE)</f>
        <v>Administratieve ruimte</v>
      </c>
      <c r="I600" s="102">
        <v>0.45</v>
      </c>
      <c r="J600" s="61" t="s">
        <v>445</v>
      </c>
      <c r="K600" s="65">
        <v>8</v>
      </c>
      <c r="L600" s="99">
        <f>_xlfn.XLOOKUP(Ruimtestaat[[#This Row],[Ruimtesoort / Werkprogramma ]],'Prijzenblad Keender'!$C$2:$C$10,'Prijzenblad Keender'!$G$2:$G$10,"")</f>
        <v>0</v>
      </c>
      <c r="M600" s="280">
        <f t="shared" si="9"/>
        <v>0</v>
      </c>
      <c r="O600" s="107"/>
    </row>
    <row r="601" spans="1:15">
      <c r="A601" s="279" t="s">
        <v>29</v>
      </c>
      <c r="B601" s="59" t="s">
        <v>663</v>
      </c>
      <c r="C601" s="59" t="s">
        <v>663</v>
      </c>
      <c r="D601" s="59" t="s">
        <v>664</v>
      </c>
      <c r="E601" s="59" t="s">
        <v>652</v>
      </c>
      <c r="F601" s="59" t="s">
        <v>443</v>
      </c>
      <c r="G601" s="59" t="s">
        <v>444</v>
      </c>
      <c r="H601" s="59" t="str">
        <f>VLOOKUP(G601,Ruimtesoort[],2,FALSE)</f>
        <v>Niet in onderhoud</v>
      </c>
      <c r="I601" s="227">
        <v>0.46</v>
      </c>
      <c r="J601" s="61" t="s">
        <v>671</v>
      </c>
      <c r="K601" s="65">
        <v>6</v>
      </c>
      <c r="L601" s="99">
        <f>_xlfn.XLOOKUP(Ruimtestaat[[#This Row],[Ruimtesoort / Werkprogramma ]],'Prijzenblad Keender'!$C$2:$C$10,'Prijzenblad Keender'!$G$2:$G$10,"")</f>
        <v>0</v>
      </c>
      <c r="M601" s="280">
        <f t="shared" si="9"/>
        <v>0</v>
      </c>
      <c r="O601" s="107"/>
    </row>
    <row r="602" spans="1:15">
      <c r="A602" s="279" t="s">
        <v>29</v>
      </c>
      <c r="B602" s="59" t="s">
        <v>663</v>
      </c>
      <c r="C602" s="59" t="s">
        <v>663</v>
      </c>
      <c r="D602" s="59" t="s">
        <v>664</v>
      </c>
      <c r="E602" s="59" t="s">
        <v>652</v>
      </c>
      <c r="F602" s="59" t="s">
        <v>443</v>
      </c>
      <c r="G602" s="59" t="s">
        <v>672</v>
      </c>
      <c r="H602" s="59" t="str">
        <f>VLOOKUP(G602,Ruimtesoort[],2,FALSE)</f>
        <v>Sanitair</v>
      </c>
      <c r="I602" s="102">
        <v>0.47</v>
      </c>
      <c r="J602" s="61" t="s">
        <v>671</v>
      </c>
      <c r="K602" s="65">
        <v>5</v>
      </c>
      <c r="L602" s="99">
        <f>_xlfn.XLOOKUP(Ruimtestaat[[#This Row],[Ruimtesoort / Werkprogramma ]],'Prijzenblad Keender'!$C$2:$C$10,'Prijzenblad Keender'!$G$2:$G$10,"")</f>
        <v>0</v>
      </c>
      <c r="M602" s="280">
        <f t="shared" si="9"/>
        <v>0</v>
      </c>
      <c r="O602" s="107"/>
    </row>
    <row r="603" spans="1:15">
      <c r="A603" s="279" t="s">
        <v>29</v>
      </c>
      <c r="B603" s="59" t="s">
        <v>663</v>
      </c>
      <c r="C603" s="59" t="s">
        <v>663</v>
      </c>
      <c r="D603" s="59" t="s">
        <v>664</v>
      </c>
      <c r="E603" s="59" t="s">
        <v>652</v>
      </c>
      <c r="F603" s="59" t="s">
        <v>443</v>
      </c>
      <c r="G603" s="59" t="s">
        <v>403</v>
      </c>
      <c r="H603" s="59" t="str">
        <f>VLOOKUP(G603,Ruimtesoort[],2,FALSE)</f>
        <v>Verkeersruimte</v>
      </c>
      <c r="I603" s="227">
        <v>0.48</v>
      </c>
      <c r="J603" s="61" t="s">
        <v>458</v>
      </c>
      <c r="K603" s="65">
        <v>8.5</v>
      </c>
      <c r="L603" s="99">
        <f>_xlfn.XLOOKUP(Ruimtestaat[[#This Row],[Ruimtesoort / Werkprogramma ]],'Prijzenblad Keender'!$C$2:$C$10,'Prijzenblad Keender'!$G$2:$G$10,"")</f>
        <v>0</v>
      </c>
      <c r="M603" s="280">
        <f t="shared" si="9"/>
        <v>0</v>
      </c>
      <c r="O603" s="107"/>
    </row>
    <row r="604" spans="1:15">
      <c r="A604" s="279" t="s">
        <v>29</v>
      </c>
      <c r="B604" s="59" t="s">
        <v>663</v>
      </c>
      <c r="C604" s="59" t="s">
        <v>663</v>
      </c>
      <c r="D604" s="59" t="s">
        <v>664</v>
      </c>
      <c r="E604" s="59" t="s">
        <v>652</v>
      </c>
      <c r="F604" s="59" t="s">
        <v>443</v>
      </c>
      <c r="G604" s="59" t="s">
        <v>466</v>
      </c>
      <c r="H604" s="59" t="str">
        <f>VLOOKUP(G604,Ruimtesoort[],2,FALSE)</f>
        <v>Sanitair</v>
      </c>
      <c r="I604" s="102">
        <v>0.49</v>
      </c>
      <c r="J604" s="61" t="s">
        <v>474</v>
      </c>
      <c r="K604" s="65">
        <v>1.5</v>
      </c>
      <c r="L604" s="99">
        <f>_xlfn.XLOOKUP(Ruimtestaat[[#This Row],[Ruimtesoort / Werkprogramma ]],'Prijzenblad Keender'!$C$2:$C$10,'Prijzenblad Keender'!$G$2:$G$10,"")</f>
        <v>0</v>
      </c>
      <c r="M604" s="280">
        <f t="shared" si="9"/>
        <v>0</v>
      </c>
      <c r="O604" s="107"/>
    </row>
    <row r="605" spans="1:15">
      <c r="A605" s="279" t="s">
        <v>29</v>
      </c>
      <c r="B605" s="59" t="s">
        <v>663</v>
      </c>
      <c r="C605" s="59" t="s">
        <v>663</v>
      </c>
      <c r="D605" s="59" t="s">
        <v>664</v>
      </c>
      <c r="E605" s="59" t="s">
        <v>652</v>
      </c>
      <c r="F605" s="59" t="s">
        <v>443</v>
      </c>
      <c r="G605" s="59" t="s">
        <v>466</v>
      </c>
      <c r="H605" s="59" t="str">
        <f>VLOOKUP(G605,Ruimtesoort[],2,FALSE)</f>
        <v>Sanitair</v>
      </c>
      <c r="I605" s="227">
        <v>0.5</v>
      </c>
      <c r="J605" s="61" t="s">
        <v>474</v>
      </c>
      <c r="K605" s="65">
        <v>1.5</v>
      </c>
      <c r="L605" s="99">
        <f>_xlfn.XLOOKUP(Ruimtestaat[[#This Row],[Ruimtesoort / Werkprogramma ]],'Prijzenblad Keender'!$C$2:$C$10,'Prijzenblad Keender'!$G$2:$G$10,"")</f>
        <v>0</v>
      </c>
      <c r="M605" s="280">
        <f t="shared" si="9"/>
        <v>0</v>
      </c>
      <c r="O605" s="107"/>
    </row>
    <row r="606" spans="1:15">
      <c r="A606" s="279" t="s">
        <v>29</v>
      </c>
      <c r="B606" s="59" t="s">
        <v>663</v>
      </c>
      <c r="C606" s="59" t="s">
        <v>663</v>
      </c>
      <c r="D606" s="59" t="s">
        <v>664</v>
      </c>
      <c r="E606" s="59" t="s">
        <v>652</v>
      </c>
      <c r="F606" s="59" t="s">
        <v>443</v>
      </c>
      <c r="G606" s="59" t="s">
        <v>269</v>
      </c>
      <c r="H606" s="59" t="str">
        <f>VLOOKUP(G606,Ruimtesoort[],2,FALSE)</f>
        <v>Niet in onderhoud</v>
      </c>
      <c r="I606" s="102">
        <v>0.51</v>
      </c>
      <c r="J606" s="61" t="s">
        <v>445</v>
      </c>
      <c r="K606" s="65">
        <v>1</v>
      </c>
      <c r="L606" s="99">
        <f>_xlfn.XLOOKUP(Ruimtestaat[[#This Row],[Ruimtesoort / Werkprogramma ]],'Prijzenblad Keender'!$C$2:$C$10,'Prijzenblad Keender'!$G$2:$G$10,"")</f>
        <v>0</v>
      </c>
      <c r="M606" s="280">
        <f t="shared" si="9"/>
        <v>0</v>
      </c>
      <c r="O606" s="107"/>
    </row>
    <row r="607" spans="1:15">
      <c r="A607" s="279" t="s">
        <v>29</v>
      </c>
      <c r="B607" s="59" t="s">
        <v>663</v>
      </c>
      <c r="C607" s="59" t="s">
        <v>663</v>
      </c>
      <c r="D607" s="59" t="s">
        <v>664</v>
      </c>
      <c r="E607" s="59" t="s">
        <v>652</v>
      </c>
      <c r="F607" s="59" t="s">
        <v>443</v>
      </c>
      <c r="G607" s="59" t="s">
        <v>269</v>
      </c>
      <c r="H607" s="59" t="str">
        <f>VLOOKUP(G607,Ruimtesoort[],2,FALSE)</f>
        <v>Niet in onderhoud</v>
      </c>
      <c r="I607" s="227">
        <v>0.52</v>
      </c>
      <c r="J607" s="61" t="s">
        <v>445</v>
      </c>
      <c r="K607" s="65">
        <v>1</v>
      </c>
      <c r="L607" s="99">
        <f>_xlfn.XLOOKUP(Ruimtestaat[[#This Row],[Ruimtesoort / Werkprogramma ]],'Prijzenblad Keender'!$C$2:$C$10,'Prijzenblad Keender'!$G$2:$G$10,"")</f>
        <v>0</v>
      </c>
      <c r="M607" s="280">
        <f t="shared" si="9"/>
        <v>0</v>
      </c>
      <c r="O607" s="107"/>
    </row>
    <row r="608" spans="1:15">
      <c r="A608" s="279" t="s">
        <v>29</v>
      </c>
      <c r="B608" s="59" t="s">
        <v>663</v>
      </c>
      <c r="C608" s="59" t="s">
        <v>663</v>
      </c>
      <c r="D608" s="59" t="s">
        <v>664</v>
      </c>
      <c r="E608" s="59" t="s">
        <v>652</v>
      </c>
      <c r="F608" s="59" t="s">
        <v>443</v>
      </c>
      <c r="G608" s="59" t="s">
        <v>673</v>
      </c>
      <c r="H608" s="59" t="str">
        <f>VLOOKUP(G608,Ruimtesoort[],2,FALSE)</f>
        <v>Verkeersruimte</v>
      </c>
      <c r="I608" s="102">
        <v>0.53</v>
      </c>
      <c r="J608" s="61" t="s">
        <v>445</v>
      </c>
      <c r="K608" s="65">
        <v>2</v>
      </c>
      <c r="L608" s="99">
        <f>_xlfn.XLOOKUP(Ruimtestaat[[#This Row],[Ruimtesoort / Werkprogramma ]],'Prijzenblad Keender'!$C$2:$C$10,'Prijzenblad Keender'!$G$2:$G$10,"")</f>
        <v>0</v>
      </c>
      <c r="M608" s="280">
        <f t="shared" si="9"/>
        <v>0</v>
      </c>
      <c r="O608" s="107"/>
    </row>
    <row r="609" spans="1:15">
      <c r="A609" s="279" t="s">
        <v>29</v>
      </c>
      <c r="B609" s="59" t="s">
        <v>663</v>
      </c>
      <c r="C609" s="59" t="s">
        <v>663</v>
      </c>
      <c r="D609" s="59" t="s">
        <v>664</v>
      </c>
      <c r="E609" s="59" t="s">
        <v>652</v>
      </c>
      <c r="F609" s="59" t="s">
        <v>443</v>
      </c>
      <c r="G609" s="59" t="s">
        <v>406</v>
      </c>
      <c r="H609" s="59" t="str">
        <f>VLOOKUP(G609,Ruimtesoort[],2,FALSE)</f>
        <v>Niet in onderhoud</v>
      </c>
      <c r="I609" s="227">
        <v>0.54</v>
      </c>
      <c r="J609" s="61" t="s">
        <v>445</v>
      </c>
      <c r="K609" s="65">
        <v>12.5</v>
      </c>
      <c r="L609" s="99">
        <f>_xlfn.XLOOKUP(Ruimtestaat[[#This Row],[Ruimtesoort / Werkprogramma ]],'Prijzenblad Keender'!$C$2:$C$10,'Prijzenblad Keender'!$G$2:$G$10,"")</f>
        <v>0</v>
      </c>
      <c r="M609" s="280">
        <f t="shared" si="9"/>
        <v>0</v>
      </c>
      <c r="O609" s="107"/>
    </row>
    <row r="610" spans="1:15">
      <c r="A610" s="279" t="s">
        <v>29</v>
      </c>
      <c r="B610" s="59" t="s">
        <v>663</v>
      </c>
      <c r="C610" s="59" t="s">
        <v>663</v>
      </c>
      <c r="D610" s="59" t="s">
        <v>664</v>
      </c>
      <c r="E610" s="59" t="s">
        <v>652</v>
      </c>
      <c r="F610" s="59" t="s">
        <v>470</v>
      </c>
      <c r="G610" s="59" t="s">
        <v>412</v>
      </c>
      <c r="H610" s="59" t="str">
        <f>VLOOKUP(G610,Ruimtesoort[],2,FALSE)</f>
        <v>Niet in onderhoud</v>
      </c>
      <c r="I610" s="102">
        <v>1.01</v>
      </c>
      <c r="J610" s="61" t="s">
        <v>674</v>
      </c>
      <c r="K610" s="65">
        <v>41</v>
      </c>
      <c r="L610" s="99">
        <f>_xlfn.XLOOKUP(Ruimtestaat[[#This Row],[Ruimtesoort / Werkprogramma ]],'Prijzenblad Keender'!$C$2:$C$10,'Prijzenblad Keender'!$G$2:$G$10,"")</f>
        <v>0</v>
      </c>
      <c r="M610" s="280">
        <f t="shared" si="9"/>
        <v>0</v>
      </c>
      <c r="O610" s="107"/>
    </row>
    <row r="611" spans="1:15">
      <c r="A611" s="279" t="s">
        <v>29</v>
      </c>
      <c r="B611" s="59" t="s">
        <v>663</v>
      </c>
      <c r="C611" s="59" t="s">
        <v>663</v>
      </c>
      <c r="D611" s="59" t="s">
        <v>664</v>
      </c>
      <c r="E611" s="59" t="s">
        <v>652</v>
      </c>
      <c r="F611" s="59" t="s">
        <v>470</v>
      </c>
      <c r="G611" s="59" t="s">
        <v>404</v>
      </c>
      <c r="H611" s="59" t="str">
        <f>VLOOKUP(G611,Ruimtesoort[],2,FALSE)</f>
        <v>Klaslokaal</v>
      </c>
      <c r="I611" s="102">
        <v>1.02</v>
      </c>
      <c r="J611" s="61" t="s">
        <v>445</v>
      </c>
      <c r="K611" s="65">
        <v>52</v>
      </c>
      <c r="L611" s="99">
        <f>_xlfn.XLOOKUP(Ruimtestaat[[#This Row],[Ruimtesoort / Werkprogramma ]],'Prijzenblad Keender'!$C$2:$C$10,'Prijzenblad Keender'!$G$2:$G$10,"")</f>
        <v>0</v>
      </c>
      <c r="M611" s="280">
        <f t="shared" si="9"/>
        <v>0</v>
      </c>
      <c r="O611" s="107"/>
    </row>
    <row r="612" spans="1:15">
      <c r="A612" s="279" t="s">
        <v>29</v>
      </c>
      <c r="B612" s="59" t="s">
        <v>663</v>
      </c>
      <c r="C612" s="59" t="s">
        <v>663</v>
      </c>
      <c r="D612" s="59" t="s">
        <v>664</v>
      </c>
      <c r="E612" s="59" t="s">
        <v>652</v>
      </c>
      <c r="F612" s="59" t="s">
        <v>470</v>
      </c>
      <c r="G612" s="59" t="s">
        <v>404</v>
      </c>
      <c r="H612" s="59" t="str">
        <f>VLOOKUP(G612,Ruimtesoort[],2,FALSE)</f>
        <v>Klaslokaal</v>
      </c>
      <c r="I612" s="102">
        <v>1.03</v>
      </c>
      <c r="J612" s="61" t="s">
        <v>445</v>
      </c>
      <c r="K612" s="65">
        <v>50.5</v>
      </c>
      <c r="L612" s="99">
        <f>_xlfn.XLOOKUP(Ruimtestaat[[#This Row],[Ruimtesoort / Werkprogramma ]],'Prijzenblad Keender'!$C$2:$C$10,'Prijzenblad Keender'!$G$2:$G$10,"")</f>
        <v>0</v>
      </c>
      <c r="M612" s="280">
        <f t="shared" si="9"/>
        <v>0</v>
      </c>
      <c r="O612" s="107"/>
    </row>
    <row r="613" spans="1:15">
      <c r="A613" s="279" t="s">
        <v>29</v>
      </c>
      <c r="B613" s="59" t="s">
        <v>663</v>
      </c>
      <c r="C613" s="59" t="s">
        <v>663</v>
      </c>
      <c r="D613" s="59" t="s">
        <v>664</v>
      </c>
      <c r="E613" s="59" t="s">
        <v>652</v>
      </c>
      <c r="F613" s="59" t="s">
        <v>470</v>
      </c>
      <c r="G613" s="59" t="s">
        <v>666</v>
      </c>
      <c r="H613" s="59" t="str">
        <f>VLOOKUP(G613,Ruimtesoort[],2,FALSE)</f>
        <v>Vakspecifieke ruimte</v>
      </c>
      <c r="I613" s="102">
        <v>1.04</v>
      </c>
      <c r="J613" s="61" t="s">
        <v>445</v>
      </c>
      <c r="K613" s="65">
        <v>16.5</v>
      </c>
      <c r="L613" s="99">
        <f>_xlfn.XLOOKUP(Ruimtestaat[[#This Row],[Ruimtesoort / Werkprogramma ]],'Prijzenblad Keender'!$C$2:$C$10,'Prijzenblad Keender'!$G$2:$G$10,"")</f>
        <v>0</v>
      </c>
      <c r="M613" s="280">
        <f t="shared" si="9"/>
        <v>0</v>
      </c>
      <c r="O613" s="107"/>
    </row>
    <row r="614" spans="1:15">
      <c r="A614" s="279" t="s">
        <v>29</v>
      </c>
      <c r="B614" s="59" t="s">
        <v>663</v>
      </c>
      <c r="C614" s="59" t="s">
        <v>663</v>
      </c>
      <c r="D614" s="59" t="s">
        <v>664</v>
      </c>
      <c r="E614" s="59" t="s">
        <v>652</v>
      </c>
      <c r="F614" s="59" t="s">
        <v>470</v>
      </c>
      <c r="G614" s="59" t="s">
        <v>444</v>
      </c>
      <c r="H614" s="59" t="str">
        <f>VLOOKUP(G614,Ruimtesoort[],2,FALSE)</f>
        <v>Niet in onderhoud</v>
      </c>
      <c r="I614" s="102">
        <v>1.05</v>
      </c>
      <c r="J614" s="61" t="s">
        <v>445</v>
      </c>
      <c r="K614" s="65">
        <v>1.5</v>
      </c>
      <c r="L614" s="99">
        <f>_xlfn.XLOOKUP(Ruimtestaat[[#This Row],[Ruimtesoort / Werkprogramma ]],'Prijzenblad Keender'!$C$2:$C$10,'Prijzenblad Keender'!$G$2:$G$10,"")</f>
        <v>0</v>
      </c>
      <c r="M614" s="280">
        <f t="shared" si="9"/>
        <v>0</v>
      </c>
      <c r="O614" s="107"/>
    </row>
    <row r="615" spans="1:15">
      <c r="A615" s="279" t="s">
        <v>29</v>
      </c>
      <c r="B615" s="59" t="s">
        <v>663</v>
      </c>
      <c r="C615" s="59" t="s">
        <v>663</v>
      </c>
      <c r="D615" s="59" t="s">
        <v>664</v>
      </c>
      <c r="E615" s="59" t="s">
        <v>652</v>
      </c>
      <c r="F615" s="59" t="s">
        <v>470</v>
      </c>
      <c r="G615" s="59" t="s">
        <v>453</v>
      </c>
      <c r="H615" s="59" t="str">
        <f>VLOOKUP(G615,Ruimtesoort[],2,FALSE)</f>
        <v>Verkeersruimte</v>
      </c>
      <c r="I615" s="102">
        <v>1.06</v>
      </c>
      <c r="J615" s="61" t="s">
        <v>445</v>
      </c>
      <c r="K615" s="65">
        <v>55</v>
      </c>
      <c r="L615" s="99">
        <f>_xlfn.XLOOKUP(Ruimtestaat[[#This Row],[Ruimtesoort / Werkprogramma ]],'Prijzenblad Keender'!$C$2:$C$10,'Prijzenblad Keender'!$G$2:$G$10,"")</f>
        <v>0</v>
      </c>
      <c r="M615" s="280">
        <f t="shared" si="9"/>
        <v>0</v>
      </c>
      <c r="O615" s="107"/>
    </row>
    <row r="616" spans="1:15">
      <c r="A616" s="279" t="s">
        <v>29</v>
      </c>
      <c r="B616" s="59" t="s">
        <v>663</v>
      </c>
      <c r="C616" s="59" t="s">
        <v>663</v>
      </c>
      <c r="D616" s="59" t="s">
        <v>664</v>
      </c>
      <c r="E616" s="59" t="s">
        <v>652</v>
      </c>
      <c r="F616" s="59" t="s">
        <v>470</v>
      </c>
      <c r="G616" s="59" t="s">
        <v>215</v>
      </c>
      <c r="H616" s="59" t="str">
        <f>VLOOKUP(G616,Ruimtesoort[],2,FALSE)</f>
        <v>Klaslokaal</v>
      </c>
      <c r="I616" s="102">
        <v>1.07</v>
      </c>
      <c r="J616" s="61" t="s">
        <v>445</v>
      </c>
      <c r="K616" s="65">
        <v>50</v>
      </c>
      <c r="L616" s="99">
        <f>_xlfn.XLOOKUP(Ruimtestaat[[#This Row],[Ruimtesoort / Werkprogramma ]],'Prijzenblad Keender'!$C$2:$C$10,'Prijzenblad Keender'!$G$2:$G$10,"")</f>
        <v>0</v>
      </c>
      <c r="M616" s="280">
        <f t="shared" si="9"/>
        <v>0</v>
      </c>
      <c r="O616" s="107"/>
    </row>
    <row r="617" spans="1:15">
      <c r="A617" s="279" t="s">
        <v>29</v>
      </c>
      <c r="B617" s="59" t="s">
        <v>663</v>
      </c>
      <c r="C617" s="59" t="s">
        <v>663</v>
      </c>
      <c r="D617" s="59" t="s">
        <v>664</v>
      </c>
      <c r="E617" s="59" t="s">
        <v>652</v>
      </c>
      <c r="F617" s="59" t="s">
        <v>470</v>
      </c>
      <c r="G617" s="59" t="s">
        <v>404</v>
      </c>
      <c r="H617" s="59" t="str">
        <f>VLOOKUP(G617,Ruimtesoort[],2,FALSE)</f>
        <v>Klaslokaal</v>
      </c>
      <c r="I617" s="102">
        <v>1.08</v>
      </c>
      <c r="J617" s="61" t="s">
        <v>445</v>
      </c>
      <c r="K617" s="65">
        <v>50</v>
      </c>
      <c r="L617" s="99">
        <f>_xlfn.XLOOKUP(Ruimtestaat[[#This Row],[Ruimtesoort / Werkprogramma ]],'Prijzenblad Keender'!$C$2:$C$10,'Prijzenblad Keender'!$G$2:$G$10,"")</f>
        <v>0</v>
      </c>
      <c r="M617" s="280">
        <f t="shared" si="9"/>
        <v>0</v>
      </c>
      <c r="O617" s="107"/>
    </row>
    <row r="618" spans="1:15">
      <c r="A618" s="279" t="s">
        <v>29</v>
      </c>
      <c r="B618" s="59" t="s">
        <v>663</v>
      </c>
      <c r="C618" s="59" t="s">
        <v>663</v>
      </c>
      <c r="D618" s="59" t="s">
        <v>664</v>
      </c>
      <c r="E618" s="59" t="s">
        <v>652</v>
      </c>
      <c r="F618" s="59" t="s">
        <v>470</v>
      </c>
      <c r="G618" s="59" t="s">
        <v>666</v>
      </c>
      <c r="H618" s="59" t="str">
        <f>VLOOKUP(G618,Ruimtesoort[],2,FALSE)</f>
        <v>Vakspecifieke ruimte</v>
      </c>
      <c r="I618" s="102">
        <v>1.0900000000000001</v>
      </c>
      <c r="J618" s="61" t="s">
        <v>445</v>
      </c>
      <c r="K618" s="65">
        <v>18</v>
      </c>
      <c r="L618" s="99">
        <f>_xlfn.XLOOKUP(Ruimtestaat[[#This Row],[Ruimtesoort / Werkprogramma ]],'Prijzenblad Keender'!$C$2:$C$10,'Prijzenblad Keender'!$G$2:$G$10,"")</f>
        <v>0</v>
      </c>
      <c r="M618" s="280">
        <f t="shared" si="9"/>
        <v>0</v>
      </c>
      <c r="O618" s="107"/>
    </row>
    <row r="619" spans="1:15">
      <c r="A619" s="279" t="s">
        <v>29</v>
      </c>
      <c r="B619" s="59" t="s">
        <v>663</v>
      </c>
      <c r="C619" s="59" t="s">
        <v>663</v>
      </c>
      <c r="D619" s="59" t="s">
        <v>664</v>
      </c>
      <c r="E619" s="59" t="s">
        <v>652</v>
      </c>
      <c r="F619" s="59" t="s">
        <v>470</v>
      </c>
      <c r="G619" s="59" t="s">
        <v>404</v>
      </c>
      <c r="H619" s="59" t="str">
        <f>VLOOKUP(G619,Ruimtesoort[],2,FALSE)</f>
        <v>Klaslokaal</v>
      </c>
      <c r="I619" s="102">
        <v>1.1000000000000001</v>
      </c>
      <c r="J619" s="61" t="s">
        <v>445</v>
      </c>
      <c r="K619" s="65">
        <v>50</v>
      </c>
      <c r="L619" s="99">
        <f>_xlfn.XLOOKUP(Ruimtestaat[[#This Row],[Ruimtesoort / Werkprogramma ]],'Prijzenblad Keender'!$C$2:$C$10,'Prijzenblad Keender'!$G$2:$G$10,"")</f>
        <v>0</v>
      </c>
      <c r="M619" s="280">
        <f t="shared" si="9"/>
        <v>0</v>
      </c>
      <c r="O619" s="107"/>
    </row>
    <row r="620" spans="1:15">
      <c r="A620" s="279" t="s">
        <v>29</v>
      </c>
      <c r="B620" s="59" t="s">
        <v>663</v>
      </c>
      <c r="C620" s="59" t="s">
        <v>663</v>
      </c>
      <c r="D620" s="59" t="s">
        <v>664</v>
      </c>
      <c r="E620" s="59" t="s">
        <v>652</v>
      </c>
      <c r="F620" s="59" t="s">
        <v>470</v>
      </c>
      <c r="G620" s="59" t="s">
        <v>404</v>
      </c>
      <c r="H620" s="59" t="str">
        <f>VLOOKUP(G620,Ruimtesoort[],2,FALSE)</f>
        <v>Klaslokaal</v>
      </c>
      <c r="I620" s="102">
        <v>1.1100000000000001</v>
      </c>
      <c r="J620" s="61" t="s">
        <v>445</v>
      </c>
      <c r="K620" s="65">
        <v>50</v>
      </c>
      <c r="L620" s="99">
        <f>_xlfn.XLOOKUP(Ruimtestaat[[#This Row],[Ruimtesoort / Werkprogramma ]],'Prijzenblad Keender'!$C$2:$C$10,'Prijzenblad Keender'!$G$2:$G$10,"")</f>
        <v>0</v>
      </c>
      <c r="M620" s="280">
        <f t="shared" si="9"/>
        <v>0</v>
      </c>
      <c r="O620" s="107"/>
    </row>
    <row r="621" spans="1:15">
      <c r="A621" s="279" t="s">
        <v>29</v>
      </c>
      <c r="B621" s="59" t="s">
        <v>663</v>
      </c>
      <c r="C621" s="59" t="s">
        <v>663</v>
      </c>
      <c r="D621" s="59" t="s">
        <v>664</v>
      </c>
      <c r="E621" s="59" t="s">
        <v>652</v>
      </c>
      <c r="F621" s="59" t="s">
        <v>470</v>
      </c>
      <c r="G621" s="59" t="s">
        <v>666</v>
      </c>
      <c r="H621" s="59" t="str">
        <f>VLOOKUP(G621,Ruimtesoort[],2,FALSE)</f>
        <v>Vakspecifieke ruimte</v>
      </c>
      <c r="I621" s="102">
        <v>1.1200000000000001</v>
      </c>
      <c r="J621" s="61" t="s">
        <v>445</v>
      </c>
      <c r="K621" s="65">
        <v>18</v>
      </c>
      <c r="L621" s="99">
        <f>_xlfn.XLOOKUP(Ruimtestaat[[#This Row],[Ruimtesoort / Werkprogramma ]],'Prijzenblad Keender'!$C$2:$C$10,'Prijzenblad Keender'!$G$2:$G$10,"")</f>
        <v>0</v>
      </c>
      <c r="M621" s="280">
        <f t="shared" si="9"/>
        <v>0</v>
      </c>
      <c r="O621" s="107"/>
    </row>
    <row r="622" spans="1:15">
      <c r="A622" s="279" t="s">
        <v>29</v>
      </c>
      <c r="B622" s="59" t="s">
        <v>663</v>
      </c>
      <c r="C622" s="59" t="s">
        <v>663</v>
      </c>
      <c r="D622" s="59" t="s">
        <v>664</v>
      </c>
      <c r="E622" s="59" t="s">
        <v>652</v>
      </c>
      <c r="F622" s="59" t="s">
        <v>470</v>
      </c>
      <c r="G622" s="59" t="s">
        <v>98</v>
      </c>
      <c r="H622" s="59" t="str">
        <f>VLOOKUP(G622,Ruimtesoort[],2,FALSE)</f>
        <v>Vakspecifieke ruimte</v>
      </c>
      <c r="I622" s="102">
        <v>1.1299999999999999</v>
      </c>
      <c r="J622" s="61" t="s">
        <v>445</v>
      </c>
      <c r="K622" s="65">
        <v>50</v>
      </c>
      <c r="L622" s="99">
        <f>_xlfn.XLOOKUP(Ruimtestaat[[#This Row],[Ruimtesoort / Werkprogramma ]],'Prijzenblad Keender'!$C$2:$C$10,'Prijzenblad Keender'!$G$2:$G$10,"")</f>
        <v>0</v>
      </c>
      <c r="M622" s="280">
        <f t="shared" si="9"/>
        <v>0</v>
      </c>
      <c r="O622" s="107"/>
    </row>
    <row r="623" spans="1:15">
      <c r="A623" s="279" t="s">
        <v>29</v>
      </c>
      <c r="B623" s="59" t="s">
        <v>663</v>
      </c>
      <c r="C623" s="59" t="s">
        <v>663</v>
      </c>
      <c r="D623" s="59" t="s">
        <v>664</v>
      </c>
      <c r="E623" s="59" t="s">
        <v>652</v>
      </c>
      <c r="F623" s="59" t="s">
        <v>470</v>
      </c>
      <c r="G623" s="59" t="s">
        <v>412</v>
      </c>
      <c r="H623" s="59" t="str">
        <f>VLOOKUP(G623,Ruimtesoort[],2,FALSE)</f>
        <v>Niet in onderhoud</v>
      </c>
      <c r="I623" s="102">
        <v>1.1399999999999999</v>
      </c>
      <c r="J623" s="61" t="s">
        <v>674</v>
      </c>
      <c r="K623" s="65">
        <v>40</v>
      </c>
      <c r="L623" s="99">
        <f>_xlfn.XLOOKUP(Ruimtestaat[[#This Row],[Ruimtesoort / Werkprogramma ]],'Prijzenblad Keender'!$C$2:$C$10,'Prijzenblad Keender'!$G$2:$G$10,"")</f>
        <v>0</v>
      </c>
      <c r="M623" s="280">
        <f t="shared" si="9"/>
        <v>0</v>
      </c>
      <c r="O623" s="107"/>
    </row>
    <row r="624" spans="1:15">
      <c r="A624" s="279" t="s">
        <v>29</v>
      </c>
      <c r="B624" s="59" t="s">
        <v>663</v>
      </c>
      <c r="C624" s="59" t="s">
        <v>663</v>
      </c>
      <c r="D624" s="59" t="s">
        <v>664</v>
      </c>
      <c r="E624" s="59" t="s">
        <v>652</v>
      </c>
      <c r="F624" s="59" t="s">
        <v>470</v>
      </c>
      <c r="G624" s="59" t="s">
        <v>469</v>
      </c>
      <c r="H624" s="59" t="str">
        <f>VLOOKUP(G624,Ruimtesoort[],2,FALSE)</f>
        <v>Vakspecifieke ruimte</v>
      </c>
      <c r="I624" s="102">
        <v>1.1499999999999999</v>
      </c>
      <c r="J624" s="61" t="s">
        <v>445</v>
      </c>
      <c r="K624" s="65">
        <v>13</v>
      </c>
      <c r="L624" s="99">
        <f>_xlfn.XLOOKUP(Ruimtestaat[[#This Row],[Ruimtesoort / Werkprogramma ]],'Prijzenblad Keender'!$C$2:$C$10,'Prijzenblad Keender'!$G$2:$G$10,"")</f>
        <v>0</v>
      </c>
      <c r="M624" s="280">
        <f t="shared" si="9"/>
        <v>0</v>
      </c>
      <c r="O624" s="107"/>
    </row>
    <row r="625" spans="1:15">
      <c r="A625" s="279" t="s">
        <v>29</v>
      </c>
      <c r="B625" s="59" t="s">
        <v>663</v>
      </c>
      <c r="C625" s="59" t="s">
        <v>663</v>
      </c>
      <c r="D625" s="59" t="s">
        <v>664</v>
      </c>
      <c r="E625" s="59" t="s">
        <v>652</v>
      </c>
      <c r="F625" s="59" t="s">
        <v>470</v>
      </c>
      <c r="G625" s="59" t="s">
        <v>469</v>
      </c>
      <c r="H625" s="59" t="str">
        <f>VLOOKUP(G625,Ruimtesoort[],2,FALSE)</f>
        <v>Vakspecifieke ruimte</v>
      </c>
      <c r="I625" s="102">
        <v>1.1599999999999999</v>
      </c>
      <c r="J625" s="61" t="s">
        <v>445</v>
      </c>
      <c r="K625" s="65">
        <v>13</v>
      </c>
      <c r="L625" s="99">
        <f>_xlfn.XLOOKUP(Ruimtestaat[[#This Row],[Ruimtesoort / Werkprogramma ]],'Prijzenblad Keender'!$C$2:$C$10,'Prijzenblad Keender'!$G$2:$G$10,"")</f>
        <v>0</v>
      </c>
      <c r="M625" s="280">
        <f t="shared" si="9"/>
        <v>0</v>
      </c>
      <c r="O625" s="107"/>
    </row>
    <row r="626" spans="1:15">
      <c r="A626" s="279" t="s">
        <v>29</v>
      </c>
      <c r="B626" s="59" t="s">
        <v>663</v>
      </c>
      <c r="C626" s="59" t="s">
        <v>663</v>
      </c>
      <c r="D626" s="59" t="s">
        <v>664</v>
      </c>
      <c r="E626" s="59" t="s">
        <v>652</v>
      </c>
      <c r="F626" s="59" t="s">
        <v>470</v>
      </c>
      <c r="G626" s="59" t="s">
        <v>466</v>
      </c>
      <c r="H626" s="59" t="str">
        <f>VLOOKUP(G626,Ruimtesoort[],2,FALSE)</f>
        <v>Sanitair</v>
      </c>
      <c r="I626" s="102">
        <v>1.18</v>
      </c>
      <c r="J626" s="61" t="s">
        <v>474</v>
      </c>
      <c r="K626" s="65">
        <v>1.5</v>
      </c>
      <c r="L626" s="99">
        <f>_xlfn.XLOOKUP(Ruimtestaat[[#This Row],[Ruimtesoort / Werkprogramma ]],'Prijzenblad Keender'!$C$2:$C$10,'Prijzenblad Keender'!$G$2:$G$10,"")</f>
        <v>0</v>
      </c>
      <c r="M626" s="280">
        <f t="shared" si="9"/>
        <v>0</v>
      </c>
      <c r="O626" s="107"/>
    </row>
    <row r="627" spans="1:15">
      <c r="A627" s="279" t="s">
        <v>29</v>
      </c>
      <c r="B627" s="59" t="s">
        <v>663</v>
      </c>
      <c r="C627" s="59" t="s">
        <v>663</v>
      </c>
      <c r="D627" s="59" t="s">
        <v>664</v>
      </c>
      <c r="E627" s="59" t="s">
        <v>652</v>
      </c>
      <c r="F627" s="59" t="s">
        <v>470</v>
      </c>
      <c r="G627" s="59" t="s">
        <v>466</v>
      </c>
      <c r="H627" s="59" t="str">
        <f>VLOOKUP(G627,Ruimtesoort[],2,FALSE)</f>
        <v>Sanitair</v>
      </c>
      <c r="I627" s="102">
        <v>1.2</v>
      </c>
      <c r="J627" s="61" t="s">
        <v>474</v>
      </c>
      <c r="K627" s="65">
        <v>1.5</v>
      </c>
      <c r="L627" s="99">
        <f>_xlfn.XLOOKUP(Ruimtestaat[[#This Row],[Ruimtesoort / Werkprogramma ]],'Prijzenblad Keender'!$C$2:$C$10,'Prijzenblad Keender'!$G$2:$G$10,"")</f>
        <v>0</v>
      </c>
      <c r="M627" s="280">
        <f t="shared" si="9"/>
        <v>0</v>
      </c>
      <c r="O627" s="107"/>
    </row>
    <row r="628" spans="1:15">
      <c r="A628" s="279" t="s">
        <v>29</v>
      </c>
      <c r="B628" s="59" t="s">
        <v>663</v>
      </c>
      <c r="C628" s="59" t="s">
        <v>663</v>
      </c>
      <c r="D628" s="59" t="s">
        <v>664</v>
      </c>
      <c r="E628" s="59" t="s">
        <v>652</v>
      </c>
      <c r="F628" s="59" t="s">
        <v>470</v>
      </c>
      <c r="G628" s="59" t="s">
        <v>466</v>
      </c>
      <c r="H628" s="59" t="str">
        <f>VLOOKUP(G628,Ruimtesoort[],2,FALSE)</f>
        <v>Sanitair</v>
      </c>
      <c r="I628" s="102">
        <v>1.22</v>
      </c>
      <c r="J628" s="61" t="s">
        <v>474</v>
      </c>
      <c r="K628" s="65">
        <v>1.5</v>
      </c>
      <c r="L628" s="99">
        <f>_xlfn.XLOOKUP(Ruimtestaat[[#This Row],[Ruimtesoort / Werkprogramma ]],'Prijzenblad Keender'!$C$2:$C$10,'Prijzenblad Keender'!$G$2:$G$10,"")</f>
        <v>0</v>
      </c>
      <c r="M628" s="280">
        <f t="shared" si="9"/>
        <v>0</v>
      </c>
      <c r="O628" s="107"/>
    </row>
    <row r="629" spans="1:15">
      <c r="A629" s="279" t="s">
        <v>29</v>
      </c>
      <c r="B629" s="59" t="s">
        <v>663</v>
      </c>
      <c r="C629" s="59" t="s">
        <v>663</v>
      </c>
      <c r="D629" s="59" t="s">
        <v>664</v>
      </c>
      <c r="E629" s="59" t="s">
        <v>652</v>
      </c>
      <c r="F629" s="59" t="s">
        <v>470</v>
      </c>
      <c r="G629" s="59" t="s">
        <v>466</v>
      </c>
      <c r="H629" s="59" t="str">
        <f>VLOOKUP(G629,Ruimtesoort[],2,FALSE)</f>
        <v>Sanitair</v>
      </c>
      <c r="I629" s="102">
        <v>1.24</v>
      </c>
      <c r="J629" s="61" t="s">
        <v>474</v>
      </c>
      <c r="K629" s="65">
        <v>1.5</v>
      </c>
      <c r="L629" s="99">
        <f>_xlfn.XLOOKUP(Ruimtestaat[[#This Row],[Ruimtesoort / Werkprogramma ]],'Prijzenblad Keender'!$C$2:$C$10,'Prijzenblad Keender'!$G$2:$G$10,"")</f>
        <v>0</v>
      </c>
      <c r="M629" s="280">
        <f t="shared" si="9"/>
        <v>0</v>
      </c>
      <c r="O629" s="107"/>
    </row>
    <row r="630" spans="1:15">
      <c r="A630" s="279" t="s">
        <v>29</v>
      </c>
      <c r="B630" s="59" t="s">
        <v>663</v>
      </c>
      <c r="C630" s="59" t="s">
        <v>663</v>
      </c>
      <c r="D630" s="59" t="s">
        <v>664</v>
      </c>
      <c r="E630" s="59" t="s">
        <v>652</v>
      </c>
      <c r="F630" s="59" t="s">
        <v>470</v>
      </c>
      <c r="G630" s="59" t="s">
        <v>466</v>
      </c>
      <c r="H630" s="59" t="str">
        <f>VLOOKUP(G630,Ruimtesoort[],2,FALSE)</f>
        <v>Sanitair</v>
      </c>
      <c r="I630" s="102">
        <v>1.25</v>
      </c>
      <c r="J630" s="61" t="s">
        <v>474</v>
      </c>
      <c r="K630" s="65">
        <v>2.5</v>
      </c>
      <c r="L630" s="99">
        <f>_xlfn.XLOOKUP(Ruimtestaat[[#This Row],[Ruimtesoort / Werkprogramma ]],'Prijzenblad Keender'!$C$2:$C$10,'Prijzenblad Keender'!$G$2:$G$10,"")</f>
        <v>0</v>
      </c>
      <c r="M630" s="280">
        <f t="shared" si="9"/>
        <v>0</v>
      </c>
      <c r="O630" s="107"/>
    </row>
    <row r="631" spans="1:15">
      <c r="A631" s="279" t="s">
        <v>29</v>
      </c>
      <c r="B631" s="59" t="s">
        <v>663</v>
      </c>
      <c r="C631" s="59" t="s">
        <v>663</v>
      </c>
      <c r="D631" s="59" t="s">
        <v>664</v>
      </c>
      <c r="E631" s="59" t="s">
        <v>652</v>
      </c>
      <c r="F631" s="59" t="s">
        <v>470</v>
      </c>
      <c r="G631" s="59" t="s">
        <v>466</v>
      </c>
      <c r="H631" s="59" t="str">
        <f>VLOOKUP(G631,Ruimtesoort[],2,FALSE)</f>
        <v>Sanitair</v>
      </c>
      <c r="I631" s="102">
        <v>1.26</v>
      </c>
      <c r="J631" s="61" t="s">
        <v>474</v>
      </c>
      <c r="K631" s="65">
        <v>1.5</v>
      </c>
      <c r="L631" s="99">
        <f>_xlfn.XLOOKUP(Ruimtestaat[[#This Row],[Ruimtesoort / Werkprogramma ]],'Prijzenblad Keender'!$C$2:$C$10,'Prijzenblad Keender'!$G$2:$G$10,"")</f>
        <v>0</v>
      </c>
      <c r="M631" s="280">
        <f t="shared" si="9"/>
        <v>0</v>
      </c>
      <c r="O631" s="107"/>
    </row>
    <row r="632" spans="1:15">
      <c r="A632" s="279" t="s">
        <v>29</v>
      </c>
      <c r="B632" s="59" t="s">
        <v>663</v>
      </c>
      <c r="C632" s="59" t="s">
        <v>663</v>
      </c>
      <c r="D632" s="59" t="s">
        <v>664</v>
      </c>
      <c r="E632" s="59" t="s">
        <v>652</v>
      </c>
      <c r="F632" s="59" t="s">
        <v>470</v>
      </c>
      <c r="G632" s="59" t="s">
        <v>466</v>
      </c>
      <c r="H632" s="59" t="str">
        <f>VLOOKUP(G632,Ruimtesoort[],2,FALSE)</f>
        <v>Sanitair</v>
      </c>
      <c r="I632" s="102">
        <v>1.27</v>
      </c>
      <c r="J632" s="61" t="s">
        <v>474</v>
      </c>
      <c r="K632" s="65">
        <v>1.5</v>
      </c>
      <c r="L632" s="99">
        <f>_xlfn.XLOOKUP(Ruimtestaat[[#This Row],[Ruimtesoort / Werkprogramma ]],'Prijzenblad Keender'!$C$2:$C$10,'Prijzenblad Keender'!$G$2:$G$10,"")</f>
        <v>0</v>
      </c>
      <c r="M632" s="280">
        <f t="shared" si="9"/>
        <v>0</v>
      </c>
      <c r="O632" s="107"/>
    </row>
    <row r="633" spans="1:15">
      <c r="A633" s="279" t="s">
        <v>29</v>
      </c>
      <c r="B633" s="59" t="s">
        <v>663</v>
      </c>
      <c r="C633" s="59" t="s">
        <v>663</v>
      </c>
      <c r="D633" s="59" t="s">
        <v>664</v>
      </c>
      <c r="E633" s="59" t="s">
        <v>652</v>
      </c>
      <c r="F633" s="59" t="s">
        <v>470</v>
      </c>
      <c r="G633" s="59" t="s">
        <v>466</v>
      </c>
      <c r="H633" s="59" t="str">
        <f>VLOOKUP(G633,Ruimtesoort[],2,FALSE)</f>
        <v>Sanitair</v>
      </c>
      <c r="I633" s="102">
        <v>1.28</v>
      </c>
      <c r="J633" s="61" t="s">
        <v>474</v>
      </c>
      <c r="K633" s="65">
        <v>1.5</v>
      </c>
      <c r="L633" s="99">
        <f>_xlfn.XLOOKUP(Ruimtestaat[[#This Row],[Ruimtesoort / Werkprogramma ]],'Prijzenblad Keender'!$C$2:$C$10,'Prijzenblad Keender'!$G$2:$G$10,"")</f>
        <v>0</v>
      </c>
      <c r="M633" s="280">
        <f t="shared" si="9"/>
        <v>0</v>
      </c>
      <c r="O633" s="107"/>
    </row>
    <row r="634" spans="1:15">
      <c r="A634" s="279" t="s">
        <v>29</v>
      </c>
      <c r="B634" s="59" t="s">
        <v>663</v>
      </c>
      <c r="C634" s="59" t="s">
        <v>663</v>
      </c>
      <c r="D634" s="59" t="s">
        <v>664</v>
      </c>
      <c r="E634" s="59" t="s">
        <v>652</v>
      </c>
      <c r="F634" s="59" t="s">
        <v>470</v>
      </c>
      <c r="G634" s="59" t="s">
        <v>466</v>
      </c>
      <c r="H634" s="59" t="str">
        <f>VLOOKUP(G634,Ruimtesoort[],2,FALSE)</f>
        <v>Sanitair</v>
      </c>
      <c r="I634" s="102">
        <v>1.29</v>
      </c>
      <c r="J634" s="61" t="s">
        <v>474</v>
      </c>
      <c r="K634" s="65">
        <v>1.5</v>
      </c>
      <c r="L634" s="99">
        <f>_xlfn.XLOOKUP(Ruimtestaat[[#This Row],[Ruimtesoort / Werkprogramma ]],'Prijzenblad Keender'!$C$2:$C$10,'Prijzenblad Keender'!$G$2:$G$10,"")</f>
        <v>0</v>
      </c>
      <c r="M634" s="280">
        <f t="shared" si="9"/>
        <v>0</v>
      </c>
      <c r="O634" s="107"/>
    </row>
    <row r="635" spans="1:15">
      <c r="A635" s="279" t="s">
        <v>29</v>
      </c>
      <c r="B635" s="59" t="s">
        <v>663</v>
      </c>
      <c r="C635" s="59" t="s">
        <v>663</v>
      </c>
      <c r="D635" s="59" t="s">
        <v>664</v>
      </c>
      <c r="E635" s="59" t="s">
        <v>652</v>
      </c>
      <c r="F635" s="59" t="s">
        <v>470</v>
      </c>
      <c r="G635" s="59" t="s">
        <v>466</v>
      </c>
      <c r="H635" s="59" t="str">
        <f>VLOOKUP(G635,Ruimtesoort[],2,FALSE)</f>
        <v>Sanitair</v>
      </c>
      <c r="I635" s="102">
        <v>1.3</v>
      </c>
      <c r="J635" s="61" t="s">
        <v>474</v>
      </c>
      <c r="K635" s="65">
        <v>1.5</v>
      </c>
      <c r="L635" s="99">
        <f>_xlfn.XLOOKUP(Ruimtestaat[[#This Row],[Ruimtesoort / Werkprogramma ]],'Prijzenblad Keender'!$C$2:$C$10,'Prijzenblad Keender'!$G$2:$G$10,"")</f>
        <v>0</v>
      </c>
      <c r="M635" s="280">
        <f t="shared" si="9"/>
        <v>0</v>
      </c>
      <c r="O635" s="107"/>
    </row>
    <row r="636" spans="1:15">
      <c r="A636" s="279" t="s">
        <v>29</v>
      </c>
      <c r="B636" s="59" t="s">
        <v>663</v>
      </c>
      <c r="C636" s="59" t="s">
        <v>663</v>
      </c>
      <c r="D636" s="59" t="s">
        <v>664</v>
      </c>
      <c r="E636" s="59" t="s">
        <v>652</v>
      </c>
      <c r="F636" s="59" t="s">
        <v>470</v>
      </c>
      <c r="G636" s="59" t="s">
        <v>662</v>
      </c>
      <c r="H636" s="59" t="str">
        <f>VLOOKUP(G636,Ruimtesoort[],2,FALSE)</f>
        <v>Niet in onderhoud</v>
      </c>
      <c r="I636" s="102">
        <v>1.31</v>
      </c>
      <c r="J636" s="61" t="s">
        <v>445</v>
      </c>
      <c r="K636" s="65">
        <v>4</v>
      </c>
      <c r="L636" s="99">
        <f>_xlfn.XLOOKUP(Ruimtestaat[[#This Row],[Ruimtesoort / Werkprogramma ]],'Prijzenblad Keender'!$C$2:$C$10,'Prijzenblad Keender'!$G$2:$G$10,"")</f>
        <v>0</v>
      </c>
      <c r="M636" s="280">
        <f t="shared" si="9"/>
        <v>0</v>
      </c>
      <c r="O636" s="107"/>
    </row>
    <row r="637" spans="1:15">
      <c r="A637" s="279" t="s">
        <v>29</v>
      </c>
      <c r="B637" s="59" t="s">
        <v>663</v>
      </c>
      <c r="C637" s="59" t="s">
        <v>663</v>
      </c>
      <c r="D637" s="59" t="s">
        <v>664</v>
      </c>
      <c r="E637" s="59" t="s">
        <v>652</v>
      </c>
      <c r="F637" s="59" t="s">
        <v>470</v>
      </c>
      <c r="G637" s="59" t="s">
        <v>480</v>
      </c>
      <c r="H637" s="59" t="str">
        <f>VLOOKUP(G637,Ruimtesoort[],2,FALSE)</f>
        <v>Niet in onderhoud</v>
      </c>
      <c r="I637" s="102">
        <v>1.32</v>
      </c>
      <c r="J637" s="61" t="s">
        <v>445</v>
      </c>
      <c r="K637" s="65">
        <v>2.5</v>
      </c>
      <c r="L637" s="99">
        <f>_xlfn.XLOOKUP(Ruimtestaat[[#This Row],[Ruimtesoort / Werkprogramma ]],'Prijzenblad Keender'!$C$2:$C$10,'Prijzenblad Keender'!$G$2:$G$10,"")</f>
        <v>0</v>
      </c>
      <c r="M637" s="280">
        <f t="shared" si="9"/>
        <v>0</v>
      </c>
      <c r="O637" s="107"/>
    </row>
    <row r="638" spans="1:15">
      <c r="A638" s="279" t="s">
        <v>29</v>
      </c>
      <c r="B638" s="59" t="s">
        <v>663</v>
      </c>
      <c r="C638" s="59" t="s">
        <v>663</v>
      </c>
      <c r="D638" s="59" t="s">
        <v>664</v>
      </c>
      <c r="E638" s="59" t="s">
        <v>652</v>
      </c>
      <c r="F638" s="59" t="s">
        <v>470</v>
      </c>
      <c r="G638" s="59" t="s">
        <v>453</v>
      </c>
      <c r="H638" s="59" t="str">
        <f>VLOOKUP(G638,Ruimtesoort[],2,FALSE)</f>
        <v>Verkeersruimte</v>
      </c>
      <c r="I638" s="102">
        <v>1.33</v>
      </c>
      <c r="J638" s="61" t="s">
        <v>445</v>
      </c>
      <c r="K638" s="65">
        <v>61</v>
      </c>
      <c r="L638" s="99">
        <f>_xlfn.XLOOKUP(Ruimtestaat[[#This Row],[Ruimtesoort / Werkprogramma ]],'Prijzenblad Keender'!$C$2:$C$10,'Prijzenblad Keender'!$G$2:$G$10,"")</f>
        <v>0</v>
      </c>
      <c r="M638" s="280">
        <f t="shared" si="9"/>
        <v>0</v>
      </c>
      <c r="O638" s="107"/>
    </row>
    <row r="639" spans="1:15">
      <c r="A639" s="279" t="s">
        <v>29</v>
      </c>
      <c r="B639" s="59" t="s">
        <v>663</v>
      </c>
      <c r="C639" s="59" t="s">
        <v>663</v>
      </c>
      <c r="D639" s="59" t="s">
        <v>664</v>
      </c>
      <c r="E639" s="59" t="s">
        <v>652</v>
      </c>
      <c r="F639" s="59" t="s">
        <v>470</v>
      </c>
      <c r="G639" s="59" t="s">
        <v>468</v>
      </c>
      <c r="H639" s="59" t="str">
        <f>VLOOKUP(G639,Ruimtesoort[],2,FALSE)</f>
        <v>Verkeersruimte</v>
      </c>
      <c r="I639" s="102">
        <v>1.34</v>
      </c>
      <c r="J639" s="61" t="s">
        <v>458</v>
      </c>
      <c r="K639" s="65">
        <v>6.5</v>
      </c>
      <c r="L639" s="99">
        <f>_xlfn.XLOOKUP(Ruimtestaat[[#This Row],[Ruimtesoort / Werkprogramma ]],'Prijzenblad Keender'!$C$2:$C$10,'Prijzenblad Keender'!$G$2:$G$10,"")</f>
        <v>0</v>
      </c>
      <c r="M639" s="280">
        <f t="shared" si="9"/>
        <v>0</v>
      </c>
      <c r="O639" s="107"/>
    </row>
    <row r="640" spans="1:15">
      <c r="A640" s="279" t="s">
        <v>29</v>
      </c>
      <c r="B640" s="59" t="s">
        <v>675</v>
      </c>
      <c r="C640" s="59" t="s">
        <v>675</v>
      </c>
      <c r="D640" s="59" t="s">
        <v>676</v>
      </c>
      <c r="E640" s="59" t="s">
        <v>677</v>
      </c>
      <c r="F640" s="59" t="s">
        <v>443</v>
      </c>
      <c r="G640" s="59" t="s">
        <v>409</v>
      </c>
      <c r="H640" s="59" t="str">
        <f>VLOOKUP(G640,Ruimtesoort[],2,FALSE)</f>
        <v>BSO / kinderdagopvang /peuterspeelzaal</v>
      </c>
      <c r="I640" s="102">
        <v>0.01</v>
      </c>
      <c r="J640" s="61" t="s">
        <v>445</v>
      </c>
      <c r="K640" s="65">
        <v>56.3</v>
      </c>
      <c r="L640" s="99">
        <f>_xlfn.XLOOKUP(Ruimtestaat[[#This Row],[Ruimtesoort / Werkprogramma ]],'Prijzenblad Keender'!$C$2:$C$10,'Prijzenblad Keender'!$G$2:$G$10,"")</f>
        <v>0</v>
      </c>
      <c r="M640" s="280">
        <f t="shared" si="9"/>
        <v>0</v>
      </c>
      <c r="O640" s="107"/>
    </row>
    <row r="641" spans="1:15">
      <c r="A641" s="279" t="s">
        <v>29</v>
      </c>
      <c r="B641" s="59" t="s">
        <v>675</v>
      </c>
      <c r="C641" s="59" t="s">
        <v>675</v>
      </c>
      <c r="D641" s="59" t="s">
        <v>676</v>
      </c>
      <c r="E641" s="59" t="s">
        <v>677</v>
      </c>
      <c r="F641" s="59" t="s">
        <v>443</v>
      </c>
      <c r="G641" s="59" t="s">
        <v>448</v>
      </c>
      <c r="H641" s="59" t="str">
        <f>VLOOKUP(G641,Ruimtesoort[],2,FALSE)</f>
        <v>Klaslokaal</v>
      </c>
      <c r="I641" s="102">
        <v>0.02</v>
      </c>
      <c r="J641" s="61" t="s">
        <v>445</v>
      </c>
      <c r="K641" s="65">
        <v>56.4</v>
      </c>
      <c r="L641" s="99">
        <f>_xlfn.XLOOKUP(Ruimtestaat[[#This Row],[Ruimtesoort / Werkprogramma ]],'Prijzenblad Keender'!$C$2:$C$10,'Prijzenblad Keender'!$G$2:$G$10,"")</f>
        <v>0</v>
      </c>
      <c r="M641" s="280">
        <f t="shared" si="9"/>
        <v>0</v>
      </c>
      <c r="O641" s="107"/>
    </row>
    <row r="642" spans="1:15">
      <c r="A642" s="279" t="s">
        <v>29</v>
      </c>
      <c r="B642" s="59" t="s">
        <v>675</v>
      </c>
      <c r="C642" s="59" t="s">
        <v>675</v>
      </c>
      <c r="D642" s="59" t="s">
        <v>676</v>
      </c>
      <c r="E642" s="59" t="s">
        <v>677</v>
      </c>
      <c r="F642" s="59" t="s">
        <v>443</v>
      </c>
      <c r="G642" s="59" t="s">
        <v>446</v>
      </c>
      <c r="H642" s="59" t="str">
        <f>VLOOKUP(G642,Ruimtesoort[],2,FALSE)</f>
        <v>Vakspecifieke ruimte</v>
      </c>
      <c r="I642" s="102">
        <v>0.03</v>
      </c>
      <c r="J642" s="61" t="s">
        <v>533</v>
      </c>
      <c r="K642" s="65">
        <v>56.4</v>
      </c>
      <c r="L642" s="99">
        <f>_xlfn.XLOOKUP(Ruimtestaat[[#This Row],[Ruimtesoort / Werkprogramma ]],'Prijzenblad Keender'!$C$2:$C$10,'Prijzenblad Keender'!$G$2:$G$10,"")</f>
        <v>0</v>
      </c>
      <c r="M642" s="280">
        <f t="shared" si="9"/>
        <v>0</v>
      </c>
      <c r="O642" s="107"/>
    </row>
    <row r="643" spans="1:15">
      <c r="A643" s="279" t="s">
        <v>29</v>
      </c>
      <c r="B643" s="59" t="s">
        <v>675</v>
      </c>
      <c r="C643" s="59" t="s">
        <v>675</v>
      </c>
      <c r="D643" s="59" t="s">
        <v>676</v>
      </c>
      <c r="E643" s="59" t="s">
        <v>677</v>
      </c>
      <c r="F643" s="59" t="s">
        <v>443</v>
      </c>
      <c r="G643" s="59" t="s">
        <v>453</v>
      </c>
      <c r="H643" s="59" t="str">
        <f>VLOOKUP(G643,Ruimtesoort[],2,FALSE)</f>
        <v>Verkeersruimte</v>
      </c>
      <c r="I643" s="102">
        <v>0.04</v>
      </c>
      <c r="J643" s="61" t="s">
        <v>445</v>
      </c>
      <c r="K643" s="65">
        <v>14.5</v>
      </c>
      <c r="L643" s="99">
        <f>_xlfn.XLOOKUP(Ruimtestaat[[#This Row],[Ruimtesoort / Werkprogramma ]],'Prijzenblad Keender'!$C$2:$C$10,'Prijzenblad Keender'!$G$2:$G$10,"")</f>
        <v>0</v>
      </c>
      <c r="M643" s="280">
        <f t="shared" si="9"/>
        <v>0</v>
      </c>
      <c r="O643" s="107"/>
    </row>
    <row r="644" spans="1:15">
      <c r="A644" s="279" t="s">
        <v>29</v>
      </c>
      <c r="B644" s="59" t="s">
        <v>675</v>
      </c>
      <c r="C644" s="59" t="s">
        <v>675</v>
      </c>
      <c r="D644" s="59" t="s">
        <v>676</v>
      </c>
      <c r="E644" s="59" t="s">
        <v>677</v>
      </c>
      <c r="F644" s="59" t="s">
        <v>443</v>
      </c>
      <c r="G644" s="59" t="s">
        <v>466</v>
      </c>
      <c r="H644" s="59" t="str">
        <f>VLOOKUP(G644,Ruimtesoort[],2,FALSE)</f>
        <v>Sanitair</v>
      </c>
      <c r="I644" s="102">
        <v>0.05</v>
      </c>
      <c r="J644" s="61" t="s">
        <v>474</v>
      </c>
      <c r="K644" s="65">
        <v>12</v>
      </c>
      <c r="L644" s="99">
        <f>_xlfn.XLOOKUP(Ruimtestaat[[#This Row],[Ruimtesoort / Werkprogramma ]],'Prijzenblad Keender'!$C$2:$C$10,'Prijzenblad Keender'!$G$2:$G$10,"")</f>
        <v>0</v>
      </c>
      <c r="M644" s="280">
        <f t="shared" ref="M644:M677" si="10">IF(L644=0,0,L644*K644)</f>
        <v>0</v>
      </c>
      <c r="O644" s="107"/>
    </row>
    <row r="645" spans="1:15">
      <c r="A645" s="279" t="s">
        <v>29</v>
      </c>
      <c r="B645" s="59" t="s">
        <v>675</v>
      </c>
      <c r="C645" s="59" t="s">
        <v>675</v>
      </c>
      <c r="D645" s="59" t="s">
        <v>676</v>
      </c>
      <c r="E645" s="59" t="s">
        <v>677</v>
      </c>
      <c r="F645" s="59" t="s">
        <v>443</v>
      </c>
      <c r="G645" s="59" t="s">
        <v>409</v>
      </c>
      <c r="H645" s="59" t="str">
        <f>VLOOKUP(G645,Ruimtesoort[],2,FALSE)</f>
        <v>BSO / kinderdagopvang /peuterspeelzaal</v>
      </c>
      <c r="I645" s="102">
        <v>0.06</v>
      </c>
      <c r="J645" s="61" t="s">
        <v>445</v>
      </c>
      <c r="K645" s="65">
        <v>56.4</v>
      </c>
      <c r="L645" s="99">
        <f>_xlfn.XLOOKUP(Ruimtestaat[[#This Row],[Ruimtesoort / Werkprogramma ]],'Prijzenblad Keender'!$C$2:$C$10,'Prijzenblad Keender'!$G$2:$G$10,"")</f>
        <v>0</v>
      </c>
      <c r="M645" s="280">
        <f t="shared" si="10"/>
        <v>0</v>
      </c>
      <c r="O645" s="107"/>
    </row>
    <row r="646" spans="1:15">
      <c r="A646" s="279" t="s">
        <v>29</v>
      </c>
      <c r="B646" s="59" t="s">
        <v>675</v>
      </c>
      <c r="C646" s="59" t="s">
        <v>675</v>
      </c>
      <c r="D646" s="59" t="s">
        <v>676</v>
      </c>
      <c r="E646" s="59" t="s">
        <v>677</v>
      </c>
      <c r="F646" s="59" t="s">
        <v>443</v>
      </c>
      <c r="G646" s="59" t="s">
        <v>448</v>
      </c>
      <c r="H646" s="59" t="str">
        <f>VLOOKUP(G646,Ruimtesoort[],2,FALSE)</f>
        <v>Klaslokaal</v>
      </c>
      <c r="I646" s="102">
        <v>7.0000000000000007E-2</v>
      </c>
      <c r="J646" s="61" t="s">
        <v>445</v>
      </c>
      <c r="K646" s="65">
        <v>58.9</v>
      </c>
      <c r="L646" s="99">
        <f>_xlfn.XLOOKUP(Ruimtestaat[[#This Row],[Ruimtesoort / Werkprogramma ]],'Prijzenblad Keender'!$C$2:$C$10,'Prijzenblad Keender'!$G$2:$G$10,"")</f>
        <v>0</v>
      </c>
      <c r="M646" s="280">
        <f t="shared" si="10"/>
        <v>0</v>
      </c>
      <c r="O646" s="107"/>
    </row>
    <row r="647" spans="1:15">
      <c r="A647" s="279" t="s">
        <v>29</v>
      </c>
      <c r="B647" s="59" t="s">
        <v>675</v>
      </c>
      <c r="C647" s="59" t="s">
        <v>675</v>
      </c>
      <c r="D647" s="59" t="s">
        <v>676</v>
      </c>
      <c r="E647" s="59" t="s">
        <v>677</v>
      </c>
      <c r="F647" s="59" t="s">
        <v>443</v>
      </c>
      <c r="G647" s="59" t="s">
        <v>460</v>
      </c>
      <c r="H647" s="59" t="str">
        <f>VLOOKUP(G647,Ruimtesoort[],2,FALSE)</f>
        <v>Restauratieve ruimte</v>
      </c>
      <c r="I647" s="102" t="s">
        <v>678</v>
      </c>
      <c r="J647" s="61" t="s">
        <v>445</v>
      </c>
      <c r="K647" s="65">
        <v>11.2</v>
      </c>
      <c r="L647" s="99">
        <f>_xlfn.XLOOKUP(Ruimtestaat[[#This Row],[Ruimtesoort / Werkprogramma ]],'Prijzenblad Keender'!$C$2:$C$10,'Prijzenblad Keender'!$G$2:$G$10,"")</f>
        <v>0</v>
      </c>
      <c r="M647" s="280">
        <f t="shared" si="10"/>
        <v>0</v>
      </c>
      <c r="O647" s="107"/>
    </row>
    <row r="648" spans="1:15">
      <c r="A648" s="279" t="s">
        <v>29</v>
      </c>
      <c r="B648" s="59" t="s">
        <v>675</v>
      </c>
      <c r="C648" s="59" t="s">
        <v>675</v>
      </c>
      <c r="D648" s="59" t="s">
        <v>676</v>
      </c>
      <c r="E648" s="59" t="s">
        <v>677</v>
      </c>
      <c r="F648" s="59" t="s">
        <v>443</v>
      </c>
      <c r="G648" s="59" t="s">
        <v>444</v>
      </c>
      <c r="H648" s="59" t="str">
        <f>VLOOKUP(G648,Ruimtesoort[],2,FALSE)</f>
        <v>Niet in onderhoud</v>
      </c>
      <c r="I648" s="102" t="s">
        <v>679</v>
      </c>
      <c r="J648" s="61" t="s">
        <v>445</v>
      </c>
      <c r="K648" s="65">
        <v>8.3000000000000007</v>
      </c>
      <c r="L648" s="99">
        <f>_xlfn.XLOOKUP(Ruimtestaat[[#This Row],[Ruimtesoort / Werkprogramma ]],'Prijzenblad Keender'!$C$2:$C$10,'Prijzenblad Keender'!$G$2:$G$10,"")</f>
        <v>0</v>
      </c>
      <c r="M648" s="280">
        <f t="shared" si="10"/>
        <v>0</v>
      </c>
      <c r="O648" s="107"/>
    </row>
    <row r="649" spans="1:15">
      <c r="A649" s="279" t="s">
        <v>29</v>
      </c>
      <c r="B649" s="59" t="s">
        <v>675</v>
      </c>
      <c r="C649" s="59" t="s">
        <v>675</v>
      </c>
      <c r="D649" s="59" t="s">
        <v>676</v>
      </c>
      <c r="E649" s="59" t="s">
        <v>677</v>
      </c>
      <c r="F649" s="59" t="s">
        <v>443</v>
      </c>
      <c r="G649" s="59" t="s">
        <v>653</v>
      </c>
      <c r="H649" s="59" t="str">
        <f>VLOOKUP(G649,Ruimtesoort[],2,FALSE)</f>
        <v>Sanitair</v>
      </c>
      <c r="I649" s="102">
        <v>0.09</v>
      </c>
      <c r="J649" s="61" t="s">
        <v>474</v>
      </c>
      <c r="K649" s="65">
        <v>19.7</v>
      </c>
      <c r="L649" s="99">
        <f>_xlfn.XLOOKUP(Ruimtestaat[[#This Row],[Ruimtesoort / Werkprogramma ]],'Prijzenblad Keender'!$C$2:$C$10,'Prijzenblad Keender'!$G$2:$G$10,"")</f>
        <v>0</v>
      </c>
      <c r="M649" s="280">
        <f t="shared" si="10"/>
        <v>0</v>
      </c>
      <c r="O649" s="107"/>
    </row>
    <row r="650" spans="1:15">
      <c r="A650" s="279" t="s">
        <v>29</v>
      </c>
      <c r="B650" s="59" t="s">
        <v>675</v>
      </c>
      <c r="C650" s="59" t="s">
        <v>675</v>
      </c>
      <c r="D650" s="59" t="s">
        <v>676</v>
      </c>
      <c r="E650" s="59" t="s">
        <v>677</v>
      </c>
      <c r="F650" s="59" t="s">
        <v>443</v>
      </c>
      <c r="G650" s="59" t="s">
        <v>466</v>
      </c>
      <c r="H650" s="59" t="str">
        <f>VLOOKUP(G650,Ruimtesoort[],2,FALSE)</f>
        <v>Sanitair</v>
      </c>
      <c r="I650" s="102" t="s">
        <v>680</v>
      </c>
      <c r="J650" s="61" t="s">
        <v>474</v>
      </c>
      <c r="K650" s="65">
        <v>2.2999999999999998</v>
      </c>
      <c r="L650" s="99">
        <f>_xlfn.XLOOKUP(Ruimtestaat[[#This Row],[Ruimtesoort / Werkprogramma ]],'Prijzenblad Keender'!$C$2:$C$10,'Prijzenblad Keender'!$G$2:$G$10,"")</f>
        <v>0</v>
      </c>
      <c r="M650" s="280">
        <f t="shared" si="10"/>
        <v>0</v>
      </c>
      <c r="O650" s="107"/>
    </row>
    <row r="651" spans="1:15">
      <c r="A651" s="279" t="s">
        <v>29</v>
      </c>
      <c r="B651" s="59" t="s">
        <v>675</v>
      </c>
      <c r="C651" s="59" t="s">
        <v>675</v>
      </c>
      <c r="D651" s="59" t="s">
        <v>676</v>
      </c>
      <c r="E651" s="59" t="s">
        <v>677</v>
      </c>
      <c r="F651" s="59" t="s">
        <v>443</v>
      </c>
      <c r="G651" s="59" t="s">
        <v>466</v>
      </c>
      <c r="H651" s="59" t="str">
        <f>VLOOKUP(G651,Ruimtesoort[],2,FALSE)</f>
        <v>Sanitair</v>
      </c>
      <c r="I651" s="102" t="s">
        <v>681</v>
      </c>
      <c r="J651" s="61" t="s">
        <v>474</v>
      </c>
      <c r="K651" s="65">
        <v>3.8</v>
      </c>
      <c r="L651" s="99">
        <f>_xlfn.XLOOKUP(Ruimtestaat[[#This Row],[Ruimtesoort / Werkprogramma ]],'Prijzenblad Keender'!$C$2:$C$10,'Prijzenblad Keender'!$G$2:$G$10,"")</f>
        <v>0</v>
      </c>
      <c r="M651" s="280">
        <f t="shared" si="10"/>
        <v>0</v>
      </c>
      <c r="O651" s="107"/>
    </row>
    <row r="652" spans="1:15">
      <c r="A652" s="279" t="s">
        <v>29</v>
      </c>
      <c r="B652" s="59" t="s">
        <v>675</v>
      </c>
      <c r="C652" s="59" t="s">
        <v>675</v>
      </c>
      <c r="D652" s="59" t="s">
        <v>676</v>
      </c>
      <c r="E652" s="59" t="s">
        <v>677</v>
      </c>
      <c r="F652" s="59" t="s">
        <v>443</v>
      </c>
      <c r="G652" s="59" t="s">
        <v>444</v>
      </c>
      <c r="H652" s="59" t="str">
        <f>VLOOKUP(G652,Ruimtesoort[],2,FALSE)</f>
        <v>Niet in onderhoud</v>
      </c>
      <c r="I652" s="102">
        <v>0.11</v>
      </c>
      <c r="J652" s="61" t="s">
        <v>445</v>
      </c>
      <c r="K652" s="65">
        <v>10.9</v>
      </c>
      <c r="L652" s="99">
        <f>_xlfn.XLOOKUP(Ruimtestaat[[#This Row],[Ruimtesoort / Werkprogramma ]],'Prijzenblad Keender'!$C$2:$C$10,'Prijzenblad Keender'!$G$2:$G$10,"")</f>
        <v>0</v>
      </c>
      <c r="M652" s="280">
        <f t="shared" si="10"/>
        <v>0</v>
      </c>
      <c r="O652" s="107"/>
    </row>
    <row r="653" spans="1:15">
      <c r="A653" s="279" t="s">
        <v>29</v>
      </c>
      <c r="B653" s="59" t="s">
        <v>675</v>
      </c>
      <c r="C653" s="59" t="s">
        <v>675</v>
      </c>
      <c r="D653" s="59" t="s">
        <v>676</v>
      </c>
      <c r="E653" s="59" t="s">
        <v>677</v>
      </c>
      <c r="F653" s="59" t="s">
        <v>443</v>
      </c>
      <c r="G653" s="59" t="s">
        <v>444</v>
      </c>
      <c r="H653" s="59" t="str">
        <f>VLOOKUP(G653,Ruimtesoort[],2,FALSE)</f>
        <v>Niet in onderhoud</v>
      </c>
      <c r="I653" s="102" t="s">
        <v>682</v>
      </c>
      <c r="J653" s="61" t="s">
        <v>445</v>
      </c>
      <c r="K653" s="65">
        <v>2.5</v>
      </c>
      <c r="L653" s="99">
        <f>_xlfn.XLOOKUP(Ruimtestaat[[#This Row],[Ruimtesoort / Werkprogramma ]],'Prijzenblad Keender'!$C$2:$C$10,'Prijzenblad Keender'!$G$2:$G$10,"")</f>
        <v>0</v>
      </c>
      <c r="M653" s="280">
        <f t="shared" si="10"/>
        <v>0</v>
      </c>
      <c r="O653" s="107"/>
    </row>
    <row r="654" spans="1:15">
      <c r="A654" s="279" t="s">
        <v>29</v>
      </c>
      <c r="B654" s="59" t="s">
        <v>675</v>
      </c>
      <c r="C654" s="59" t="s">
        <v>675</v>
      </c>
      <c r="D654" s="59" t="s">
        <v>676</v>
      </c>
      <c r="E654" s="59" t="s">
        <v>677</v>
      </c>
      <c r="F654" s="59" t="s">
        <v>443</v>
      </c>
      <c r="G654" s="59" t="s">
        <v>635</v>
      </c>
      <c r="H654" s="59" t="str">
        <f>VLOOKUP(G654,Ruimtesoort[],2,FALSE)</f>
        <v>Niet in onderhoud</v>
      </c>
      <c r="I654" s="102" t="s">
        <v>683</v>
      </c>
      <c r="J654" s="61" t="s">
        <v>445</v>
      </c>
      <c r="K654" s="65">
        <v>4.5999999999999996</v>
      </c>
      <c r="L654" s="99">
        <f>_xlfn.XLOOKUP(Ruimtestaat[[#This Row],[Ruimtesoort / Werkprogramma ]],'Prijzenblad Keender'!$C$2:$C$10,'Prijzenblad Keender'!$G$2:$G$10,"")</f>
        <v>0</v>
      </c>
      <c r="M654" s="280">
        <f t="shared" si="10"/>
        <v>0</v>
      </c>
      <c r="O654" s="107"/>
    </row>
    <row r="655" spans="1:15">
      <c r="A655" s="279" t="s">
        <v>29</v>
      </c>
      <c r="B655" s="59" t="s">
        <v>675</v>
      </c>
      <c r="C655" s="59" t="s">
        <v>675</v>
      </c>
      <c r="D655" s="59" t="s">
        <v>676</v>
      </c>
      <c r="E655" s="59" t="s">
        <v>677</v>
      </c>
      <c r="F655" s="59" t="s">
        <v>443</v>
      </c>
      <c r="G655" s="59" t="s">
        <v>466</v>
      </c>
      <c r="H655" s="59" t="str">
        <f>VLOOKUP(G655,Ruimtesoort[],2,FALSE)</f>
        <v>Sanitair</v>
      </c>
      <c r="I655" s="102">
        <v>0.13</v>
      </c>
      <c r="J655" s="61" t="s">
        <v>474</v>
      </c>
      <c r="K655" s="65">
        <v>19.7</v>
      </c>
      <c r="L655" s="99">
        <f>_xlfn.XLOOKUP(Ruimtestaat[[#This Row],[Ruimtesoort / Werkprogramma ]],'Prijzenblad Keender'!$C$2:$C$10,'Prijzenblad Keender'!$G$2:$G$10,"")</f>
        <v>0</v>
      </c>
      <c r="M655" s="280">
        <f t="shared" si="10"/>
        <v>0</v>
      </c>
      <c r="O655" s="107"/>
    </row>
    <row r="656" spans="1:15">
      <c r="A656" s="279" t="s">
        <v>29</v>
      </c>
      <c r="B656" s="59" t="s">
        <v>675</v>
      </c>
      <c r="C656" s="59" t="s">
        <v>675</v>
      </c>
      <c r="D656" s="59" t="s">
        <v>676</v>
      </c>
      <c r="E656" s="59" t="s">
        <v>677</v>
      </c>
      <c r="F656" s="59" t="s">
        <v>443</v>
      </c>
      <c r="G656" s="59" t="s">
        <v>189</v>
      </c>
      <c r="H656" s="59" t="str">
        <f>VLOOKUP(G656,Ruimtesoort[],2,FALSE)</f>
        <v>Vakspecifieke ruimte</v>
      </c>
      <c r="I656" s="102">
        <v>0.14000000000000001</v>
      </c>
      <c r="J656" s="61" t="s">
        <v>445</v>
      </c>
      <c r="K656" s="65">
        <v>19.5</v>
      </c>
      <c r="L656" s="99">
        <f>_xlfn.XLOOKUP(Ruimtestaat[[#This Row],[Ruimtesoort / Werkprogramma ]],'Prijzenblad Keender'!$C$2:$C$10,'Prijzenblad Keender'!$G$2:$G$10,"")</f>
        <v>0</v>
      </c>
      <c r="M656" s="280">
        <f t="shared" si="10"/>
        <v>0</v>
      </c>
      <c r="O656" s="107"/>
    </row>
    <row r="657" spans="1:15">
      <c r="A657" s="279" t="s">
        <v>29</v>
      </c>
      <c r="B657" s="59" t="s">
        <v>675</v>
      </c>
      <c r="C657" s="59" t="s">
        <v>675</v>
      </c>
      <c r="D657" s="59" t="s">
        <v>676</v>
      </c>
      <c r="E657" s="59" t="s">
        <v>677</v>
      </c>
      <c r="F657" s="59" t="s">
        <v>443</v>
      </c>
      <c r="G657" s="59" t="s">
        <v>42</v>
      </c>
      <c r="H657" s="59" t="str">
        <f>VLOOKUP(G657,Ruimtesoort[],2,FALSE)</f>
        <v>Verkeersruimte</v>
      </c>
      <c r="I657" s="102">
        <v>0.15</v>
      </c>
      <c r="J657" s="61" t="s">
        <v>458</v>
      </c>
      <c r="K657" s="65">
        <v>239.2</v>
      </c>
      <c r="L657" s="99">
        <f>_xlfn.XLOOKUP(Ruimtestaat[[#This Row],[Ruimtesoort / Werkprogramma ]],'Prijzenblad Keender'!$C$2:$C$10,'Prijzenblad Keender'!$G$2:$G$10,"")</f>
        <v>0</v>
      </c>
      <c r="M657" s="280">
        <f t="shared" si="10"/>
        <v>0</v>
      </c>
      <c r="O657" s="107"/>
    </row>
    <row r="658" spans="1:15">
      <c r="A658" s="279" t="s">
        <v>29</v>
      </c>
      <c r="B658" s="59" t="s">
        <v>675</v>
      </c>
      <c r="C658" s="59" t="s">
        <v>675</v>
      </c>
      <c r="D658" s="59" t="s">
        <v>676</v>
      </c>
      <c r="E658" s="59" t="s">
        <v>677</v>
      </c>
      <c r="F658" s="59" t="s">
        <v>443</v>
      </c>
      <c r="G658" s="59" t="s">
        <v>448</v>
      </c>
      <c r="H658" s="59" t="str">
        <f>VLOOKUP(G658,Ruimtesoort[],2,FALSE)</f>
        <v>Klaslokaal</v>
      </c>
      <c r="I658" s="102">
        <v>0.16</v>
      </c>
      <c r="J658" s="61" t="s">
        <v>445</v>
      </c>
      <c r="K658" s="65">
        <v>55.8</v>
      </c>
      <c r="L658" s="99">
        <f>_xlfn.XLOOKUP(Ruimtestaat[[#This Row],[Ruimtesoort / Werkprogramma ]],'Prijzenblad Keender'!$C$2:$C$10,'Prijzenblad Keender'!$G$2:$G$10,"")</f>
        <v>0</v>
      </c>
      <c r="M658" s="280">
        <f t="shared" si="10"/>
        <v>0</v>
      </c>
      <c r="O658" s="107"/>
    </row>
    <row r="659" spans="1:15">
      <c r="A659" s="279" t="s">
        <v>29</v>
      </c>
      <c r="B659" s="59" t="s">
        <v>675</v>
      </c>
      <c r="C659" s="59" t="s">
        <v>675</v>
      </c>
      <c r="D659" s="59" t="s">
        <v>676</v>
      </c>
      <c r="E659" s="59" t="s">
        <v>677</v>
      </c>
      <c r="F659" s="59" t="s">
        <v>443</v>
      </c>
      <c r="G659" s="59" t="s">
        <v>409</v>
      </c>
      <c r="H659" s="59" t="str">
        <f>VLOOKUP(G659,Ruimtesoort[],2,FALSE)</f>
        <v>BSO / kinderdagopvang /peuterspeelzaal</v>
      </c>
      <c r="I659" s="102">
        <v>0.17</v>
      </c>
      <c r="J659" s="61" t="s">
        <v>445</v>
      </c>
      <c r="K659" s="65">
        <v>54.6</v>
      </c>
      <c r="L659" s="99">
        <f>_xlfn.XLOOKUP(Ruimtestaat[[#This Row],[Ruimtesoort / Werkprogramma ]],'Prijzenblad Keender'!$C$2:$C$10,'Prijzenblad Keender'!$G$2:$G$10,"")</f>
        <v>0</v>
      </c>
      <c r="M659" s="280">
        <f t="shared" si="10"/>
        <v>0</v>
      </c>
      <c r="O659" s="107"/>
    </row>
    <row r="660" spans="1:15">
      <c r="A660" s="279" t="s">
        <v>29</v>
      </c>
      <c r="B660" s="59" t="s">
        <v>675</v>
      </c>
      <c r="C660" s="59" t="s">
        <v>675</v>
      </c>
      <c r="D660" s="59" t="s">
        <v>676</v>
      </c>
      <c r="E660" s="59" t="s">
        <v>677</v>
      </c>
      <c r="F660" s="59" t="s">
        <v>443</v>
      </c>
      <c r="G660" s="59" t="s">
        <v>416</v>
      </c>
      <c r="H660" s="59" t="str">
        <f>VLOOKUP(G660,Ruimtesoort[],2,FALSE)</f>
        <v>Niet in onderhoud</v>
      </c>
      <c r="I660" s="102">
        <v>0.18</v>
      </c>
      <c r="J660" s="61" t="s">
        <v>445</v>
      </c>
      <c r="K660" s="65">
        <v>28</v>
      </c>
      <c r="L660" s="99">
        <f>_xlfn.XLOOKUP(Ruimtestaat[[#This Row],[Ruimtesoort / Werkprogramma ]],'Prijzenblad Keender'!$C$2:$C$10,'Prijzenblad Keender'!$G$2:$G$10,"")</f>
        <v>0</v>
      </c>
      <c r="M660" s="280">
        <f t="shared" si="10"/>
        <v>0</v>
      </c>
      <c r="O660" s="107"/>
    </row>
    <row r="661" spans="1:15">
      <c r="A661" s="279" t="s">
        <v>29</v>
      </c>
      <c r="B661" s="59" t="s">
        <v>675</v>
      </c>
      <c r="C661" s="59" t="s">
        <v>675</v>
      </c>
      <c r="D661" s="59" t="s">
        <v>676</v>
      </c>
      <c r="E661" s="59" t="s">
        <v>677</v>
      </c>
      <c r="F661" s="59" t="s">
        <v>443</v>
      </c>
      <c r="G661" s="59" t="s">
        <v>98</v>
      </c>
      <c r="H661" s="59" t="str">
        <f>VLOOKUP(G661,Ruimtesoort[],2,FALSE)</f>
        <v>Vakspecifieke ruimte</v>
      </c>
      <c r="I661" s="102">
        <v>0.19</v>
      </c>
      <c r="J661" s="61" t="s">
        <v>445</v>
      </c>
      <c r="K661" s="65">
        <v>30.6</v>
      </c>
      <c r="L661" s="99">
        <f>_xlfn.XLOOKUP(Ruimtestaat[[#This Row],[Ruimtesoort / Werkprogramma ]],'Prijzenblad Keender'!$C$2:$C$10,'Prijzenblad Keender'!$G$2:$G$10,"")</f>
        <v>0</v>
      </c>
      <c r="M661" s="280">
        <f t="shared" si="10"/>
        <v>0</v>
      </c>
      <c r="O661" s="107"/>
    </row>
    <row r="662" spans="1:15">
      <c r="A662" s="279" t="s">
        <v>29</v>
      </c>
      <c r="B662" s="59" t="s">
        <v>675</v>
      </c>
      <c r="C662" s="59" t="s">
        <v>675</v>
      </c>
      <c r="D662" s="59" t="s">
        <v>676</v>
      </c>
      <c r="E662" s="59" t="s">
        <v>677</v>
      </c>
      <c r="F662" s="59" t="s">
        <v>443</v>
      </c>
      <c r="G662" s="59" t="s">
        <v>469</v>
      </c>
      <c r="H662" s="59" t="str">
        <f>VLOOKUP(G662,Ruimtesoort[],2,FALSE)</f>
        <v>Vakspecifieke ruimte</v>
      </c>
      <c r="I662" s="102">
        <v>0.2</v>
      </c>
      <c r="J662" s="61" t="s">
        <v>459</v>
      </c>
      <c r="K662" s="65">
        <v>15.2</v>
      </c>
      <c r="L662" s="99">
        <f>_xlfn.XLOOKUP(Ruimtestaat[[#This Row],[Ruimtesoort / Werkprogramma ]],'Prijzenblad Keender'!$C$2:$C$10,'Prijzenblad Keender'!$G$2:$G$10,"")</f>
        <v>0</v>
      </c>
      <c r="M662" s="280">
        <f t="shared" si="10"/>
        <v>0</v>
      </c>
      <c r="O662" s="107"/>
    </row>
    <row r="663" spans="1:15">
      <c r="A663" s="279" t="s">
        <v>29</v>
      </c>
      <c r="B663" s="59" t="s">
        <v>675</v>
      </c>
      <c r="C663" s="59" t="s">
        <v>675</v>
      </c>
      <c r="D663" s="59" t="s">
        <v>676</v>
      </c>
      <c r="E663" s="59" t="s">
        <v>677</v>
      </c>
      <c r="F663" s="59" t="s">
        <v>443</v>
      </c>
      <c r="G663" s="59" t="s">
        <v>448</v>
      </c>
      <c r="H663" s="59" t="str">
        <f>VLOOKUP(G663,Ruimtesoort[],2,FALSE)</f>
        <v>Klaslokaal</v>
      </c>
      <c r="I663" s="102">
        <v>0.21</v>
      </c>
      <c r="J663" s="61" t="s">
        <v>445</v>
      </c>
      <c r="K663" s="65">
        <v>62.5</v>
      </c>
      <c r="L663" s="99">
        <f>_xlfn.XLOOKUP(Ruimtestaat[[#This Row],[Ruimtesoort / Werkprogramma ]],'Prijzenblad Keender'!$C$2:$C$10,'Prijzenblad Keender'!$G$2:$G$10,"")</f>
        <v>0</v>
      </c>
      <c r="M663" s="280">
        <f t="shared" si="10"/>
        <v>0</v>
      </c>
      <c r="O663" s="107"/>
    </row>
    <row r="664" spans="1:15">
      <c r="A664" s="279" t="s">
        <v>29</v>
      </c>
      <c r="B664" s="59" t="s">
        <v>675</v>
      </c>
      <c r="C664" s="59" t="s">
        <v>675</v>
      </c>
      <c r="D664" s="59" t="s">
        <v>676</v>
      </c>
      <c r="E664" s="59" t="s">
        <v>677</v>
      </c>
      <c r="F664" s="59" t="s">
        <v>443</v>
      </c>
      <c r="G664" s="59" t="s">
        <v>448</v>
      </c>
      <c r="H664" s="59" t="str">
        <f>VLOOKUP(G664,Ruimtesoort[],2,FALSE)</f>
        <v>Klaslokaal</v>
      </c>
      <c r="I664" s="102">
        <v>0.22</v>
      </c>
      <c r="J664" s="61" t="s">
        <v>445</v>
      </c>
      <c r="K664" s="65">
        <v>60.1</v>
      </c>
      <c r="L664" s="99">
        <f>_xlfn.XLOOKUP(Ruimtestaat[[#This Row],[Ruimtesoort / Werkprogramma ]],'Prijzenblad Keender'!$C$2:$C$10,'Prijzenblad Keender'!$G$2:$G$10,"")</f>
        <v>0</v>
      </c>
      <c r="M664" s="280">
        <f t="shared" si="10"/>
        <v>0</v>
      </c>
      <c r="O664" s="107"/>
    </row>
    <row r="665" spans="1:15">
      <c r="A665" s="279" t="s">
        <v>29</v>
      </c>
      <c r="B665" s="59" t="s">
        <v>675</v>
      </c>
      <c r="C665" s="59" t="s">
        <v>675</v>
      </c>
      <c r="D665" s="59" t="s">
        <v>676</v>
      </c>
      <c r="E665" s="59" t="s">
        <v>677</v>
      </c>
      <c r="F665" s="59" t="s">
        <v>443</v>
      </c>
      <c r="G665" s="59" t="s">
        <v>448</v>
      </c>
      <c r="H665" s="59" t="str">
        <f>VLOOKUP(G665,Ruimtesoort[],2,FALSE)</f>
        <v>Klaslokaal</v>
      </c>
      <c r="I665" s="102">
        <v>0.23</v>
      </c>
      <c r="J665" s="61" t="s">
        <v>445</v>
      </c>
      <c r="K665" s="65">
        <v>60.1</v>
      </c>
      <c r="L665" s="99">
        <f>_xlfn.XLOOKUP(Ruimtestaat[[#This Row],[Ruimtesoort / Werkprogramma ]],'Prijzenblad Keender'!$C$2:$C$10,'Prijzenblad Keender'!$G$2:$G$10,"")</f>
        <v>0</v>
      </c>
      <c r="M665" s="280">
        <f t="shared" si="10"/>
        <v>0</v>
      </c>
      <c r="O665" s="107"/>
    </row>
    <row r="666" spans="1:15">
      <c r="A666" s="279" t="s">
        <v>29</v>
      </c>
      <c r="B666" s="59" t="s">
        <v>675</v>
      </c>
      <c r="C666" s="59" t="s">
        <v>675</v>
      </c>
      <c r="D666" s="59" t="s">
        <v>676</v>
      </c>
      <c r="E666" s="59" t="s">
        <v>677</v>
      </c>
      <c r="F666" s="59" t="s">
        <v>443</v>
      </c>
      <c r="G666" s="229" t="s">
        <v>454</v>
      </c>
      <c r="H666" s="59" t="str">
        <f>VLOOKUP(G666,Ruimtesoort[],2,FALSE)</f>
        <v>Administratieve ruimte</v>
      </c>
      <c r="I666" s="102">
        <v>0.24</v>
      </c>
      <c r="J666" s="61" t="s">
        <v>459</v>
      </c>
      <c r="K666" s="65">
        <v>30.4</v>
      </c>
      <c r="L666" s="99">
        <f>_xlfn.XLOOKUP(Ruimtestaat[[#This Row],[Ruimtesoort / Werkprogramma ]],'Prijzenblad Keender'!$C$2:$C$10,'Prijzenblad Keender'!$G$2:$G$10,"")</f>
        <v>0</v>
      </c>
      <c r="M666" s="280">
        <f t="shared" si="10"/>
        <v>0</v>
      </c>
      <c r="O666" s="107"/>
    </row>
    <row r="667" spans="1:15">
      <c r="A667" s="279" t="s">
        <v>29</v>
      </c>
      <c r="B667" s="59" t="s">
        <v>675</v>
      </c>
      <c r="C667" s="59" t="s">
        <v>675</v>
      </c>
      <c r="D667" s="59" t="s">
        <v>676</v>
      </c>
      <c r="E667" s="59" t="s">
        <v>677</v>
      </c>
      <c r="F667" s="59" t="s">
        <v>443</v>
      </c>
      <c r="G667" s="59" t="s">
        <v>684</v>
      </c>
      <c r="H667" s="59" t="str">
        <f>VLOOKUP(G667,Ruimtesoort[],2,FALSE)</f>
        <v>Klaslokaal</v>
      </c>
      <c r="I667" s="102">
        <v>0.25</v>
      </c>
      <c r="J667" s="61" t="s">
        <v>458</v>
      </c>
      <c r="K667" s="65">
        <v>128.5</v>
      </c>
      <c r="L667" s="99">
        <f>_xlfn.XLOOKUP(Ruimtestaat[[#This Row],[Ruimtesoort / Werkprogramma ]],'Prijzenblad Keender'!$C$2:$C$10,'Prijzenblad Keender'!$G$2:$G$10,"")</f>
        <v>0</v>
      </c>
      <c r="M667" s="280">
        <f t="shared" si="10"/>
        <v>0</v>
      </c>
      <c r="O667" s="107"/>
    </row>
    <row r="668" spans="1:15">
      <c r="A668" s="279" t="s">
        <v>29</v>
      </c>
      <c r="B668" s="59" t="s">
        <v>675</v>
      </c>
      <c r="C668" s="59" t="s">
        <v>675</v>
      </c>
      <c r="D668" s="59" t="s">
        <v>676</v>
      </c>
      <c r="E668" s="59" t="s">
        <v>677</v>
      </c>
      <c r="F668" s="59" t="s">
        <v>443</v>
      </c>
      <c r="G668" s="59" t="s">
        <v>453</v>
      </c>
      <c r="H668" s="59" t="str">
        <f>VLOOKUP(G668,Ruimtesoort[],2,FALSE)</f>
        <v>Verkeersruimte</v>
      </c>
      <c r="I668" s="102">
        <v>0.26</v>
      </c>
      <c r="J668" s="61" t="s">
        <v>458</v>
      </c>
      <c r="K668" s="65">
        <v>66.099999999999994</v>
      </c>
      <c r="L668" s="99">
        <f>_xlfn.XLOOKUP(Ruimtestaat[[#This Row],[Ruimtesoort / Werkprogramma ]],'Prijzenblad Keender'!$C$2:$C$10,'Prijzenblad Keender'!$G$2:$G$10,"")</f>
        <v>0</v>
      </c>
      <c r="M668" s="280">
        <f t="shared" si="10"/>
        <v>0</v>
      </c>
      <c r="O668" s="107"/>
    </row>
    <row r="669" spans="1:15">
      <c r="A669" s="279" t="s">
        <v>29</v>
      </c>
      <c r="B669" s="59" t="s">
        <v>675</v>
      </c>
      <c r="C669" s="59" t="s">
        <v>675</v>
      </c>
      <c r="D669" s="59" t="s">
        <v>676</v>
      </c>
      <c r="E669" s="59" t="s">
        <v>677</v>
      </c>
      <c r="F669" s="59" t="s">
        <v>443</v>
      </c>
      <c r="G669" s="59" t="s">
        <v>409</v>
      </c>
      <c r="H669" s="59" t="str">
        <f>VLOOKUP(G669,Ruimtesoort[],2,FALSE)</f>
        <v>BSO / kinderdagopvang /peuterspeelzaal</v>
      </c>
      <c r="I669" s="102">
        <v>0.27</v>
      </c>
      <c r="J669" s="61" t="s">
        <v>459</v>
      </c>
      <c r="K669" s="65">
        <v>77.5</v>
      </c>
      <c r="L669" s="99">
        <f>_xlfn.XLOOKUP(Ruimtestaat[[#This Row],[Ruimtesoort / Werkprogramma ]],'Prijzenblad Keender'!$C$2:$C$10,'Prijzenblad Keender'!$G$2:$G$10,"")</f>
        <v>0</v>
      </c>
      <c r="M669" s="280">
        <f t="shared" si="10"/>
        <v>0</v>
      </c>
      <c r="O669" s="107"/>
    </row>
    <row r="670" spans="1:15">
      <c r="A670" s="279" t="s">
        <v>29</v>
      </c>
      <c r="B670" s="59" t="s">
        <v>675</v>
      </c>
      <c r="C670" s="59" t="s">
        <v>675</v>
      </c>
      <c r="D670" s="59" t="s">
        <v>676</v>
      </c>
      <c r="E670" s="59" t="s">
        <v>677</v>
      </c>
      <c r="F670" s="59" t="s">
        <v>470</v>
      </c>
      <c r="G670" s="59" t="s">
        <v>448</v>
      </c>
      <c r="H670" s="59" t="str">
        <f>VLOOKUP(G670,Ruimtesoort[],2,FALSE)</f>
        <v>Klaslokaal</v>
      </c>
      <c r="I670" s="102" t="s">
        <v>471</v>
      </c>
      <c r="J670" s="61" t="s">
        <v>445</v>
      </c>
      <c r="K670" s="65">
        <v>57</v>
      </c>
      <c r="L670" s="99">
        <f>_xlfn.XLOOKUP(Ruimtestaat[[#This Row],[Ruimtesoort / Werkprogramma ]],'Prijzenblad Keender'!$C$2:$C$10,'Prijzenblad Keender'!$G$2:$G$10,"")</f>
        <v>0</v>
      </c>
      <c r="M670" s="280">
        <f t="shared" si="10"/>
        <v>0</v>
      </c>
      <c r="O670" s="107"/>
    </row>
    <row r="671" spans="1:15">
      <c r="A671" s="279" t="s">
        <v>29</v>
      </c>
      <c r="B671" s="59" t="s">
        <v>675</v>
      </c>
      <c r="C671" s="59" t="s">
        <v>675</v>
      </c>
      <c r="D671" s="59" t="s">
        <v>676</v>
      </c>
      <c r="E671" s="59" t="s">
        <v>677</v>
      </c>
      <c r="F671" s="59" t="s">
        <v>470</v>
      </c>
      <c r="G671" s="59" t="s">
        <v>409</v>
      </c>
      <c r="H671" s="59" t="str">
        <f>VLOOKUP(G671,Ruimtesoort[],2,FALSE)</f>
        <v>BSO / kinderdagopvang /peuterspeelzaal</v>
      </c>
      <c r="I671" s="102" t="s">
        <v>472</v>
      </c>
      <c r="J671" s="61" t="s">
        <v>445</v>
      </c>
      <c r="K671" s="65">
        <v>56.5</v>
      </c>
      <c r="L671" s="99">
        <f>_xlfn.XLOOKUP(Ruimtestaat[[#This Row],[Ruimtesoort / Werkprogramma ]],'Prijzenblad Keender'!$C$2:$C$10,'Prijzenblad Keender'!$G$2:$G$10,"")</f>
        <v>0</v>
      </c>
      <c r="M671" s="280">
        <f t="shared" si="10"/>
        <v>0</v>
      </c>
      <c r="O671" s="107"/>
    </row>
    <row r="672" spans="1:15">
      <c r="A672" s="279" t="s">
        <v>29</v>
      </c>
      <c r="B672" s="59" t="s">
        <v>675</v>
      </c>
      <c r="C672" s="59" t="s">
        <v>675</v>
      </c>
      <c r="D672" s="59" t="s">
        <v>676</v>
      </c>
      <c r="E672" s="59" t="s">
        <v>677</v>
      </c>
      <c r="F672" s="59" t="s">
        <v>470</v>
      </c>
      <c r="G672" s="59" t="s">
        <v>448</v>
      </c>
      <c r="H672" s="59" t="str">
        <f>VLOOKUP(G672,Ruimtesoort[],2,FALSE)</f>
        <v>Klaslokaal</v>
      </c>
      <c r="I672" s="102" t="s">
        <v>473</v>
      </c>
      <c r="J672" s="61" t="s">
        <v>445</v>
      </c>
      <c r="K672" s="65">
        <v>57.1</v>
      </c>
      <c r="L672" s="99">
        <f>_xlfn.XLOOKUP(Ruimtestaat[[#This Row],[Ruimtesoort / Werkprogramma ]],'Prijzenblad Keender'!$C$2:$C$10,'Prijzenblad Keender'!$G$2:$G$10,"")</f>
        <v>0</v>
      </c>
      <c r="M672" s="280">
        <f t="shared" si="10"/>
        <v>0</v>
      </c>
      <c r="O672" s="107"/>
    </row>
    <row r="673" spans="1:15">
      <c r="A673" s="279" t="s">
        <v>29</v>
      </c>
      <c r="B673" s="59" t="s">
        <v>675</v>
      </c>
      <c r="C673" s="59" t="s">
        <v>675</v>
      </c>
      <c r="D673" s="59" t="s">
        <v>676</v>
      </c>
      <c r="E673" s="59" t="s">
        <v>677</v>
      </c>
      <c r="F673" s="59" t="s">
        <v>470</v>
      </c>
      <c r="G673" s="59" t="s">
        <v>453</v>
      </c>
      <c r="H673" s="59" t="str">
        <f>VLOOKUP(G673,Ruimtesoort[],2,FALSE)</f>
        <v>Verkeersruimte</v>
      </c>
      <c r="I673" s="102" t="s">
        <v>475</v>
      </c>
      <c r="J673" s="61" t="s">
        <v>445</v>
      </c>
      <c r="K673" s="65">
        <v>39.9</v>
      </c>
      <c r="L673" s="99">
        <f>_xlfn.XLOOKUP(Ruimtestaat[[#This Row],[Ruimtesoort / Werkprogramma ]],'Prijzenblad Keender'!$C$2:$C$10,'Prijzenblad Keender'!$G$2:$G$10,"")</f>
        <v>0</v>
      </c>
      <c r="M673" s="280">
        <f t="shared" si="10"/>
        <v>0</v>
      </c>
      <c r="O673" s="107"/>
    </row>
    <row r="674" spans="1:15">
      <c r="A674" s="279" t="s">
        <v>29</v>
      </c>
      <c r="B674" s="59" t="s">
        <v>675</v>
      </c>
      <c r="C674" s="59" t="s">
        <v>675</v>
      </c>
      <c r="D674" s="59" t="s">
        <v>676</v>
      </c>
      <c r="E674" s="59" t="s">
        <v>677</v>
      </c>
      <c r="F674" s="59" t="s">
        <v>470</v>
      </c>
      <c r="G674" s="59" t="s">
        <v>282</v>
      </c>
      <c r="H674" s="59" t="str">
        <f>VLOOKUP(G674,Ruimtesoort[],2,FALSE)</f>
        <v>Administratieve ruimte</v>
      </c>
      <c r="I674" s="102" t="s">
        <v>476</v>
      </c>
      <c r="J674" s="61" t="s">
        <v>459</v>
      </c>
      <c r="K674" s="65">
        <v>39.299999999999997</v>
      </c>
      <c r="L674" s="99">
        <f>_xlfn.XLOOKUP(Ruimtestaat[[#This Row],[Ruimtesoort / Werkprogramma ]],'Prijzenblad Keender'!$C$2:$C$10,'Prijzenblad Keender'!$G$2:$G$10,"")</f>
        <v>0</v>
      </c>
      <c r="M674" s="280">
        <f t="shared" si="10"/>
        <v>0</v>
      </c>
      <c r="O674" s="107"/>
    </row>
    <row r="675" spans="1:15">
      <c r="A675" s="279" t="s">
        <v>29</v>
      </c>
      <c r="B675" s="59" t="s">
        <v>675</v>
      </c>
      <c r="C675" s="59" t="s">
        <v>675</v>
      </c>
      <c r="D675" s="59" t="s">
        <v>676</v>
      </c>
      <c r="E675" s="59" t="s">
        <v>677</v>
      </c>
      <c r="F675" s="59" t="s">
        <v>470</v>
      </c>
      <c r="G675" s="59" t="s">
        <v>167</v>
      </c>
      <c r="H675" s="59" t="str">
        <f>VLOOKUP(G675,Ruimtesoort[],2,FALSE)</f>
        <v>Administratieve ruimte</v>
      </c>
      <c r="I675" s="102" t="s">
        <v>625</v>
      </c>
      <c r="J675" s="61" t="s">
        <v>459</v>
      </c>
      <c r="K675" s="65">
        <v>39.299999999999997</v>
      </c>
      <c r="L675" s="99">
        <f>_xlfn.XLOOKUP(Ruimtestaat[[#This Row],[Ruimtesoort / Werkprogramma ]],'Prijzenblad Keender'!$C$2:$C$10,'Prijzenblad Keender'!$G$2:$G$10,"")</f>
        <v>0</v>
      </c>
      <c r="M675" s="280">
        <f t="shared" si="10"/>
        <v>0</v>
      </c>
      <c r="O675" s="107"/>
    </row>
    <row r="676" spans="1:15">
      <c r="A676" s="279" t="s">
        <v>29</v>
      </c>
      <c r="B676" s="59" t="s">
        <v>675</v>
      </c>
      <c r="C676" s="59" t="s">
        <v>675</v>
      </c>
      <c r="D676" s="59" t="s">
        <v>676</v>
      </c>
      <c r="E676" s="59" t="s">
        <v>677</v>
      </c>
      <c r="F676" s="59" t="s">
        <v>470</v>
      </c>
      <c r="G676" s="59" t="s">
        <v>635</v>
      </c>
      <c r="H676" s="59" t="str">
        <f>VLOOKUP(G676,Ruimtesoort[],2,FALSE)</f>
        <v>Niet in onderhoud</v>
      </c>
      <c r="I676" s="102" t="s">
        <v>685</v>
      </c>
      <c r="J676" s="61" t="s">
        <v>445</v>
      </c>
      <c r="K676" s="65">
        <v>2.2999999999999998</v>
      </c>
      <c r="L676" s="99">
        <f>_xlfn.XLOOKUP(Ruimtestaat[[#This Row],[Ruimtesoort / Werkprogramma ]],'Prijzenblad Keender'!$C$2:$C$10,'Prijzenblad Keender'!$G$2:$G$10,"")</f>
        <v>0</v>
      </c>
      <c r="M676" s="280">
        <f t="shared" si="10"/>
        <v>0</v>
      </c>
      <c r="O676" s="107"/>
    </row>
    <row r="677" spans="1:15">
      <c r="A677" s="281" t="s">
        <v>29</v>
      </c>
      <c r="B677" s="282" t="s">
        <v>675</v>
      </c>
      <c r="C677" s="282" t="s">
        <v>675</v>
      </c>
      <c r="D677" s="282" t="s">
        <v>676</v>
      </c>
      <c r="E677" s="282" t="s">
        <v>677</v>
      </c>
      <c r="F677" s="282" t="s">
        <v>470</v>
      </c>
      <c r="G677" s="282" t="s">
        <v>460</v>
      </c>
      <c r="H677" s="282" t="str">
        <f>VLOOKUP(G677,Ruimtesoort[],2,FALSE)</f>
        <v>Restauratieve ruimte</v>
      </c>
      <c r="I677" s="284" t="s">
        <v>626</v>
      </c>
      <c r="J677" s="283" t="s">
        <v>445</v>
      </c>
      <c r="K677" s="285">
        <v>9.1</v>
      </c>
      <c r="L677" s="286">
        <f>_xlfn.XLOOKUP(Ruimtestaat[[#This Row],[Ruimtesoort / Werkprogramma ]],'Prijzenblad Keender'!$C$2:$C$10,'Prijzenblad Keender'!$G$2:$G$10,"")</f>
        <v>0</v>
      </c>
      <c r="M677" s="287">
        <f t="shared" si="10"/>
        <v>0</v>
      </c>
      <c r="O677" s="107"/>
    </row>
  </sheetData>
  <phoneticPr fontId="58" type="noConversion"/>
  <hyperlinks>
    <hyperlink ref="A1" location="Toelichting!A1" display="Terug naar het tabblad Toelichting" xr:uid="{B5577D08-5BCB-4633-B0E2-206172C9C5CB}"/>
  </hyperlinks>
  <pageMargins left="0.7" right="0.7" top="0.75" bottom="0.75" header="0.3" footer="0.3"/>
  <pageSetup paperSize="9"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rgb="FFC00000"/>
  </sheetPr>
  <dimension ref="A1:I70"/>
  <sheetViews>
    <sheetView showGridLines="0" workbookViewId="0">
      <pane ySplit="12" topLeftCell="A59" activePane="bottomLeft" state="frozen"/>
      <selection sqref="A1:A21"/>
      <selection pane="bottomLeft" activeCell="G9" sqref="G9"/>
    </sheetView>
  </sheetViews>
  <sheetFormatPr defaultRowHeight="14.4"/>
  <cols>
    <col min="1" max="1" width="17.5546875" style="33" customWidth="1"/>
    <col min="2" max="3" width="27.6640625" customWidth="1"/>
    <col min="4" max="4" width="15.6640625" style="36" customWidth="1"/>
    <col min="5" max="7" width="15.6640625" style="31" customWidth="1"/>
    <col min="8" max="8" width="13.6640625" customWidth="1"/>
    <col min="14" max="14" width="10.33203125" bestFit="1" customWidth="1"/>
  </cols>
  <sheetData>
    <row r="1" spans="1:9" ht="15.6" customHeight="1">
      <c r="A1" s="37" t="s">
        <v>686</v>
      </c>
      <c r="G1" s="469" t="s">
        <v>36</v>
      </c>
    </row>
    <row r="2" spans="1:9" ht="15.6" customHeight="1">
      <c r="A2" s="34" t="s">
        <v>687</v>
      </c>
      <c r="G2" s="470"/>
    </row>
    <row r="3" spans="1:9" ht="15.6" customHeight="1">
      <c r="A3" s="34" t="s">
        <v>688</v>
      </c>
      <c r="B3" s="34"/>
      <c r="C3" s="34"/>
      <c r="D3" s="34"/>
      <c r="E3" s="35"/>
      <c r="F3" s="34"/>
      <c r="G3" s="470"/>
    </row>
    <row r="4" spans="1:9" ht="16.2" thickBot="1">
      <c r="A4" s="34" t="s">
        <v>689</v>
      </c>
      <c r="B4" s="34"/>
      <c r="D4"/>
      <c r="E4" s="34"/>
      <c r="F4" s="34"/>
      <c r="G4" s="471"/>
    </row>
    <row r="5" spans="1:9" ht="16.2" thickBot="1">
      <c r="A5"/>
      <c r="B5" s="34"/>
      <c r="D5"/>
      <c r="E5" s="34"/>
      <c r="F5" s="34"/>
      <c r="G5" s="34"/>
    </row>
    <row r="6" spans="1:9" ht="54.6" thickBot="1">
      <c r="A6" s="34"/>
      <c r="B6" s="138" t="s">
        <v>48</v>
      </c>
      <c r="C6" s="142" t="s">
        <v>690</v>
      </c>
      <c r="D6" s="175" t="s">
        <v>691</v>
      </c>
      <c r="E6" s="175" t="s">
        <v>692</v>
      </c>
      <c r="F6"/>
      <c r="G6"/>
    </row>
    <row r="7" spans="1:9" ht="18">
      <c r="B7" s="139" t="s">
        <v>693</v>
      </c>
      <c r="C7" s="183">
        <v>7.4999999999999997E-2</v>
      </c>
      <c r="D7" s="140">
        <f>E17+E20+E23+E26+E29+E32+E35+E38+E41+E44+E47+E50+E53+E56+E59+E62+E65</f>
        <v>1405.575</v>
      </c>
      <c r="E7" s="176"/>
      <c r="F7"/>
      <c r="G7"/>
    </row>
    <row r="8" spans="1:9" ht="18.600000000000001" thickBot="1">
      <c r="B8" s="141" t="s">
        <v>694</v>
      </c>
      <c r="C8" s="184">
        <v>0.3</v>
      </c>
      <c r="D8" s="137">
        <f>F17+F20+F23+F26+F29+F32+F35+F38+F41+F44+F47+F50+F53+F56+F59+F62+F65</f>
        <v>6069.5399999999981</v>
      </c>
      <c r="E8" s="177"/>
      <c r="F8"/>
      <c r="G8"/>
    </row>
    <row r="9" spans="1:9">
      <c r="B9" s="472" t="s">
        <v>695</v>
      </c>
      <c r="C9" s="473"/>
      <c r="D9" s="181">
        <f>(F15+F18+F21+F24+F27+F30+F33+F36+F39+F42+F45+F48+F51+F54+F57+F60+F63)*2</f>
        <v>5175.0600000000004</v>
      </c>
      <c r="E9"/>
      <c r="F9"/>
      <c r="G9"/>
    </row>
    <row r="10" spans="1:9">
      <c r="B10" s="474" t="s">
        <v>696</v>
      </c>
      <c r="C10" s="475"/>
      <c r="D10" s="180">
        <f>(G63+G60+G39+G18)*2</f>
        <v>894.4799999999999</v>
      </c>
      <c r="E10"/>
      <c r="F10"/>
      <c r="G10"/>
    </row>
    <row r="11" spans="1:9" ht="15.6">
      <c r="A11" s="37"/>
    </row>
    <row r="12" spans="1:9" ht="16.2" thickBot="1">
      <c r="A12" s="34"/>
      <c r="B12" s="34"/>
      <c r="C12" s="34"/>
      <c r="D12" s="35"/>
      <c r="E12" s="34"/>
      <c r="F12" s="34"/>
      <c r="G12" s="34"/>
      <c r="I12" s="32"/>
    </row>
    <row r="13" spans="1:9">
      <c r="A13" s="483" t="s">
        <v>697</v>
      </c>
      <c r="B13" s="485" t="s">
        <v>428</v>
      </c>
      <c r="C13" s="487" t="s">
        <v>429</v>
      </c>
      <c r="D13" s="489"/>
      <c r="E13" s="491" t="s">
        <v>53</v>
      </c>
      <c r="F13" s="478" t="s">
        <v>54</v>
      </c>
      <c r="G13" s="478"/>
    </row>
    <row r="14" spans="1:9" ht="15" thickBot="1">
      <c r="A14" s="484"/>
      <c r="B14" s="486"/>
      <c r="C14" s="488"/>
      <c r="D14" s="490"/>
      <c r="E14" s="488"/>
      <c r="F14" s="435" t="s">
        <v>443</v>
      </c>
      <c r="G14" s="436" t="s">
        <v>470</v>
      </c>
    </row>
    <row r="15" spans="1:9">
      <c r="A15" s="463" t="str">
        <f>REPT("    KEENDER    ",2)</f>
        <v xml:space="preserve">    KEENDER        KEENDER    </v>
      </c>
      <c r="B15" s="459" t="s">
        <v>440</v>
      </c>
      <c r="C15" s="461" t="s">
        <v>441</v>
      </c>
      <c r="D15" s="127" t="s">
        <v>698</v>
      </c>
      <c r="E15" s="128">
        <f>$C$7*SUMIFS('Ruimtestaat'!K:K,'Ruimtestaat'!B:B,Glasbewassing!B15)</f>
        <v>104.51999999999997</v>
      </c>
      <c r="F15" s="129">
        <f>SUMIFS('Ruimtestaat'!$K:$K,'Ruimtestaat'!$B:$B,  Glasbewassing!$B$15, 'Ruimtestaat'!$F:$F, Glasbewassing!$F$14)*Glasbewassing!$C$8/2</f>
        <v>209.03999999999994</v>
      </c>
      <c r="G15" s="129">
        <f>SUMIFS('Ruimtestaat'!$K:$K,'Ruimtestaat'!$B:$B,  Glasbewassing!B15, 'Ruimtestaat'!$F:$F, Glasbewassing!$G$14)*Glasbewassing!$C$8</f>
        <v>0</v>
      </c>
    </row>
    <row r="16" spans="1:9" ht="15" thickBot="1">
      <c r="A16" s="463"/>
      <c r="B16" s="460"/>
      <c r="C16" s="462"/>
      <c r="D16" s="130" t="s">
        <v>699</v>
      </c>
      <c r="E16" s="131"/>
      <c r="F16" s="132">
        <f t="shared" ref="F16:G16" si="0">F15</f>
        <v>209.03999999999994</v>
      </c>
      <c r="G16" s="182">
        <f t="shared" si="0"/>
        <v>0</v>
      </c>
    </row>
    <row r="17" spans="1:7" ht="15" thickBot="1">
      <c r="A17" s="463"/>
      <c r="B17" s="133" t="s">
        <v>700</v>
      </c>
      <c r="C17" s="134"/>
      <c r="D17" s="135"/>
      <c r="E17" s="136">
        <f>E15</f>
        <v>104.51999999999997</v>
      </c>
      <c r="F17" s="476">
        <f>SUM(F15:G16)</f>
        <v>418.07999999999987</v>
      </c>
      <c r="G17" s="477"/>
    </row>
    <row r="18" spans="1:7">
      <c r="A18" s="463"/>
      <c r="B18" s="465" t="s">
        <v>461</v>
      </c>
      <c r="C18" s="467" t="s">
        <v>462</v>
      </c>
      <c r="D18" s="127" t="s">
        <v>698</v>
      </c>
      <c r="E18" s="128">
        <f>$C$7*SUMIFS('Ruimtestaat'!$K:$K,'Ruimtestaat'!$B:$B,Glasbewassing!B18)</f>
        <v>59.692499999999988</v>
      </c>
      <c r="F18" s="129">
        <f>SUMIFS('Ruimtestaat'!$K:$K,'Ruimtestaat'!$B:$B,  Glasbewassing!B18, 'Ruimtestaat'!$F:$F, Glasbewassing!$F$14)*Glasbewassing!$C$8/2</f>
        <v>105.28499999999998</v>
      </c>
      <c r="G18" s="129">
        <f>SUMIFS('Ruimtestaat'!$K:$K,'Ruimtestaat'!$B:$B,  Glasbewassing!B18, 'Ruimtestaat'!$F:$F, Glasbewassing!$G$14)*Glasbewassing!$C$8</f>
        <v>28.2</v>
      </c>
    </row>
    <row r="19" spans="1:7" ht="15" thickBot="1">
      <c r="A19" s="463"/>
      <c r="B19" s="466"/>
      <c r="C19" s="468"/>
      <c r="D19" s="130" t="s">
        <v>699</v>
      </c>
      <c r="E19" s="131"/>
      <c r="F19" s="132">
        <f t="shared" ref="F19:G19" si="1">F18</f>
        <v>105.28499999999998</v>
      </c>
      <c r="G19" s="182">
        <f t="shared" si="1"/>
        <v>28.2</v>
      </c>
    </row>
    <row r="20" spans="1:7" ht="15" thickBot="1">
      <c r="A20" s="463"/>
      <c r="B20" s="133" t="s">
        <v>700</v>
      </c>
      <c r="C20" s="269"/>
      <c r="D20" s="270"/>
      <c r="E20" s="271">
        <f>E18</f>
        <v>59.692499999999988</v>
      </c>
      <c r="F20" s="476">
        <f>SUM(F18:G19)</f>
        <v>266.96999999999997</v>
      </c>
      <c r="G20" s="477"/>
    </row>
    <row r="21" spans="1:7">
      <c r="A21" s="463"/>
      <c r="B21" s="459" t="s">
        <v>477</v>
      </c>
      <c r="C21" s="461" t="s">
        <v>478</v>
      </c>
      <c r="D21" s="127" t="s">
        <v>698</v>
      </c>
      <c r="E21" s="128">
        <f>$C$7*SUMIFS('Ruimtestaat'!$K:$K,'Ruimtestaat'!$B:$B,Glasbewassing!B21)</f>
        <v>79.132499999999993</v>
      </c>
      <c r="F21" s="129">
        <f>SUMIFS('Ruimtestaat'!$K:$K,'Ruimtestaat'!$B:$B,  Glasbewassing!B21, 'Ruimtestaat'!$F:$F, Glasbewassing!$F$14)*Glasbewassing!$C$8/2</f>
        <v>158.26499999999999</v>
      </c>
      <c r="G21" s="129">
        <f>SUMIFS('Ruimtestaat'!$K:$K,'Ruimtestaat'!$B:$B,  Glasbewassing!B21, 'Ruimtestaat'!$F:$F, Glasbewassing!$G$14)*Glasbewassing!$C$8</f>
        <v>0</v>
      </c>
    </row>
    <row r="22" spans="1:7" ht="15" thickBot="1">
      <c r="A22" s="463"/>
      <c r="B22" s="460"/>
      <c r="C22" s="462"/>
      <c r="D22" s="130" t="s">
        <v>699</v>
      </c>
      <c r="E22" s="131"/>
      <c r="F22" s="132">
        <f t="shared" ref="F22" si="2">F21</f>
        <v>158.26499999999999</v>
      </c>
      <c r="G22" s="182">
        <f t="shared" ref="G22" si="3">G21</f>
        <v>0</v>
      </c>
    </row>
    <row r="23" spans="1:7" ht="15" thickBot="1">
      <c r="A23" s="463"/>
      <c r="B23" s="133" t="s">
        <v>700</v>
      </c>
      <c r="C23" s="134"/>
      <c r="D23" s="135"/>
      <c r="E23" s="136">
        <f>E21</f>
        <v>79.132499999999993</v>
      </c>
      <c r="F23" s="476">
        <f>SUM(F21:G22)</f>
        <v>316.52999999999997</v>
      </c>
      <c r="G23" s="477"/>
    </row>
    <row r="24" spans="1:7">
      <c r="A24" s="463"/>
      <c r="B24" s="459" t="s">
        <v>485</v>
      </c>
      <c r="C24" s="461" t="s">
        <v>486</v>
      </c>
      <c r="D24" s="127" t="s">
        <v>698</v>
      </c>
      <c r="E24" s="128">
        <f>$C$7*SUMIFS('Ruimtestaat'!$K:$K,'Ruimtestaat'!$B:$B,Glasbewassing!B24)</f>
        <v>78.712499999999977</v>
      </c>
      <c r="F24" s="129">
        <f>SUMIFS('Ruimtestaat'!$K:$K,'Ruimtestaat'!$B:$B,  Glasbewassing!B24, 'Ruimtestaat'!$F:$F, Glasbewassing!$F$14)*Glasbewassing!$C$8/2</f>
        <v>157.42499999999995</v>
      </c>
      <c r="G24" s="129">
        <f>SUMIFS('Ruimtestaat'!$K:$K,'Ruimtestaat'!$B:$B,  Glasbewassing!B24, 'Ruimtestaat'!$F:$F, Glasbewassing!$G$14)*Glasbewassing!$C$8</f>
        <v>0</v>
      </c>
    </row>
    <row r="25" spans="1:7" ht="15" thickBot="1">
      <c r="A25" s="463"/>
      <c r="B25" s="460"/>
      <c r="C25" s="462"/>
      <c r="D25" s="130" t="s">
        <v>699</v>
      </c>
      <c r="E25" s="131"/>
      <c r="F25" s="132">
        <f t="shared" ref="F25:G25" si="4">F24</f>
        <v>157.42499999999995</v>
      </c>
      <c r="G25" s="182">
        <f t="shared" si="4"/>
        <v>0</v>
      </c>
    </row>
    <row r="26" spans="1:7" ht="15" thickBot="1">
      <c r="A26" s="463"/>
      <c r="B26" s="133" t="s">
        <v>700</v>
      </c>
      <c r="C26" s="134"/>
      <c r="D26" s="135"/>
      <c r="E26" s="136">
        <f>E24</f>
        <v>78.712499999999977</v>
      </c>
      <c r="F26" s="476">
        <f>SUM(F24:G25)</f>
        <v>314.84999999999991</v>
      </c>
      <c r="G26" s="477"/>
    </row>
    <row r="27" spans="1:7">
      <c r="A27" s="463"/>
      <c r="B27" s="459" t="s">
        <v>490</v>
      </c>
      <c r="C27" s="461" t="s">
        <v>491</v>
      </c>
      <c r="D27" s="127" t="s">
        <v>698</v>
      </c>
      <c r="E27" s="128">
        <f>$C$7*SUMIFS('Ruimtestaat'!$K:$K,'Ruimtestaat'!$B:$B,Glasbewassing!B27)</f>
        <v>74.009999999999991</v>
      </c>
      <c r="F27" s="129">
        <f>SUMIFS('Ruimtestaat'!$K:$K,'Ruimtestaat'!$B:$B,  Glasbewassing!B27, 'Ruimtestaat'!$F:$F, Glasbewassing!$F$14)*Glasbewassing!$C$8/2</f>
        <v>148.01999999999998</v>
      </c>
      <c r="G27" s="129">
        <f>SUMIFS('Ruimtestaat'!$K:$K,'Ruimtestaat'!$B:$B,  Glasbewassing!B27, 'Ruimtestaat'!$F:$F, Glasbewassing!$G$14)*Glasbewassing!$C$8</f>
        <v>0</v>
      </c>
    </row>
    <row r="28" spans="1:7" ht="15" thickBot="1">
      <c r="A28" s="463"/>
      <c r="B28" s="460"/>
      <c r="C28" s="462"/>
      <c r="D28" s="130" t="s">
        <v>699</v>
      </c>
      <c r="E28" s="131"/>
      <c r="F28" s="132">
        <f t="shared" ref="F28" si="5">F27</f>
        <v>148.01999999999998</v>
      </c>
      <c r="G28" s="182">
        <f t="shared" ref="G28" si="6">G27</f>
        <v>0</v>
      </c>
    </row>
    <row r="29" spans="1:7" ht="15" thickBot="1">
      <c r="A29" s="463"/>
      <c r="B29" s="133" t="s">
        <v>700</v>
      </c>
      <c r="C29" s="134"/>
      <c r="D29" s="135"/>
      <c r="E29" s="136">
        <f>E27</f>
        <v>74.009999999999991</v>
      </c>
      <c r="F29" s="476">
        <f>SUM(F27:G28)</f>
        <v>296.03999999999996</v>
      </c>
      <c r="G29" s="477"/>
    </row>
    <row r="30" spans="1:7">
      <c r="A30" s="463"/>
      <c r="B30" s="459" t="s">
        <v>499</v>
      </c>
      <c r="C30" s="461" t="s">
        <v>500</v>
      </c>
      <c r="D30" s="127" t="s">
        <v>698</v>
      </c>
      <c r="E30" s="128">
        <f>$C$7*SUMIFS('Ruimtestaat'!$K:$K,'Ruimtestaat'!$B:$B,Glasbewassing!B30)</f>
        <v>88.649999999999991</v>
      </c>
      <c r="F30" s="129">
        <f>SUMIFS('Ruimtestaat'!$K:$K,'Ruimtestaat'!$B:$B,  Glasbewassing!B30, 'Ruimtestaat'!$F:$F, Glasbewassing!$F$14)*Glasbewassing!$C$8/2</f>
        <v>177.29999999999998</v>
      </c>
      <c r="G30" s="129">
        <f>SUMIFS('Ruimtestaat'!$K:$K,'Ruimtestaat'!$B:$B,  Glasbewassing!B30, 'Ruimtestaat'!$F:$F, Glasbewassing!$G$14)*Glasbewassing!$C$8</f>
        <v>0</v>
      </c>
    </row>
    <row r="31" spans="1:7" ht="15" thickBot="1">
      <c r="A31" s="463"/>
      <c r="B31" s="460"/>
      <c r="C31" s="462"/>
      <c r="D31" s="130" t="s">
        <v>699</v>
      </c>
      <c r="E31" s="131"/>
      <c r="F31" s="132">
        <f t="shared" ref="F31:G31" si="7">F30</f>
        <v>177.29999999999998</v>
      </c>
      <c r="G31" s="182">
        <f t="shared" si="7"/>
        <v>0</v>
      </c>
    </row>
    <row r="32" spans="1:7" ht="15" thickBot="1">
      <c r="A32" s="463"/>
      <c r="B32" s="133" t="s">
        <v>700</v>
      </c>
      <c r="C32" s="134"/>
      <c r="D32" s="135"/>
      <c r="E32" s="136">
        <f>E30</f>
        <v>88.649999999999991</v>
      </c>
      <c r="F32" s="476">
        <f>SUM(F30:G31)</f>
        <v>354.59999999999997</v>
      </c>
      <c r="G32" s="477"/>
    </row>
    <row r="33" spans="1:7">
      <c r="A33" s="463"/>
      <c r="B33" s="459" t="s">
        <v>529</v>
      </c>
      <c r="C33" s="461" t="s">
        <v>530</v>
      </c>
      <c r="D33" s="127" t="s">
        <v>698</v>
      </c>
      <c r="E33" s="128">
        <f>$C$7*SUMIFS('Ruimtestaat'!$K:$K,'Ruimtestaat'!$B:$B,Glasbewassing!B33)</f>
        <v>55.402500000000003</v>
      </c>
      <c r="F33" s="129">
        <f>SUMIFS('Ruimtestaat'!$K:$K,'Ruimtestaat'!$B:$B,  Glasbewassing!B33, 'Ruimtestaat'!$F:$F, Glasbewassing!$F$14)*Glasbewassing!$C$8/2</f>
        <v>110.80500000000001</v>
      </c>
      <c r="G33" s="129">
        <f>SUMIFS('Ruimtestaat'!$K:$K,'Ruimtestaat'!$B:$B,  Glasbewassing!B33, 'Ruimtestaat'!$F:$F, Glasbewassing!$G$14)*Glasbewassing!$C$8</f>
        <v>0</v>
      </c>
    </row>
    <row r="34" spans="1:7" ht="15" thickBot="1">
      <c r="A34" s="463"/>
      <c r="B34" s="460"/>
      <c r="C34" s="462"/>
      <c r="D34" s="130" t="s">
        <v>699</v>
      </c>
      <c r="E34" s="131"/>
      <c r="F34" s="132">
        <f t="shared" ref="F34:G34" si="8">F33</f>
        <v>110.80500000000001</v>
      </c>
      <c r="G34" s="182">
        <f t="shared" si="8"/>
        <v>0</v>
      </c>
    </row>
    <row r="35" spans="1:7" ht="15" thickBot="1">
      <c r="A35" s="463"/>
      <c r="B35" s="133" t="s">
        <v>700</v>
      </c>
      <c r="C35" s="134"/>
      <c r="D35" s="135"/>
      <c r="E35" s="136">
        <f>E33</f>
        <v>55.402500000000003</v>
      </c>
      <c r="F35" s="476">
        <f>SUM(F33:G34)</f>
        <v>221.61</v>
      </c>
      <c r="G35" s="477"/>
    </row>
    <row r="36" spans="1:7">
      <c r="A36" s="463"/>
      <c r="B36" s="459" t="s">
        <v>537</v>
      </c>
      <c r="C36" s="461" t="s">
        <v>538</v>
      </c>
      <c r="D36" s="127" t="s">
        <v>698</v>
      </c>
      <c r="E36" s="128">
        <f>$C$7*SUMIFS('Ruimtestaat'!$K:$K,'Ruimtestaat'!$B:$B,Glasbewassing!B36)</f>
        <v>170.32499999999999</v>
      </c>
      <c r="F36" s="129">
        <f>SUMIFS('Ruimtestaat'!$K:$K,'Ruimtestaat'!$B:$B,  Glasbewassing!B36, 'Ruimtestaat'!$F:$F, Glasbewassing!$F$14)*Glasbewassing!$C$8/2</f>
        <v>340.65</v>
      </c>
      <c r="G36" s="129">
        <f>SUMIFS('Ruimtestaat'!$K:$K,'Ruimtestaat'!$B:$B,  Glasbewassing!B36, 'Ruimtestaat'!$F:$F, Glasbewassing!$G$14)*Glasbewassing!$C$8</f>
        <v>0</v>
      </c>
    </row>
    <row r="37" spans="1:7" ht="15" thickBot="1">
      <c r="A37" s="463"/>
      <c r="B37" s="460"/>
      <c r="C37" s="462"/>
      <c r="D37" s="130" t="s">
        <v>699</v>
      </c>
      <c r="E37" s="131"/>
      <c r="F37" s="132">
        <f t="shared" ref="F37" si="9">F36</f>
        <v>340.65</v>
      </c>
      <c r="G37" s="182">
        <f t="shared" ref="G37" si="10">G36</f>
        <v>0</v>
      </c>
    </row>
    <row r="38" spans="1:7" ht="15" thickBot="1">
      <c r="A38" s="463"/>
      <c r="B38" s="133" t="s">
        <v>700</v>
      </c>
      <c r="C38" s="134"/>
      <c r="D38" s="135"/>
      <c r="E38" s="136">
        <f>E36</f>
        <v>170.32499999999999</v>
      </c>
      <c r="F38" s="476">
        <f>SUM(F36:G37)</f>
        <v>681.3</v>
      </c>
      <c r="G38" s="477"/>
    </row>
    <row r="39" spans="1:7">
      <c r="A39" s="463"/>
      <c r="B39" s="459" t="s">
        <v>589</v>
      </c>
      <c r="C39" s="461" t="s">
        <v>590</v>
      </c>
      <c r="D39" s="127" t="s">
        <v>698</v>
      </c>
      <c r="E39" s="128">
        <f>$C$7*SUMIFS('Ruimtestaat'!$K:$K,'Ruimtestaat'!$B:$B,Glasbewassing!B39)</f>
        <v>59.564250000000001</v>
      </c>
      <c r="F39" s="129">
        <f>SUMIFS('Ruimtestaat'!$K:$K,'Ruimtestaat'!$B:$B,  Glasbewassing!B39, 'Ruimtestaat'!$F:$F, Glasbewassing!$F$14)*Glasbewassing!$C$8/2</f>
        <v>53.458499999999987</v>
      </c>
      <c r="G39" s="129">
        <f>SUMIFS('Ruimtestaat'!$K:$K,'Ruimtestaat'!$B:$B,  Glasbewassing!B39, 'Ruimtestaat'!$F:$F, Glasbewassing!$G$14)*Glasbewassing!$C$8</f>
        <v>131.34</v>
      </c>
    </row>
    <row r="40" spans="1:7" ht="15" thickBot="1">
      <c r="A40" s="463"/>
      <c r="B40" s="460"/>
      <c r="C40" s="462"/>
      <c r="D40" s="130" t="s">
        <v>699</v>
      </c>
      <c r="E40" s="131"/>
      <c r="F40" s="132">
        <f t="shared" ref="F40:G40" si="11">F39</f>
        <v>53.458499999999987</v>
      </c>
      <c r="G40" s="182">
        <f t="shared" si="11"/>
        <v>131.34</v>
      </c>
    </row>
    <row r="41" spans="1:7" ht="15" thickBot="1">
      <c r="A41" s="463"/>
      <c r="B41" s="133" t="s">
        <v>700</v>
      </c>
      <c r="C41" s="134"/>
      <c r="D41" s="135"/>
      <c r="E41" s="136">
        <f>E39</f>
        <v>59.564250000000001</v>
      </c>
      <c r="F41" s="476">
        <f>SUM(F39:G40)</f>
        <v>369.59699999999998</v>
      </c>
      <c r="G41" s="477"/>
    </row>
    <row r="42" spans="1:7">
      <c r="A42" s="463"/>
      <c r="B42" s="459" t="s">
        <v>621</v>
      </c>
      <c r="C42" s="461" t="s">
        <v>622</v>
      </c>
      <c r="D42" s="127" t="s">
        <v>698</v>
      </c>
      <c r="E42" s="128">
        <f>$C$7*SUMIFS('Ruimtestaat'!$K:$K,'Ruimtestaat'!$B:$B,Glasbewassing!B42)</f>
        <v>96.345000000000013</v>
      </c>
      <c r="F42" s="129">
        <f>SUMIFS('Ruimtestaat'!$K:$K,'Ruimtestaat'!$B:$B,  Glasbewassing!B42, 'Ruimtestaat'!$F:$F, Glasbewassing!$F$14)*Glasbewassing!$C$8/2</f>
        <v>192.69000000000003</v>
      </c>
      <c r="G42" s="129">
        <f>SUMIFS('Ruimtestaat'!$K:$K,'Ruimtestaat'!$B:$B,  Glasbewassing!B42, 'Ruimtestaat'!$F:$F, Glasbewassing!$G$14)*Glasbewassing!$C$8</f>
        <v>0</v>
      </c>
    </row>
    <row r="43" spans="1:7" ht="15" thickBot="1">
      <c r="A43" s="463"/>
      <c r="B43" s="460"/>
      <c r="C43" s="462"/>
      <c r="D43" s="130" t="s">
        <v>699</v>
      </c>
      <c r="E43" s="131"/>
      <c r="F43" s="132">
        <f t="shared" ref="F43" si="12">F42</f>
        <v>192.69000000000003</v>
      </c>
      <c r="G43" s="182">
        <f t="shared" ref="G43" si="13">G42</f>
        <v>0</v>
      </c>
    </row>
    <row r="44" spans="1:7" ht="15" thickBot="1">
      <c r="A44" s="463"/>
      <c r="B44" s="133" t="s">
        <v>700</v>
      </c>
      <c r="C44" s="134"/>
      <c r="D44" s="135"/>
      <c r="E44" s="136">
        <f>E42</f>
        <v>96.345000000000013</v>
      </c>
      <c r="F44" s="476">
        <f>SUM(F42:G43)</f>
        <v>385.38000000000005</v>
      </c>
      <c r="G44" s="477"/>
    </row>
    <row r="45" spans="1:7">
      <c r="A45" s="463"/>
      <c r="B45" s="459" t="s">
        <v>701</v>
      </c>
      <c r="C45" s="461" t="s">
        <v>622</v>
      </c>
      <c r="D45" s="127" t="s">
        <v>698</v>
      </c>
      <c r="E45" s="128">
        <f>$C$7*SUMIFS('Ruimtestaat'!$K:$K,'Ruimtestaat'!$B:$B,Glasbewassing!B45)</f>
        <v>23.114999999999998</v>
      </c>
      <c r="F45" s="129">
        <f>SUMIFS('Ruimtestaat'!$K:$K,'Ruimtestaat'!$B:$B,  Glasbewassing!B45, 'Ruimtestaat'!$F:$F, Glasbewassing!$F$14)*Glasbewassing!$C$8/2</f>
        <v>46.23</v>
      </c>
      <c r="G45" s="129">
        <f>SUMIFS('Ruimtestaat'!$K:$K,'Ruimtestaat'!$B:$B,  Glasbewassing!B45, 'Ruimtestaat'!$F:$F, Glasbewassing!$G$14)*Glasbewassing!$C$8</f>
        <v>0</v>
      </c>
    </row>
    <row r="46" spans="1:7" ht="15" thickBot="1">
      <c r="A46" s="463"/>
      <c r="B46" s="460"/>
      <c r="C46" s="462"/>
      <c r="D46" s="130" t="s">
        <v>699</v>
      </c>
      <c r="E46" s="131"/>
      <c r="F46" s="132">
        <f t="shared" ref="F46:G46" si="14">F45</f>
        <v>46.23</v>
      </c>
      <c r="G46" s="182">
        <f t="shared" si="14"/>
        <v>0</v>
      </c>
    </row>
    <row r="47" spans="1:7" ht="15" thickBot="1">
      <c r="A47" s="463"/>
      <c r="B47" s="133" t="s">
        <v>700</v>
      </c>
      <c r="C47" s="134"/>
      <c r="D47" s="135"/>
      <c r="E47" s="136">
        <f>E45</f>
        <v>23.114999999999998</v>
      </c>
      <c r="F47" s="476">
        <f>SUM(F45:G46)</f>
        <v>92.46</v>
      </c>
      <c r="G47" s="477"/>
    </row>
    <row r="48" spans="1:7">
      <c r="A48" s="463"/>
      <c r="B48" s="459" t="s">
        <v>631</v>
      </c>
      <c r="C48" s="461" t="s">
        <v>632</v>
      </c>
      <c r="D48" s="127" t="s">
        <v>698</v>
      </c>
      <c r="E48" s="128">
        <f>$C$7*SUMIFS('Ruimtestaat'!$K:$K,'Ruimtestaat'!$B:$B,Glasbewassing!B48)</f>
        <v>56.265000000000008</v>
      </c>
      <c r="F48" s="129">
        <f>SUMIFS('Ruimtestaat'!$K:$K,'Ruimtestaat'!$B:$B,  Glasbewassing!B48, 'Ruimtestaat'!$F:$F, Glasbewassing!$F$14)*Glasbewassing!$C$8/2</f>
        <v>112.53000000000002</v>
      </c>
      <c r="G48" s="129">
        <f>SUMIFS('Ruimtestaat'!$K:$K,'Ruimtestaat'!$B:$B,  Glasbewassing!B48, 'Ruimtestaat'!$F:$F, Glasbewassing!$G$14)*Glasbewassing!$C$8</f>
        <v>0</v>
      </c>
    </row>
    <row r="49" spans="1:7" ht="15" thickBot="1">
      <c r="A49" s="463"/>
      <c r="B49" s="460"/>
      <c r="C49" s="462"/>
      <c r="D49" s="130" t="s">
        <v>699</v>
      </c>
      <c r="E49" s="131"/>
      <c r="F49" s="132">
        <f t="shared" ref="F49" si="15">F48</f>
        <v>112.53000000000002</v>
      </c>
      <c r="G49" s="182">
        <f t="shared" ref="G49" si="16">G48</f>
        <v>0</v>
      </c>
    </row>
    <row r="50" spans="1:7" ht="15" thickBot="1">
      <c r="A50" s="463"/>
      <c r="B50" s="133" t="s">
        <v>700</v>
      </c>
      <c r="C50" s="134"/>
      <c r="D50" s="135"/>
      <c r="E50" s="136">
        <f>E48</f>
        <v>56.265000000000008</v>
      </c>
      <c r="F50" s="476">
        <f>SUM(F48:G49)</f>
        <v>225.06000000000003</v>
      </c>
      <c r="G50" s="477"/>
    </row>
    <row r="51" spans="1:7">
      <c r="A51" s="463"/>
      <c r="B51" s="459" t="s">
        <v>636</v>
      </c>
      <c r="C51" s="461" t="s">
        <v>638</v>
      </c>
      <c r="D51" s="127" t="s">
        <v>698</v>
      </c>
      <c r="E51" s="128">
        <f>$C$7*SUMIFS('Ruimtestaat'!$K:$K,'Ruimtestaat'!$B:$B,Glasbewassing!B51)</f>
        <v>69.840000000000018</v>
      </c>
      <c r="F51" s="129">
        <f>SUMIFS('Ruimtestaat'!$K:$K,'Ruimtestaat'!$B:$B,  Glasbewassing!B51, 'Ruimtestaat'!$F:$F, Glasbewassing!$F$14)*Glasbewassing!$C$8/2</f>
        <v>139.68000000000004</v>
      </c>
      <c r="G51" s="129">
        <f>SUMIFS('Ruimtestaat'!$K:$K,'Ruimtestaat'!$B:$B,  Glasbewassing!B51, 'Ruimtestaat'!$F:$F, Glasbewassing!$G$14)*Glasbewassing!$C$8</f>
        <v>0</v>
      </c>
    </row>
    <row r="52" spans="1:7" ht="15" thickBot="1">
      <c r="A52" s="463"/>
      <c r="B52" s="460"/>
      <c r="C52" s="462"/>
      <c r="D52" s="130" t="s">
        <v>699</v>
      </c>
      <c r="E52" s="131"/>
      <c r="F52" s="132">
        <f t="shared" ref="F52" si="17">F51</f>
        <v>139.68000000000004</v>
      </c>
      <c r="G52" s="182">
        <f t="shared" ref="G52" si="18">G51</f>
        <v>0</v>
      </c>
    </row>
    <row r="53" spans="1:7" ht="15" thickBot="1">
      <c r="A53" s="463"/>
      <c r="B53" s="133" t="s">
        <v>700</v>
      </c>
      <c r="C53" s="134"/>
      <c r="D53" s="135"/>
      <c r="E53" s="136">
        <f>E51</f>
        <v>69.840000000000018</v>
      </c>
      <c r="F53" s="476">
        <f>SUM(F51:G52)</f>
        <v>279.36000000000007</v>
      </c>
      <c r="G53" s="477"/>
    </row>
    <row r="54" spans="1:7">
      <c r="A54" s="463"/>
      <c r="B54" s="459" t="s">
        <v>645</v>
      </c>
      <c r="C54" s="461" t="s">
        <v>638</v>
      </c>
      <c r="D54" s="127" t="s">
        <v>698</v>
      </c>
      <c r="E54" s="128">
        <f>$C$7*SUMIFS('Ruimtestaat'!$K:$K,'Ruimtestaat'!$B:$B,Glasbewassing!B54)</f>
        <v>46.027500000000003</v>
      </c>
      <c r="F54" s="129">
        <f>SUMIFS('Ruimtestaat'!$K:$K,'Ruimtestaat'!$B:$B,  Glasbewassing!B54, 'Ruimtestaat'!$F:$F, Glasbewassing!$F$14)*Glasbewassing!$C$8/2</f>
        <v>92.055000000000007</v>
      </c>
      <c r="G54" s="129">
        <f>SUMIFS('Ruimtestaat'!$K:$K,'Ruimtestaat'!$B:$B,  Glasbewassing!B54, 'Ruimtestaat'!$F:$F, Glasbewassing!$G$14)*Glasbewassing!$C$8</f>
        <v>0</v>
      </c>
    </row>
    <row r="55" spans="1:7" ht="15" thickBot="1">
      <c r="A55" s="463"/>
      <c r="B55" s="460"/>
      <c r="C55" s="462"/>
      <c r="D55" s="130" t="s">
        <v>699</v>
      </c>
      <c r="E55" s="131"/>
      <c r="F55" s="132">
        <f t="shared" ref="F55:G55" si="19">F54</f>
        <v>92.055000000000007</v>
      </c>
      <c r="G55" s="182">
        <f t="shared" si="19"/>
        <v>0</v>
      </c>
    </row>
    <row r="56" spans="1:7" ht="15" thickBot="1">
      <c r="A56" s="463"/>
      <c r="B56" s="133" t="s">
        <v>700</v>
      </c>
      <c r="C56" s="134"/>
      <c r="D56" s="135"/>
      <c r="E56" s="136">
        <f>E54</f>
        <v>46.027500000000003</v>
      </c>
      <c r="F56" s="476">
        <f>SUM(F54:G55)</f>
        <v>184.11</v>
      </c>
      <c r="G56" s="477"/>
    </row>
    <row r="57" spans="1:7">
      <c r="A57" s="463"/>
      <c r="B57" s="459" t="s">
        <v>650</v>
      </c>
      <c r="C57" s="461" t="s">
        <v>651</v>
      </c>
      <c r="D57" s="127" t="s">
        <v>698</v>
      </c>
      <c r="E57" s="128">
        <f>$C$7*SUMIFS('Ruimtestaat'!$K:$K,'Ruimtestaat'!$B:$B,Glasbewassing!B57)</f>
        <v>98.385749999999959</v>
      </c>
      <c r="F57" s="129">
        <f>SUMIFS('Ruimtestaat'!$K:$K,'Ruimtestaat'!$B:$B,  Glasbewassing!B57, 'Ruimtestaat'!$F:$F, Glasbewassing!$F$14)*Glasbewassing!$C$8/2</f>
        <v>196.77149999999992</v>
      </c>
      <c r="G57" s="129">
        <f>SUMIFS('Ruimtestaat'!$K:$K,'Ruimtestaat'!$B:$B,  Glasbewassing!B57, 'Ruimtestaat'!$F:$F, Glasbewassing!$G$14)*Glasbewassing!$C$8</f>
        <v>0</v>
      </c>
    </row>
    <row r="58" spans="1:7" ht="15" thickBot="1">
      <c r="A58" s="463"/>
      <c r="B58" s="460"/>
      <c r="C58" s="462"/>
      <c r="D58" s="130" t="s">
        <v>699</v>
      </c>
      <c r="E58" s="131"/>
      <c r="F58" s="132">
        <f t="shared" ref="F58:G58" si="20">F57</f>
        <v>196.77149999999992</v>
      </c>
      <c r="G58" s="182">
        <f t="shared" si="20"/>
        <v>0</v>
      </c>
    </row>
    <row r="59" spans="1:7" ht="15" thickBot="1">
      <c r="A59" s="463"/>
      <c r="B59" s="133" t="s">
        <v>700</v>
      </c>
      <c r="C59" s="134"/>
      <c r="D59" s="135"/>
      <c r="E59" s="136">
        <f>E57</f>
        <v>98.385749999999959</v>
      </c>
      <c r="F59" s="476">
        <f>SUM(F57:G58)</f>
        <v>393.54299999999984</v>
      </c>
      <c r="G59" s="477"/>
    </row>
    <row r="60" spans="1:7">
      <c r="A60" s="463"/>
      <c r="B60" s="459" t="s">
        <v>663</v>
      </c>
      <c r="C60" s="461" t="s">
        <v>664</v>
      </c>
      <c r="D60" s="127" t="s">
        <v>698</v>
      </c>
      <c r="E60" s="128">
        <f>$C$7*SUMIFS('Ruimtestaat'!$K:$K,'Ruimtestaat'!$B:$B,Glasbewassing!B60)</f>
        <v>123.89999999999999</v>
      </c>
      <c r="F60" s="129">
        <f>SUMIFS('Ruimtestaat'!$K:$K,'Ruimtestaat'!$B:$B,  Glasbewassing!B60, 'Ruimtestaat'!$F:$F, Glasbewassing!$F$14)*Glasbewassing!$C$8/2</f>
        <v>149.02500000000001</v>
      </c>
      <c r="G60" s="129">
        <f>SUMIFS('Ruimtestaat'!$K:$K,'Ruimtestaat'!$B:$B,  Glasbewassing!B60, 'Ruimtestaat'!$F:$F, Glasbewassing!$G$14)*Glasbewassing!$C$8</f>
        <v>197.54999999999998</v>
      </c>
    </row>
    <row r="61" spans="1:7" ht="15" thickBot="1">
      <c r="A61" s="463"/>
      <c r="B61" s="460"/>
      <c r="C61" s="462"/>
      <c r="D61" s="130" t="s">
        <v>699</v>
      </c>
      <c r="E61" s="131"/>
      <c r="F61" s="132">
        <f t="shared" ref="F61:G61" si="21">F60</f>
        <v>149.02500000000001</v>
      </c>
      <c r="G61" s="182">
        <f t="shared" si="21"/>
        <v>197.54999999999998</v>
      </c>
    </row>
    <row r="62" spans="1:7" ht="15" thickBot="1">
      <c r="A62" s="463"/>
      <c r="B62" s="133" t="s">
        <v>700</v>
      </c>
      <c r="C62" s="134"/>
      <c r="D62" s="135"/>
      <c r="E62" s="136">
        <f>E60</f>
        <v>123.89999999999999</v>
      </c>
      <c r="F62" s="476">
        <f>SUM(F60:G61)</f>
        <v>693.15</v>
      </c>
      <c r="G62" s="477"/>
    </row>
    <row r="63" spans="1:7">
      <c r="A63" s="463"/>
      <c r="B63" s="459" t="s">
        <v>675</v>
      </c>
      <c r="C63" s="461" t="s">
        <v>676</v>
      </c>
      <c r="D63" s="127" t="s">
        <v>698</v>
      </c>
      <c r="E63" s="128">
        <f>$C$7*SUMIFS('Ruimtestaat'!$K:$K,'Ruimtestaat'!$B:$B,Glasbewassing!B63)</f>
        <v>121.68749999999997</v>
      </c>
      <c r="F63" s="129">
        <f>SUMIFS('Ruimtestaat'!$K:$K,'Ruimtestaat'!$B:$B,  Glasbewassing!B63, 'Ruimtestaat'!$F:$F, Glasbewassing!$F$14)*Glasbewassing!$C$8/2</f>
        <v>198.29999999999998</v>
      </c>
      <c r="G63" s="129">
        <f>SUMIFS('Ruimtestaat'!$K:$K,'Ruimtestaat'!$B:$B,  Glasbewassing!B63, 'Ruimtestaat'!$F:$F, Glasbewassing!$G$14)*Glasbewassing!$C$8</f>
        <v>90.15000000000002</v>
      </c>
    </row>
    <row r="64" spans="1:7" ht="15" thickBot="1">
      <c r="A64" s="463"/>
      <c r="B64" s="460"/>
      <c r="C64" s="462"/>
      <c r="D64" s="130" t="s">
        <v>699</v>
      </c>
      <c r="E64" s="131"/>
      <c r="F64" s="132">
        <f t="shared" ref="F64" si="22">F63</f>
        <v>198.29999999999998</v>
      </c>
      <c r="G64" s="182">
        <f t="shared" ref="G64" si="23">G63</f>
        <v>90.15000000000002</v>
      </c>
    </row>
    <row r="65" spans="1:7" ht="15" thickBot="1">
      <c r="A65" s="463"/>
      <c r="B65" s="133" t="s">
        <v>700</v>
      </c>
      <c r="C65" s="134"/>
      <c r="D65" s="135"/>
      <c r="E65" s="136">
        <f>E63</f>
        <v>121.68749999999997</v>
      </c>
      <c r="F65" s="476">
        <f>SUM(F63:G64)</f>
        <v>576.9</v>
      </c>
      <c r="G65" s="477"/>
    </row>
    <row r="66" spans="1:7" ht="15" thickBot="1">
      <c r="A66" s="464"/>
    </row>
    <row r="67" spans="1:7" ht="30" customHeight="1" thickBot="1"/>
    <row r="68" spans="1:7" ht="30" customHeight="1">
      <c r="A68" s="479" t="s">
        <v>702</v>
      </c>
      <c r="B68" s="480"/>
      <c r="C68" s="480"/>
      <c r="D68" s="480"/>
      <c r="E68" s="480"/>
      <c r="F68" s="480"/>
      <c r="G68" s="480"/>
    </row>
    <row r="69" spans="1:7" ht="27.6" customHeight="1">
      <c r="A69" s="481" t="s">
        <v>703</v>
      </c>
      <c r="B69" s="482"/>
      <c r="C69" s="482"/>
      <c r="D69" s="482"/>
      <c r="E69" s="482"/>
      <c r="F69" s="482"/>
      <c r="G69" s="482"/>
    </row>
    <row r="70" spans="1:7" ht="15" customHeight="1" thickBot="1">
      <c r="A70" s="457" t="s">
        <v>704</v>
      </c>
      <c r="B70" s="458"/>
      <c r="C70" s="458"/>
      <c r="D70" s="458"/>
      <c r="E70" s="458"/>
      <c r="F70" s="458"/>
      <c r="G70" s="458"/>
    </row>
  </sheetData>
  <protectedRanges>
    <protectedRange password="CC64" sqref="C271:C295 B388 B496:B519 B700 B349 B529:B537 B896:B903 B307:B332 B355:B360 B702:B704 B337:B347 B370:B383 B397:B405 B412:B415 B540:B589 B593:B596 B629:B631 B641:B654 B657:B668 B671:B675 B680:B681 B688 B693:B697 B706 B709:B715 B749 B908:B915 B271:B304 B463:B470 B606:B611 B763:B867 B722:B742 A748 B66:C66 A65:A67 A723:A743 A764:A868 A607:A612 A464:A471 A71:A305 A909:A916 A746 A710:A716 A707 A694:A698 B683 A681:A682 A672:A676 A658:A669 A642:A655 A630:A632 A594:A597 A541:A590 B407:B410 A398:A406 A371:A384 A338:A348 A703:A705 A356:A361 A308:A333 A897:A904 A530:A538 A350 A701 A684 A497:A520 A408:A411 A389 B745 B747 A413:A416 A689 A750 B71:C270" name="Bereik1"/>
    <protectedRange password="CC64" sqref="B305:C306 C296:C304 B333:C336 C307:C332 B348:C348 C337:C347 B350:C354 C349 B361:C369 C355:C360 B384:C387 C370:C383 B389:C396 C388 C397:C405 B411:C411 C407:C410 C412:C415 B406:C406 A407 A390:A397 A385:A388 A362:A370 A351:A355 A349 A334:A337 A306:A307 A412" name="Bereik1_1"/>
    <protectedRange password="CC64" sqref="B416:B462 A417:A463" name="Bereik1_5"/>
    <protectedRange password="CC64" sqref="B539 B471:C495 C468:C470 B520:C528 C496:C519 B538:C538 C529:C537 A521:A529 A472:A496 A539:A540" name="Bereik1_6"/>
    <protectedRange password="CC64" sqref="B590:C592 C539:C589 C593 A591:A593" name="Bereik1_7"/>
    <protectedRange password="CC64" sqref="B597:C605 C594:C596 B612:C628 C606:C611 B632:C640 C629:C631 B655:C656 C641:C654 B669:C669 C657:C668 A670 A656:A657 A633:A641 A613:A629 A598:A606" name="Bereik1_8"/>
    <protectedRange password="CC64" sqref="B716:C721 B670:C670 B676:C679 C671:C675 B682:C682 C680:C681 C683 B689:C692 C688 B698:C699 C693:C697 B701:C701 C700 B705:C705 C702:C704 B707:C708 C706 C709:C715 A708:A709 A706 A702 A699:A700 B684:C687 A685:A688 A683 A677:A680 A671 A717:A722 A690:A693" name="Bereik1_9"/>
    <protectedRange password="CC64" sqref="B743:C744 C722:C742 C745 B748:C748 C747 B750:C762 C749 C763:C784 A751:A763 B746:C746 A747 A744:A745 A749" name="Bereik1_10"/>
    <protectedRange password="CC64" sqref="A68:D70" name="Bereik1_3"/>
  </protectedRanges>
  <sortState xmlns:xlrd2="http://schemas.microsoft.com/office/spreadsheetml/2017/richdata2" ref="L22:M46">
    <sortCondition ref="L22"/>
  </sortState>
  <mergeCells count="64">
    <mergeCell ref="F29:G29"/>
    <mergeCell ref="F44:G44"/>
    <mergeCell ref="F41:G41"/>
    <mergeCell ref="F38:G38"/>
    <mergeCell ref="F35:G35"/>
    <mergeCell ref="F32:G32"/>
    <mergeCell ref="F59:G59"/>
    <mergeCell ref="F56:G56"/>
    <mergeCell ref="F53:G53"/>
    <mergeCell ref="F50:G50"/>
    <mergeCell ref="F47:G47"/>
    <mergeCell ref="A13:A14"/>
    <mergeCell ref="B13:B14"/>
    <mergeCell ref="C13:C14"/>
    <mergeCell ref="D13:D14"/>
    <mergeCell ref="E13:E14"/>
    <mergeCell ref="B54:B55"/>
    <mergeCell ref="C54:C55"/>
    <mergeCell ref="A68:G68"/>
    <mergeCell ref="A69:G69"/>
    <mergeCell ref="B33:B34"/>
    <mergeCell ref="C33:C34"/>
    <mergeCell ref="B45:B46"/>
    <mergeCell ref="C45:C46"/>
    <mergeCell ref="C51:C52"/>
    <mergeCell ref="B51:B52"/>
    <mergeCell ref="C48:C49"/>
    <mergeCell ref="C57:C58"/>
    <mergeCell ref="B48:B49"/>
    <mergeCell ref="B57:B58"/>
    <mergeCell ref="F65:G65"/>
    <mergeCell ref="F62:G62"/>
    <mergeCell ref="G1:G4"/>
    <mergeCell ref="B9:C9"/>
    <mergeCell ref="B10:C10"/>
    <mergeCell ref="B15:B16"/>
    <mergeCell ref="B42:B43"/>
    <mergeCell ref="C42:C43"/>
    <mergeCell ref="B30:B31"/>
    <mergeCell ref="C30:C31"/>
    <mergeCell ref="C15:C16"/>
    <mergeCell ref="B39:B40"/>
    <mergeCell ref="C39:C40"/>
    <mergeCell ref="F26:G26"/>
    <mergeCell ref="F23:G23"/>
    <mergeCell ref="F20:G20"/>
    <mergeCell ref="F17:G17"/>
    <mergeCell ref="F13:G13"/>
    <mergeCell ref="A70:G70"/>
    <mergeCell ref="B60:B61"/>
    <mergeCell ref="C60:C61"/>
    <mergeCell ref="B63:B64"/>
    <mergeCell ref="C63:C64"/>
    <mergeCell ref="A15:A66"/>
    <mergeCell ref="B21:B22"/>
    <mergeCell ref="C21:C22"/>
    <mergeCell ref="B36:B37"/>
    <mergeCell ref="C36:C37"/>
    <mergeCell ref="B27:B28"/>
    <mergeCell ref="C27:C28"/>
    <mergeCell ref="B18:B19"/>
    <mergeCell ref="C18:C19"/>
    <mergeCell ref="B24:B25"/>
    <mergeCell ref="C24:C25"/>
  </mergeCells>
  <hyperlinks>
    <hyperlink ref="G1" location="Toelichting!A1" display="Terug naar het tabblad Toelichting" xr:uid="{FEE5D01D-1B63-4724-989A-05199FF79E9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99FF"/>
  </sheetPr>
  <dimension ref="A1:G25"/>
  <sheetViews>
    <sheetView showGridLines="0" topLeftCell="A2" workbookViewId="0">
      <selection activeCell="E24" sqref="E24"/>
    </sheetView>
  </sheetViews>
  <sheetFormatPr defaultRowHeight="14.4"/>
  <cols>
    <col min="1" max="1" width="20.6640625" customWidth="1"/>
    <col min="2" max="2" width="28.5546875" bestFit="1" customWidth="1"/>
    <col min="3" max="3" width="21.6640625" bestFit="1" customWidth="1"/>
    <col min="4" max="4" width="10.6640625" customWidth="1"/>
    <col min="5" max="5" width="17.5546875" bestFit="1" customWidth="1"/>
    <col min="6" max="6" width="13" bestFit="1" customWidth="1"/>
    <col min="7" max="7" width="9.33203125" bestFit="1" customWidth="1"/>
  </cols>
  <sheetData>
    <row r="1" spans="1:7" ht="36" customHeight="1" thickBot="1">
      <c r="A1" s="187" t="s">
        <v>36</v>
      </c>
    </row>
    <row r="2" spans="1:7">
      <c r="A2" s="429" t="s">
        <v>705</v>
      </c>
      <c r="B2" s="430" t="s">
        <v>427</v>
      </c>
      <c r="C2" s="430" t="s">
        <v>429</v>
      </c>
      <c r="D2" s="430" t="s">
        <v>706</v>
      </c>
      <c r="E2" s="430" t="s">
        <v>430</v>
      </c>
      <c r="F2" s="430" t="s">
        <v>707</v>
      </c>
      <c r="G2" s="431" t="s">
        <v>708</v>
      </c>
    </row>
    <row r="3" spans="1:7">
      <c r="A3" s="424" t="s">
        <v>440</v>
      </c>
      <c r="B3" s="274" t="s">
        <v>440</v>
      </c>
      <c r="C3" s="274" t="s">
        <v>441</v>
      </c>
      <c r="D3" s="274" t="s">
        <v>709</v>
      </c>
      <c r="E3" s="274" t="s">
        <v>442</v>
      </c>
      <c r="F3" s="276">
        <f>SUMIFS('Ruimtestaat'!K:K,'Ruimtestaat'!B:B,Locaties[[#This Row],[Locatienaam]])</f>
        <v>1393.5999999999997</v>
      </c>
      <c r="G3" s="433">
        <v>171</v>
      </c>
    </row>
    <row r="4" spans="1:7">
      <c r="A4" s="424" t="s">
        <v>461</v>
      </c>
      <c r="B4" s="274" t="s">
        <v>461</v>
      </c>
      <c r="C4" s="274" t="s">
        <v>462</v>
      </c>
      <c r="D4" s="274" t="s">
        <v>710</v>
      </c>
      <c r="E4" s="274" t="s">
        <v>463</v>
      </c>
      <c r="F4" s="276">
        <f>SUMIFS('Ruimtestaat'!K:K,'Ruimtestaat'!B:B,Locaties[[#This Row],[Locatienaam]])</f>
        <v>795.89999999999986</v>
      </c>
      <c r="G4" s="433">
        <v>115</v>
      </c>
    </row>
    <row r="5" spans="1:7">
      <c r="A5" s="424" t="s">
        <v>477</v>
      </c>
      <c r="B5" s="274" t="s">
        <v>477</v>
      </c>
      <c r="C5" s="274" t="s">
        <v>478</v>
      </c>
      <c r="D5" s="274" t="s">
        <v>711</v>
      </c>
      <c r="E5" s="274" t="s">
        <v>463</v>
      </c>
      <c r="F5" s="276">
        <f>SUMIFS('Ruimtestaat'!K:K,'Ruimtestaat'!B:B,Locaties[[#This Row],[Locatienaam]])</f>
        <v>1055.0999999999999</v>
      </c>
      <c r="G5" s="433">
        <v>170</v>
      </c>
    </row>
    <row r="6" spans="1:7">
      <c r="A6" s="424" t="s">
        <v>485</v>
      </c>
      <c r="B6" s="274" t="s">
        <v>485</v>
      </c>
      <c r="C6" s="274" t="s">
        <v>486</v>
      </c>
      <c r="D6" s="274" t="s">
        <v>712</v>
      </c>
      <c r="E6" s="274" t="s">
        <v>487</v>
      </c>
      <c r="F6" s="276">
        <f>SUMIFS('Ruimtestaat'!K:K,'Ruimtestaat'!B:B,Locaties[[#This Row],[Locatienaam]])</f>
        <v>1049.4999999999998</v>
      </c>
      <c r="G6" s="433">
        <v>84</v>
      </c>
    </row>
    <row r="7" spans="1:7">
      <c r="A7" s="425" t="s">
        <v>713</v>
      </c>
      <c r="B7" s="274" t="s">
        <v>490</v>
      </c>
      <c r="C7" s="274" t="s">
        <v>491</v>
      </c>
      <c r="D7" s="274" t="s">
        <v>714</v>
      </c>
      <c r="E7" s="274" t="s">
        <v>490</v>
      </c>
      <c r="F7" s="276">
        <f>SUMIFS('Ruimtestaat'!K:K,'Ruimtestaat'!B:B,Locaties[[#This Row],[Locatienaam]])</f>
        <v>986.8</v>
      </c>
      <c r="G7" s="433">
        <v>81</v>
      </c>
    </row>
    <row r="8" spans="1:7">
      <c r="A8" s="426" t="s">
        <v>499</v>
      </c>
      <c r="B8" s="274" t="s">
        <v>499</v>
      </c>
      <c r="C8" s="274" t="s">
        <v>715</v>
      </c>
      <c r="D8" s="274" t="s">
        <v>716</v>
      </c>
      <c r="E8" s="274" t="s">
        <v>501</v>
      </c>
      <c r="F8" s="276">
        <f>SUMIFS('Ruimtestaat'!K:K,'Ruimtestaat'!B:B,Locaties[[#This Row],[Locatienaam]])</f>
        <v>1182</v>
      </c>
      <c r="G8" s="434">
        <v>206</v>
      </c>
    </row>
    <row r="9" spans="1:7">
      <c r="A9" s="424" t="s">
        <v>529</v>
      </c>
      <c r="B9" s="274" t="s">
        <v>529</v>
      </c>
      <c r="C9" s="274" t="s">
        <v>530</v>
      </c>
      <c r="D9" s="274" t="s">
        <v>717</v>
      </c>
      <c r="E9" s="274" t="s">
        <v>501</v>
      </c>
      <c r="F9" s="276">
        <f>SUMIFS('Ruimtestaat'!K:K,'Ruimtestaat'!B:B,Locaties[[#This Row],[Locatienaam]])</f>
        <v>738.7</v>
      </c>
      <c r="G9" s="433">
        <v>75</v>
      </c>
    </row>
    <row r="10" spans="1:7">
      <c r="A10" s="424" t="s">
        <v>537</v>
      </c>
      <c r="B10" s="274" t="s">
        <v>537</v>
      </c>
      <c r="C10" s="274" t="s">
        <v>538</v>
      </c>
      <c r="D10" s="274" t="s">
        <v>718</v>
      </c>
      <c r="E10" s="274" t="s">
        <v>501</v>
      </c>
      <c r="F10" s="276">
        <f>SUMIFS('Ruimtestaat'!K:K,'Ruimtestaat'!B:B,Locaties[[#This Row],[Locatienaam]])</f>
        <v>2271</v>
      </c>
      <c r="G10" s="433">
        <v>288</v>
      </c>
    </row>
    <row r="11" spans="1:7">
      <c r="A11" s="424" t="s">
        <v>589</v>
      </c>
      <c r="B11" s="274" t="s">
        <v>589</v>
      </c>
      <c r="C11" s="274" t="s">
        <v>590</v>
      </c>
      <c r="D11" s="274"/>
      <c r="E11" s="274" t="s">
        <v>501</v>
      </c>
      <c r="F11" s="276">
        <f>SUMIFS('Ruimtestaat'!K:K,'Ruimtestaat'!B:B,Locaties[[#This Row],[Locatienaam]])</f>
        <v>794.19</v>
      </c>
      <c r="G11" s="433"/>
    </row>
    <row r="12" spans="1:7">
      <c r="A12" s="424" t="s">
        <v>621</v>
      </c>
      <c r="B12" s="274" t="s">
        <v>621</v>
      </c>
      <c r="C12" s="274" t="s">
        <v>622</v>
      </c>
      <c r="D12" s="274" t="s">
        <v>719</v>
      </c>
      <c r="E12" s="274" t="s">
        <v>501</v>
      </c>
      <c r="F12" s="276">
        <f>SUMIFS('Ruimtestaat'!K:K,'Ruimtestaat'!B:B,Locaties[[#This Row],[Locatienaam]])</f>
        <v>1284.6000000000001</v>
      </c>
      <c r="G12" s="433">
        <v>203</v>
      </c>
    </row>
    <row r="13" spans="1:7">
      <c r="A13" s="427" t="s">
        <v>621</v>
      </c>
      <c r="B13" s="274" t="s">
        <v>701</v>
      </c>
      <c r="C13" s="274" t="s">
        <v>622</v>
      </c>
      <c r="D13" s="274" t="s">
        <v>719</v>
      </c>
      <c r="E13" s="274" t="s">
        <v>501</v>
      </c>
      <c r="F13" s="276">
        <f>SUMIFS('Ruimtestaat'!K:K,'Ruimtestaat'!B:B,Locaties[[#This Row],[Locatienaam]])</f>
        <v>308.2</v>
      </c>
      <c r="G13" s="433"/>
    </row>
    <row r="14" spans="1:7">
      <c r="A14" s="428" t="s">
        <v>720</v>
      </c>
      <c r="B14" s="274" t="s">
        <v>631</v>
      </c>
      <c r="C14" s="274" t="s">
        <v>632</v>
      </c>
      <c r="D14" s="274" t="s">
        <v>721</v>
      </c>
      <c r="E14" s="274" t="s">
        <v>633</v>
      </c>
      <c r="F14" s="276">
        <f>SUMIFS('Ruimtestaat'!K:K,'Ruimtestaat'!B:B,Locaties[[#This Row],[Locatienaam]])</f>
        <v>750.20000000000016</v>
      </c>
      <c r="G14" s="433">
        <v>100</v>
      </c>
    </row>
    <row r="15" spans="1:7">
      <c r="A15" s="428" t="s">
        <v>646</v>
      </c>
      <c r="B15" s="274" t="s">
        <v>636</v>
      </c>
      <c r="C15" s="274" t="s">
        <v>638</v>
      </c>
      <c r="D15" s="274" t="s">
        <v>722</v>
      </c>
      <c r="E15" s="274" t="s">
        <v>501</v>
      </c>
      <c r="F15" s="276">
        <f>SUMIFS('Ruimtestaat'!K:K,'Ruimtestaat'!B:B,Locaties[[#This Row],[Locatienaam]])</f>
        <v>931.20000000000027</v>
      </c>
      <c r="G15" s="433">
        <v>154</v>
      </c>
    </row>
    <row r="16" spans="1:7">
      <c r="A16" s="428" t="s">
        <v>646</v>
      </c>
      <c r="B16" s="274" t="s">
        <v>645</v>
      </c>
      <c r="C16" s="274" t="s">
        <v>723</v>
      </c>
      <c r="D16" s="274" t="s">
        <v>722</v>
      </c>
      <c r="E16" s="274" t="s">
        <v>501</v>
      </c>
      <c r="F16" s="276">
        <f>SUMIFS('Ruimtestaat'!K:K,'Ruimtestaat'!B:B,Locaties[[#This Row],[Locatienaam]])</f>
        <v>613.70000000000005</v>
      </c>
      <c r="G16" s="433"/>
    </row>
    <row r="17" spans="1:7">
      <c r="A17" s="424" t="s">
        <v>650</v>
      </c>
      <c r="B17" s="274" t="s">
        <v>650</v>
      </c>
      <c r="C17" s="274" t="s">
        <v>651</v>
      </c>
      <c r="D17" s="274" t="s">
        <v>724</v>
      </c>
      <c r="E17" s="274" t="s">
        <v>652</v>
      </c>
      <c r="F17" s="276">
        <f>SUMIFS('Ruimtestaat'!K:K,'Ruimtestaat'!B:B,Locaties[[#This Row],[Locatienaam]])</f>
        <v>1311.8099999999995</v>
      </c>
      <c r="G17" s="433">
        <v>127</v>
      </c>
    </row>
    <row r="18" spans="1:7">
      <c r="A18" s="424" t="s">
        <v>663</v>
      </c>
      <c r="B18" s="274" t="s">
        <v>663</v>
      </c>
      <c r="C18" s="274" t="s">
        <v>664</v>
      </c>
      <c r="D18" s="274" t="s">
        <v>725</v>
      </c>
      <c r="E18" s="274" t="s">
        <v>652</v>
      </c>
      <c r="F18" s="276">
        <f>SUMIFS('Ruimtestaat'!K:K,'Ruimtestaat'!B:B,Locaties[[#This Row],[Locatienaam]])</f>
        <v>1652</v>
      </c>
      <c r="G18" s="433">
        <v>189</v>
      </c>
    </row>
    <row r="19" spans="1:7">
      <c r="A19" s="427" t="s">
        <v>675</v>
      </c>
      <c r="B19" s="277" t="s">
        <v>675</v>
      </c>
      <c r="C19" s="277" t="s">
        <v>676</v>
      </c>
      <c r="D19" s="277" t="s">
        <v>726</v>
      </c>
      <c r="E19" s="277" t="s">
        <v>727</v>
      </c>
      <c r="F19" s="432">
        <f>SUMIFS('Ruimtestaat'!K:K,'Ruimtestaat'!B:B,Locaties[[#This Row],[Locatienaam]])</f>
        <v>1622.4999999999998</v>
      </c>
      <c r="G19" s="434">
        <v>200</v>
      </c>
    </row>
    <row r="20" spans="1:7">
      <c r="A20" s="427" t="s">
        <v>728</v>
      </c>
      <c r="B20" s="277"/>
      <c r="C20" s="277"/>
      <c r="D20" s="277"/>
      <c r="E20" s="277"/>
      <c r="F20" s="432">
        <f>SUBTOTAL(109,Locaties['# m²])</f>
        <v>18741</v>
      </c>
      <c r="G20" s="439">
        <f>SUM(G3:G19)</f>
        <v>2163</v>
      </c>
    </row>
    <row r="21" spans="1:7" ht="19.8">
      <c r="F21" s="38"/>
      <c r="G21" s="62"/>
    </row>
    <row r="23" spans="1:7">
      <c r="A23" s="440"/>
    </row>
    <row r="25" spans="1:7">
      <c r="A25" s="440"/>
    </row>
  </sheetData>
  <phoneticPr fontId="58" type="noConversion"/>
  <hyperlinks>
    <hyperlink ref="A1" location="Toelichting!A1" display="Terug naar het tabblad Toelichting" xr:uid="{7919E6EC-8619-4B98-85A0-6A649EDFBF35}"/>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C0D27-D94F-47CD-8B5D-42AF9E8BA2B7}">
  <sheetPr codeName="Blad9">
    <tabColor rgb="FF7030A0"/>
    <pageSetUpPr fitToPage="1"/>
  </sheetPr>
  <dimension ref="A1:G35"/>
  <sheetViews>
    <sheetView showGridLines="0" workbookViewId="0">
      <pane xSplit="2" ySplit="5" topLeftCell="C25" activePane="bottomRight" state="frozen"/>
      <selection pane="topRight" sqref="A1:A21"/>
      <selection pane="bottomLeft" sqref="A1:A21"/>
      <selection pane="bottomRight" activeCell="C20" sqref="C20"/>
    </sheetView>
  </sheetViews>
  <sheetFormatPr defaultColWidth="8.88671875" defaultRowHeight="14.4"/>
  <cols>
    <col min="1" max="1" width="16.6640625" customWidth="1"/>
    <col min="2" max="2" width="50.6640625" customWidth="1"/>
    <col min="3" max="3" width="35.6640625" customWidth="1"/>
    <col min="4" max="4" width="50.6640625" customWidth="1"/>
    <col min="5" max="5" width="16.6640625" style="20" customWidth="1"/>
    <col min="6" max="6" width="11.109375" customWidth="1"/>
    <col min="7" max="7" width="11.44140625" customWidth="1"/>
  </cols>
  <sheetData>
    <row r="1" spans="1:7" ht="18.600000000000001" thickBot="1">
      <c r="A1" s="469" t="s">
        <v>36</v>
      </c>
      <c r="B1" s="78" t="s">
        <v>729</v>
      </c>
      <c r="C1" s="81" t="s">
        <v>29</v>
      </c>
      <c r="D1" s="165" t="s">
        <v>730</v>
      </c>
      <c r="E1" s="104"/>
      <c r="F1" s="492"/>
      <c r="G1" s="492"/>
    </row>
    <row r="2" spans="1:7" ht="18">
      <c r="A2" s="470"/>
      <c r="B2" s="79" t="s">
        <v>731</v>
      </c>
      <c r="C2" s="82">
        <v>1</v>
      </c>
      <c r="D2" s="43"/>
      <c r="E2" s="44"/>
    </row>
    <row r="3" spans="1:7" ht="18.600000000000001" thickBot="1">
      <c r="A3" s="471"/>
      <c r="B3" s="80" t="s">
        <v>732</v>
      </c>
      <c r="C3" s="83" t="s">
        <v>37</v>
      </c>
      <c r="D3" s="225"/>
      <c r="E3" s="226"/>
    </row>
    <row r="4" spans="1:7" ht="15" thickBot="1">
      <c r="B4" s="39"/>
      <c r="C4" s="39"/>
    </row>
    <row r="5" spans="1:7" ht="40.799999999999997" thickTop="1" thickBot="1">
      <c r="B5" s="84" t="s">
        <v>733</v>
      </c>
      <c r="C5" s="85" t="s">
        <v>734</v>
      </c>
      <c r="D5" s="85" t="s">
        <v>735</v>
      </c>
      <c r="E5" s="86" t="s">
        <v>736</v>
      </c>
      <c r="F5" s="86" t="s">
        <v>737</v>
      </c>
    </row>
    <row r="6" spans="1:7" ht="15" customHeight="1">
      <c r="A6" s="500" t="s">
        <v>738</v>
      </c>
      <c r="B6" s="355" t="s">
        <v>739</v>
      </c>
      <c r="C6" s="45" t="s">
        <v>740</v>
      </c>
      <c r="D6" s="45" t="s">
        <v>741</v>
      </c>
      <c r="E6" s="46">
        <v>210</v>
      </c>
      <c r="F6" s="316" t="s">
        <v>742</v>
      </c>
    </row>
    <row r="7" spans="1:7" ht="21" thickBot="1">
      <c r="A7" s="501"/>
      <c r="B7" s="152" t="s">
        <v>743</v>
      </c>
      <c r="C7" s="49" t="s">
        <v>744</v>
      </c>
      <c r="D7" s="49" t="s">
        <v>745</v>
      </c>
      <c r="E7" s="50">
        <v>210</v>
      </c>
      <c r="F7" s="317" t="s">
        <v>742</v>
      </c>
    </row>
    <row r="8" spans="1:7" ht="48" customHeight="1">
      <c r="A8" s="498" t="s">
        <v>756</v>
      </c>
      <c r="B8" s="294" t="s">
        <v>1169</v>
      </c>
      <c r="C8" s="87" t="s">
        <v>747</v>
      </c>
      <c r="D8" s="87" t="s">
        <v>748</v>
      </c>
      <c r="E8" s="88">
        <v>42</v>
      </c>
      <c r="F8" s="48" t="s">
        <v>759</v>
      </c>
    </row>
    <row r="9" spans="1:7" ht="20.399999999999999">
      <c r="A9" s="498"/>
      <c r="B9" s="253" t="s">
        <v>749</v>
      </c>
      <c r="C9" s="47" t="s">
        <v>750</v>
      </c>
      <c r="D9" s="47" t="s">
        <v>751</v>
      </c>
      <c r="E9" s="48">
        <v>42</v>
      </c>
      <c r="F9" s="48" t="s">
        <v>759</v>
      </c>
    </row>
    <row r="10" spans="1:7">
      <c r="A10" s="498"/>
      <c r="B10" s="253" t="s">
        <v>752</v>
      </c>
      <c r="C10" s="47" t="s">
        <v>750</v>
      </c>
      <c r="D10" s="47" t="s">
        <v>751</v>
      </c>
      <c r="E10" s="48">
        <v>42</v>
      </c>
      <c r="F10" s="48" t="s">
        <v>759</v>
      </c>
    </row>
    <row r="11" spans="1:7" ht="20.399999999999999">
      <c r="A11" s="498"/>
      <c r="B11" s="247" t="s">
        <v>753</v>
      </c>
      <c r="C11" s="47" t="s">
        <v>754</v>
      </c>
      <c r="D11" s="47" t="s">
        <v>755</v>
      </c>
      <c r="E11" s="48">
        <v>42</v>
      </c>
      <c r="F11" s="48" t="s">
        <v>759</v>
      </c>
    </row>
    <row r="12" spans="1:7" ht="15" customHeight="1">
      <c r="A12" s="498"/>
      <c r="B12" s="294" t="s">
        <v>757</v>
      </c>
      <c r="C12" s="87" t="s">
        <v>747</v>
      </c>
      <c r="D12" s="87" t="s">
        <v>758</v>
      </c>
      <c r="E12" s="239">
        <v>42</v>
      </c>
      <c r="F12" s="239" t="s">
        <v>759</v>
      </c>
    </row>
    <row r="13" spans="1:7" ht="15" customHeight="1">
      <c r="A13" s="498"/>
      <c r="B13" s="294" t="s">
        <v>760</v>
      </c>
      <c r="C13" s="87" t="s">
        <v>747</v>
      </c>
      <c r="D13" s="87" t="s">
        <v>761</v>
      </c>
      <c r="E13" s="48">
        <v>42</v>
      </c>
      <c r="F13" s="48" t="s">
        <v>759</v>
      </c>
    </row>
    <row r="14" spans="1:7">
      <c r="A14" s="498"/>
      <c r="B14" s="253" t="s">
        <v>762</v>
      </c>
      <c r="C14" s="47" t="s">
        <v>747</v>
      </c>
      <c r="D14" s="47" t="s">
        <v>763</v>
      </c>
      <c r="E14" s="48">
        <v>42</v>
      </c>
      <c r="F14" s="48" t="s">
        <v>759</v>
      </c>
    </row>
    <row r="15" spans="1:7" ht="20.399999999999999">
      <c r="A15" s="498"/>
      <c r="B15" s="247" t="s">
        <v>764</v>
      </c>
      <c r="C15" s="47" t="s">
        <v>747</v>
      </c>
      <c r="D15" s="47" t="s">
        <v>765</v>
      </c>
      <c r="E15" s="48">
        <v>42</v>
      </c>
      <c r="F15" s="48" t="s">
        <v>759</v>
      </c>
    </row>
    <row r="16" spans="1:7">
      <c r="A16" s="498"/>
      <c r="B16" s="247" t="s">
        <v>828</v>
      </c>
      <c r="C16" s="47" t="s">
        <v>767</v>
      </c>
      <c r="D16" s="47" t="s">
        <v>768</v>
      </c>
      <c r="E16" s="48">
        <v>42</v>
      </c>
      <c r="F16" s="48" t="s">
        <v>759</v>
      </c>
    </row>
    <row r="17" spans="1:6">
      <c r="A17" s="498"/>
      <c r="B17" s="253" t="s">
        <v>769</v>
      </c>
      <c r="C17" s="47" t="s">
        <v>770</v>
      </c>
      <c r="D17" s="47" t="s">
        <v>771</v>
      </c>
      <c r="E17" s="48">
        <v>42</v>
      </c>
      <c r="F17" s="48" t="s">
        <v>759</v>
      </c>
    </row>
    <row r="18" spans="1:6">
      <c r="A18" s="498"/>
      <c r="B18" s="253" t="s">
        <v>772</v>
      </c>
      <c r="C18" s="47" t="s">
        <v>773</v>
      </c>
      <c r="D18" s="47" t="s">
        <v>774</v>
      </c>
      <c r="E18" s="48">
        <v>42</v>
      </c>
      <c r="F18" s="48" t="s">
        <v>759</v>
      </c>
    </row>
    <row r="19" spans="1:6">
      <c r="A19" s="498"/>
      <c r="B19" s="253" t="s">
        <v>775</v>
      </c>
      <c r="C19" s="47" t="s">
        <v>747</v>
      </c>
      <c r="D19" s="47" t="s">
        <v>776</v>
      </c>
      <c r="E19" s="48">
        <v>42</v>
      </c>
      <c r="F19" s="48" t="s">
        <v>759</v>
      </c>
    </row>
    <row r="20" spans="1:6" ht="20.399999999999999">
      <c r="A20" s="498"/>
      <c r="B20" s="247" t="s">
        <v>777</v>
      </c>
      <c r="C20" s="47" t="s">
        <v>778</v>
      </c>
      <c r="D20" s="47" t="s">
        <v>779</v>
      </c>
      <c r="E20" s="48">
        <v>42</v>
      </c>
      <c r="F20" s="48" t="s">
        <v>759</v>
      </c>
    </row>
    <row r="21" spans="1:6">
      <c r="A21" s="498"/>
      <c r="B21" s="253" t="s">
        <v>753</v>
      </c>
      <c r="C21" s="47" t="s">
        <v>780</v>
      </c>
      <c r="D21" s="47" t="s">
        <v>751</v>
      </c>
      <c r="E21" s="48">
        <v>42</v>
      </c>
      <c r="F21" s="48" t="s">
        <v>759</v>
      </c>
    </row>
    <row r="22" spans="1:6" ht="15" thickBot="1">
      <c r="A22" s="499"/>
      <c r="B22" s="253" t="s">
        <v>781</v>
      </c>
      <c r="C22" s="47" t="s">
        <v>747</v>
      </c>
      <c r="D22" s="47" t="s">
        <v>782</v>
      </c>
      <c r="E22" s="48">
        <v>42</v>
      </c>
      <c r="F22" s="48" t="s">
        <v>759</v>
      </c>
    </row>
    <row r="23" spans="1:6" ht="15" customHeight="1">
      <c r="A23" s="493" t="s">
        <v>783</v>
      </c>
      <c r="B23" s="251" t="s">
        <v>784</v>
      </c>
      <c r="C23" s="45" t="s">
        <v>785</v>
      </c>
      <c r="D23" s="45" t="s">
        <v>786</v>
      </c>
      <c r="E23" s="46">
        <v>12</v>
      </c>
      <c r="F23" s="46" t="s">
        <v>787</v>
      </c>
    </row>
    <row r="24" spans="1:6" ht="15" customHeight="1">
      <c r="A24" s="494"/>
      <c r="B24" s="295" t="s">
        <v>788</v>
      </c>
      <c r="C24" s="87" t="s">
        <v>789</v>
      </c>
      <c r="D24" s="87" t="s">
        <v>790</v>
      </c>
      <c r="E24" s="88">
        <v>12</v>
      </c>
      <c r="F24" s="88" t="s">
        <v>787</v>
      </c>
    </row>
    <row r="25" spans="1:6">
      <c r="A25" s="494"/>
      <c r="B25" s="252" t="s">
        <v>791</v>
      </c>
      <c r="C25" s="47" t="s">
        <v>792</v>
      </c>
      <c r="D25" s="47" t="s">
        <v>793</v>
      </c>
      <c r="E25" s="48">
        <v>12</v>
      </c>
      <c r="F25" s="88" t="s">
        <v>787</v>
      </c>
    </row>
    <row r="26" spans="1:6">
      <c r="A26" s="494"/>
      <c r="B26" s="297" t="s">
        <v>739</v>
      </c>
      <c r="C26" s="47" t="s">
        <v>794</v>
      </c>
      <c r="D26" s="47" t="s">
        <v>795</v>
      </c>
      <c r="E26" s="48">
        <v>12</v>
      </c>
      <c r="F26" s="88" t="s">
        <v>787</v>
      </c>
    </row>
    <row r="27" spans="1:6" ht="15" thickBot="1">
      <c r="A27" s="495"/>
      <c r="B27" s="242" t="s">
        <v>796</v>
      </c>
      <c r="C27" s="47" t="s">
        <v>773</v>
      </c>
      <c r="D27" s="47" t="s">
        <v>793</v>
      </c>
      <c r="E27" s="48">
        <v>12</v>
      </c>
      <c r="F27" s="88" t="s">
        <v>787</v>
      </c>
    </row>
    <row r="28" spans="1:6" ht="21" customHeight="1">
      <c r="A28" s="496" t="s">
        <v>797</v>
      </c>
      <c r="B28" s="248" t="s">
        <v>798</v>
      </c>
      <c r="C28" s="45" t="s">
        <v>799</v>
      </c>
      <c r="D28" s="45" t="s">
        <v>800</v>
      </c>
      <c r="E28" s="46">
        <v>4</v>
      </c>
      <c r="F28" s="46" t="s">
        <v>801</v>
      </c>
    </row>
    <row r="29" spans="1:6" ht="20.399999999999999">
      <c r="A29" s="496"/>
      <c r="B29" s="249" t="s">
        <v>802</v>
      </c>
      <c r="C29" s="47" t="s">
        <v>803</v>
      </c>
      <c r="D29" s="47" t="s">
        <v>804</v>
      </c>
      <c r="E29" s="48">
        <v>4</v>
      </c>
      <c r="F29" s="48" t="s">
        <v>801</v>
      </c>
    </row>
    <row r="30" spans="1:6" ht="20.399999999999999">
      <c r="A30" s="496"/>
      <c r="B30" s="249" t="s">
        <v>805</v>
      </c>
      <c r="C30" s="47" t="s">
        <v>806</v>
      </c>
      <c r="D30" s="47" t="s">
        <v>807</v>
      </c>
      <c r="E30" s="48">
        <v>4</v>
      </c>
      <c r="F30" s="48" t="s">
        <v>801</v>
      </c>
    </row>
    <row r="31" spans="1:6" ht="23.4" customHeight="1">
      <c r="A31" s="496"/>
      <c r="B31" s="249" t="s">
        <v>808</v>
      </c>
      <c r="C31" s="47" t="s">
        <v>809</v>
      </c>
      <c r="D31" s="47" t="s">
        <v>810</v>
      </c>
      <c r="E31" s="48">
        <v>4</v>
      </c>
      <c r="F31" s="48" t="s">
        <v>801</v>
      </c>
    </row>
    <row r="32" spans="1:6" ht="30.6">
      <c r="A32" s="496"/>
      <c r="B32" s="249" t="s">
        <v>811</v>
      </c>
      <c r="C32" s="47" t="s">
        <v>812</v>
      </c>
      <c r="D32" s="47" t="s">
        <v>813</v>
      </c>
      <c r="E32" s="48">
        <v>1</v>
      </c>
      <c r="F32" s="48" t="s">
        <v>814</v>
      </c>
    </row>
    <row r="33" spans="1:7" ht="40.799999999999997">
      <c r="A33" s="496"/>
      <c r="B33" s="244" t="s">
        <v>815</v>
      </c>
      <c r="C33" s="47" t="s">
        <v>816</v>
      </c>
      <c r="D33" s="47" t="s">
        <v>817</v>
      </c>
      <c r="E33" s="48">
        <v>1</v>
      </c>
      <c r="F33" s="315" t="s">
        <v>814</v>
      </c>
      <c r="G33" s="301"/>
    </row>
    <row r="34" spans="1:7" ht="21" thickBot="1">
      <c r="A34" s="497"/>
      <c r="B34" s="250" t="s">
        <v>777</v>
      </c>
      <c r="C34" s="51" t="s">
        <v>818</v>
      </c>
      <c r="D34" s="51" t="s">
        <v>819</v>
      </c>
      <c r="E34" s="52">
        <v>2</v>
      </c>
      <c r="F34" s="52" t="s">
        <v>1173</v>
      </c>
    </row>
    <row r="35" spans="1:7" ht="15" thickTop="1"/>
  </sheetData>
  <mergeCells count="6">
    <mergeCell ref="F1:G1"/>
    <mergeCell ref="A23:A27"/>
    <mergeCell ref="A28:A34"/>
    <mergeCell ref="A1:A3"/>
    <mergeCell ref="A8:A22"/>
    <mergeCell ref="A6:A7"/>
  </mergeCells>
  <hyperlinks>
    <hyperlink ref="A1" location="Toelichting!A1" display="Terug naar het tabblad Toelichting" xr:uid="{B878B4F8-434D-4B5E-97A5-B741167C5A69}"/>
  </hyperlinks>
  <pageMargins left="0.70866141732283472" right="0.70866141732283472" top="0.74803149606299213" bottom="0.74803149606299213" header="0.31496062992125984" footer="0.31496062992125984"/>
  <pageSetup paperSize="9" scale="6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2644D-6E79-429B-A199-DD0899F5F3D4}">
  <sheetPr codeName="Blad10">
    <tabColor rgb="FF7030A0"/>
    <pageSetUpPr fitToPage="1"/>
  </sheetPr>
  <dimension ref="A1:G39"/>
  <sheetViews>
    <sheetView showGridLines="0" zoomScaleNormal="100" workbookViewId="0">
      <pane ySplit="5" topLeftCell="A6" activePane="bottomLeft" state="frozen"/>
      <selection sqref="A1:A21"/>
      <selection pane="bottomLeft" activeCell="B6" sqref="B6:D6"/>
    </sheetView>
  </sheetViews>
  <sheetFormatPr defaultColWidth="8.88671875" defaultRowHeight="14.4"/>
  <cols>
    <col min="1" max="1" width="16.6640625" customWidth="1"/>
    <col min="2" max="2" width="50.6640625" customWidth="1"/>
    <col min="3" max="3" width="35.6640625" customWidth="1"/>
    <col min="4" max="4" width="50.6640625" customWidth="1"/>
    <col min="5" max="5" width="16.6640625" style="20" customWidth="1"/>
    <col min="6" max="6" width="19.33203125" customWidth="1"/>
  </cols>
  <sheetData>
    <row r="1" spans="1:6" ht="18.600000000000001" thickBot="1">
      <c r="A1" s="469" t="s">
        <v>36</v>
      </c>
      <c r="B1" s="168" t="s">
        <v>729</v>
      </c>
      <c r="C1" s="377" t="s">
        <v>29</v>
      </c>
      <c r="D1" s="379" t="s">
        <v>730</v>
      </c>
      <c r="E1" s="380"/>
    </row>
    <row r="2" spans="1:6" ht="18">
      <c r="A2" s="470"/>
      <c r="B2" s="376" t="s">
        <v>820</v>
      </c>
      <c r="C2" s="378">
        <v>2</v>
      </c>
      <c r="E2" s="381"/>
    </row>
    <row r="3" spans="1:6" ht="19.95" customHeight="1" thickBot="1">
      <c r="A3" s="471"/>
      <c r="B3" s="169" t="s">
        <v>732</v>
      </c>
      <c r="C3" s="170" t="s">
        <v>38</v>
      </c>
      <c r="F3" s="200"/>
    </row>
    <row r="4" spans="1:6" ht="15" thickBot="1">
      <c r="B4" s="39"/>
      <c r="C4" s="39"/>
    </row>
    <row r="5" spans="1:6" ht="27" thickBot="1">
      <c r="A5" s="358"/>
      <c r="B5" s="144" t="s">
        <v>733</v>
      </c>
      <c r="C5" s="145" t="s">
        <v>734</v>
      </c>
      <c r="D5" s="145" t="s">
        <v>735</v>
      </c>
      <c r="E5" s="146" t="s">
        <v>736</v>
      </c>
      <c r="F5" s="146" t="s">
        <v>737</v>
      </c>
    </row>
    <row r="6" spans="1:6" ht="20.399999999999999">
      <c r="A6" s="503" t="s">
        <v>738</v>
      </c>
      <c r="B6" s="151" t="s">
        <v>749</v>
      </c>
      <c r="C6" s="47" t="s">
        <v>750</v>
      </c>
      <c r="D6" s="47" t="s">
        <v>751</v>
      </c>
      <c r="E6" s="148">
        <v>210</v>
      </c>
      <c r="F6" s="148" t="s">
        <v>742</v>
      </c>
    </row>
    <row r="7" spans="1:6" ht="20.399999999999999">
      <c r="A7" s="503"/>
      <c r="B7" s="151" t="s">
        <v>753</v>
      </c>
      <c r="C7" s="47" t="s">
        <v>821</v>
      </c>
      <c r="D7" s="47" t="s">
        <v>755</v>
      </c>
      <c r="E7" s="148">
        <v>210</v>
      </c>
      <c r="F7" s="148" t="s">
        <v>742</v>
      </c>
    </row>
    <row r="8" spans="1:6">
      <c r="A8" s="503"/>
      <c r="B8" s="151" t="s">
        <v>746</v>
      </c>
      <c r="C8" s="47" t="s">
        <v>747</v>
      </c>
      <c r="D8" s="47" t="s">
        <v>748</v>
      </c>
      <c r="E8" s="148">
        <v>210</v>
      </c>
      <c r="F8" s="148" t="s">
        <v>742</v>
      </c>
    </row>
    <row r="9" spans="1:6">
      <c r="A9" s="503"/>
      <c r="B9" s="151" t="s">
        <v>739</v>
      </c>
      <c r="C9" s="47" t="s">
        <v>740</v>
      </c>
      <c r="D9" s="47" t="s">
        <v>741</v>
      </c>
      <c r="E9" s="148">
        <v>210</v>
      </c>
      <c r="F9" s="148" t="s">
        <v>742</v>
      </c>
    </row>
    <row r="10" spans="1:6" ht="20.399999999999999">
      <c r="A10" s="503"/>
      <c r="B10" s="151" t="s">
        <v>822</v>
      </c>
      <c r="C10" s="47" t="s">
        <v>806</v>
      </c>
      <c r="D10" s="47" t="s">
        <v>823</v>
      </c>
      <c r="E10" s="148">
        <v>210</v>
      </c>
      <c r="F10" s="148" t="s">
        <v>742</v>
      </c>
    </row>
    <row r="11" spans="1:6" ht="21" thickBot="1">
      <c r="A11" s="503"/>
      <c r="B11" s="151" t="s">
        <v>743</v>
      </c>
      <c r="C11" s="47" t="s">
        <v>744</v>
      </c>
      <c r="D11" s="47" t="s">
        <v>745</v>
      </c>
      <c r="E11" s="148">
        <v>210</v>
      </c>
      <c r="F11" s="148" t="s">
        <v>742</v>
      </c>
    </row>
    <row r="12" spans="1:6">
      <c r="A12" s="505" t="s">
        <v>756</v>
      </c>
      <c r="B12" s="246" t="s">
        <v>824</v>
      </c>
      <c r="C12" s="45" t="s">
        <v>747</v>
      </c>
      <c r="D12" s="45" t="s">
        <v>758</v>
      </c>
      <c r="E12" s="147">
        <v>42</v>
      </c>
      <c r="F12" s="318" t="s">
        <v>759</v>
      </c>
    </row>
    <row r="13" spans="1:6" ht="20.399999999999999">
      <c r="A13" s="503"/>
      <c r="B13" s="293" t="s">
        <v>825</v>
      </c>
      <c r="C13" s="87" t="s">
        <v>747</v>
      </c>
      <c r="D13" s="87" t="s">
        <v>765</v>
      </c>
      <c r="E13" s="172">
        <v>42</v>
      </c>
      <c r="F13" s="319" t="s">
        <v>759</v>
      </c>
    </row>
    <row r="14" spans="1:6">
      <c r="A14" s="503"/>
      <c r="B14" s="247" t="s">
        <v>769</v>
      </c>
      <c r="C14" s="47" t="s">
        <v>770</v>
      </c>
      <c r="D14" s="47" t="s">
        <v>771</v>
      </c>
      <c r="E14" s="148">
        <v>42</v>
      </c>
      <c r="F14" s="321" t="s">
        <v>759</v>
      </c>
    </row>
    <row r="15" spans="1:6">
      <c r="A15" s="503"/>
      <c r="B15" s="247" t="s">
        <v>772</v>
      </c>
      <c r="C15" s="47" t="s">
        <v>773</v>
      </c>
      <c r="D15" s="47" t="s">
        <v>774</v>
      </c>
      <c r="E15" s="148">
        <v>42</v>
      </c>
      <c r="F15" s="322" t="s">
        <v>759</v>
      </c>
    </row>
    <row r="16" spans="1:6" ht="51">
      <c r="A16" s="503"/>
      <c r="B16" s="247" t="s">
        <v>826</v>
      </c>
      <c r="C16" s="47" t="s">
        <v>806</v>
      </c>
      <c r="D16" s="47" t="s">
        <v>827</v>
      </c>
      <c r="E16" s="148">
        <v>42</v>
      </c>
      <c r="F16" s="321" t="s">
        <v>759</v>
      </c>
    </row>
    <row r="17" spans="1:6">
      <c r="A17" s="503"/>
      <c r="B17" s="247" t="s">
        <v>828</v>
      </c>
      <c r="C17" s="47" t="s">
        <v>767</v>
      </c>
      <c r="D17" s="47" t="s">
        <v>768</v>
      </c>
      <c r="E17" s="148">
        <v>42</v>
      </c>
      <c r="F17" s="321" t="s">
        <v>759</v>
      </c>
    </row>
    <row r="18" spans="1:6">
      <c r="A18" s="503"/>
      <c r="B18" s="247" t="s">
        <v>760</v>
      </c>
      <c r="C18" s="47" t="s">
        <v>747</v>
      </c>
      <c r="D18" s="47" t="s">
        <v>761</v>
      </c>
      <c r="E18" s="148">
        <v>42</v>
      </c>
      <c r="F18" s="321" t="s">
        <v>759</v>
      </c>
    </row>
    <row r="19" spans="1:6">
      <c r="A19" s="503"/>
      <c r="B19" s="247" t="s">
        <v>762</v>
      </c>
      <c r="C19" s="47" t="s">
        <v>747</v>
      </c>
      <c r="D19" s="47" t="s">
        <v>763</v>
      </c>
      <c r="E19" s="325">
        <v>42</v>
      </c>
      <c r="F19" s="321" t="s">
        <v>759</v>
      </c>
    </row>
    <row r="20" spans="1:6">
      <c r="A20" s="503"/>
      <c r="B20" s="247" t="s">
        <v>775</v>
      </c>
      <c r="C20" s="47" t="s">
        <v>747</v>
      </c>
      <c r="D20" s="47" t="s">
        <v>776</v>
      </c>
      <c r="E20" s="148">
        <v>42</v>
      </c>
      <c r="F20" s="323" t="s">
        <v>759</v>
      </c>
    </row>
    <row r="21" spans="1:6" ht="20.399999999999999">
      <c r="A21" s="503"/>
      <c r="B21" s="247" t="s">
        <v>777</v>
      </c>
      <c r="C21" s="47" t="s">
        <v>778</v>
      </c>
      <c r="D21" s="47" t="s">
        <v>829</v>
      </c>
      <c r="E21" s="148">
        <v>42</v>
      </c>
      <c r="F21" s="321" t="s">
        <v>759</v>
      </c>
    </row>
    <row r="22" spans="1:6">
      <c r="A22" s="503"/>
      <c r="B22" s="247" t="s">
        <v>753</v>
      </c>
      <c r="C22" s="47" t="s">
        <v>780</v>
      </c>
      <c r="D22" s="47" t="s">
        <v>751</v>
      </c>
      <c r="E22" s="148">
        <v>42</v>
      </c>
      <c r="F22" s="322" t="s">
        <v>759</v>
      </c>
    </row>
    <row r="23" spans="1:6" ht="15" thickBot="1">
      <c r="A23" s="503"/>
      <c r="B23" s="247" t="s">
        <v>781</v>
      </c>
      <c r="C23" s="47" t="s">
        <v>747</v>
      </c>
      <c r="D23" s="47" t="s">
        <v>782</v>
      </c>
      <c r="E23" s="148">
        <v>42</v>
      </c>
      <c r="F23" s="323" t="s">
        <v>759</v>
      </c>
    </row>
    <row r="24" spans="1:6">
      <c r="A24" s="505" t="s">
        <v>783</v>
      </c>
      <c r="B24" s="240" t="s">
        <v>784</v>
      </c>
      <c r="C24" s="45" t="s">
        <v>785</v>
      </c>
      <c r="D24" s="45" t="s">
        <v>830</v>
      </c>
      <c r="E24" s="147">
        <v>12</v>
      </c>
      <c r="F24" s="324" t="s">
        <v>787</v>
      </c>
    </row>
    <row r="25" spans="1:6">
      <c r="A25" s="503"/>
      <c r="B25" s="241" t="s">
        <v>791</v>
      </c>
      <c r="C25" s="47" t="s">
        <v>792</v>
      </c>
      <c r="D25" s="171" t="s">
        <v>793</v>
      </c>
      <c r="E25" s="148">
        <v>12</v>
      </c>
      <c r="F25" s="323" t="s">
        <v>787</v>
      </c>
    </row>
    <row r="26" spans="1:6">
      <c r="A26" s="503"/>
      <c r="B26" s="291" t="s">
        <v>788</v>
      </c>
      <c r="C26" s="87" t="s">
        <v>789</v>
      </c>
      <c r="D26" s="47" t="s">
        <v>790</v>
      </c>
      <c r="E26" s="173">
        <v>12</v>
      </c>
      <c r="F26" s="321" t="s">
        <v>787</v>
      </c>
    </row>
    <row r="27" spans="1:6">
      <c r="A27" s="503"/>
      <c r="B27" s="291" t="s">
        <v>739</v>
      </c>
      <c r="C27" s="47" t="s">
        <v>794</v>
      </c>
      <c r="D27" s="171" t="s">
        <v>795</v>
      </c>
      <c r="E27" s="173">
        <v>12</v>
      </c>
      <c r="F27" s="321" t="s">
        <v>787</v>
      </c>
    </row>
    <row r="28" spans="1:6" ht="15" thickBot="1">
      <c r="A28" s="504"/>
      <c r="B28" s="242" t="s">
        <v>796</v>
      </c>
      <c r="C28" s="357" t="s">
        <v>773</v>
      </c>
      <c r="D28" s="49" t="s">
        <v>793</v>
      </c>
      <c r="E28" s="149">
        <v>12</v>
      </c>
      <c r="F28" s="321" t="s">
        <v>787</v>
      </c>
    </row>
    <row r="29" spans="1:6" ht="20.399999999999999">
      <c r="A29" s="503" t="s">
        <v>797</v>
      </c>
      <c r="B29" s="264" t="s">
        <v>802</v>
      </c>
      <c r="C29" s="87" t="s">
        <v>803</v>
      </c>
      <c r="D29" s="87" t="s">
        <v>804</v>
      </c>
      <c r="E29" s="172">
        <v>4</v>
      </c>
      <c r="F29" s="318" t="s">
        <v>801</v>
      </c>
    </row>
    <row r="30" spans="1:6" ht="20.399999999999999">
      <c r="A30" s="503"/>
      <c r="B30" s="244" t="s">
        <v>805</v>
      </c>
      <c r="C30" s="47" t="s">
        <v>806</v>
      </c>
      <c r="D30" s="47" t="s">
        <v>807</v>
      </c>
      <c r="E30" s="148">
        <v>4</v>
      </c>
      <c r="F30" s="148" t="s">
        <v>801</v>
      </c>
    </row>
    <row r="31" spans="1:6" ht="20.399999999999999">
      <c r="A31" s="503"/>
      <c r="B31" s="244" t="s">
        <v>777</v>
      </c>
      <c r="C31" s="47" t="s">
        <v>818</v>
      </c>
      <c r="D31" s="47" t="s">
        <v>819</v>
      </c>
      <c r="E31" s="148">
        <v>2</v>
      </c>
      <c r="F31" s="148" t="s">
        <v>1173</v>
      </c>
    </row>
    <row r="32" spans="1:6">
      <c r="A32" s="503"/>
      <c r="B32" s="244" t="s">
        <v>808</v>
      </c>
      <c r="C32" s="47" t="s">
        <v>809</v>
      </c>
      <c r="D32" s="47" t="s">
        <v>810</v>
      </c>
      <c r="E32" s="148">
        <v>4</v>
      </c>
      <c r="F32" s="148" t="s">
        <v>801</v>
      </c>
    </row>
    <row r="33" spans="1:7" ht="22.2" customHeight="1">
      <c r="A33" s="503"/>
      <c r="B33" s="244" t="s">
        <v>831</v>
      </c>
      <c r="C33" s="47" t="s">
        <v>832</v>
      </c>
      <c r="D33" s="47" t="s">
        <v>833</v>
      </c>
      <c r="E33" s="148">
        <v>4</v>
      </c>
      <c r="F33" s="148" t="s">
        <v>801</v>
      </c>
    </row>
    <row r="34" spans="1:7" ht="40.799999999999997">
      <c r="A34" s="503"/>
      <c r="B34" s="244" t="s">
        <v>815</v>
      </c>
      <c r="C34" s="171" t="s">
        <v>816</v>
      </c>
      <c r="D34" s="171" t="s">
        <v>817</v>
      </c>
      <c r="E34" s="173">
        <v>1</v>
      </c>
      <c r="F34" s="321" t="s">
        <v>814</v>
      </c>
    </row>
    <row r="35" spans="1:7" ht="20.399999999999999">
      <c r="A35" s="503"/>
      <c r="B35" s="249" t="s">
        <v>798</v>
      </c>
      <c r="C35" s="47" t="s">
        <v>799</v>
      </c>
      <c r="D35" s="47" t="s">
        <v>800</v>
      </c>
      <c r="E35" s="325">
        <v>4</v>
      </c>
      <c r="F35" s="321" t="s">
        <v>801</v>
      </c>
      <c r="G35" s="312"/>
    </row>
    <row r="36" spans="1:7" ht="31.2" thickBot="1">
      <c r="A36" s="504"/>
      <c r="B36" s="245" t="s">
        <v>811</v>
      </c>
      <c r="C36" s="49" t="s">
        <v>812</v>
      </c>
      <c r="D36" s="49" t="s">
        <v>813</v>
      </c>
      <c r="E36" s="149">
        <v>1</v>
      </c>
      <c r="F36" s="149" t="s">
        <v>814</v>
      </c>
    </row>
    <row r="39" spans="1:7" ht="14.4" customHeight="1">
      <c r="A39" s="502"/>
      <c r="B39" s="502"/>
      <c r="C39" s="502"/>
    </row>
  </sheetData>
  <protectedRanges>
    <protectedRange password="CC64" sqref="A39:D39" name="Bereik1_3"/>
  </protectedRanges>
  <sortState xmlns:xlrd2="http://schemas.microsoft.com/office/spreadsheetml/2017/richdata2" ref="B6:E11">
    <sortCondition ref="E6:E11"/>
  </sortState>
  <mergeCells count="6">
    <mergeCell ref="A39:C39"/>
    <mergeCell ref="A1:A3"/>
    <mergeCell ref="A29:A36"/>
    <mergeCell ref="A24:A28"/>
    <mergeCell ref="A12:A23"/>
    <mergeCell ref="A6:A11"/>
  </mergeCells>
  <hyperlinks>
    <hyperlink ref="A1" location="Toelichting!A1" display="Terug naar het tabblad Toelichting" xr:uid="{1F1E837B-FFA0-4137-BA50-1C049CB69397}"/>
  </hyperlinks>
  <pageMargins left="0.70866141732283472" right="0.70866141732283472" top="0.74803149606299213" bottom="0.74803149606299213" header="0.31496062992125984" footer="0.31496062992125984"/>
  <pageSetup paperSize="9"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41F6-DC15-41E9-872E-09B7D6653783}">
  <sheetPr codeName="Blad11">
    <tabColor rgb="FF7030A0"/>
    <pageSetUpPr fitToPage="1"/>
  </sheetPr>
  <dimension ref="A1:F34"/>
  <sheetViews>
    <sheetView showGridLines="0" workbookViewId="0">
      <pane ySplit="5" topLeftCell="A6" activePane="bottomLeft" state="frozen"/>
      <selection sqref="A1:A21"/>
      <selection pane="bottomLeft" activeCell="F11" sqref="F11"/>
    </sheetView>
  </sheetViews>
  <sheetFormatPr defaultColWidth="8.88671875" defaultRowHeight="14.4"/>
  <cols>
    <col min="1" max="1" width="16.6640625" customWidth="1"/>
    <col min="2" max="2" width="50.6640625" customWidth="1"/>
    <col min="3" max="3" width="35.6640625" customWidth="1"/>
    <col min="4" max="4" width="50.6640625" customWidth="1"/>
    <col min="5" max="5" width="16.6640625" customWidth="1"/>
    <col min="6" max="6" width="11.33203125" bestFit="1" customWidth="1"/>
    <col min="7" max="7" width="11.44140625" customWidth="1"/>
  </cols>
  <sheetData>
    <row r="1" spans="1:6" ht="18.600000000000001" thickBot="1">
      <c r="A1" s="469" t="s">
        <v>36</v>
      </c>
      <c r="B1" s="78" t="s">
        <v>729</v>
      </c>
      <c r="C1" s="81" t="s">
        <v>29</v>
      </c>
      <c r="D1" s="42" t="s">
        <v>730</v>
      </c>
      <c r="E1" s="104"/>
    </row>
    <row r="2" spans="1:6" ht="18">
      <c r="A2" s="470"/>
      <c r="B2" s="79" t="s">
        <v>731</v>
      </c>
      <c r="C2" s="82">
        <v>3</v>
      </c>
    </row>
    <row r="3" spans="1:6" ht="18.600000000000001" thickBot="1">
      <c r="A3" s="471"/>
      <c r="B3" s="80" t="s">
        <v>732</v>
      </c>
      <c r="C3" s="83" t="s">
        <v>39</v>
      </c>
    </row>
    <row r="4" spans="1:6" ht="15" thickBot="1"/>
    <row r="5" spans="1:6" ht="40.200000000000003" thickBot="1">
      <c r="B5" s="153" t="s">
        <v>733</v>
      </c>
      <c r="C5" s="154" t="s">
        <v>734</v>
      </c>
      <c r="D5" s="154" t="s">
        <v>735</v>
      </c>
      <c r="E5" s="155" t="s">
        <v>736</v>
      </c>
      <c r="F5" s="155" t="s">
        <v>737</v>
      </c>
    </row>
    <row r="6" spans="1:6" ht="14.4" customHeight="1">
      <c r="A6" s="493" t="s">
        <v>738</v>
      </c>
      <c r="B6" s="150" t="s">
        <v>739</v>
      </c>
      <c r="C6" s="45" t="s">
        <v>740</v>
      </c>
      <c r="D6" s="45" t="s">
        <v>741</v>
      </c>
      <c r="E6" s="147">
        <v>210</v>
      </c>
      <c r="F6" s="147" t="s">
        <v>742</v>
      </c>
    </row>
    <row r="7" spans="1:6" ht="20.399999999999999">
      <c r="A7" s="494"/>
      <c r="B7" s="151" t="s">
        <v>743</v>
      </c>
      <c r="C7" s="47" t="s">
        <v>744</v>
      </c>
      <c r="D7" s="47" t="s">
        <v>745</v>
      </c>
      <c r="E7" s="148">
        <v>210</v>
      </c>
      <c r="F7" s="148" t="s">
        <v>742</v>
      </c>
    </row>
    <row r="8" spans="1:6">
      <c r="A8" s="494"/>
      <c r="B8" s="151" t="s">
        <v>746</v>
      </c>
      <c r="C8" s="47" t="s">
        <v>747</v>
      </c>
      <c r="D8" s="47" t="s">
        <v>748</v>
      </c>
      <c r="E8" s="148">
        <v>84</v>
      </c>
      <c r="F8" s="148" t="s">
        <v>1172</v>
      </c>
    </row>
    <row r="9" spans="1:6">
      <c r="A9" s="494"/>
      <c r="B9" s="151" t="s">
        <v>834</v>
      </c>
      <c r="C9" s="47" t="s">
        <v>767</v>
      </c>
      <c r="D9" s="47" t="s">
        <v>835</v>
      </c>
      <c r="E9" s="148">
        <v>84</v>
      </c>
      <c r="F9" s="148" t="s">
        <v>1172</v>
      </c>
    </row>
    <row r="10" spans="1:6" ht="20.399999999999999">
      <c r="A10" s="494"/>
      <c r="B10" s="151" t="s">
        <v>777</v>
      </c>
      <c r="C10" s="47" t="s">
        <v>778</v>
      </c>
      <c r="D10" s="47" t="s">
        <v>779</v>
      </c>
      <c r="E10" s="148">
        <v>84</v>
      </c>
      <c r="F10" s="148" t="s">
        <v>1172</v>
      </c>
    </row>
    <row r="11" spans="1:6" ht="20.399999999999999">
      <c r="A11" s="494"/>
      <c r="B11" s="151" t="s">
        <v>749</v>
      </c>
      <c r="C11" s="47" t="s">
        <v>750</v>
      </c>
      <c r="D11" s="47" t="s">
        <v>751</v>
      </c>
      <c r="E11" s="148">
        <v>84</v>
      </c>
      <c r="F11" s="148" t="s">
        <v>1172</v>
      </c>
    </row>
    <row r="12" spans="1:6">
      <c r="A12" s="494"/>
      <c r="B12" s="151" t="s">
        <v>753</v>
      </c>
      <c r="C12" s="47" t="s">
        <v>780</v>
      </c>
      <c r="D12" s="47" t="s">
        <v>751</v>
      </c>
      <c r="E12" s="148">
        <v>84</v>
      </c>
      <c r="F12" s="148" t="s">
        <v>1172</v>
      </c>
    </row>
    <row r="13" spans="1:6" ht="21" thickBot="1">
      <c r="A13" s="495"/>
      <c r="B13" s="152" t="s">
        <v>836</v>
      </c>
      <c r="C13" s="49" t="s">
        <v>806</v>
      </c>
      <c r="D13" s="49" t="s">
        <v>823</v>
      </c>
      <c r="E13" s="149">
        <v>84</v>
      </c>
      <c r="F13" s="148" t="s">
        <v>1172</v>
      </c>
    </row>
    <row r="14" spans="1:6" ht="20.399999999999999">
      <c r="A14" s="493" t="s">
        <v>756</v>
      </c>
      <c r="B14" s="246" t="s">
        <v>764</v>
      </c>
      <c r="C14" s="45" t="s">
        <v>747</v>
      </c>
      <c r="D14" s="45" t="s">
        <v>837</v>
      </c>
      <c r="E14" s="147">
        <v>42</v>
      </c>
      <c r="F14" s="147" t="s">
        <v>759</v>
      </c>
    </row>
    <row r="15" spans="1:6">
      <c r="A15" s="494"/>
      <c r="B15" s="247" t="s">
        <v>762</v>
      </c>
      <c r="C15" s="47" t="s">
        <v>747</v>
      </c>
      <c r="D15" s="47" t="s">
        <v>763</v>
      </c>
      <c r="E15" s="148">
        <v>42</v>
      </c>
      <c r="F15" s="148" t="s">
        <v>759</v>
      </c>
    </row>
    <row r="16" spans="1:6">
      <c r="A16" s="494"/>
      <c r="B16" s="247" t="s">
        <v>828</v>
      </c>
      <c r="C16" s="47" t="s">
        <v>767</v>
      </c>
      <c r="D16" s="47" t="s">
        <v>768</v>
      </c>
      <c r="E16" s="148">
        <v>42</v>
      </c>
      <c r="F16" s="148" t="s">
        <v>759</v>
      </c>
    </row>
    <row r="17" spans="1:6">
      <c r="A17" s="494"/>
      <c r="B17" s="247" t="s">
        <v>769</v>
      </c>
      <c r="C17" s="47" t="s">
        <v>770</v>
      </c>
      <c r="D17" s="47" t="s">
        <v>771</v>
      </c>
      <c r="E17" s="148">
        <v>42</v>
      </c>
      <c r="F17" s="148" t="s">
        <v>759</v>
      </c>
    </row>
    <row r="18" spans="1:6">
      <c r="A18" s="494"/>
      <c r="B18" s="247" t="s">
        <v>772</v>
      </c>
      <c r="C18" s="47" t="s">
        <v>773</v>
      </c>
      <c r="D18" s="47" t="s">
        <v>774</v>
      </c>
      <c r="E18" s="148">
        <v>42</v>
      </c>
      <c r="F18" s="148" t="s">
        <v>759</v>
      </c>
    </row>
    <row r="19" spans="1:6">
      <c r="A19" s="494"/>
      <c r="B19" s="247" t="s">
        <v>775</v>
      </c>
      <c r="C19" s="47" t="s">
        <v>747</v>
      </c>
      <c r="D19" s="47" t="s">
        <v>776</v>
      </c>
      <c r="E19" s="148">
        <v>42</v>
      </c>
      <c r="F19" s="148" t="s">
        <v>759</v>
      </c>
    </row>
    <row r="20" spans="1:6">
      <c r="A20" s="494"/>
      <c r="B20" s="247" t="s">
        <v>760</v>
      </c>
      <c r="C20" s="47" t="s">
        <v>747</v>
      </c>
      <c r="D20" s="47" t="s">
        <v>761</v>
      </c>
      <c r="E20" s="148">
        <v>42</v>
      </c>
      <c r="F20" s="148" t="s">
        <v>759</v>
      </c>
    </row>
    <row r="21" spans="1:6" ht="15" thickBot="1">
      <c r="A21" s="495"/>
      <c r="B21" s="247" t="s">
        <v>781</v>
      </c>
      <c r="C21" s="47" t="s">
        <v>747</v>
      </c>
      <c r="D21" s="47" t="s">
        <v>782</v>
      </c>
      <c r="E21" s="148">
        <v>42</v>
      </c>
      <c r="F21" s="148" t="s">
        <v>759</v>
      </c>
    </row>
    <row r="22" spans="1:6">
      <c r="A22" s="493" t="s">
        <v>783</v>
      </c>
      <c r="B22" s="240" t="s">
        <v>739</v>
      </c>
      <c r="C22" s="45" t="s">
        <v>794</v>
      </c>
      <c r="D22" s="45" t="s">
        <v>795</v>
      </c>
      <c r="E22" s="147">
        <v>12</v>
      </c>
      <c r="F22" s="147" t="s">
        <v>787</v>
      </c>
    </row>
    <row r="23" spans="1:6">
      <c r="A23" s="494"/>
      <c r="B23" s="296" t="s">
        <v>788</v>
      </c>
      <c r="C23" s="87" t="s">
        <v>789</v>
      </c>
      <c r="D23" s="87" t="s">
        <v>790</v>
      </c>
      <c r="E23" s="172">
        <v>12</v>
      </c>
      <c r="F23" s="172" t="s">
        <v>787</v>
      </c>
    </row>
    <row r="24" spans="1:6" ht="34.5" customHeight="1">
      <c r="A24" s="494"/>
      <c r="B24" s="241" t="s">
        <v>784</v>
      </c>
      <c r="C24" s="47" t="s">
        <v>785</v>
      </c>
      <c r="D24" s="47" t="s">
        <v>786</v>
      </c>
      <c r="E24" s="148">
        <v>12</v>
      </c>
      <c r="F24" s="172" t="s">
        <v>787</v>
      </c>
    </row>
    <row r="25" spans="1:6">
      <c r="A25" s="494"/>
      <c r="B25" s="241" t="s">
        <v>838</v>
      </c>
      <c r="C25" s="47" t="s">
        <v>839</v>
      </c>
      <c r="D25" s="47" t="s">
        <v>840</v>
      </c>
      <c r="E25" s="148">
        <v>12</v>
      </c>
      <c r="F25" s="172" t="s">
        <v>787</v>
      </c>
    </row>
    <row r="26" spans="1:6" ht="15" thickBot="1">
      <c r="A26" s="494"/>
      <c r="B26" s="291" t="s">
        <v>796</v>
      </c>
      <c r="C26" s="171" t="s">
        <v>773</v>
      </c>
      <c r="D26" s="171" t="s">
        <v>793</v>
      </c>
      <c r="E26" s="173">
        <v>12</v>
      </c>
      <c r="F26" s="322" t="s">
        <v>787</v>
      </c>
    </row>
    <row r="27" spans="1:6" ht="20.399999999999999">
      <c r="A27" s="493" t="s">
        <v>841</v>
      </c>
      <c r="B27" s="243" t="s">
        <v>798</v>
      </c>
      <c r="C27" s="45" t="s">
        <v>799</v>
      </c>
      <c r="D27" s="45" t="s">
        <v>800</v>
      </c>
      <c r="E27" s="147">
        <v>4</v>
      </c>
      <c r="F27" s="147" t="s">
        <v>801</v>
      </c>
    </row>
    <row r="28" spans="1:6" ht="20.399999999999999">
      <c r="A28" s="494"/>
      <c r="B28" s="244" t="s">
        <v>802</v>
      </c>
      <c r="C28" s="47" t="s">
        <v>803</v>
      </c>
      <c r="D28" s="47" t="s">
        <v>804</v>
      </c>
      <c r="E28" s="148">
        <v>4</v>
      </c>
      <c r="F28" s="148" t="s">
        <v>801</v>
      </c>
    </row>
    <row r="29" spans="1:6" ht="20.399999999999999">
      <c r="A29" s="494"/>
      <c r="B29" s="244" t="s">
        <v>842</v>
      </c>
      <c r="C29" s="47" t="s">
        <v>799</v>
      </c>
      <c r="D29" s="47" t="s">
        <v>843</v>
      </c>
      <c r="E29" s="148">
        <v>4</v>
      </c>
      <c r="F29" s="148" t="s">
        <v>801</v>
      </c>
    </row>
    <row r="30" spans="1:6">
      <c r="A30" s="494"/>
      <c r="B30" s="244" t="s">
        <v>831</v>
      </c>
      <c r="C30" s="47" t="s">
        <v>832</v>
      </c>
      <c r="D30" s="47" t="s">
        <v>833</v>
      </c>
      <c r="E30" s="148">
        <v>4</v>
      </c>
      <c r="F30" s="148" t="s">
        <v>801</v>
      </c>
    </row>
    <row r="31" spans="1:6" ht="40.799999999999997">
      <c r="A31" s="494"/>
      <c r="B31" s="244" t="s">
        <v>815</v>
      </c>
      <c r="C31" s="47" t="s">
        <v>816</v>
      </c>
      <c r="D31" s="47" t="s">
        <v>817</v>
      </c>
      <c r="E31" s="148">
        <v>1</v>
      </c>
      <c r="F31" s="148" t="s">
        <v>814</v>
      </c>
    </row>
    <row r="32" spans="1:6" ht="30.6">
      <c r="A32" s="494"/>
      <c r="B32" s="244" t="s">
        <v>811</v>
      </c>
      <c r="C32" s="47" t="s">
        <v>812</v>
      </c>
      <c r="D32" s="47" t="s">
        <v>813</v>
      </c>
      <c r="E32" s="148">
        <v>1</v>
      </c>
      <c r="F32" s="148" t="s">
        <v>814</v>
      </c>
    </row>
    <row r="33" spans="1:6" ht="20.399999999999999">
      <c r="A33" s="494"/>
      <c r="B33" s="244" t="s">
        <v>777</v>
      </c>
      <c r="C33" s="47" t="s">
        <v>818</v>
      </c>
      <c r="D33" s="47" t="s">
        <v>819</v>
      </c>
      <c r="E33" s="148">
        <v>2</v>
      </c>
      <c r="F33" s="148" t="s">
        <v>1173</v>
      </c>
    </row>
    <row r="34" spans="1:6" ht="15" thickBot="1">
      <c r="A34" s="495"/>
      <c r="B34" s="245" t="s">
        <v>808</v>
      </c>
      <c r="C34" s="49" t="s">
        <v>799</v>
      </c>
      <c r="D34" s="49" t="s">
        <v>844</v>
      </c>
      <c r="E34" s="149">
        <v>1</v>
      </c>
      <c r="F34" s="149" t="s">
        <v>814</v>
      </c>
    </row>
  </sheetData>
  <mergeCells count="5">
    <mergeCell ref="A6:A13"/>
    <mergeCell ref="A14:A21"/>
    <mergeCell ref="A22:A26"/>
    <mergeCell ref="A27:A34"/>
    <mergeCell ref="A1:A3"/>
  </mergeCells>
  <hyperlinks>
    <hyperlink ref="A1" location="Toelichting!A1" display="Terug naar het tabblad Toelichting" xr:uid="{8742B462-3DE0-49F2-9790-6A4AE8403452}"/>
  </hyperlinks>
  <pageMargins left="0.70866141732283472" right="0.70866141732283472" top="0.74803149606299213" bottom="0.74803149606299213" header="0.31496062992125984" footer="0.31496062992125984"/>
  <pageSetup paperSize="9"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Create a new document." ma:contentTypeScope="" ma:versionID="c49e9fff3adf76bd9884f033eaf9ca8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d0ba363d88b7b1614a77f31d3448a56"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CFC9BD-2647-4229-BF61-E79A1C54895C}">
  <ds:schemaRefs>
    <ds:schemaRef ds:uri="http://schemas.microsoft.com/sharepoint/v3/contenttype/forms"/>
  </ds:schemaRefs>
</ds:datastoreItem>
</file>

<file path=customXml/itemProps2.xml><?xml version="1.0" encoding="utf-8"?>
<ds:datastoreItem xmlns:ds="http://schemas.openxmlformats.org/officeDocument/2006/customXml" ds:itemID="{3AB24466-EAC2-4B63-A2B1-8DEEEACCF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B27E7F-DE72-4E9B-9DF1-DB3EDE1749A6}">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22</vt:i4>
      </vt:variant>
    </vt:vector>
  </HeadingPairs>
  <TitlesOfParts>
    <vt:vector size="22" baseType="lpstr">
      <vt:lpstr>Toelichting</vt:lpstr>
      <vt:lpstr>Prijzenblad Keender</vt:lpstr>
      <vt:lpstr>Blad1</vt:lpstr>
      <vt:lpstr>Ruimtestaat</vt:lpstr>
      <vt:lpstr>Glasbewassing</vt:lpstr>
      <vt:lpstr>Locaties Keender</vt:lpstr>
      <vt:lpstr>Admistratieve ruimte (1)</vt:lpstr>
      <vt:lpstr>Klaslokaal (2)</vt:lpstr>
      <vt:lpstr>Restauratieve ruimte (3)</vt:lpstr>
      <vt:lpstr>Sanitair (4)</vt:lpstr>
      <vt:lpstr>Vakspecifiek (5)</vt:lpstr>
      <vt:lpstr>Verkeersruimten (6)</vt:lpstr>
      <vt:lpstr>Gymzaal (7)</vt:lpstr>
      <vt:lpstr>BSO  KDV (8)</vt:lpstr>
      <vt:lpstr>Regiewerkzaamheden</vt:lpstr>
      <vt:lpstr>Sanitaire hygienebenodigdheden</vt:lpstr>
      <vt:lpstr>Ruimteverantw.</vt:lpstr>
      <vt:lpstr>Klantportaal</vt:lpstr>
      <vt:lpstr>praktijklokaal</vt:lpstr>
      <vt:lpstr>algemene ruimten</vt:lpstr>
      <vt:lpstr>Sanitair incl naloop</vt:lpstr>
      <vt:lpstr>grootkeuken</vt:lpstr>
    </vt:vector>
  </TitlesOfParts>
  <Manager/>
  <Company>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Ilse | Ingenion</cp:lastModifiedBy>
  <cp:revision/>
  <dcterms:created xsi:type="dcterms:W3CDTF">2015-03-03T10:19:16Z</dcterms:created>
  <dcterms:modified xsi:type="dcterms:W3CDTF">2024-05-14T13:15:58Z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