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/>
  <mc:AlternateContent xmlns:mc="http://schemas.openxmlformats.org/markup-compatibility/2006">
    <mc:Choice Requires="x15">
      <x15ac:absPath xmlns:x15ac="http://schemas.microsoft.com/office/spreadsheetml/2010/11/ac" url="/Users/Brouns/Library/Mobile Documents/com~apple~CloudDocs/Mijn iDocs/01 Cases/Kiltunnel 2023/094 Concepten/"/>
    </mc:Choice>
  </mc:AlternateContent>
  <xr:revisionPtr revIDLastSave="0" documentId="13_ncr:1_{5269B0DC-2E7F-504E-8529-CD0D017CD76F}" xr6:coauthVersionLast="47" xr6:coauthVersionMax="47" xr10:uidLastSave="{00000000-0000-0000-0000-000000000000}"/>
  <bookViews>
    <workbookView xWindow="22340" yWindow="1220" windowWidth="37000" windowHeight="29900" xr2:uid="{00000000-000D-0000-FFFF-FFFF00000000}"/>
  </bookViews>
  <sheets>
    <sheet name="Omrekenfactoren Kiltunnel" sheetId="14" r:id="rId1"/>
  </sheets>
  <definedNames>
    <definedName name="_xlnm.Print_Area" localSheetId="0">'Omrekenfactoren Kiltunnel'!$A$1:$Q$73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imKFbfNW7YFqHF8d9hJOsiQF3lBg=="/>
    </ext>
  </extLst>
</workbook>
</file>

<file path=xl/calcChain.xml><?xml version="1.0" encoding="utf-8"?>
<calcChain xmlns="http://schemas.openxmlformats.org/spreadsheetml/2006/main">
  <c r="E66" i="14" l="1"/>
  <c r="I66" i="14" s="1"/>
  <c r="E65" i="14"/>
  <c r="I65" i="14" s="1"/>
  <c r="E64" i="14"/>
  <c r="I64" i="14" s="1"/>
  <c r="E63" i="14"/>
  <c r="I63" i="14" s="1"/>
  <c r="E62" i="14"/>
  <c r="I62" i="14" s="1"/>
  <c r="E61" i="14"/>
  <c r="I61" i="14" s="1"/>
  <c r="E60" i="14"/>
  <c r="I60" i="14" s="1"/>
  <c r="E59" i="14"/>
  <c r="I59" i="14" s="1"/>
  <c r="E58" i="14"/>
  <c r="I58" i="14" s="1"/>
  <c r="F50" i="14"/>
  <c r="F49" i="14"/>
  <c r="G52" i="14" s="1"/>
  <c r="I52" i="14" s="1"/>
  <c r="I44" i="14"/>
  <c r="E41" i="14"/>
  <c r="O41" i="14" s="1"/>
  <c r="E39" i="14"/>
  <c r="O39" i="14" s="1"/>
  <c r="O37" i="14"/>
  <c r="E37" i="14"/>
  <c r="M37" i="14" s="1"/>
  <c r="E36" i="14"/>
  <c r="O36" i="14" s="1"/>
  <c r="O35" i="14"/>
  <c r="M35" i="14"/>
  <c r="K35" i="14"/>
  <c r="E35" i="14"/>
  <c r="I35" i="14" s="1"/>
  <c r="E34" i="14"/>
  <c r="I34" i="14" s="1"/>
  <c r="M32" i="14"/>
  <c r="K32" i="14"/>
  <c r="I32" i="14"/>
  <c r="O27" i="14"/>
  <c r="M27" i="14"/>
  <c r="K27" i="14"/>
  <c r="I27" i="14"/>
  <c r="D24" i="14"/>
  <c r="F24" i="14" s="1"/>
  <c r="L23" i="14"/>
  <c r="J23" i="14"/>
  <c r="H23" i="14"/>
  <c r="F23" i="14"/>
  <c r="D23" i="14"/>
  <c r="D22" i="14"/>
  <c r="L22" i="14" s="1"/>
  <c r="D21" i="14"/>
  <c r="H21" i="14" s="1"/>
  <c r="L20" i="14"/>
  <c r="D20" i="14"/>
  <c r="J20" i="14" s="1"/>
  <c r="D19" i="14"/>
  <c r="H19" i="14" s="1"/>
  <c r="L18" i="14"/>
  <c r="J18" i="14"/>
  <c r="H18" i="14"/>
  <c r="D18" i="14"/>
  <c r="F18" i="14" s="1"/>
  <c r="L17" i="14"/>
  <c r="J17" i="14"/>
  <c r="H17" i="14"/>
  <c r="F17" i="14"/>
  <c r="L16" i="14"/>
  <c r="J16" i="14"/>
  <c r="H16" i="14"/>
  <c r="F16" i="14"/>
  <c r="L15" i="14"/>
  <c r="J15" i="14"/>
  <c r="H15" i="14"/>
  <c r="F15" i="14"/>
  <c r="L14" i="14"/>
  <c r="J14" i="14"/>
  <c r="H14" i="14"/>
  <c r="F14" i="14"/>
  <c r="L13" i="14"/>
  <c r="J13" i="14"/>
  <c r="H13" i="14"/>
  <c r="F13" i="14"/>
  <c r="L8" i="14"/>
  <c r="J8" i="14"/>
  <c r="H8" i="14"/>
  <c r="F8" i="14"/>
  <c r="H67" i="14" l="1"/>
  <c r="K39" i="14"/>
  <c r="J21" i="14"/>
  <c r="L21" i="14"/>
  <c r="K36" i="14"/>
  <c r="M36" i="14"/>
  <c r="J24" i="14"/>
  <c r="K34" i="14"/>
  <c r="H22" i="14"/>
  <c r="M34" i="14"/>
  <c r="F20" i="14"/>
  <c r="J22" i="14"/>
  <c r="O34" i="14"/>
  <c r="I37" i="14"/>
  <c r="M41" i="14"/>
  <c r="O32" i="14"/>
  <c r="I36" i="14"/>
  <c r="M39" i="14"/>
  <c r="J19" i="14"/>
  <c r="H24" i="14"/>
  <c r="L19" i="14"/>
  <c r="I41" i="14"/>
  <c r="L24" i="14"/>
  <c r="K41" i="14"/>
  <c r="H20" i="14"/>
  <c r="F21" i="14"/>
  <c r="I39" i="14"/>
  <c r="F19" i="14"/>
  <c r="F22" i="14"/>
  <c r="K37" i="14"/>
</calcChain>
</file>

<file path=xl/sharedStrings.xml><?xml version="1.0" encoding="utf-8"?>
<sst xmlns="http://schemas.openxmlformats.org/spreadsheetml/2006/main" count="122" uniqueCount="96">
  <si>
    <t xml:space="preserve">Salarisschalen en bijhorende tarieven </t>
  </si>
  <si>
    <t>Tarief</t>
  </si>
  <si>
    <t>Salarisschaal 3</t>
  </si>
  <si>
    <t>Trede</t>
  </si>
  <si>
    <t>Bruto uurloon</t>
  </si>
  <si>
    <t>uzk regulier</t>
  </si>
  <si>
    <t>uzk regulier gedetacheerd</t>
  </si>
  <si>
    <t xml:space="preserve"> uzk 65+</t>
  </si>
  <si>
    <t xml:space="preserve"> uzk 65+ gedetacheerd</t>
  </si>
  <si>
    <t>omrekenfactor</t>
  </si>
  <si>
    <t>18 jaar</t>
  </si>
  <si>
    <t>19 jaar</t>
  </si>
  <si>
    <t>20 jaar</t>
  </si>
  <si>
    <t>21 jaar</t>
  </si>
  <si>
    <t>22 jaar</t>
  </si>
  <si>
    <t xml:space="preserve">23 jaar en </t>
  </si>
  <si>
    <t>ouder</t>
  </si>
  <si>
    <t xml:space="preserve">Vervolgens </t>
  </si>
  <si>
    <t xml:space="preserve">1 x per jaar </t>
  </si>
  <si>
    <t xml:space="preserve">een trede </t>
  </si>
  <si>
    <t xml:space="preserve">omhoog. </t>
  </si>
  <si>
    <r>
      <t xml:space="preserve">OD bedragen </t>
    </r>
    <r>
      <rPr>
        <b/>
        <u/>
        <sz val="10"/>
        <rFont val="Arial"/>
        <family val="2"/>
      </rPr>
      <t>per uur</t>
    </r>
    <r>
      <rPr>
        <b/>
        <sz val="10"/>
        <rFont val="Arial"/>
        <family val="2"/>
      </rPr>
      <t xml:space="preserve"> </t>
    </r>
  </si>
  <si>
    <t>Max schaal 3</t>
  </si>
  <si>
    <t xml:space="preserve">% </t>
  </si>
  <si>
    <t>Bedrag</t>
  </si>
  <si>
    <t>(Kiltunnelafspraak)</t>
  </si>
  <si>
    <t xml:space="preserve">uzk regulier gedetacheerd </t>
  </si>
  <si>
    <t>uzk 65+</t>
  </si>
  <si>
    <r>
      <t xml:space="preserve">Indien de medewerker in een week maximaal 3 uur werkt in </t>
    </r>
    <r>
      <rPr>
        <b/>
        <i/>
        <sz val="11"/>
        <color rgb="FF003366"/>
        <rFont val="Arial"/>
        <family val="2"/>
      </rPr>
      <t>1</t>
    </r>
    <r>
      <rPr>
        <sz val="11"/>
        <color rgb="FF003366"/>
        <rFont val="Arial"/>
        <family val="2"/>
      </rPr>
      <t xml:space="preserve"> van de  </t>
    </r>
  </si>
  <si>
    <t>genoemde tijdvakken (buiten het dagvenster),dan heeft hij/zij geen recht op toeslag.</t>
  </si>
  <si>
    <t>Komt dit meerdere keren per week voor, dan heeft hij/zij wel recht op toeslag.</t>
  </si>
  <si>
    <t>ma t/m vrij</t>
  </si>
  <si>
    <t>0-6 uur</t>
  </si>
  <si>
    <t>6-8 uur</t>
  </si>
  <si>
    <t>18-22 uur</t>
  </si>
  <si>
    <t>22-24 uur</t>
  </si>
  <si>
    <t>zat</t>
  </si>
  <si>
    <t>0-24 uur</t>
  </si>
  <si>
    <t>zon/feestd.</t>
  </si>
  <si>
    <t xml:space="preserve">Tarief </t>
  </si>
  <si>
    <t>uzk 65+ gedetacheerd</t>
  </si>
  <si>
    <t>Toelage Beschikbaarheidsdienst (BD)</t>
  </si>
  <si>
    <t>vrijdag 23.00 tot zondag 23.00 uur (=48 uur)</t>
  </si>
  <si>
    <t>Vergoeding reiskosten woon-werkverkeer Kiltunnel</t>
  </si>
  <si>
    <t>BD</t>
  </si>
  <si>
    <t xml:space="preserve">Reisafstand is de afstand van een enkele reis, waarbij wordt </t>
  </si>
  <si>
    <t>%</t>
  </si>
  <si>
    <t>Bedrag per uur</t>
  </si>
  <si>
    <t>uitgegaan van de afstand van huisdeur tot de arbeidsplaats.</t>
  </si>
  <si>
    <r>
      <t xml:space="preserve">De reisafstand wordt gemeten met de </t>
    </r>
    <r>
      <rPr>
        <u/>
        <sz val="10"/>
        <rFont val="Arial"/>
        <family val="2"/>
      </rPr>
      <t>"ANWB Routeplanner"</t>
    </r>
    <r>
      <rPr>
        <sz val="11"/>
        <color theme="1"/>
        <rFont val="Calibri"/>
        <family val="2"/>
      </rPr>
      <t xml:space="preserve"> </t>
    </r>
  </si>
  <si>
    <r>
      <t xml:space="preserve">via de </t>
    </r>
    <r>
      <rPr>
        <u/>
        <sz val="10"/>
        <rFont val="Arial"/>
        <family val="2"/>
      </rPr>
      <t>kortste weg</t>
    </r>
    <r>
      <rPr>
        <sz val="11"/>
        <color theme="1"/>
        <rFont val="Calibri"/>
        <family val="2"/>
      </rPr>
      <t>.</t>
    </r>
  </si>
  <si>
    <t>vrij 23.00-24.00</t>
  </si>
  <si>
    <t>(1 uur)</t>
  </si>
  <si>
    <t>zat 00.00 - zon 23.00</t>
  </si>
  <si>
    <t>(47 uur)</t>
  </si>
  <si>
    <t>Volledige Beschikbaarheidsdienst</t>
  </si>
  <si>
    <t xml:space="preserve">Enkele reis wordt bepaald door de heen en terugreis te meten, </t>
  </si>
  <si>
    <t>op te tellen, te delen door twee en vervolgens af te ronden naar boven.</t>
  </si>
  <si>
    <t xml:space="preserve">0 t/m 10 km </t>
  </si>
  <si>
    <t xml:space="preserve">&gt;10 t/m 15 km </t>
  </si>
  <si>
    <t xml:space="preserve">&gt;15 t/m 20 km </t>
  </si>
  <si>
    <t xml:space="preserve">&gt;20 km </t>
  </si>
  <si>
    <t xml:space="preserve">Voor de flexkrachten wordt een netto bedrag per gewerkte dag vergoed </t>
  </si>
  <si>
    <t xml:space="preserve">netto vergoeding per maand : 22 = vergoeding per dag. </t>
  </si>
  <si>
    <t>OD - uzk regulier</t>
  </si>
  <si>
    <t>OD - uzk regulier gedetacheerd</t>
  </si>
  <si>
    <t>OD - uzk 65+</t>
  </si>
  <si>
    <t>OD - uzk 65+ gedetacheerd</t>
  </si>
  <si>
    <t>Beschikbaarheidsdienst</t>
  </si>
  <si>
    <t>weging</t>
  </si>
  <si>
    <t>Soort</t>
  </si>
  <si>
    <t>Totaal gewogen gemiddelde omrekenfactor</t>
  </si>
  <si>
    <t xml:space="preserve">Bedrijfsnaam Inschrijver    </t>
  </si>
  <si>
    <t xml:space="preserve">Naam bevoegd vertegenwoordiger    </t>
  </si>
  <si>
    <t xml:space="preserve">Straat &amp; huisnummer    </t>
  </si>
  <si>
    <t xml:space="preserve">Functie bevoegd vertegenwoordiger    </t>
  </si>
  <si>
    <t xml:space="preserve">Postcode &amp; Plaatsnaam    </t>
  </si>
  <si>
    <t xml:space="preserve">Handtekening    </t>
  </si>
  <si>
    <t xml:space="preserve">Datum    </t>
  </si>
  <si>
    <t>Inschrijvingsbiljet tbv Aanbesteding Uitzenddiensten 2024 - Wegschap Tunnel Dordtse Kil</t>
  </si>
  <si>
    <t>omrekenfactor x weging</t>
  </si>
  <si>
    <t>maximaal</t>
  </si>
  <si>
    <t>Omrekenfactoren Inschrijving</t>
  </si>
  <si>
    <t>- de omrekenfactor mag niet groter zijn dan maximale waarde</t>
  </si>
  <si>
    <t>- meer dan 4 decimalen worden afgerond tot 4 decimalen</t>
  </si>
  <si>
    <t>- maximaal 4 decimalen</t>
  </si>
  <si>
    <t xml:space="preserve">  dat ze tenminste werkgeverslasten die voortvloeien uit wet- en</t>
  </si>
  <si>
    <t>- omrekenfactoren dienen reëel te zijn, inhoudende onder andere</t>
  </si>
  <si>
    <t xml:space="preserve">  regelgeving omvatten en in opbouw onderling consistent zijn</t>
  </si>
  <si>
    <t>- Roze velden: omrekenfactoren invullen</t>
  </si>
  <si>
    <t>Lees de leeswijzer in bijlage 1a</t>
  </si>
  <si>
    <t>Uurlonen per 2024</t>
  </si>
  <si>
    <t>Omrekenfactoren 2024</t>
  </si>
  <si>
    <t>versie 1.0</t>
  </si>
  <si>
    <t xml:space="preserve">Inschrijvingsbiljet omrekenfactoren Kiltunnel 2024 </t>
  </si>
  <si>
    <t>Kiltunnel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</si>
</sst>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€&quot;\ * #,##0.00_ ;_ &quot;€&quot;\ * \-#,##0.00_ ;_ &quot;€&quot;\ * &quot;-&quot;??_ ;_ @_ "/>
    <numFmt numFmtId="165" formatCode="0.0000"/>
    <numFmt numFmtId="166" formatCode="&quot;€&quot;\ #,##0.00"/>
    <numFmt numFmtId="167" formatCode="&quot;€&quot;\ #,##0.00_-;[Red]&quot;€&quot;\ #,##0.00\-"/>
    <numFmt numFmtId="168" formatCode="&quot;€&quot;\ #,##0.00_-;&quot;€&quot;\ #,##0.00\-"/>
    <numFmt numFmtId="169" formatCode="&quot;€&quot;\ #,##0.00_-"/>
    <numFmt numFmtId="170" formatCode="0.000000"/>
  </numFmts>
  <fonts count="4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sz val="11"/>
      <color rgb="FF003366"/>
      <name val="Arial"/>
      <family val="2"/>
    </font>
    <font>
      <sz val="11"/>
      <color rgb="FF00336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b/>
      <sz val="11"/>
      <color theme="1"/>
      <name val="Arial"/>
      <family val="2"/>
    </font>
    <font>
      <sz val="10"/>
      <color rgb="FF0432FF"/>
      <name val="Arial"/>
      <family val="2"/>
    </font>
    <font>
      <sz val="11"/>
      <color rgb="FF0432FF"/>
      <name val="Calibri"/>
      <family val="2"/>
    </font>
    <font>
      <b/>
      <sz val="10"/>
      <color rgb="FF0432FF"/>
      <name val="Arial"/>
      <family val="2"/>
    </font>
    <font>
      <b/>
      <sz val="11"/>
      <color theme="1"/>
      <name val="Calibri"/>
      <family val="2"/>
      <scheme val="minor"/>
    </font>
    <font>
      <sz val="11"/>
      <color rgb="FFD0D9EE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sz val="11"/>
      <color rgb="FF0432FF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F7C80"/>
        <bgColor rgb="FFFF7C80"/>
      </patternFill>
    </fill>
    <fill>
      <patternFill patternType="solid">
        <fgColor rgb="FFD0D9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E5D5"/>
        <bgColor rgb="FFFBE4D5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8" xfId="0" applyFont="1" applyBorder="1"/>
    <xf numFmtId="165" fontId="2" fillId="0" borderId="1" xfId="0" applyNumberFormat="1" applyFont="1" applyBorder="1" applyAlignment="1">
      <alignment horizontal="center"/>
    </xf>
    <xf numFmtId="0" fontId="4" fillId="0" borderId="16" xfId="0" applyFont="1" applyBorder="1"/>
    <xf numFmtId="169" fontId="0" fillId="7" borderId="0" xfId="0" applyNumberFormat="1" applyFill="1"/>
    <xf numFmtId="0" fontId="0" fillId="0" borderId="0" xfId="0" applyAlignment="1">
      <alignment vertical="center"/>
    </xf>
    <xf numFmtId="169" fontId="20" fillId="7" borderId="0" xfId="0" applyNumberFormat="1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19" fillId="0" borderId="1" xfId="0" applyNumberFormat="1" applyFont="1" applyBorder="1" applyAlignment="1">
      <alignment vertical="center"/>
    </xf>
    <xf numFmtId="9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4" fontId="16" fillId="0" borderId="14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16" fillId="0" borderId="15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2" fontId="2" fillId="5" borderId="9" xfId="0" applyNumberFormat="1" applyFont="1" applyFill="1" applyBorder="1" applyAlignment="1">
      <alignment horizontal="center" vertical="center"/>
    </xf>
    <xf numFmtId="2" fontId="2" fillId="0" borderId="15" xfId="0" applyNumberFormat="1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2" fontId="2" fillId="0" borderId="16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2" fontId="2" fillId="0" borderId="15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2" fontId="2" fillId="5" borderId="25" xfId="0" applyNumberFormat="1" applyFont="1" applyFill="1" applyBorder="1" applyAlignment="1">
      <alignment horizontal="center" vertical="center"/>
    </xf>
    <xf numFmtId="2" fontId="2" fillId="0" borderId="20" xfId="0" applyNumberFormat="1" applyFont="1" applyBorder="1" applyAlignment="1">
      <alignment vertical="center"/>
    </xf>
    <xf numFmtId="2" fontId="2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2" fontId="2" fillId="5" borderId="1" xfId="0" applyNumberFormat="1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vertical="center"/>
    </xf>
    <xf numFmtId="166" fontId="2" fillId="0" borderId="15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67" fontId="2" fillId="0" borderId="16" xfId="0" applyNumberFormat="1" applyFont="1" applyBorder="1" applyAlignment="1">
      <alignment horizontal="right" vertical="center"/>
    </xf>
    <xf numFmtId="167" fontId="2" fillId="0" borderId="15" xfId="0" applyNumberFormat="1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68" fontId="2" fillId="0" borderId="16" xfId="0" applyNumberFormat="1" applyFont="1" applyBorder="1" applyAlignment="1">
      <alignment horizontal="right" vertical="center"/>
    </xf>
    <xf numFmtId="168" fontId="2" fillId="0" borderId="15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2" fontId="2" fillId="5" borderId="19" xfId="0" applyNumberFormat="1" applyFont="1" applyFill="1" applyBorder="1" applyAlignment="1">
      <alignment horizontal="center" vertical="center"/>
    </xf>
    <xf numFmtId="9" fontId="2" fillId="5" borderId="19" xfId="0" applyNumberFormat="1" applyFont="1" applyFill="1" applyBorder="1" applyAlignment="1">
      <alignment horizontal="center" vertical="center"/>
    </xf>
    <xf numFmtId="167" fontId="5" fillId="5" borderId="19" xfId="0" applyNumberFormat="1" applyFont="1" applyFill="1" applyBorder="1" applyAlignment="1">
      <alignment vertical="center"/>
    </xf>
    <xf numFmtId="0" fontId="8" fillId="0" borderId="19" xfId="0" applyFont="1" applyBorder="1" applyAlignment="1">
      <alignment vertical="center"/>
    </xf>
    <xf numFmtId="166" fontId="2" fillId="0" borderId="17" xfId="0" applyNumberFormat="1" applyFont="1" applyBorder="1" applyAlignment="1">
      <alignment horizontal="right" vertical="center"/>
    </xf>
    <xf numFmtId="166" fontId="2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168" fontId="2" fillId="0" borderId="20" xfId="0" applyNumberFormat="1" applyFont="1" applyBorder="1" applyAlignment="1">
      <alignment horizontal="right" vertical="center"/>
    </xf>
    <xf numFmtId="168" fontId="2" fillId="0" borderId="17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11" borderId="0" xfId="0" applyFill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0" fontId="2" fillId="5" borderId="1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0" fontId="2" fillId="0" borderId="19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4" fillId="0" borderId="27" xfId="0" applyFont="1" applyBorder="1" applyAlignment="1">
      <alignment vertical="center"/>
    </xf>
    <xf numFmtId="0" fontId="34" fillId="0" borderId="28" xfId="0" applyFont="1" applyBorder="1" applyAlignment="1">
      <alignment vertic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center" vertical="center"/>
    </xf>
    <xf numFmtId="2" fontId="2" fillId="12" borderId="0" xfId="0" applyNumberFormat="1" applyFont="1" applyFill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9" fillId="12" borderId="0" xfId="0" applyFont="1" applyFill="1"/>
    <xf numFmtId="0" fontId="0" fillId="12" borderId="0" xfId="0" applyFill="1" applyAlignment="1">
      <alignment vertical="center"/>
    </xf>
    <xf numFmtId="2" fontId="2" fillId="12" borderId="1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vertical="center"/>
    </xf>
    <xf numFmtId="0" fontId="4" fillId="12" borderId="26" xfId="0" applyFont="1" applyFill="1" applyBorder="1" applyAlignment="1">
      <alignment horizontal="left" vertical="center"/>
    </xf>
    <xf numFmtId="0" fontId="4" fillId="12" borderId="27" xfId="0" applyFont="1" applyFill="1" applyBorder="1" applyAlignment="1">
      <alignment vertical="center"/>
    </xf>
    <xf numFmtId="0" fontId="4" fillId="12" borderId="26" xfId="0" applyFont="1" applyFill="1" applyBorder="1" applyAlignment="1">
      <alignment vertical="center"/>
    </xf>
    <xf numFmtId="0" fontId="4" fillId="12" borderId="28" xfId="0" applyFont="1" applyFill="1" applyBorder="1" applyAlignment="1">
      <alignment horizontal="right" vertical="center"/>
    </xf>
    <xf numFmtId="0" fontId="4" fillId="12" borderId="10" xfId="0" applyFont="1" applyFill="1" applyBorder="1" applyAlignment="1">
      <alignment horizontal="center" vertical="center"/>
    </xf>
    <xf numFmtId="165" fontId="2" fillId="12" borderId="43" xfId="0" applyNumberFormat="1" applyFont="1" applyFill="1" applyBorder="1" applyAlignment="1">
      <alignment horizontal="left" vertical="center"/>
    </xf>
    <xf numFmtId="0" fontId="0" fillId="12" borderId="39" xfId="0" applyFill="1" applyBorder="1" applyAlignment="1">
      <alignment vertical="center"/>
    </xf>
    <xf numFmtId="9" fontId="0" fillId="12" borderId="44" xfId="0" applyNumberFormat="1" applyFill="1" applyBorder="1" applyAlignment="1">
      <alignment horizontal="right" vertical="center"/>
    </xf>
    <xf numFmtId="165" fontId="2" fillId="12" borderId="41" xfId="0" applyNumberFormat="1" applyFont="1" applyFill="1" applyBorder="1" applyAlignment="1">
      <alignment horizontal="left" vertical="center"/>
    </xf>
    <xf numFmtId="0" fontId="0" fillId="12" borderId="33" xfId="0" applyFill="1" applyBorder="1" applyAlignment="1">
      <alignment vertical="center"/>
    </xf>
    <xf numFmtId="9" fontId="0" fillId="12" borderId="40" xfId="0" applyNumberFormat="1" applyFill="1" applyBorder="1" applyAlignment="1">
      <alignment horizontal="right" vertical="center"/>
    </xf>
    <xf numFmtId="14" fontId="7" fillId="12" borderId="0" xfId="0" applyNumberFormat="1" applyFont="1" applyFill="1" applyAlignment="1">
      <alignment vertical="center"/>
    </xf>
    <xf numFmtId="9" fontId="14" fillId="12" borderId="40" xfId="0" applyNumberFormat="1" applyFont="1" applyFill="1" applyBorder="1" applyAlignment="1">
      <alignment horizontal="right" vertical="center"/>
    </xf>
    <xf numFmtId="165" fontId="2" fillId="12" borderId="42" xfId="0" applyNumberFormat="1" applyFont="1" applyFill="1" applyBorder="1" applyAlignment="1">
      <alignment horizontal="left" vertical="center"/>
    </xf>
    <xf numFmtId="0" fontId="0" fillId="12" borderId="29" xfId="0" applyFill="1" applyBorder="1" applyAlignment="1">
      <alignment vertical="center"/>
    </xf>
    <xf numFmtId="9" fontId="0" fillId="12" borderId="45" xfId="0" applyNumberFormat="1" applyFill="1" applyBorder="1" applyAlignment="1">
      <alignment horizontal="right" vertical="center"/>
    </xf>
    <xf numFmtId="0" fontId="0" fillId="12" borderId="1" xfId="0" applyFill="1" applyBorder="1" applyAlignment="1">
      <alignment vertical="center"/>
    </xf>
    <xf numFmtId="2" fontId="3" fillId="12" borderId="1" xfId="0" applyNumberFormat="1" applyFont="1" applyFill="1" applyBorder="1" applyAlignment="1">
      <alignment horizontal="right" vertical="center"/>
    </xf>
    <xf numFmtId="0" fontId="24" fillId="12" borderId="0" xfId="0" applyFont="1" applyFill="1" applyAlignment="1">
      <alignment vertical="center"/>
    </xf>
    <xf numFmtId="0" fontId="0" fillId="12" borderId="0" xfId="0" applyFill="1"/>
    <xf numFmtId="2" fontId="25" fillId="12" borderId="0" xfId="0" applyNumberFormat="1" applyFont="1" applyFill="1" applyAlignment="1">
      <alignment horizontal="center"/>
    </xf>
    <xf numFmtId="2" fontId="2" fillId="12" borderId="0" xfId="0" applyNumberFormat="1" applyFont="1" applyFill="1" applyAlignment="1">
      <alignment vertical="center"/>
    </xf>
    <xf numFmtId="166" fontId="2" fillId="12" borderId="0" xfId="0" applyNumberFormat="1" applyFont="1" applyFill="1" applyAlignment="1">
      <alignment vertical="center"/>
    </xf>
    <xf numFmtId="0" fontId="28" fillId="12" borderId="28" xfId="0" applyFont="1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170" fontId="0" fillId="12" borderId="16" xfId="0" applyNumberFormat="1" applyFill="1" applyBorder="1" applyAlignment="1">
      <alignment vertical="center"/>
    </xf>
    <xf numFmtId="0" fontId="0" fillId="12" borderId="41" xfId="0" applyFill="1" applyBorder="1" applyAlignment="1">
      <alignment vertical="center"/>
    </xf>
    <xf numFmtId="170" fontId="0" fillId="12" borderId="40" xfId="0" applyNumberFormat="1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170" fontId="0" fillId="12" borderId="20" xfId="0" applyNumberFormat="1" applyFill="1" applyBorder="1" applyAlignment="1">
      <alignment vertical="center"/>
    </xf>
    <xf numFmtId="169" fontId="0" fillId="12" borderId="0" xfId="0" applyNumberFormat="1" applyFill="1"/>
    <xf numFmtId="2" fontId="0" fillId="12" borderId="0" xfId="0" applyNumberFormat="1" applyFill="1"/>
    <xf numFmtId="0" fontId="26" fillId="12" borderId="0" xfId="0" applyFont="1" applyFill="1" applyAlignment="1">
      <alignment horizontal="right" vertical="center"/>
    </xf>
    <xf numFmtId="0" fontId="32" fillId="0" borderId="15" xfId="0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9" fontId="27" fillId="0" borderId="16" xfId="0" applyNumberFormat="1" applyFont="1" applyBorder="1" applyAlignment="1">
      <alignment vertical="center"/>
    </xf>
    <xf numFmtId="165" fontId="31" fillId="0" borderId="16" xfId="0" applyNumberFormat="1" applyFont="1" applyBorder="1" applyAlignment="1">
      <alignment horizontal="right" vertical="center"/>
    </xf>
    <xf numFmtId="165" fontId="33" fillId="0" borderId="16" xfId="0" applyNumberFormat="1" applyFont="1" applyBorder="1" applyAlignment="1">
      <alignment horizontal="right" vertical="center"/>
    </xf>
    <xf numFmtId="0" fontId="32" fillId="0" borderId="1" xfId="0" applyFont="1" applyBorder="1" applyAlignment="1">
      <alignment vertical="center"/>
    </xf>
    <xf numFmtId="165" fontId="23" fillId="13" borderId="16" xfId="0" applyNumberFormat="1" applyFont="1" applyFill="1" applyBorder="1" applyAlignment="1" applyProtection="1">
      <alignment horizontal="right" vertical="center"/>
      <protection locked="0"/>
    </xf>
    <xf numFmtId="0" fontId="2" fillId="9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165" fontId="22" fillId="9" borderId="0" xfId="0" quotePrefix="1" applyNumberFormat="1" applyFont="1" applyFill="1" applyAlignment="1">
      <alignment horizontal="left" vertical="center"/>
    </xf>
    <xf numFmtId="0" fontId="22" fillId="9" borderId="0" xfId="0" quotePrefix="1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30" fillId="9" borderId="0" xfId="0" applyFont="1" applyFill="1" applyAlignment="1">
      <alignment vertical="center"/>
    </xf>
    <xf numFmtId="0" fontId="2" fillId="9" borderId="0" xfId="0" applyFont="1" applyFill="1" applyAlignment="1">
      <alignment horizontal="left" vertical="center"/>
    </xf>
    <xf numFmtId="2" fontId="2" fillId="9" borderId="0" xfId="0" applyNumberFormat="1" applyFont="1" applyFill="1" applyAlignment="1">
      <alignment vertical="center"/>
    </xf>
    <xf numFmtId="2" fontId="22" fillId="9" borderId="0" xfId="0" quotePrefix="1" applyNumberFormat="1" applyFont="1" applyFill="1" applyAlignment="1">
      <alignment vertical="center"/>
    </xf>
    <xf numFmtId="2" fontId="2" fillId="9" borderId="1" xfId="0" applyNumberFormat="1" applyFont="1" applyFill="1" applyBorder="1" applyAlignment="1">
      <alignment vertical="center"/>
    </xf>
    <xf numFmtId="2" fontId="2" fillId="9" borderId="0" xfId="0" applyNumberFormat="1" applyFont="1" applyFill="1" applyAlignment="1">
      <alignment horizontal="left" vertical="center"/>
    </xf>
    <xf numFmtId="2" fontId="22" fillId="9" borderId="1" xfId="0" quotePrefix="1" applyNumberFormat="1" applyFont="1" applyFill="1" applyBorder="1" applyAlignment="1">
      <alignment vertical="center"/>
    </xf>
    <xf numFmtId="169" fontId="30" fillId="7" borderId="0" xfId="0" applyNumberFormat="1" applyFont="1" applyFill="1"/>
    <xf numFmtId="0" fontId="4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11" borderId="12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165" fontId="33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33" fillId="3" borderId="1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10" fillId="4" borderId="1" xfId="0" applyFont="1" applyFill="1" applyBorder="1" applyAlignment="1">
      <alignment vertical="center"/>
    </xf>
    <xf numFmtId="0" fontId="33" fillId="4" borderId="1" xfId="0" applyFont="1" applyFill="1" applyBorder="1" applyAlignment="1">
      <alignment vertical="center"/>
    </xf>
    <xf numFmtId="0" fontId="0" fillId="8" borderId="32" xfId="0" applyFill="1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8" borderId="35" xfId="0" applyFill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28" fillId="12" borderId="1" xfId="0" applyFont="1" applyFill="1" applyBorder="1" applyAlignment="1">
      <alignment horizontal="right" vertical="center"/>
    </xf>
    <xf numFmtId="0" fontId="28" fillId="12" borderId="34" xfId="0" applyFont="1" applyFill="1" applyBorder="1" applyAlignment="1">
      <alignment horizontal="right" vertical="center"/>
    </xf>
    <xf numFmtId="165" fontId="35" fillId="12" borderId="46" xfId="0" applyNumberFormat="1" applyFont="1" applyFill="1" applyBorder="1" applyAlignment="1">
      <alignment horizontal="right" vertical="center"/>
    </xf>
    <xf numFmtId="0" fontId="0" fillId="12" borderId="47" xfId="0" applyFill="1" applyBorder="1" applyAlignment="1">
      <alignment vertical="center"/>
    </xf>
    <xf numFmtId="165" fontId="35" fillId="12" borderId="48" xfId="0" applyNumberFormat="1" applyFont="1" applyFill="1" applyBorder="1" applyAlignment="1">
      <alignment horizontal="right" vertical="center"/>
    </xf>
    <xf numFmtId="0" fontId="0" fillId="12" borderId="49" xfId="0" applyFill="1" applyBorder="1" applyAlignment="1">
      <alignment vertical="center"/>
    </xf>
    <xf numFmtId="165" fontId="35" fillId="12" borderId="50" xfId="0" applyNumberFormat="1" applyFont="1" applyFill="1" applyBorder="1" applyAlignment="1">
      <alignment horizontal="right" vertical="center"/>
    </xf>
    <xf numFmtId="0" fontId="0" fillId="12" borderId="51" xfId="0" applyFill="1" applyBorder="1" applyAlignment="1">
      <alignment vertical="center"/>
    </xf>
    <xf numFmtId="0" fontId="36" fillId="10" borderId="17" xfId="0" applyFont="1" applyFill="1" applyBorder="1" applyAlignment="1">
      <alignment vertical="center"/>
    </xf>
    <xf numFmtId="0" fontId="37" fillId="10" borderId="20" xfId="0" applyFont="1" applyFill="1" applyBorder="1" applyAlignment="1">
      <alignment vertical="center"/>
    </xf>
    <xf numFmtId="0" fontId="39" fillId="0" borderId="0" xfId="0" applyFont="1" applyAlignment="1">
      <alignment vertical="center"/>
    </xf>
  </cellXfs>
  <cellStyles count="1">
    <cellStyle name="Standaard" xfId="0" builtinId="0"/>
  </cellStyles>
  <dxfs count="11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  <color rgb="FFFBE5D5"/>
      <color rgb="FFD1DAEE"/>
      <color rgb="FF00FDFF"/>
      <color rgb="FFCCFFCC"/>
      <color rgb="FFFFD4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E977-6B25-2E4F-B606-238B4E062334}">
  <sheetPr>
    <pageSetUpPr fitToPage="1"/>
  </sheetPr>
  <dimension ref="A1:U73"/>
  <sheetViews>
    <sheetView tabSelected="1" zoomScale="150" zoomScaleNormal="150" workbookViewId="0">
      <selection activeCell="F12" sqref="F12"/>
    </sheetView>
  </sheetViews>
  <sheetFormatPr baseColWidth="10" defaultColWidth="8.83203125" defaultRowHeight="14" x14ac:dyDescent="0.15"/>
  <cols>
    <col min="1" max="16" width="9.6640625" style="7" customWidth="1"/>
    <col min="17" max="17" width="22.83203125" style="7" customWidth="1"/>
    <col min="18" max="18" width="14" style="7" customWidth="1"/>
    <col min="19" max="19" width="7" style="7" customWidth="1"/>
    <col min="20" max="20" width="13.6640625" style="7" customWidth="1"/>
    <col min="21" max="16384" width="8.83203125" style="7"/>
  </cols>
  <sheetData>
    <row r="1" spans="1:21" ht="14.2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1" ht="14.25" customHeight="1" x14ac:dyDescent="0.15">
      <c r="A2" s="8" t="s">
        <v>94</v>
      </c>
      <c r="B2" s="6"/>
      <c r="C2" s="6"/>
      <c r="D2" s="6"/>
      <c r="E2" s="6"/>
      <c r="F2" s="6"/>
      <c r="G2" s="6"/>
      <c r="H2" s="190" t="s">
        <v>90</v>
      </c>
      <c r="I2" s="190"/>
      <c r="J2" s="190"/>
      <c r="K2" s="6"/>
      <c r="L2" s="6"/>
      <c r="M2" s="6"/>
      <c r="N2" s="6"/>
      <c r="O2" s="6"/>
      <c r="P2" s="6" t="s">
        <v>93</v>
      </c>
      <c r="Q2" s="6"/>
    </row>
    <row r="3" spans="1:21" ht="14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1" ht="14.25" customHeight="1" x14ac:dyDescent="0.15"/>
    <row r="5" spans="1:21" ht="14.25" customHeight="1" x14ac:dyDescent="0.15">
      <c r="A5" s="227" t="s">
        <v>95</v>
      </c>
      <c r="C5" s="203" t="s">
        <v>91</v>
      </c>
      <c r="D5" s="204"/>
      <c r="E5" s="205"/>
      <c r="F5" s="206" t="s">
        <v>92</v>
      </c>
      <c r="G5" s="207"/>
      <c r="H5" s="9"/>
      <c r="I5" s="202"/>
      <c r="J5" s="202"/>
      <c r="K5" s="202"/>
      <c r="L5" s="202"/>
    </row>
    <row r="6" spans="1:21" ht="14.25" customHeight="1" x14ac:dyDescent="0.15">
      <c r="F6" s="201"/>
      <c r="K6" s="10"/>
      <c r="L6" s="10"/>
      <c r="M6" s="10"/>
    </row>
    <row r="7" spans="1:21" ht="14.25" customHeight="1" thickBot="1" x14ac:dyDescent="0.2">
      <c r="E7" s="11"/>
      <c r="F7" s="12"/>
      <c r="G7" s="13"/>
      <c r="H7" s="12"/>
      <c r="I7" s="13"/>
      <c r="J7" s="12"/>
      <c r="K7" s="13"/>
      <c r="L7" s="12"/>
    </row>
    <row r="8" spans="1:21" ht="14.25" customHeight="1" thickBot="1" x14ac:dyDescent="0.2">
      <c r="A8" s="191" t="s">
        <v>0</v>
      </c>
      <c r="B8" s="192"/>
      <c r="C8" s="192"/>
      <c r="D8" s="193"/>
      <c r="E8" s="14" t="s">
        <v>1</v>
      </c>
      <c r="F8" s="127" t="str">
        <f>IF(F12&gt;F11,"ONGELDIG","")</f>
        <v/>
      </c>
      <c r="G8" s="15"/>
      <c r="H8" s="127" t="str">
        <f>IF(H12&gt;H11,"ONGELDIG","")</f>
        <v/>
      </c>
      <c r="I8" s="15"/>
      <c r="J8" s="127" t="str">
        <f>IF(J12&gt;J11,"ONGELDIG","")</f>
        <v/>
      </c>
      <c r="K8" s="15"/>
      <c r="L8" s="128" t="str">
        <f>IF(L12&gt;L11,"ONGELDIG","")</f>
        <v/>
      </c>
      <c r="M8" s="16"/>
      <c r="N8" s="16"/>
      <c r="O8" s="9"/>
      <c r="P8" s="9"/>
    </row>
    <row r="9" spans="1:21" ht="14.25" customHeight="1" thickTop="1" x14ac:dyDescent="0.15">
      <c r="A9" s="17" t="s">
        <v>2</v>
      </c>
      <c r="B9" s="18"/>
      <c r="C9" s="19" t="s">
        <v>3</v>
      </c>
      <c r="D9" s="20" t="s">
        <v>4</v>
      </c>
      <c r="E9" s="21" t="s">
        <v>5</v>
      </c>
      <c r="F9" s="22"/>
      <c r="G9" s="21" t="s">
        <v>6</v>
      </c>
      <c r="H9" s="22"/>
      <c r="I9" s="21" t="s">
        <v>7</v>
      </c>
      <c r="J9" s="23"/>
      <c r="K9" s="24" t="s">
        <v>8</v>
      </c>
      <c r="L9" s="25"/>
      <c r="M9" s="26"/>
    </row>
    <row r="10" spans="1:21" ht="14.25" customHeight="1" x14ac:dyDescent="0.15">
      <c r="A10" s="27"/>
      <c r="B10" s="28"/>
      <c r="C10" s="29"/>
      <c r="D10" s="30"/>
      <c r="E10" s="171"/>
      <c r="F10" s="172"/>
      <c r="G10" s="171"/>
      <c r="H10" s="172"/>
      <c r="I10" s="171"/>
      <c r="J10" s="172"/>
      <c r="K10" s="171"/>
      <c r="L10" s="172"/>
      <c r="M10" s="26"/>
    </row>
    <row r="11" spans="1:21" ht="14.25" customHeight="1" x14ac:dyDescent="0.15">
      <c r="A11" s="27"/>
      <c r="B11" s="28"/>
      <c r="C11" s="29"/>
      <c r="D11" s="30"/>
      <c r="E11" s="170" t="s">
        <v>81</v>
      </c>
      <c r="F11" s="173">
        <v>2.4719000000000002</v>
      </c>
      <c r="G11" s="170" t="s">
        <v>81</v>
      </c>
      <c r="H11" s="173">
        <v>2.7462</v>
      </c>
      <c r="I11" s="170" t="s">
        <v>81</v>
      </c>
      <c r="J11" s="174">
        <v>1.8707</v>
      </c>
      <c r="K11" s="170" t="s">
        <v>81</v>
      </c>
      <c r="L11" s="174">
        <v>2.2124999999999999</v>
      </c>
      <c r="M11" s="26"/>
      <c r="N11" s="177"/>
      <c r="O11" s="178"/>
      <c r="P11" s="179"/>
      <c r="Q11" s="179"/>
    </row>
    <row r="12" spans="1:21" ht="14.25" customHeight="1" thickBot="1" x14ac:dyDescent="0.2">
      <c r="A12" s="31"/>
      <c r="B12" s="26"/>
      <c r="C12" s="32"/>
      <c r="D12" s="33"/>
      <c r="E12" s="170" t="s">
        <v>9</v>
      </c>
      <c r="F12" s="176"/>
      <c r="G12" s="170" t="s">
        <v>9</v>
      </c>
      <c r="H12" s="176"/>
      <c r="I12" s="170" t="s">
        <v>9</v>
      </c>
      <c r="J12" s="176"/>
      <c r="K12" s="175" t="s">
        <v>9</v>
      </c>
      <c r="L12" s="176"/>
      <c r="M12" s="34"/>
      <c r="N12" s="180" t="s">
        <v>89</v>
      </c>
      <c r="O12" s="178"/>
      <c r="P12" s="179"/>
      <c r="Q12" s="179"/>
    </row>
    <row r="13" spans="1:21" ht="14.25" customHeight="1" x14ac:dyDescent="0.15">
      <c r="A13" s="35"/>
      <c r="B13" s="36" t="s">
        <v>10</v>
      </c>
      <c r="C13" s="37">
        <v>0</v>
      </c>
      <c r="D13" s="38"/>
      <c r="E13" s="39"/>
      <c r="F13" s="40">
        <f>(D13*F12)</f>
        <v>0</v>
      </c>
      <c r="G13" s="35"/>
      <c r="H13" s="41">
        <f>(D13*H12)</f>
        <v>0</v>
      </c>
      <c r="I13" s="42"/>
      <c r="J13" s="40">
        <f>(D13*J12)</f>
        <v>0</v>
      </c>
      <c r="K13" s="43"/>
      <c r="L13" s="40">
        <f>D13*L12</f>
        <v>0</v>
      </c>
      <c r="M13" s="43"/>
      <c r="N13" s="177"/>
      <c r="O13" s="178"/>
      <c r="P13" s="179"/>
      <c r="Q13" s="179"/>
    </row>
    <row r="14" spans="1:21" ht="14.25" customHeight="1" x14ac:dyDescent="0.15">
      <c r="A14" s="35"/>
      <c r="B14" s="44" t="s">
        <v>11</v>
      </c>
      <c r="C14" s="37">
        <v>1</v>
      </c>
      <c r="D14" s="38"/>
      <c r="E14" s="35"/>
      <c r="F14" s="40">
        <f>(D14*F12)</f>
        <v>0</v>
      </c>
      <c r="G14" s="35"/>
      <c r="H14" s="41">
        <f>(D14*H12)</f>
        <v>0</v>
      </c>
      <c r="I14" s="42"/>
      <c r="J14" s="40">
        <f>(D14*J12)</f>
        <v>0</v>
      </c>
      <c r="K14" s="43"/>
      <c r="L14" s="40">
        <f>D14*L12</f>
        <v>0</v>
      </c>
      <c r="M14" s="43"/>
      <c r="N14" s="181" t="s">
        <v>83</v>
      </c>
      <c r="O14" s="182"/>
      <c r="P14" s="183"/>
      <c r="Q14" s="179"/>
      <c r="U14" s="45"/>
    </row>
    <row r="15" spans="1:21" ht="14.25" customHeight="1" x14ac:dyDescent="0.15">
      <c r="A15" s="35"/>
      <c r="B15" s="44" t="s">
        <v>12</v>
      </c>
      <c r="C15" s="37">
        <v>2</v>
      </c>
      <c r="D15" s="38"/>
      <c r="E15" s="35"/>
      <c r="F15" s="40">
        <f>(D15*F12)</f>
        <v>0</v>
      </c>
      <c r="G15" s="35"/>
      <c r="H15" s="41">
        <f>(D15*H12)</f>
        <v>0</v>
      </c>
      <c r="I15" s="42"/>
      <c r="J15" s="40">
        <f>D15*J12</f>
        <v>0</v>
      </c>
      <c r="K15" s="43"/>
      <c r="L15" s="40">
        <f>D15*L12</f>
        <v>0</v>
      </c>
      <c r="M15" s="43"/>
      <c r="N15" s="181"/>
      <c r="O15" s="179"/>
      <c r="P15" s="179"/>
      <c r="Q15" s="179"/>
    </row>
    <row r="16" spans="1:21" ht="14.25" customHeight="1" x14ac:dyDescent="0.15">
      <c r="A16" s="35"/>
      <c r="B16" s="44" t="s">
        <v>13</v>
      </c>
      <c r="C16" s="37">
        <v>3</v>
      </c>
      <c r="D16" s="38"/>
      <c r="E16" s="35"/>
      <c r="F16" s="40">
        <f>(D16*F12)</f>
        <v>0</v>
      </c>
      <c r="G16" s="35"/>
      <c r="H16" s="41">
        <f>(D16*H12)</f>
        <v>0</v>
      </c>
      <c r="I16" s="42"/>
      <c r="J16" s="40">
        <f>D16*J12</f>
        <v>0</v>
      </c>
      <c r="K16" s="43"/>
      <c r="L16" s="40">
        <f>D16*L12</f>
        <v>0</v>
      </c>
      <c r="M16" s="43"/>
      <c r="N16" s="181" t="s">
        <v>85</v>
      </c>
      <c r="O16" s="184"/>
      <c r="P16" s="179"/>
      <c r="Q16" s="179"/>
    </row>
    <row r="17" spans="1:17" ht="14.25" customHeight="1" x14ac:dyDescent="0.15">
      <c r="A17" s="35"/>
      <c r="B17" s="44" t="s">
        <v>14</v>
      </c>
      <c r="C17" s="37">
        <v>4</v>
      </c>
      <c r="D17" s="38"/>
      <c r="E17" s="39"/>
      <c r="F17" s="40">
        <f>(D17*F12)</f>
        <v>0</v>
      </c>
      <c r="G17" s="35"/>
      <c r="H17" s="41">
        <f>(D17*H12)</f>
        <v>0</v>
      </c>
      <c r="I17" s="42"/>
      <c r="J17" s="40">
        <f>(D17*J12)</f>
        <v>0</v>
      </c>
      <c r="K17" s="43"/>
      <c r="L17" s="40">
        <f>D17*L12</f>
        <v>0</v>
      </c>
      <c r="M17" s="43"/>
      <c r="N17" s="183"/>
      <c r="O17" s="185"/>
      <c r="P17" s="184"/>
      <c r="Q17" s="179"/>
    </row>
    <row r="18" spans="1:17" ht="14.25" customHeight="1" x14ac:dyDescent="0.15">
      <c r="A18" s="35"/>
      <c r="B18" s="44" t="s">
        <v>15</v>
      </c>
      <c r="C18" s="37">
        <v>5</v>
      </c>
      <c r="D18" s="38">
        <f>15.62*1.0475</f>
        <v>16.36195</v>
      </c>
      <c r="E18" s="35"/>
      <c r="F18" s="40">
        <f>(D18*F12)</f>
        <v>0</v>
      </c>
      <c r="G18" s="35"/>
      <c r="H18" s="41">
        <f>(D18*H12)</f>
        <v>0</v>
      </c>
      <c r="I18" s="42"/>
      <c r="J18" s="40">
        <f>D18*J12</f>
        <v>0</v>
      </c>
      <c r="K18" s="43"/>
      <c r="L18" s="40">
        <f>D18*L12</f>
        <v>0</v>
      </c>
      <c r="M18" s="43"/>
      <c r="N18" s="186" t="s">
        <v>84</v>
      </c>
      <c r="O18" s="179"/>
      <c r="P18" s="179"/>
      <c r="Q18" s="179"/>
    </row>
    <row r="19" spans="1:17" ht="14.25" customHeight="1" x14ac:dyDescent="0.15">
      <c r="A19" s="35"/>
      <c r="B19" s="44" t="s">
        <v>16</v>
      </c>
      <c r="C19" s="37">
        <v>6</v>
      </c>
      <c r="D19" s="38">
        <f>16.1*1.0475</f>
        <v>16.864750000000004</v>
      </c>
      <c r="E19" s="35"/>
      <c r="F19" s="40">
        <f>(D19*F12)</f>
        <v>0</v>
      </c>
      <c r="G19" s="35"/>
      <c r="H19" s="41">
        <f>(D19*H12)</f>
        <v>0</v>
      </c>
      <c r="I19" s="46"/>
      <c r="J19" s="40">
        <f>D19*J12</f>
        <v>0</v>
      </c>
      <c r="K19" s="47"/>
      <c r="L19" s="40">
        <f>D19*L12</f>
        <v>0</v>
      </c>
      <c r="M19" s="47"/>
      <c r="N19" s="187"/>
      <c r="O19" s="185"/>
      <c r="P19" s="188"/>
      <c r="Q19" s="179"/>
    </row>
    <row r="20" spans="1:17" ht="14.25" customHeight="1" x14ac:dyDescent="0.15">
      <c r="A20" s="35"/>
      <c r="B20" s="44" t="s">
        <v>17</v>
      </c>
      <c r="C20" s="37">
        <v>7</v>
      </c>
      <c r="D20" s="38">
        <f>16.58*1.0475</f>
        <v>17.367550000000001</v>
      </c>
      <c r="E20" s="35"/>
      <c r="F20" s="40">
        <f>(D20*F12)</f>
        <v>0</v>
      </c>
      <c r="G20" s="35"/>
      <c r="H20" s="41">
        <f>(D20*H12)</f>
        <v>0</v>
      </c>
      <c r="I20" s="42"/>
      <c r="J20" s="40">
        <f>D20*J12</f>
        <v>0</v>
      </c>
      <c r="K20" s="43"/>
      <c r="L20" s="40">
        <f>D20*L12</f>
        <v>0</v>
      </c>
      <c r="M20" s="43"/>
      <c r="N20" s="186" t="s">
        <v>87</v>
      </c>
      <c r="O20" s="185"/>
      <c r="P20" s="188"/>
      <c r="Q20" s="179"/>
    </row>
    <row r="21" spans="1:17" ht="14.25" customHeight="1" x14ac:dyDescent="0.15">
      <c r="A21" s="35"/>
      <c r="B21" s="44" t="s">
        <v>18</v>
      </c>
      <c r="C21" s="37">
        <v>8</v>
      </c>
      <c r="D21" s="38">
        <f>17.06*1.0475</f>
        <v>17.870350000000002</v>
      </c>
      <c r="E21" s="35"/>
      <c r="F21" s="40">
        <f>(D21*F12)</f>
        <v>0</v>
      </c>
      <c r="G21" s="35"/>
      <c r="H21" s="41">
        <f>(D21*H12)</f>
        <v>0</v>
      </c>
      <c r="I21" s="42"/>
      <c r="J21" s="40">
        <f>D21*J12</f>
        <v>0</v>
      </c>
      <c r="K21" s="43"/>
      <c r="L21" s="40">
        <f>D21*L12</f>
        <v>0</v>
      </c>
      <c r="M21" s="43"/>
      <c r="N21" s="186" t="s">
        <v>86</v>
      </c>
      <c r="O21" s="185"/>
      <c r="P21" s="188"/>
      <c r="Q21" s="179"/>
    </row>
    <row r="22" spans="1:17" ht="14.25" customHeight="1" x14ac:dyDescent="0.15">
      <c r="A22" s="35"/>
      <c r="B22" s="44" t="s">
        <v>19</v>
      </c>
      <c r="C22" s="37">
        <v>9</v>
      </c>
      <c r="D22" s="38">
        <f>17.54*1.0475</f>
        <v>18.373150000000003</v>
      </c>
      <c r="E22" s="35"/>
      <c r="F22" s="40">
        <f>(D22*F12)</f>
        <v>0</v>
      </c>
      <c r="G22" s="35"/>
      <c r="H22" s="41">
        <f>(D22*H12)</f>
        <v>0</v>
      </c>
      <c r="I22" s="42"/>
      <c r="J22" s="40">
        <f>D22*J12</f>
        <v>0</v>
      </c>
      <c r="K22" s="43"/>
      <c r="L22" s="40">
        <f>D22*L12</f>
        <v>0</v>
      </c>
      <c r="M22" s="43"/>
      <c r="N22" s="189" t="s">
        <v>88</v>
      </c>
      <c r="O22" s="185"/>
      <c r="P22" s="188"/>
      <c r="Q22" s="179"/>
    </row>
    <row r="23" spans="1:17" ht="14.25" customHeight="1" x14ac:dyDescent="0.15">
      <c r="A23" s="35"/>
      <c r="B23" s="44" t="s">
        <v>20</v>
      </c>
      <c r="C23" s="37">
        <v>10</v>
      </c>
      <c r="D23" s="38">
        <f>18.02*1.0475</f>
        <v>18.87595</v>
      </c>
      <c r="E23" s="35"/>
      <c r="F23" s="40">
        <f>(D23*F12)</f>
        <v>0</v>
      </c>
      <c r="G23" s="35"/>
      <c r="H23" s="41">
        <f>(D23*H12)</f>
        <v>0</v>
      </c>
      <c r="I23" s="42"/>
      <c r="J23" s="40">
        <f>D23*J12</f>
        <v>0</v>
      </c>
      <c r="K23" s="43"/>
      <c r="L23" s="40">
        <f>D23*L12</f>
        <v>0</v>
      </c>
      <c r="M23" s="43"/>
      <c r="N23" s="187"/>
      <c r="O23" s="185"/>
      <c r="P23" s="184"/>
      <c r="Q23" s="185"/>
    </row>
    <row r="24" spans="1:17" ht="14.25" customHeight="1" thickBot="1" x14ac:dyDescent="0.2">
      <c r="A24" s="51"/>
      <c r="B24" s="52"/>
      <c r="C24" s="53">
        <v>11</v>
      </c>
      <c r="D24" s="54">
        <f>18.5*1.0475</f>
        <v>19.37875</v>
      </c>
      <c r="E24" s="51"/>
      <c r="F24" s="55">
        <f>(D24*F12)</f>
        <v>0</v>
      </c>
      <c r="G24" s="51"/>
      <c r="H24" s="56">
        <f>(D24*H12)</f>
        <v>0</v>
      </c>
      <c r="I24" s="57"/>
      <c r="J24" s="55">
        <f>D24*J12</f>
        <v>0</v>
      </c>
      <c r="K24" s="58"/>
      <c r="L24" s="55">
        <f>D24*L12</f>
        <v>0</v>
      </c>
      <c r="M24" s="43"/>
      <c r="N24" s="48"/>
      <c r="O24" s="49"/>
      <c r="P24" s="50"/>
      <c r="Q24" s="59"/>
    </row>
    <row r="25" spans="1:17" ht="14.25" customHeight="1" x14ac:dyDescent="0.15">
      <c r="A25" s="9"/>
      <c r="B25" s="9"/>
      <c r="C25" s="60"/>
      <c r="D25" s="61"/>
      <c r="E25" s="9"/>
      <c r="F25" s="49"/>
      <c r="G25" s="9"/>
      <c r="H25" s="62"/>
      <c r="I25" s="9"/>
      <c r="J25" s="62"/>
      <c r="K25" s="50"/>
      <c r="L25" s="49"/>
      <c r="M25" s="50"/>
      <c r="N25" s="49"/>
      <c r="O25" s="49"/>
    </row>
    <row r="26" spans="1:17" ht="14.25" customHeight="1" thickBot="1" x14ac:dyDescent="0.2">
      <c r="A26" s="63"/>
      <c r="B26" s="63"/>
      <c r="C26" s="60"/>
      <c r="D26" s="61"/>
      <c r="E26" s="63"/>
      <c r="F26" s="9"/>
      <c r="G26" s="61"/>
      <c r="H26" s="11"/>
      <c r="I26" s="12"/>
      <c r="J26" s="13"/>
      <c r="K26" s="12"/>
      <c r="L26" s="13"/>
      <c r="M26" s="12"/>
      <c r="N26" s="13"/>
      <c r="O26" s="12"/>
    </row>
    <row r="27" spans="1:17" ht="14.25" customHeight="1" thickBot="1" x14ac:dyDescent="0.2">
      <c r="A27" s="194" t="s">
        <v>21</v>
      </c>
      <c r="B27" s="195"/>
      <c r="C27" s="64" t="s">
        <v>22</v>
      </c>
      <c r="D27" s="65" t="s">
        <v>23</v>
      </c>
      <c r="E27" s="64" t="s">
        <v>24</v>
      </c>
      <c r="F27" s="64"/>
      <c r="G27" s="64"/>
      <c r="H27" s="66" t="s">
        <v>1</v>
      </c>
      <c r="I27" s="127" t="str">
        <f>IF(I31&gt;I30,"ONGELDIG","")</f>
        <v/>
      </c>
      <c r="J27" s="67"/>
      <c r="K27" s="127" t="str">
        <f>IF(K31&gt;K30,"ONGELDIG","")</f>
        <v/>
      </c>
      <c r="L27" s="67"/>
      <c r="M27" s="127" t="str">
        <f>IF(M31&gt;M30,"ONGELDIG","")</f>
        <v/>
      </c>
      <c r="N27" s="67"/>
      <c r="O27" s="128" t="str">
        <f>IF(O31&gt;O30,"ONGELDIG","")</f>
        <v/>
      </c>
      <c r="P27" s="16"/>
      <c r="Q27" s="68"/>
    </row>
    <row r="28" spans="1:17" ht="14.25" customHeight="1" x14ac:dyDescent="0.15">
      <c r="A28" s="69"/>
      <c r="B28" s="68"/>
      <c r="C28" s="68" t="s">
        <v>25</v>
      </c>
      <c r="D28" s="68"/>
      <c r="E28" s="68"/>
      <c r="F28" s="68"/>
      <c r="G28" s="68"/>
      <c r="H28" s="21" t="s">
        <v>5</v>
      </c>
      <c r="I28" s="70"/>
      <c r="J28" s="21" t="s">
        <v>26</v>
      </c>
      <c r="K28" s="71"/>
      <c r="L28" s="72" t="s">
        <v>27</v>
      </c>
      <c r="M28" s="70"/>
      <c r="N28" s="21" t="s">
        <v>8</v>
      </c>
      <c r="O28" s="23"/>
      <c r="P28" s="26"/>
      <c r="Q28" s="68"/>
    </row>
    <row r="29" spans="1:17" ht="14.25" customHeight="1" x14ac:dyDescent="0.15">
      <c r="A29" s="73"/>
      <c r="B29" s="68"/>
      <c r="C29" s="68"/>
      <c r="D29" s="68"/>
      <c r="E29" s="68"/>
      <c r="F29" s="68"/>
      <c r="G29" s="34"/>
      <c r="H29" s="171"/>
      <c r="I29" s="172"/>
      <c r="J29" s="171"/>
      <c r="K29" s="172"/>
      <c r="L29" s="171"/>
      <c r="M29" s="172"/>
      <c r="N29" s="171"/>
      <c r="O29" s="172"/>
      <c r="P29" s="34"/>
      <c r="Q29" s="68"/>
    </row>
    <row r="30" spans="1:17" ht="14.25" customHeight="1" x14ac:dyDescent="0.15">
      <c r="A30" s="74" t="s">
        <v>28</v>
      </c>
      <c r="B30" s="75"/>
      <c r="C30" s="75"/>
      <c r="D30" s="75"/>
      <c r="E30" s="75"/>
      <c r="F30" s="75"/>
      <c r="G30" s="75"/>
      <c r="H30" s="170" t="s">
        <v>81</v>
      </c>
      <c r="I30" s="173">
        <v>2.2986</v>
      </c>
      <c r="J30" s="170" t="s">
        <v>81</v>
      </c>
      <c r="K30" s="200">
        <v>2.4426999999999999</v>
      </c>
      <c r="L30" s="170" t="s">
        <v>81</v>
      </c>
      <c r="M30" s="174">
        <v>1.7846</v>
      </c>
      <c r="N30" s="170" t="s">
        <v>81</v>
      </c>
      <c r="O30" s="174">
        <v>2.028</v>
      </c>
      <c r="P30" s="76"/>
      <c r="Q30" s="77"/>
    </row>
    <row r="31" spans="1:17" ht="14.25" customHeight="1" x14ac:dyDescent="0.15">
      <c r="A31" s="74" t="s">
        <v>29</v>
      </c>
      <c r="B31" s="75"/>
      <c r="C31" s="75"/>
      <c r="D31" s="75"/>
      <c r="E31" s="75"/>
      <c r="F31" s="75"/>
      <c r="G31" s="75"/>
      <c r="H31" s="170" t="s">
        <v>9</v>
      </c>
      <c r="I31" s="176"/>
      <c r="J31" s="170" t="s">
        <v>9</v>
      </c>
      <c r="K31" s="176"/>
      <c r="L31" s="170" t="s">
        <v>9</v>
      </c>
      <c r="M31" s="176"/>
      <c r="N31" s="170" t="s">
        <v>9</v>
      </c>
      <c r="O31" s="176"/>
      <c r="P31" s="76"/>
      <c r="Q31" s="77"/>
    </row>
    <row r="32" spans="1:17" ht="14.25" customHeight="1" x14ac:dyDescent="0.2">
      <c r="A32" s="74" t="s">
        <v>30</v>
      </c>
      <c r="B32" s="75"/>
      <c r="C32" s="75"/>
      <c r="D32" s="75"/>
      <c r="E32" s="75"/>
      <c r="F32" s="75"/>
      <c r="G32" s="75"/>
      <c r="H32" s="78"/>
      <c r="I32" s="3">
        <f>SUM(I31*$D24)</f>
        <v>0</v>
      </c>
      <c r="J32" s="1"/>
      <c r="K32" s="3">
        <f>SUM(K31*$D24)</f>
        <v>0</v>
      </c>
      <c r="L32" s="2"/>
      <c r="M32" s="3">
        <f>SUM(M31*$D24)</f>
        <v>0</v>
      </c>
      <c r="N32" s="4"/>
      <c r="O32" s="5">
        <f>SUM(O31*$D24)</f>
        <v>0</v>
      </c>
      <c r="P32" s="76"/>
      <c r="Q32" s="77"/>
    </row>
    <row r="33" spans="1:17" ht="14.25" customHeight="1" x14ac:dyDescent="0.15">
      <c r="A33" s="35"/>
      <c r="B33" s="68"/>
      <c r="C33" s="68"/>
      <c r="D33" s="68"/>
      <c r="E33" s="68"/>
      <c r="F33" s="68"/>
      <c r="G33" s="68"/>
      <c r="H33" s="35"/>
      <c r="I33" s="79"/>
      <c r="J33" s="35"/>
      <c r="K33" s="79"/>
      <c r="L33" s="35"/>
      <c r="M33" s="79"/>
      <c r="N33" s="35"/>
      <c r="O33" s="79"/>
      <c r="P33" s="68"/>
      <c r="Q33" s="68"/>
    </row>
    <row r="34" spans="1:17" ht="14.25" customHeight="1" x14ac:dyDescent="0.15">
      <c r="A34" s="35" t="s">
        <v>31</v>
      </c>
      <c r="B34" s="68" t="s">
        <v>32</v>
      </c>
      <c r="C34" s="80">
        <v>19.38</v>
      </c>
      <c r="D34" s="81">
        <v>0.4</v>
      </c>
      <c r="E34" s="82">
        <f t="shared" ref="E34:E37" si="0">C34*D34</f>
        <v>7.7519999999999998</v>
      </c>
      <c r="F34" s="68"/>
      <c r="G34" s="68"/>
      <c r="H34" s="83"/>
      <c r="I34" s="84">
        <f>(E34*I$31)</f>
        <v>0</v>
      </c>
      <c r="J34" s="83"/>
      <c r="K34" s="84">
        <f>(E34*K$31)</f>
        <v>0</v>
      </c>
      <c r="L34" s="85"/>
      <c r="M34" s="86">
        <f>E34*M$31</f>
        <v>0</v>
      </c>
      <c r="N34" s="87"/>
      <c r="O34" s="86">
        <f>E34*O$31</f>
        <v>0</v>
      </c>
      <c r="P34" s="68"/>
      <c r="Q34" s="88"/>
    </row>
    <row r="35" spans="1:17" ht="14.25" customHeight="1" x14ac:dyDescent="0.15">
      <c r="A35" s="35"/>
      <c r="B35" s="68" t="s">
        <v>33</v>
      </c>
      <c r="C35" s="80">
        <v>19.38</v>
      </c>
      <c r="D35" s="81">
        <v>0.2</v>
      </c>
      <c r="E35" s="82">
        <f t="shared" si="0"/>
        <v>3.8759999999999999</v>
      </c>
      <c r="F35" s="89"/>
      <c r="G35" s="68"/>
      <c r="H35" s="83"/>
      <c r="I35" s="84">
        <f t="shared" ref="I35:I37" si="1">(E35*I$31)</f>
        <v>0</v>
      </c>
      <c r="J35" s="83"/>
      <c r="K35" s="84">
        <f t="shared" ref="K35:K37" si="2">(E35*K$31)</f>
        <v>0</v>
      </c>
      <c r="L35" s="85"/>
      <c r="M35" s="86">
        <f t="shared" ref="M35:M37" si="3">E35*M$31</f>
        <v>0</v>
      </c>
      <c r="N35" s="87"/>
      <c r="O35" s="86">
        <f t="shared" ref="O35:O37" si="4">E35*O$31</f>
        <v>0</v>
      </c>
      <c r="P35" s="68"/>
      <c r="Q35" s="92"/>
    </row>
    <row r="36" spans="1:17" ht="14.25" customHeight="1" x14ac:dyDescent="0.15">
      <c r="A36" s="35"/>
      <c r="B36" s="68" t="s">
        <v>34</v>
      </c>
      <c r="C36" s="80">
        <v>19.38</v>
      </c>
      <c r="D36" s="81">
        <v>0.2</v>
      </c>
      <c r="E36" s="82">
        <f t="shared" si="0"/>
        <v>3.8759999999999999</v>
      </c>
      <c r="F36" s="89"/>
      <c r="G36" s="68"/>
      <c r="H36" s="83"/>
      <c r="I36" s="84">
        <f t="shared" si="1"/>
        <v>0</v>
      </c>
      <c r="J36" s="83"/>
      <c r="K36" s="84">
        <f t="shared" si="2"/>
        <v>0</v>
      </c>
      <c r="L36" s="85"/>
      <c r="M36" s="86">
        <f t="shared" si="3"/>
        <v>0</v>
      </c>
      <c r="N36" s="87"/>
      <c r="O36" s="86">
        <f t="shared" si="4"/>
        <v>0</v>
      </c>
      <c r="P36" s="68"/>
      <c r="Q36" s="92"/>
    </row>
    <row r="37" spans="1:17" ht="14.25" customHeight="1" x14ac:dyDescent="0.15">
      <c r="A37" s="35"/>
      <c r="B37" s="68" t="s">
        <v>35</v>
      </c>
      <c r="C37" s="80">
        <v>19.38</v>
      </c>
      <c r="D37" s="81">
        <v>0.4</v>
      </c>
      <c r="E37" s="82">
        <f t="shared" si="0"/>
        <v>7.7519999999999998</v>
      </c>
      <c r="F37" s="68"/>
      <c r="G37" s="68"/>
      <c r="H37" s="83"/>
      <c r="I37" s="84">
        <f t="shared" si="1"/>
        <v>0</v>
      </c>
      <c r="J37" s="83"/>
      <c r="K37" s="84">
        <f t="shared" si="2"/>
        <v>0</v>
      </c>
      <c r="L37" s="85"/>
      <c r="M37" s="86">
        <f t="shared" si="3"/>
        <v>0</v>
      </c>
      <c r="N37" s="87"/>
      <c r="O37" s="86">
        <f t="shared" si="4"/>
        <v>0</v>
      </c>
      <c r="P37" s="68"/>
      <c r="Q37" s="92"/>
    </row>
    <row r="38" spans="1:17" ht="14.25" customHeight="1" x14ac:dyDescent="0.15">
      <c r="A38" s="35"/>
      <c r="B38" s="68"/>
      <c r="C38" s="93"/>
      <c r="D38" s="94"/>
      <c r="E38" s="68"/>
      <c r="F38" s="68"/>
      <c r="G38" s="68"/>
      <c r="H38" s="83"/>
      <c r="I38" s="84"/>
      <c r="J38" s="83"/>
      <c r="K38" s="84"/>
      <c r="L38" s="85"/>
      <c r="M38" s="90"/>
      <c r="N38" s="91"/>
      <c r="O38" s="90"/>
      <c r="P38" s="68"/>
      <c r="Q38" s="92"/>
    </row>
    <row r="39" spans="1:17" ht="14.25" customHeight="1" x14ac:dyDescent="0.15">
      <c r="A39" s="35" t="s">
        <v>36</v>
      </c>
      <c r="B39" s="68" t="s">
        <v>37</v>
      </c>
      <c r="C39" s="80">
        <v>19.38</v>
      </c>
      <c r="D39" s="81">
        <v>0.4</v>
      </c>
      <c r="E39" s="82">
        <f>C39*D39</f>
        <v>7.7519999999999998</v>
      </c>
      <c r="F39" s="68"/>
      <c r="G39" s="68"/>
      <c r="H39" s="83"/>
      <c r="I39" s="84">
        <f>(E39*I$31)</f>
        <v>0</v>
      </c>
      <c r="J39" s="83"/>
      <c r="K39" s="84">
        <f>(E39*K$31)</f>
        <v>0</v>
      </c>
      <c r="L39" s="85"/>
      <c r="M39" s="86">
        <f>E39*M$31</f>
        <v>0</v>
      </c>
      <c r="N39" s="87"/>
      <c r="O39" s="86">
        <f>E39*O$31</f>
        <v>0</v>
      </c>
      <c r="P39" s="68"/>
      <c r="Q39" s="92"/>
    </row>
    <row r="40" spans="1:17" ht="14.25" customHeight="1" x14ac:dyDescent="0.15">
      <c r="A40" s="35"/>
      <c r="B40" s="68"/>
      <c r="C40" s="93"/>
      <c r="D40" s="94"/>
      <c r="E40" s="95"/>
      <c r="F40" s="68"/>
      <c r="G40" s="68"/>
      <c r="H40" s="83"/>
      <c r="I40" s="84"/>
      <c r="J40" s="83"/>
      <c r="K40" s="84"/>
      <c r="L40" s="85"/>
      <c r="M40" s="90"/>
      <c r="N40" s="91"/>
      <c r="O40" s="90"/>
      <c r="P40" s="68"/>
      <c r="Q40" s="92"/>
    </row>
    <row r="41" spans="1:17" ht="14.25" customHeight="1" thickBot="1" x14ac:dyDescent="0.2">
      <c r="A41" s="51" t="s">
        <v>38</v>
      </c>
      <c r="B41" s="96" t="s">
        <v>37</v>
      </c>
      <c r="C41" s="97">
        <v>19.38</v>
      </c>
      <c r="D41" s="98">
        <v>0.65</v>
      </c>
      <c r="E41" s="99">
        <f>C41*D41</f>
        <v>12.597</v>
      </c>
      <c r="F41" s="100"/>
      <c r="G41" s="96"/>
      <c r="H41" s="101"/>
      <c r="I41" s="102">
        <f>(E41*I$31)</f>
        <v>0</v>
      </c>
      <c r="J41" s="101"/>
      <c r="K41" s="102">
        <f>(E41*K$31)</f>
        <v>0</v>
      </c>
      <c r="L41" s="103"/>
      <c r="M41" s="104">
        <f>E41*M$31</f>
        <v>0</v>
      </c>
      <c r="N41" s="105"/>
      <c r="O41" s="104">
        <f>E41*O$31</f>
        <v>0</v>
      </c>
      <c r="P41" s="68"/>
      <c r="Q41" s="92"/>
    </row>
    <row r="42" spans="1:17" ht="14.25" customHeight="1" x14ac:dyDescent="0.15">
      <c r="A42" s="106"/>
      <c r="B42" s="68"/>
      <c r="C42" s="68"/>
      <c r="D42" s="68"/>
      <c r="E42" s="68"/>
      <c r="F42" s="68"/>
      <c r="G42" s="68"/>
      <c r="H42" s="107"/>
      <c r="I42" s="68"/>
      <c r="J42" s="107"/>
      <c r="K42" s="68"/>
      <c r="L42" s="68"/>
      <c r="M42" s="68"/>
      <c r="N42" s="68"/>
      <c r="O42" s="108"/>
    </row>
    <row r="43" spans="1:17" ht="14.25" customHeight="1" thickBot="1" x14ac:dyDescent="0.2">
      <c r="A43" s="9"/>
      <c r="B43" s="9"/>
      <c r="C43" s="60"/>
      <c r="D43" s="61"/>
      <c r="E43" s="9"/>
      <c r="F43" s="49"/>
      <c r="G43" s="9"/>
      <c r="H43" s="11"/>
      <c r="I43" s="12"/>
      <c r="J43" s="13"/>
      <c r="K43" s="12"/>
      <c r="L43" s="13"/>
      <c r="M43" s="12"/>
      <c r="N43" s="13"/>
      <c r="O43" s="12"/>
    </row>
    <row r="44" spans="1:17" ht="14.25" customHeight="1" thickBot="1" x14ac:dyDescent="0.2">
      <c r="A44" s="196" t="s">
        <v>41</v>
      </c>
      <c r="B44" s="197"/>
      <c r="C44" s="198"/>
      <c r="D44" s="199" t="s">
        <v>42</v>
      </c>
      <c r="E44" s="199"/>
      <c r="F44" s="199"/>
      <c r="G44" s="199"/>
      <c r="H44" s="109" t="s">
        <v>39</v>
      </c>
      <c r="I44" s="128" t="str">
        <f>IF(I48&gt;I47,"ONGELDIG","")</f>
        <v/>
      </c>
      <c r="J44" s="62"/>
      <c r="K44" s="9"/>
      <c r="M44" s="110" t="s">
        <v>43</v>
      </c>
      <c r="N44" s="110"/>
      <c r="O44" s="111"/>
      <c r="P44" s="112"/>
      <c r="Q44" s="112"/>
    </row>
    <row r="45" spans="1:17" ht="14.25" customHeight="1" x14ac:dyDescent="0.15">
      <c r="A45" s="73"/>
      <c r="B45" s="68"/>
      <c r="C45" s="26"/>
      <c r="D45" s="68"/>
      <c r="E45" s="68"/>
      <c r="F45" s="68"/>
      <c r="G45" s="68"/>
      <c r="H45" s="113" t="s">
        <v>44</v>
      </c>
      <c r="I45" s="25"/>
      <c r="J45" s="62"/>
      <c r="K45" s="9"/>
      <c r="M45" s="9" t="s">
        <v>45</v>
      </c>
    </row>
    <row r="46" spans="1:17" ht="14.25" customHeight="1" x14ac:dyDescent="0.15">
      <c r="A46" s="35"/>
      <c r="B46" s="68"/>
      <c r="C46" s="68"/>
      <c r="D46" s="114" t="s">
        <v>22</v>
      </c>
      <c r="E46" s="114" t="s">
        <v>46</v>
      </c>
      <c r="F46" s="34" t="s">
        <v>47</v>
      </c>
      <c r="G46" s="115"/>
      <c r="H46" s="171"/>
      <c r="I46" s="172"/>
      <c r="J46" s="9"/>
      <c r="K46" s="9"/>
      <c r="M46" s="9" t="s">
        <v>48</v>
      </c>
    </row>
    <row r="47" spans="1:17" ht="14.25" customHeight="1" x14ac:dyDescent="0.15">
      <c r="A47" s="35"/>
      <c r="B47" s="68"/>
      <c r="C47" s="68"/>
      <c r="D47" s="68" t="s">
        <v>25</v>
      </c>
      <c r="E47" s="68"/>
      <c r="F47" s="68"/>
      <c r="G47" s="68"/>
      <c r="H47" s="170" t="s">
        <v>81</v>
      </c>
      <c r="I47" s="173">
        <v>1.9832000000000001</v>
      </c>
      <c r="J47" s="9"/>
      <c r="K47" s="9"/>
      <c r="M47" s="9" t="s">
        <v>49</v>
      </c>
      <c r="N47" s="9"/>
    </row>
    <row r="48" spans="1:17" ht="14.25" customHeight="1" x14ac:dyDescent="0.15">
      <c r="A48" s="73"/>
      <c r="B48" s="68"/>
      <c r="C48" s="68"/>
      <c r="D48" s="68"/>
      <c r="E48" s="68"/>
      <c r="F48" s="68"/>
      <c r="G48" s="68"/>
      <c r="H48" s="170" t="s">
        <v>9</v>
      </c>
      <c r="I48" s="176"/>
      <c r="J48" s="9"/>
      <c r="K48" s="9"/>
      <c r="M48" s="9" t="s">
        <v>50</v>
      </c>
    </row>
    <row r="49" spans="1:19" ht="14.25" customHeight="1" x14ac:dyDescent="0.15">
      <c r="A49" s="35" t="s">
        <v>51</v>
      </c>
      <c r="B49" s="68"/>
      <c r="C49" s="68" t="s">
        <v>52</v>
      </c>
      <c r="D49" s="80">
        <v>19.38</v>
      </c>
      <c r="E49" s="116">
        <v>0.05</v>
      </c>
      <c r="F49" s="80">
        <f t="shared" ref="F49:F50" si="5">D49*E49</f>
        <v>0.96899999999999997</v>
      </c>
      <c r="G49" s="93"/>
      <c r="H49" s="39"/>
      <c r="I49" s="79"/>
      <c r="J49" s="63"/>
    </row>
    <row r="50" spans="1:19" ht="14.25" customHeight="1" x14ac:dyDescent="0.15">
      <c r="A50" s="117" t="s">
        <v>53</v>
      </c>
      <c r="B50" s="68"/>
      <c r="C50" s="68" t="s">
        <v>54</v>
      </c>
      <c r="D50" s="80">
        <v>19.38</v>
      </c>
      <c r="E50" s="116">
        <v>0.1</v>
      </c>
      <c r="F50" s="80">
        <f t="shared" si="5"/>
        <v>1.9379999999999999</v>
      </c>
      <c r="G50" s="93"/>
      <c r="H50" s="39"/>
      <c r="I50" s="79"/>
      <c r="J50" s="63"/>
      <c r="K50" s="9"/>
      <c r="M50" s="9" t="s">
        <v>56</v>
      </c>
    </row>
    <row r="51" spans="1:19" ht="14.25" customHeight="1" x14ac:dyDescent="0.15">
      <c r="A51" s="35"/>
      <c r="B51" s="68"/>
      <c r="C51" s="68"/>
      <c r="D51" s="68"/>
      <c r="E51" s="68"/>
      <c r="F51" s="68"/>
      <c r="G51" s="68"/>
      <c r="H51" s="35"/>
      <c r="I51" s="79"/>
      <c r="J51" s="63"/>
      <c r="K51" s="9"/>
      <c r="M51" s="9" t="s">
        <v>57</v>
      </c>
    </row>
    <row r="52" spans="1:19" ht="14.25" customHeight="1" thickBot="1" x14ac:dyDescent="0.2">
      <c r="A52" s="118" t="s">
        <v>55</v>
      </c>
      <c r="B52" s="96"/>
      <c r="C52" s="96"/>
      <c r="D52" s="119"/>
      <c r="E52" s="120"/>
      <c r="F52" s="121"/>
      <c r="G52" s="97">
        <f>(1*F49)+(47*F50)</f>
        <v>92.054999999999993</v>
      </c>
      <c r="H52" s="51"/>
      <c r="I52" s="55">
        <f>I48*G52</f>
        <v>0</v>
      </c>
      <c r="J52" s="63"/>
    </row>
    <row r="53" spans="1:19" ht="14.25" customHeight="1" x14ac:dyDescent="0.15">
      <c r="A53" s="10"/>
      <c r="B53" s="10"/>
      <c r="C53" s="10"/>
      <c r="D53" s="122"/>
      <c r="E53" s="60"/>
      <c r="F53" s="61"/>
      <c r="G53" s="123"/>
      <c r="H53" s="49"/>
      <c r="I53" s="9"/>
      <c r="J53" s="63"/>
      <c r="K53" s="9"/>
      <c r="M53" s="9" t="s">
        <v>58</v>
      </c>
      <c r="N53" s="124">
        <v>9</v>
      </c>
    </row>
    <row r="54" spans="1:19" ht="14.25" customHeight="1" x14ac:dyDescent="0.15">
      <c r="A54" s="129"/>
      <c r="B54" s="129"/>
      <c r="C54" s="129"/>
      <c r="D54" s="130"/>
      <c r="E54" s="130"/>
      <c r="F54" s="131"/>
      <c r="G54" s="131"/>
      <c r="H54" s="158"/>
      <c r="I54" s="129"/>
      <c r="J54" s="159"/>
      <c r="K54" s="9"/>
      <c r="M54" s="9" t="s">
        <v>59</v>
      </c>
      <c r="N54" s="124">
        <v>72</v>
      </c>
    </row>
    <row r="55" spans="1:19" ht="14.25" customHeight="1" x14ac:dyDescent="0.2">
      <c r="A55" s="132"/>
      <c r="B55" s="133" t="s">
        <v>82</v>
      </c>
      <c r="C55" s="134"/>
      <c r="D55" s="134"/>
      <c r="E55" s="134"/>
      <c r="F55" s="134"/>
      <c r="G55" s="134"/>
      <c r="H55" s="134"/>
      <c r="I55" s="129"/>
      <c r="J55" s="159"/>
      <c r="K55" s="9"/>
      <c r="M55" s="9" t="s">
        <v>60</v>
      </c>
      <c r="N55" s="124">
        <v>100</v>
      </c>
    </row>
    <row r="56" spans="1:19" ht="14.25" customHeight="1" thickBot="1" x14ac:dyDescent="0.2">
      <c r="A56" s="135"/>
      <c r="B56" s="136"/>
      <c r="C56" s="134"/>
      <c r="D56" s="134"/>
      <c r="E56" s="134"/>
      <c r="F56" s="134"/>
      <c r="G56" s="134"/>
      <c r="H56" s="134"/>
      <c r="I56" s="129"/>
      <c r="J56" s="159"/>
      <c r="K56" s="9"/>
      <c r="M56" s="9" t="s">
        <v>61</v>
      </c>
      <c r="N56" s="124">
        <v>143</v>
      </c>
    </row>
    <row r="57" spans="1:19" ht="14.25" customHeight="1" thickBot="1" x14ac:dyDescent="0.2">
      <c r="A57" s="132"/>
      <c r="B57" s="137" t="s">
        <v>70</v>
      </c>
      <c r="C57" s="138"/>
      <c r="D57" s="138"/>
      <c r="E57" s="139"/>
      <c r="F57" s="140" t="s">
        <v>9</v>
      </c>
      <c r="G57" s="141" t="s">
        <v>69</v>
      </c>
      <c r="H57" s="139" t="s">
        <v>80</v>
      </c>
      <c r="I57" s="160"/>
      <c r="J57" s="159"/>
    </row>
    <row r="58" spans="1:19" ht="14.25" customHeight="1" x14ac:dyDescent="0.15">
      <c r="A58" s="134"/>
      <c r="B58" s="142" t="s">
        <v>5</v>
      </c>
      <c r="C58" s="143"/>
      <c r="D58" s="143"/>
      <c r="E58" s="219" t="str">
        <f>IF(F12="","vul cel F12 in",IF(F12&gt;F11,"ONGELDIG",ROUND(F12,4)))</f>
        <v>vul cel F12 in</v>
      </c>
      <c r="F58" s="220"/>
      <c r="G58" s="144">
        <v>0.05</v>
      </c>
      <c r="H58" s="161"/>
      <c r="I58" s="162" t="e">
        <f t="shared" ref="I58:I66" si="6">G58*E58</f>
        <v>#VALUE!</v>
      </c>
      <c r="J58" s="159"/>
      <c r="K58" s="9"/>
      <c r="M58" s="125" t="s">
        <v>62</v>
      </c>
      <c r="N58" s="125"/>
      <c r="O58" s="125"/>
      <c r="P58" s="125"/>
      <c r="Q58" s="125"/>
    </row>
    <row r="59" spans="1:19" ht="14.25" customHeight="1" x14ac:dyDescent="0.15">
      <c r="A59" s="134"/>
      <c r="B59" s="145" t="s">
        <v>6</v>
      </c>
      <c r="C59" s="146"/>
      <c r="D59" s="146"/>
      <c r="E59" s="221" t="str">
        <f>IF(H12="","vul cel H13 in",IF(H12&gt;H11,"ONGELDIG",ROUND(H12,4)))</f>
        <v>vul cel H13 in</v>
      </c>
      <c r="F59" s="222"/>
      <c r="G59" s="147">
        <v>0.3</v>
      </c>
      <c r="H59" s="163"/>
      <c r="I59" s="164" t="e">
        <f t="shared" si="6"/>
        <v>#VALUE!</v>
      </c>
      <c r="J59" s="159"/>
      <c r="K59" s="9"/>
      <c r="M59" s="125" t="s">
        <v>63</v>
      </c>
      <c r="N59" s="125"/>
      <c r="O59" s="125"/>
      <c r="P59" s="125"/>
      <c r="Q59" s="125"/>
    </row>
    <row r="60" spans="1:19" ht="14.25" customHeight="1" x14ac:dyDescent="0.15">
      <c r="A60" s="134"/>
      <c r="B60" s="145" t="s">
        <v>27</v>
      </c>
      <c r="C60" s="146"/>
      <c r="D60" s="146"/>
      <c r="E60" s="221" t="str">
        <f>IF(J12="","vul cel J12 in",IF(J12&gt;J11,"ONGELDIG",ROUND(J12,4)))</f>
        <v>vul cel J12 in</v>
      </c>
      <c r="F60" s="222"/>
      <c r="G60" s="147">
        <v>0.05</v>
      </c>
      <c r="H60" s="161"/>
      <c r="I60" s="162" t="e">
        <f t="shared" si="6"/>
        <v>#VALUE!</v>
      </c>
      <c r="J60" s="159"/>
      <c r="K60" s="9"/>
    </row>
    <row r="61" spans="1:19" ht="14.25" customHeight="1" x14ac:dyDescent="0.15">
      <c r="A61" s="148"/>
      <c r="B61" s="145" t="s">
        <v>40</v>
      </c>
      <c r="C61" s="146"/>
      <c r="D61" s="146"/>
      <c r="E61" s="221" t="str">
        <f>IF(L12="","vul cel L12 in",IF(L12&gt;L11,"ONGELDIG",ROUND(L12,4)))</f>
        <v>vul cel L12 in</v>
      </c>
      <c r="F61" s="222"/>
      <c r="G61" s="149">
        <v>0.05</v>
      </c>
      <c r="H61" s="163"/>
      <c r="I61" s="164" t="e">
        <f t="shared" si="6"/>
        <v>#VALUE!</v>
      </c>
      <c r="J61" s="159"/>
      <c r="K61" s="126"/>
      <c r="M61" s="126"/>
      <c r="N61" s="126"/>
      <c r="O61" s="126"/>
      <c r="P61" s="126"/>
      <c r="Q61" s="126"/>
    </row>
    <row r="62" spans="1:19" ht="15" x14ac:dyDescent="0.15">
      <c r="A62" s="134"/>
      <c r="B62" s="145" t="s">
        <v>64</v>
      </c>
      <c r="C62" s="146"/>
      <c r="D62" s="146"/>
      <c r="E62" s="221" t="str">
        <f>IF(I31="","vul cel I31 in",IF(I31&gt;I30,"ONGELDIG",ROUND(I31,4)))</f>
        <v>vul cel I31 in</v>
      </c>
      <c r="F62" s="222"/>
      <c r="G62" s="147">
        <v>0.05</v>
      </c>
      <c r="H62" s="161"/>
      <c r="I62" s="162" t="e">
        <f t="shared" si="6"/>
        <v>#VALUE!</v>
      </c>
      <c r="J62" s="134"/>
      <c r="K62" s="126"/>
      <c r="M62" s="126"/>
      <c r="N62" s="126"/>
      <c r="O62" s="126"/>
      <c r="P62" s="126"/>
      <c r="Q62" s="126"/>
    </row>
    <row r="63" spans="1:19" ht="15" x14ac:dyDescent="0.15">
      <c r="A63" s="134"/>
      <c r="B63" s="145" t="s">
        <v>65</v>
      </c>
      <c r="C63" s="146"/>
      <c r="D63" s="146"/>
      <c r="E63" s="221" t="str">
        <f>IF(K31="","vul cel K31 in",IF(K31&gt;K30,"ONGELDIG",ROUND(K31,4)))</f>
        <v>vul cel K31 in</v>
      </c>
      <c r="F63" s="222"/>
      <c r="G63" s="147">
        <v>0.3</v>
      </c>
      <c r="H63" s="163"/>
      <c r="I63" s="164" t="e">
        <f t="shared" si="6"/>
        <v>#VALUE!</v>
      </c>
      <c r="J63" s="134"/>
      <c r="K63" s="126"/>
      <c r="M63" s="126"/>
      <c r="N63" s="126"/>
      <c r="O63" s="126"/>
      <c r="P63" s="126"/>
      <c r="Q63" s="126"/>
      <c r="R63" s="126"/>
      <c r="S63" s="126"/>
    </row>
    <row r="64" spans="1:19" ht="15" x14ac:dyDescent="0.15">
      <c r="A64" s="134"/>
      <c r="B64" s="145" t="s">
        <v>66</v>
      </c>
      <c r="C64" s="146"/>
      <c r="D64" s="146"/>
      <c r="E64" s="221" t="str">
        <f>IF(M31="","vul cel M31 in",IF(M31&gt;M30,"ONGELDIG",ROUND(M31,4)))</f>
        <v>vul cel M31 in</v>
      </c>
      <c r="F64" s="222"/>
      <c r="G64" s="147">
        <v>0.05</v>
      </c>
      <c r="H64" s="161"/>
      <c r="I64" s="162" t="e">
        <f t="shared" si="6"/>
        <v>#VALUE!</v>
      </c>
      <c r="J64" s="134"/>
      <c r="K64" s="126"/>
      <c r="M64" s="126"/>
      <c r="R64" s="126"/>
      <c r="S64" s="126"/>
    </row>
    <row r="65" spans="1:19" ht="15" x14ac:dyDescent="0.15">
      <c r="A65" s="134"/>
      <c r="B65" s="145" t="s">
        <v>67</v>
      </c>
      <c r="C65" s="146"/>
      <c r="D65" s="146"/>
      <c r="E65" s="221" t="str">
        <f>IF(O31="","vul cel O31 in",IF(O31&gt;O30,"ONGELDIG",ROUND(O31,4)))</f>
        <v>vul cel O31 in</v>
      </c>
      <c r="F65" s="222"/>
      <c r="G65" s="147">
        <v>0.05</v>
      </c>
      <c r="H65" s="163"/>
      <c r="I65" s="164" t="e">
        <f t="shared" si="6"/>
        <v>#VALUE!</v>
      </c>
      <c r="J65" s="134"/>
      <c r="Q65" s="126"/>
      <c r="S65" s="126"/>
    </row>
    <row r="66" spans="1:19" ht="16" thickBot="1" x14ac:dyDescent="0.2">
      <c r="A66" s="134"/>
      <c r="B66" s="150" t="s">
        <v>68</v>
      </c>
      <c r="C66" s="151"/>
      <c r="D66" s="151"/>
      <c r="E66" s="223" t="str">
        <f>IF(I48="","vul cel I48 in",IF(I48&gt;I47,"ONGELDIG",ROUND(I48,4)))</f>
        <v>vul cel I48 in</v>
      </c>
      <c r="F66" s="224"/>
      <c r="G66" s="152">
        <v>0.1</v>
      </c>
      <c r="H66" s="165"/>
      <c r="I66" s="166" t="e">
        <f t="shared" si="6"/>
        <v>#VALUE!</v>
      </c>
      <c r="J66" s="134"/>
    </row>
    <row r="67" spans="1:19" ht="44" customHeight="1" thickBot="1" x14ac:dyDescent="0.2">
      <c r="A67" s="134"/>
      <c r="B67" s="153"/>
      <c r="C67" s="153"/>
      <c r="D67" s="153"/>
      <c r="E67" s="153"/>
      <c r="F67" s="153"/>
      <c r="G67" s="154" t="s">
        <v>71</v>
      </c>
      <c r="H67" s="225" t="e">
        <f>SUM(I58:I66)</f>
        <v>#VALUE!</v>
      </c>
      <c r="I67" s="226"/>
      <c r="J67" s="134"/>
    </row>
    <row r="68" spans="1:19" ht="45" customHeight="1" x14ac:dyDescent="0.2">
      <c r="A68" s="155" t="s">
        <v>79</v>
      </c>
      <c r="B68" s="156"/>
      <c r="C68" s="156"/>
      <c r="D68" s="156"/>
      <c r="E68" s="156"/>
      <c r="F68" s="156"/>
      <c r="G68" s="157"/>
      <c r="H68" s="168"/>
      <c r="I68" s="156"/>
      <c r="J68" s="167"/>
      <c r="K68" s="156"/>
      <c r="L68" s="156"/>
      <c r="M68" s="156"/>
      <c r="N68" s="156"/>
      <c r="O68" s="156"/>
      <c r="P68" s="156"/>
      <c r="Q68" s="156"/>
    </row>
    <row r="69" spans="1:19" ht="30" customHeight="1" x14ac:dyDescent="0.15">
      <c r="A69" s="134"/>
      <c r="B69" s="136"/>
      <c r="C69" s="169" t="s">
        <v>72</v>
      </c>
      <c r="D69" s="208"/>
      <c r="E69" s="209"/>
      <c r="F69" s="209"/>
      <c r="G69" s="209"/>
      <c r="H69" s="210"/>
      <c r="I69" s="134"/>
      <c r="J69" s="134"/>
      <c r="K69" s="169" t="s">
        <v>73</v>
      </c>
      <c r="L69" s="208"/>
      <c r="M69" s="209"/>
      <c r="N69" s="209"/>
      <c r="O69" s="209"/>
      <c r="P69" s="210"/>
      <c r="Q69" s="134"/>
    </row>
    <row r="70" spans="1:19" ht="30" customHeight="1" x14ac:dyDescent="0.15">
      <c r="A70" s="134"/>
      <c r="B70" s="136"/>
      <c r="C70" s="169" t="s">
        <v>74</v>
      </c>
      <c r="D70" s="208"/>
      <c r="E70" s="209"/>
      <c r="F70" s="209"/>
      <c r="G70" s="209"/>
      <c r="H70" s="210"/>
      <c r="I70" s="134"/>
      <c r="J70" s="134"/>
      <c r="K70" s="169" t="s">
        <v>75</v>
      </c>
      <c r="L70" s="208"/>
      <c r="M70" s="209"/>
      <c r="N70" s="209"/>
      <c r="O70" s="209"/>
      <c r="P70" s="210"/>
      <c r="Q70" s="134"/>
    </row>
    <row r="71" spans="1:19" ht="30" customHeight="1" x14ac:dyDescent="0.15">
      <c r="A71" s="134"/>
      <c r="B71" s="136"/>
      <c r="C71" s="169" t="s">
        <v>76</v>
      </c>
      <c r="D71" s="208"/>
      <c r="E71" s="209"/>
      <c r="F71" s="209"/>
      <c r="G71" s="209"/>
      <c r="H71" s="210"/>
      <c r="I71" s="134"/>
      <c r="J71" s="217" t="s">
        <v>77</v>
      </c>
      <c r="K71" s="218"/>
      <c r="L71" s="211"/>
      <c r="M71" s="212"/>
      <c r="N71" s="212"/>
      <c r="O71" s="212"/>
      <c r="P71" s="213"/>
      <c r="Q71" s="134"/>
    </row>
    <row r="72" spans="1:19" ht="30" customHeight="1" x14ac:dyDescent="0.15">
      <c r="A72" s="134"/>
      <c r="B72" s="136"/>
      <c r="C72" s="169" t="s">
        <v>78</v>
      </c>
      <c r="D72" s="208"/>
      <c r="E72" s="209"/>
      <c r="F72" s="209"/>
      <c r="G72" s="209"/>
      <c r="H72" s="210"/>
      <c r="I72" s="134"/>
      <c r="J72" s="217"/>
      <c r="K72" s="218"/>
      <c r="L72" s="214"/>
      <c r="M72" s="215"/>
      <c r="N72" s="215"/>
      <c r="O72" s="215"/>
      <c r="P72" s="216"/>
      <c r="Q72" s="134"/>
    </row>
    <row r="73" spans="1:19" ht="30" customHeight="1" x14ac:dyDescent="0.15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</row>
  </sheetData>
  <sheetProtection algorithmName="SHA-512" hashValue="vQ5cYv/kSAlEySNZQG4WWFqsVDRptoh4cf8Yql3ASu3rxiapLceImdNbLQ1mB3EAhn5V3Cz1xiwSBfsj51DaZg==" saltValue="VNojbYK7vUin1Mvitd++CA==" spinCount="100000" sheet="1" objects="1" scenarios="1" selectLockedCells="1"/>
  <mergeCells count="18">
    <mergeCell ref="L69:P69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H67:I67"/>
    <mergeCell ref="D69:H69"/>
    <mergeCell ref="D70:H70"/>
    <mergeCell ref="L70:P70"/>
    <mergeCell ref="D71:H71"/>
    <mergeCell ref="J71:K72"/>
    <mergeCell ref="L71:P72"/>
    <mergeCell ref="D72:H72"/>
  </mergeCells>
  <conditionalFormatting sqref="E58:E66">
    <cfRule type="containsText" dxfId="10" priority="1" operator="containsText" text="vul">
      <formula>NOT(ISERROR(SEARCH("vul",E58)))</formula>
    </cfRule>
    <cfRule type="containsText" dxfId="9" priority="2" operator="containsText" text="ONGELDIG">
      <formula>NOT(ISERROR(SEARCH("ONGELDIG",E58)))</formula>
    </cfRule>
  </conditionalFormatting>
  <conditionalFormatting sqref="F12">
    <cfRule type="cellIs" dxfId="8" priority="11" operator="greaterThan">
      <formula>$F$11</formula>
    </cfRule>
  </conditionalFormatting>
  <conditionalFormatting sqref="H12">
    <cfRule type="cellIs" dxfId="7" priority="3" operator="greaterThan">
      <formula>$H$11</formula>
    </cfRule>
  </conditionalFormatting>
  <conditionalFormatting sqref="I31">
    <cfRule type="cellIs" dxfId="6" priority="8" operator="greaterThan">
      <formula>$F$11</formula>
    </cfRule>
  </conditionalFormatting>
  <conditionalFormatting sqref="I48">
    <cfRule type="cellIs" dxfId="5" priority="4" operator="greaterThan">
      <formula>$F$11</formula>
    </cfRule>
  </conditionalFormatting>
  <conditionalFormatting sqref="J12">
    <cfRule type="cellIs" dxfId="4" priority="10" operator="greaterThan">
      <formula>$F$11</formula>
    </cfRule>
  </conditionalFormatting>
  <conditionalFormatting sqref="K31">
    <cfRule type="cellIs" dxfId="3" priority="7" operator="greaterThan">
      <formula>$F$11</formula>
    </cfRule>
  </conditionalFormatting>
  <conditionalFormatting sqref="L12">
    <cfRule type="cellIs" dxfId="2" priority="9" operator="greaterThan">
      <formula>$F$11</formula>
    </cfRule>
  </conditionalFormatting>
  <conditionalFormatting sqref="M31">
    <cfRule type="cellIs" dxfId="1" priority="6" operator="greaterThan">
      <formula>$F$11</formula>
    </cfRule>
  </conditionalFormatting>
  <conditionalFormatting sqref="O31">
    <cfRule type="cellIs" dxfId="0" priority="5" operator="greaterThan">
      <formula>$F$11</formula>
    </cfRule>
  </conditionalFormatting>
  <pageMargins left="1.75" right="0.7" top="0.2" bottom="0.2" header="0.2" footer="0.2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D4CD467E1DE4FA15DF4C51EB51276" ma:contentTypeVersion="14" ma:contentTypeDescription="Een nieuw document maken." ma:contentTypeScope="" ma:versionID="c33ef9da0f87ee23e2a105c63936467f">
  <xsd:schema xmlns:xsd="http://www.w3.org/2001/XMLSchema" xmlns:xs="http://www.w3.org/2001/XMLSchema" xmlns:p="http://schemas.microsoft.com/office/2006/metadata/properties" xmlns:ns2="4f8c77bc-5555-46ac-af30-8ae91b35a186" xmlns:ns3="0e5dfe74-3b34-4a30-b838-a40f8a0d0999" targetNamespace="http://schemas.microsoft.com/office/2006/metadata/properties" ma:root="true" ma:fieldsID="fba62a0851be7dd22e8c69628f7830cc" ns2:_="" ns3:_="">
    <xsd:import namespace="4f8c77bc-5555-46ac-af30-8ae91b35a186"/>
    <xsd:import namespace="0e5dfe74-3b34-4a30-b838-a40f8a0d09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7bc-5555-46ac-af30-8ae91b35a1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5f566b-8adf-4172-9041-a9ca192da5d8}" ma:internalName="TaxCatchAll" ma:showField="CatchAllData" ma:web="4f8c77bc-5555-46ac-af30-8ae91b35a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dfe74-3b34-4a30-b838-a40f8a0d0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7718e9d-b56d-43bb-8f96-743fe42718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8c77bc-5555-46ac-af30-8ae91b35a186" xsi:nil="true"/>
    <lcf76f155ced4ddcb4097134ff3c332f xmlns="0e5dfe74-3b34-4a30-b838-a40f8a0d09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DDBC83-A97C-4338-B7CD-05FE97F2A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c77bc-5555-46ac-af30-8ae91b35a186"/>
    <ds:schemaRef ds:uri="0e5dfe74-3b34-4a30-b838-a40f8a0d09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BFF5E0-D261-48A2-990C-7A2902C55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6B0AE-6C2C-46FA-A4B6-49927ED49511}">
  <ds:schemaRefs>
    <ds:schemaRef ds:uri="http://schemas.microsoft.com/office/2006/metadata/properties"/>
    <ds:schemaRef ds:uri="http://schemas.microsoft.com/office/infopath/2007/PartnerControls"/>
    <ds:schemaRef ds:uri="4f8c77bc-5555-46ac-af30-8ae91b35a186"/>
    <ds:schemaRef ds:uri="0e5dfe74-3b34-4a30-b838-a40f8a0d09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Omrekenfactoren Kiltunnel</vt:lpstr>
      <vt:lpstr>'Omrekenfactoren Kiltunnel'!Afdrukbereik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Bosma</dc:creator>
  <cp:keywords/>
  <dc:description/>
  <cp:lastModifiedBy>Marc Brouns</cp:lastModifiedBy>
  <cp:revision/>
  <cp:lastPrinted>2023-12-05T19:40:56Z</cp:lastPrinted>
  <dcterms:created xsi:type="dcterms:W3CDTF">2018-12-14T10:42:52Z</dcterms:created>
  <dcterms:modified xsi:type="dcterms:W3CDTF">2023-12-05T19:41:04Z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0x0101006DBD4CD467E1DE4FA15DF4C51EB51276</vt:lpwstr>
  </property>
  <property fmtid="{D5CDD505-2E9C-101B-9397-08002B2CF9AE}" pid="3" name="MediaServiceImageTags">
    <vt:lpwstr/>
  </property>
</Properties>
</file>