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CJIB 202306034\2 Aanbestedingsdocument\Bijlagen\"/>
    </mc:Choice>
  </mc:AlternateContent>
  <xr:revisionPtr revIDLastSave="0" documentId="13_ncr:1_{B23219D3-B294-4810-BD08-7A53C78536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scoreberekening'!$A$1:$L$18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" l="1"/>
  <c r="E16" i="4"/>
  <c r="F15" i="4" l="1"/>
  <c r="F16" i="4" s="1"/>
  <c r="J16" i="4" s="1"/>
  <c r="E9" i="4"/>
  <c r="E7" i="4"/>
  <c r="E8" i="4"/>
  <c r="K11" i="7"/>
  <c r="H9" i="6"/>
  <c r="I16" i="6" s="1"/>
  <c r="H8" i="6"/>
  <c r="C16" i="7" s="1"/>
  <c r="H16" i="6"/>
  <c r="R8" i="6"/>
  <c r="H18" i="6" s="1"/>
  <c r="H7" i="6"/>
  <c r="G16" i="6" s="1"/>
  <c r="R7" i="6"/>
  <c r="G18" i="6" s="1"/>
  <c r="F16" i="6"/>
  <c r="F20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F18" i="6"/>
  <c r="F19" i="6"/>
  <c r="F20" i="6"/>
  <c r="M7" i="6"/>
  <c r="W7" i="6"/>
  <c r="F12" i="7" s="1"/>
  <c r="AB7" i="6"/>
  <c r="M8" i="6"/>
  <c r="H17" i="6" s="1"/>
  <c r="W8" i="6"/>
  <c r="F16" i="7" s="1"/>
  <c r="H19" i="6"/>
  <c r="AB8" i="6"/>
  <c r="G16" i="7" s="1"/>
  <c r="M9" i="6"/>
  <c r="D20" i="7" s="1"/>
  <c r="R9" i="6"/>
  <c r="W9" i="6"/>
  <c r="I19" i="6" s="1"/>
  <c r="AB9" i="6"/>
  <c r="D10" i="6"/>
  <c r="D10" i="4"/>
  <c r="I17" i="6" l="1"/>
  <c r="E6" i="6"/>
  <c r="X6" i="6" s="1"/>
  <c r="G19" i="6"/>
  <c r="C20" i="7"/>
  <c r="H20" i="6"/>
  <c r="E12" i="7"/>
  <c r="I18" i="6"/>
  <c r="E20" i="7"/>
  <c r="G17" i="6"/>
  <c r="D12" i="7"/>
  <c r="N6" i="6"/>
  <c r="S6" i="6"/>
  <c r="I20" i="6"/>
  <c r="E9" i="6" s="1"/>
  <c r="G20" i="6"/>
  <c r="E7" i="6" s="1"/>
  <c r="G12" i="7"/>
  <c r="E8" i="6"/>
  <c r="AC8" i="6" s="1"/>
  <c r="G20" i="7"/>
  <c r="E16" i="7"/>
  <c r="D16" i="7"/>
  <c r="E10" i="4"/>
  <c r="J10" i="4" s="1"/>
  <c r="J18" i="4" s="1"/>
  <c r="I6" i="6" l="1"/>
  <c r="AC6" i="6"/>
  <c r="AD6" i="6" s="1"/>
  <c r="I7" i="6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G21" i="7"/>
  <c r="AD9" i="6"/>
  <c r="AD10" i="6" s="1"/>
  <c r="F21" i="7"/>
  <c r="Y9" i="6"/>
  <c r="E17" i="7"/>
  <c r="T8" i="6"/>
  <c r="T7" i="6"/>
  <c r="E13" i="7"/>
  <c r="C13" i="7"/>
  <c r="J7" i="6"/>
  <c r="Y10" i="6" l="1"/>
  <c r="O10" i="6"/>
  <c r="J10" i="6"/>
  <c r="T10" i="6"/>
</calcChain>
</file>

<file path=xl/sharedStrings.xml><?xml version="1.0" encoding="utf-8"?>
<sst xmlns="http://schemas.openxmlformats.org/spreadsheetml/2006/main" count="98" uniqueCount="52">
  <si>
    <t>Bijlage 16 Hulpmiddel Programma van wensen en scoreberekening</t>
  </si>
  <si>
    <t>Gunningscriterium</t>
  </si>
  <si>
    <t>Rekenfactor gemiddelde tarief</t>
  </si>
  <si>
    <t>PRIJS</t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</si>
  <si>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</si>
  <si>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</si>
  <si>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</si>
  <si>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</si>
  <si>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</si>
  <si>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</si>
  <si>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</si>
  <si>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</si>
  <si>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</si>
  <si>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</si>
  <si>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</si>
  <si>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</si>
  <si>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</si>
  <si>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</si>
  <si>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</si>
  <si>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</si>
  <si>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</si>
  <si>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</si>
  <si>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</si>
  <si>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</si>
  <si>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</si>
  <si>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</si>
  <si>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</si>
  <si>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</si>
  <si>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</si>
  <si>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</si>
  <si>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</si>
  <si>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</si>
  <si>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</si>
  <si>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</si>
  <si>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</si>
  <si>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</si>
  <si>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</si>
  <si>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</si>
  <si>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</si>
  <si>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</si>
  <si>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</si>
  <si>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t>INSCHRIJVER A</t>
  </si>
  <si>
    <t>INSCHRIJVER B</t>
  </si>
  <si>
    <t>INSCHRIJVER C</t>
  </si>
  <si>
    <t>INSCHRIJVER D</t>
  </si>
  <si>
    <t>INSCHRIJVER E</t>
  </si>
  <si>
    <t>Bijlage 15 Hulpmiddel scoreberekening</t>
  </si>
  <si>
    <t>Gewogen score</t>
  </si>
  <si>
    <t>PvK Kennis en Advies</t>
  </si>
  <si>
    <t>PvK Werving en Selectie</t>
  </si>
  <si>
    <t>PvK Opdrachtomschrijving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</si>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</sst>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9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2" fillId="10" borderId="1" xfId="0" applyFont="1" applyFill="1" applyBorder="1" applyAlignment="1" applyProtection="1">
      <alignment horizontal="center"/>
    </xf>
    <xf numFmtId="0" fontId="12" fillId="10" borderId="15" xfId="0" applyFont="1" applyFill="1" applyBorder="1"/>
    <xf numFmtId="0" fontId="12" fillId="10" borderId="18" xfId="0" applyFont="1" applyFill="1" applyBorder="1" applyProtection="1"/>
    <xf numFmtId="0" fontId="12" fillId="10" borderId="1" xfId="0" applyFont="1" applyFill="1" applyBorder="1" applyAlignment="1" applyProtection="1">
      <alignment horizontal="left" wrapText="1"/>
    </xf>
    <xf numFmtId="0" fontId="12" fillId="0" borderId="1" xfId="0" applyFont="1" applyBorder="1" applyAlignment="1">
      <alignment horizontal="left" indent="2"/>
    </xf>
    <xf numFmtId="2" fontId="12" fillId="0" borderId="1" xfId="0" applyNumberFormat="1" applyFont="1" applyBorder="1"/>
    <xf numFmtId="0" fontId="12" fillId="0" borderId="1" xfId="0" applyFont="1" applyBorder="1" applyAlignment="1" applyProtection="1">
      <alignment horizontal="left" wrapText="1" indent="2"/>
    </xf>
    <xf numFmtId="0" fontId="12" fillId="10" borderId="1" xfId="0" applyFont="1" applyFill="1" applyBorder="1"/>
    <xf numFmtId="0" fontId="12" fillId="0" borderId="1" xfId="0" applyFont="1" applyBorder="1"/>
    <xf numFmtId="10" fontId="12" fillId="0" borderId="1" xfId="0" applyNumberFormat="1" applyFont="1" applyBorder="1"/>
    <xf numFmtId="0" fontId="12" fillId="10" borderId="1" xfId="0" applyFont="1" applyFill="1" applyBorder="1" applyAlignment="1">
      <alignment wrapText="1"/>
    </xf>
    <xf numFmtId="0" fontId="12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6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Protection="1"/>
    <xf numFmtId="0" fontId="13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2" fillId="6" borderId="16" xfId="0" applyFont="1" applyFill="1" applyBorder="1" applyAlignment="1" applyProtection="1">
      <alignment vertical="center"/>
    </xf>
    <xf numFmtId="0" fontId="6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1" fillId="8" borderId="32" xfId="0" applyFont="1" applyFill="1" applyBorder="1" applyAlignment="1" applyProtection="1">
      <alignment horizontal="center"/>
    </xf>
    <xf numFmtId="0" fontId="11" fillId="8" borderId="33" xfId="0" applyFont="1" applyFill="1" applyBorder="1" applyAlignment="1" applyProtection="1">
      <alignment horizontal="center"/>
    </xf>
    <xf numFmtId="0" fontId="11" fillId="8" borderId="34" xfId="0" applyFont="1" applyFill="1" applyBorder="1" applyAlignment="1" applyProtection="1">
      <alignment horizontal="center"/>
    </xf>
    <xf numFmtId="0" fontId="7" fillId="9" borderId="32" xfId="0" applyFont="1" applyFill="1" applyBorder="1" applyAlignment="1" applyProtection="1">
      <alignment horizontal="center"/>
    </xf>
    <xf numFmtId="0" fontId="7" fillId="9" borderId="33" xfId="0" applyFont="1" applyFill="1" applyBorder="1" applyAlignment="1" applyProtection="1">
      <alignment horizontal="center"/>
    </xf>
    <xf numFmtId="0" fontId="7" fillId="9" borderId="34" xfId="0" applyFont="1" applyFill="1" applyBorder="1" applyAlignment="1" applyProtection="1">
      <alignment horizontal="center"/>
    </xf>
    <xf numFmtId="0" fontId="12" fillId="10" borderId="2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2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19"/>
  <sheetViews>
    <sheetView tabSelected="1" zoomScale="85" zoomScaleNormal="85" workbookViewId="0">
      <selection activeCell="A4" sqref="A4"/>
    </sheetView>
  </sheetViews>
  <sheetFormatPr defaultColWidth="9.140625" defaultRowHeight="11.25" x14ac:dyDescent="0.15"/>
  <cols>
    <col min="1" max="1" width="6.140625" style="5" customWidth="1"/>
    <col min="2" max="2" width="39.5703125" style="5" customWidth="1"/>
    <col min="3" max="3" width="14.140625" style="6" customWidth="1"/>
    <col min="4" max="4" width="25.140625" style="6" customWidth="1"/>
    <col min="5" max="5" width="14.140625" style="5" customWidth="1"/>
    <col min="6" max="7" width="14.140625" style="15" customWidth="1"/>
    <col min="8" max="10" width="14.140625" style="5" customWidth="1"/>
    <col min="11" max="12" width="13" style="5" customWidth="1"/>
    <col min="13" max="13" width="13" style="106" customWidth="1"/>
    <col min="14" max="16384" width="9.140625" style="5"/>
  </cols>
  <sheetData>
    <row r="1" spans="1:13" s="1" customFormat="1" ht="15" x14ac:dyDescent="0.25">
      <c r="A1" s="4" t="s">
        <v>46</v>
      </c>
      <c r="C1" s="2"/>
      <c r="D1" s="2"/>
      <c r="F1" s="108">
        <v>1</v>
      </c>
      <c r="G1" s="108">
        <v>4</v>
      </c>
      <c r="H1" s="108">
        <v>6</v>
      </c>
      <c r="I1" s="108">
        <v>8</v>
      </c>
      <c r="J1" s="108">
        <v>10</v>
      </c>
      <c r="M1" s="104"/>
    </row>
    <row r="2" spans="1:13" s="11" customFormat="1" ht="15" x14ac:dyDescent="0.25">
      <c r="A2" s="4"/>
      <c r="C2" s="13"/>
      <c r="D2" s="13"/>
      <c r="F2" s="108"/>
      <c r="G2" s="108"/>
      <c r="H2" s="108"/>
      <c r="I2" s="108"/>
      <c r="J2" s="108"/>
      <c r="M2" s="104"/>
    </row>
    <row r="3" spans="1:13" s="11" customFormat="1" ht="15" x14ac:dyDescent="0.25">
      <c r="A3" s="4" t="s">
        <v>51</v>
      </c>
      <c r="C3" s="13"/>
      <c r="D3" s="13"/>
      <c r="F3" s="108"/>
      <c r="G3" s="108"/>
      <c r="H3" s="108"/>
      <c r="I3" s="108"/>
      <c r="J3" s="108"/>
      <c r="M3" s="104"/>
    </row>
    <row r="4" spans="1:13" s="1" customFormat="1" ht="7.5" customHeight="1" x14ac:dyDescent="0.25">
      <c r="A4" s="3"/>
      <c r="C4" s="2"/>
      <c r="D4" s="2"/>
      <c r="F4" s="11"/>
      <c r="G4" s="11"/>
      <c r="M4" s="104"/>
    </row>
    <row r="5" spans="1:13" s="1" customFormat="1" ht="18" customHeight="1" thickBot="1" x14ac:dyDescent="0.2">
      <c r="A5" s="114" t="s">
        <v>8</v>
      </c>
      <c r="B5" s="114"/>
      <c r="C5" s="2"/>
      <c r="D5" s="2"/>
      <c r="E5" s="2"/>
      <c r="F5" s="13"/>
      <c r="G5" s="13"/>
      <c r="K5" s="107"/>
      <c r="M5" s="104"/>
    </row>
    <row r="6" spans="1:13" s="12" customFormat="1" ht="36.75" customHeight="1" x14ac:dyDescent="0.15">
      <c r="A6" s="115" t="s">
        <v>37</v>
      </c>
      <c r="B6" s="116"/>
      <c r="C6" s="25" t="s">
        <v>36</v>
      </c>
      <c r="D6" s="23" t="s">
        <v>16</v>
      </c>
      <c r="E6" s="24" t="s">
        <v>47</v>
      </c>
      <c r="F6" s="27"/>
      <c r="G6" s="27"/>
      <c r="J6" s="39" t="s">
        <v>5</v>
      </c>
      <c r="L6" s="104"/>
    </row>
    <row r="7" spans="1:13" s="1" customFormat="1" ht="18" customHeight="1" x14ac:dyDescent="0.25">
      <c r="A7" s="14">
        <v>1</v>
      </c>
      <c r="B7" s="7" t="s">
        <v>48</v>
      </c>
      <c r="C7" s="16"/>
      <c r="D7" s="111">
        <v>20</v>
      </c>
      <c r="E7" s="93">
        <f>C7*D7</f>
        <v>0</v>
      </c>
      <c r="F7" s="28"/>
      <c r="G7" s="28"/>
      <c r="J7" s="32"/>
      <c r="L7" s="104"/>
    </row>
    <row r="8" spans="1:13" s="1" customFormat="1" ht="18" customHeight="1" x14ac:dyDescent="0.25">
      <c r="A8" s="14">
        <v>2</v>
      </c>
      <c r="B8" s="7" t="s">
        <v>49</v>
      </c>
      <c r="C8" s="16"/>
      <c r="D8" s="111">
        <v>40</v>
      </c>
      <c r="E8" s="93">
        <f t="shared" ref="E8:E9" si="0">C8*D8</f>
        <v>0</v>
      </c>
      <c r="F8" s="28"/>
      <c r="G8" s="28"/>
      <c r="J8" s="32"/>
      <c r="L8" s="13"/>
    </row>
    <row r="9" spans="1:13" s="1" customFormat="1" ht="18" customHeight="1" x14ac:dyDescent="0.25">
      <c r="A9" s="14">
        <v>3</v>
      </c>
      <c r="B9" s="7" t="s">
        <v>50</v>
      </c>
      <c r="C9" s="16"/>
      <c r="D9" s="111">
        <v>30</v>
      </c>
      <c r="E9" s="93">
        <f t="shared" si="0"/>
        <v>0</v>
      </c>
      <c r="F9" s="28"/>
      <c r="G9" s="28"/>
      <c r="J9" s="32"/>
      <c r="L9" s="104"/>
    </row>
    <row r="10" spans="1:13" s="1" customFormat="1" ht="18" customHeight="1" thickBot="1" x14ac:dyDescent="0.2">
      <c r="A10" s="8"/>
      <c r="B10" s="117" t="s">
        <v>40</v>
      </c>
      <c r="C10" s="118"/>
      <c r="D10" s="95">
        <f>SUM(D7:D9)</f>
        <v>90</v>
      </c>
      <c r="E10" s="94">
        <f>SUM(E7:E9)</f>
        <v>0</v>
      </c>
      <c r="F10" s="29"/>
      <c r="G10" s="29"/>
      <c r="J10" s="100">
        <f>E10</f>
        <v>0</v>
      </c>
      <c r="L10" s="106"/>
    </row>
    <row r="11" spans="1:13" s="15" customFormat="1" ht="7.5" customHeight="1" x14ac:dyDescent="0.15">
      <c r="B11" s="9"/>
      <c r="C11" s="18"/>
      <c r="D11" s="18"/>
      <c r="E11" s="19"/>
      <c r="F11" s="19"/>
      <c r="G11" s="19"/>
      <c r="H11" s="19"/>
      <c r="I11" s="9"/>
      <c r="J11" s="33"/>
    </row>
    <row r="12" spans="1:13" ht="7.5" customHeight="1" x14ac:dyDescent="0.15">
      <c r="J12" s="33"/>
    </row>
    <row r="13" spans="1:13" ht="18" customHeight="1" thickBot="1" x14ac:dyDescent="0.2">
      <c r="A13" s="114" t="s">
        <v>3</v>
      </c>
      <c r="B13" s="114"/>
      <c r="J13" s="33"/>
    </row>
    <row r="14" spans="1:13" ht="57" thickBot="1" x14ac:dyDescent="0.2">
      <c r="A14" s="115" t="s">
        <v>37</v>
      </c>
      <c r="B14" s="116"/>
      <c r="C14" s="23" t="s">
        <v>9</v>
      </c>
      <c r="D14" s="23" t="s">
        <v>36</v>
      </c>
      <c r="E14" s="23" t="s">
        <v>16</v>
      </c>
      <c r="F14" s="24" t="s">
        <v>47</v>
      </c>
      <c r="J14" s="33"/>
      <c r="M14" s="105"/>
    </row>
    <row r="15" spans="1:13" ht="28.5" customHeight="1" x14ac:dyDescent="0.15">
      <c r="A15" s="109">
        <v>1</v>
      </c>
      <c r="B15" s="110" t="s">
        <v>2</v>
      </c>
      <c r="C15" s="44"/>
      <c r="D15" s="45">
        <f>IF(C15&gt;0,MIN(10,MAX(0,10-10*LOG(C15/1.1,1.5))),0)</f>
        <v>0</v>
      </c>
      <c r="E15" s="112">
        <v>10</v>
      </c>
      <c r="F15" s="46">
        <f>D15*E15</f>
        <v>0</v>
      </c>
      <c r="J15" s="33"/>
      <c r="M15" s="105"/>
    </row>
    <row r="16" spans="1:13" s="15" customFormat="1" ht="21.75" customHeight="1" thickBot="1" x14ac:dyDescent="0.2">
      <c r="A16" s="36"/>
      <c r="B16" s="37"/>
      <c r="C16" s="26"/>
      <c r="D16" s="113" t="s">
        <v>39</v>
      </c>
      <c r="E16" s="95">
        <f>E15</f>
        <v>10</v>
      </c>
      <c r="F16" s="40">
        <f>SUM(F15:F15)</f>
        <v>0</v>
      </c>
      <c r="J16" s="99">
        <f>F16</f>
        <v>0</v>
      </c>
      <c r="M16" s="105"/>
    </row>
    <row r="17" spans="1:13" s="15" customFormat="1" ht="13.5" customHeight="1" thickBot="1" x14ac:dyDescent="0.2">
      <c r="B17" s="9"/>
      <c r="C17" s="18"/>
      <c r="D17" s="18"/>
      <c r="E17" s="19"/>
      <c r="F17" s="19"/>
      <c r="G17" s="19"/>
      <c r="H17" s="19"/>
      <c r="I17" s="9"/>
      <c r="J17" s="33"/>
      <c r="M17" s="105"/>
    </row>
    <row r="18" spans="1:13" s="15" customFormat="1" ht="17.25" customHeight="1" thickBot="1" x14ac:dyDescent="0.2">
      <c r="B18" s="9"/>
      <c r="C18" s="18"/>
      <c r="D18" s="18"/>
      <c r="E18" s="19"/>
      <c r="F18" s="19"/>
      <c r="G18" s="19"/>
      <c r="H18" s="19"/>
      <c r="I18" s="34" t="s">
        <v>6</v>
      </c>
      <c r="J18" s="101">
        <f>SUM(J10:J17)</f>
        <v>0</v>
      </c>
      <c r="M18" s="105"/>
    </row>
    <row r="19" spans="1:13" x14ac:dyDescent="0.15">
      <c r="A19" s="15"/>
      <c r="B19" s="15"/>
      <c r="E19" s="15"/>
      <c r="H19" s="15"/>
      <c r="I19" s="15"/>
      <c r="J19" s="15"/>
    </row>
  </sheetData>
  <sheetProtection selectLockedCells="1"/>
  <mergeCells count="5">
    <mergeCell ref="A5:B5"/>
    <mergeCell ref="A6:B6"/>
    <mergeCell ref="A14:B14"/>
    <mergeCell ref="A13:B13"/>
    <mergeCell ref="B10:C10"/>
  </mergeCells>
  <conditionalFormatting sqref="E16 D10">
    <cfRule type="expression" dxfId="4" priority="2" stopIfTrue="1">
      <formula>$D$10+$E$16&lt;&gt;100</formula>
    </cfRule>
    <cfRule type="expression" dxfId="3" priority="3">
      <formula>$D$10+$E$16=100</formula>
    </cfRule>
  </conditionalFormatting>
  <conditionalFormatting sqref="E10">
    <cfRule type="cellIs" dxfId="2" priority="1" operator="lessThan">
      <formula>468</formula>
    </cfRule>
  </conditionalFormatting>
  <dataValidations count="2">
    <dataValidation type="decimal" operator="greaterThanOrEqual" allowBlank="1" showInputMessage="1" showErrorMessage="1" sqref="C15" xr:uid="{00000000-0002-0000-0000-000000000000}">
      <formula1>0</formula1>
    </dataValidation>
    <dataValidation type="list" showInputMessage="1" showErrorMessage="1" sqref="C7:C9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6" customWidth="1"/>
    <col min="4" max="5" width="14.140625" style="15" customWidth="1"/>
    <col min="6" max="6" width="14.140625" style="6" customWidth="1"/>
    <col min="7" max="10" width="14.140625" style="15" customWidth="1"/>
    <col min="11" max="11" width="12.85546875" style="6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14" t="s">
        <v>3</v>
      </c>
      <c r="B4" s="114"/>
      <c r="F4" s="129" t="s">
        <v>41</v>
      </c>
      <c r="G4" s="130"/>
      <c r="H4" s="130"/>
      <c r="I4" s="130"/>
      <c r="J4" s="131"/>
      <c r="K4" s="132" t="s">
        <v>42</v>
      </c>
      <c r="L4" s="133"/>
      <c r="M4" s="133"/>
      <c r="N4" s="133"/>
      <c r="O4" s="134"/>
      <c r="P4" s="129" t="s">
        <v>43</v>
      </c>
      <c r="Q4" s="130"/>
      <c r="R4" s="130"/>
      <c r="S4" s="130"/>
      <c r="T4" s="131"/>
      <c r="U4" s="132" t="s">
        <v>44</v>
      </c>
      <c r="V4" s="133"/>
      <c r="W4" s="133"/>
      <c r="X4" s="133"/>
      <c r="Y4" s="134"/>
      <c r="Z4" s="129" t="s">
        <v>45</v>
      </c>
      <c r="AA4" s="130"/>
      <c r="AB4" s="130"/>
      <c r="AC4" s="130"/>
      <c r="AD4" s="131"/>
    </row>
    <row r="5" spans="1:30" ht="69" thickTop="1" thickBot="1" x14ac:dyDescent="0.2">
      <c r="A5" s="127" t="s">
        <v>1</v>
      </c>
      <c r="B5" s="128"/>
      <c r="C5" s="69" t="s">
        <v>10</v>
      </c>
      <c r="D5" s="69" t="s">
        <v>16</v>
      </c>
      <c r="E5" s="70" t="s">
        <v>17</v>
      </c>
      <c r="F5" s="23" t="s">
        <v>9</v>
      </c>
      <c r="G5" s="23" t="s">
        <v>13</v>
      </c>
      <c r="H5" s="23" t="s">
        <v>18</v>
      </c>
      <c r="I5" s="23" t="s">
        <v>36</v>
      </c>
      <c r="J5" s="54" t="s">
        <v>38</v>
      </c>
      <c r="K5" s="53" t="s">
        <v>9</v>
      </c>
      <c r="L5" s="23" t="s">
        <v>13</v>
      </c>
      <c r="M5" s="23" t="s">
        <v>18</v>
      </c>
      <c r="N5" s="23" t="s">
        <v>36</v>
      </c>
      <c r="O5" s="54" t="s">
        <v>38</v>
      </c>
      <c r="P5" s="53" t="s">
        <v>9</v>
      </c>
      <c r="Q5" s="23" t="s">
        <v>13</v>
      </c>
      <c r="R5" s="23" t="s">
        <v>18</v>
      </c>
      <c r="S5" s="23" t="s">
        <v>36</v>
      </c>
      <c r="T5" s="54" t="s">
        <v>38</v>
      </c>
      <c r="U5" s="53" t="s">
        <v>9</v>
      </c>
      <c r="V5" s="23" t="s">
        <v>13</v>
      </c>
      <c r="W5" s="23" t="s">
        <v>18</v>
      </c>
      <c r="X5" s="23" t="s">
        <v>36</v>
      </c>
      <c r="Y5" s="54" t="s">
        <v>38</v>
      </c>
      <c r="Z5" s="53" t="s">
        <v>9</v>
      </c>
      <c r="AA5" s="23" t="s">
        <v>13</v>
      </c>
      <c r="AB5" s="23" t="s">
        <v>18</v>
      </c>
      <c r="AC5" s="23" t="s">
        <v>36</v>
      </c>
      <c r="AD5" s="54" t="s">
        <v>38</v>
      </c>
    </row>
    <row r="6" spans="1:30" ht="28.5" customHeight="1" x14ac:dyDescent="0.15">
      <c r="A6" s="122" t="s">
        <v>15</v>
      </c>
      <c r="B6" s="119" t="s">
        <v>14</v>
      </c>
      <c r="C6" s="50"/>
      <c r="D6" s="96">
        <v>6</v>
      </c>
      <c r="E6" s="75">
        <f>SMALL(F16:F20,1)</f>
        <v>1.1200000000000001</v>
      </c>
      <c r="F6" s="65">
        <v>1.1200000000000001</v>
      </c>
      <c r="G6" s="51"/>
      <c r="H6" s="52"/>
      <c r="I6" s="45">
        <f>IF(F6&gt;0,MIN(10,MAX(0,10-10*LOG(F6/$E6,2))),0)</f>
        <v>10</v>
      </c>
      <c r="J6" s="56">
        <f>I6*$D6</f>
        <v>60</v>
      </c>
      <c r="K6" s="55">
        <v>1.2</v>
      </c>
      <c r="L6" s="51"/>
      <c r="M6" s="52"/>
      <c r="N6" s="45">
        <f>IF(K6&gt;0,MIN(10,MAX(0,10-10*LOG(K6/$E6,2))),0)</f>
        <v>9.0046432644908556</v>
      </c>
      <c r="O6" s="56">
        <f>N6*$D6</f>
        <v>54.027859586945134</v>
      </c>
      <c r="P6" s="55">
        <v>1.1399999999999999</v>
      </c>
      <c r="Q6" s="51"/>
      <c r="R6" s="52"/>
      <c r="S6" s="45">
        <f>IF(P6&gt;0,MIN(10,MAX(0,10-10*LOG(P6/$E6,2))),0)</f>
        <v>9.744649078928628</v>
      </c>
      <c r="T6" s="56">
        <f>S6*$D6</f>
        <v>58.467894473571768</v>
      </c>
      <c r="U6" s="55">
        <v>1.25</v>
      </c>
      <c r="V6" s="51"/>
      <c r="W6" s="52"/>
      <c r="X6" s="45">
        <f>IF(U6&gt;0,MIN(10,MAX(0,10-10*LOG(U6/$E6,2))),0)</f>
        <v>8.4157063739551727</v>
      </c>
      <c r="Y6" s="56">
        <f>X6*$D6</f>
        <v>50.494238243731033</v>
      </c>
      <c r="Z6" s="55">
        <v>1.1599999999999999</v>
      </c>
      <c r="AA6" s="51"/>
      <c r="AB6" s="52"/>
      <c r="AC6" s="45">
        <f>IF(Z6&gt;0,MIN(10,MAX(0,10-10*LOG(Z6/$E6,2))),0)</f>
        <v>9.4937392693003222</v>
      </c>
      <c r="AD6" s="56">
        <f>AC6*$D6</f>
        <v>56.962435615801937</v>
      </c>
    </row>
    <row r="7" spans="1:30" ht="28.5" customHeight="1" x14ac:dyDescent="0.15">
      <c r="A7" s="123"/>
      <c r="B7" s="120"/>
      <c r="C7" s="41" t="s">
        <v>4</v>
      </c>
      <c r="D7" s="97">
        <v>10</v>
      </c>
      <c r="E7" s="75">
        <f>SMALL(G16:G20,1)</f>
        <v>1.1057999999999999</v>
      </c>
      <c r="F7" s="66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8">
        <f t="shared" ref="J7:J9" si="0">I7*$D7</f>
        <v>98.159174451954044</v>
      </c>
      <c r="K7" s="57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8">
        <f t="shared" ref="O7:O9" si="1">N7*$D7</f>
        <v>92.599941855622333</v>
      </c>
      <c r="P7" s="57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8">
        <f t="shared" ref="T7:T9" si="2">S7*$D7</f>
        <v>100</v>
      </c>
      <c r="U7" s="57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8">
        <f t="shared" ref="Y7:Y9" si="3">X7*$D7</f>
        <v>88.205607096862593</v>
      </c>
      <c r="Z7" s="57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8">
        <f t="shared" ref="AD7:AD9" si="4">AC7*$D7</f>
        <v>97.490901903716946</v>
      </c>
    </row>
    <row r="8" spans="1:30" ht="33" customHeight="1" x14ac:dyDescent="0.15">
      <c r="A8" s="123"/>
      <c r="B8" s="120"/>
      <c r="C8" s="42" t="s">
        <v>11</v>
      </c>
      <c r="D8" s="102">
        <v>3</v>
      </c>
      <c r="E8" s="75">
        <f>SMALL(H16:H20,1)</f>
        <v>1.0903999999999998</v>
      </c>
      <c r="F8" s="67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8">
        <f t="shared" si="0"/>
        <v>28.840762049186409</v>
      </c>
      <c r="K8" s="59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8">
        <f t="shared" si="1"/>
        <v>27.621502514266034</v>
      </c>
      <c r="P8" s="59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8">
        <f t="shared" si="2"/>
        <v>29.841519957579347</v>
      </c>
      <c r="U8" s="59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8">
        <f t="shared" si="3"/>
        <v>26.307898614365229</v>
      </c>
      <c r="Z8" s="59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8">
        <f t="shared" si="4"/>
        <v>30</v>
      </c>
    </row>
    <row r="9" spans="1:30" ht="33" customHeight="1" thickBot="1" x14ac:dyDescent="0.2">
      <c r="A9" s="124"/>
      <c r="B9" s="121"/>
      <c r="C9" s="47" t="s">
        <v>12</v>
      </c>
      <c r="D9" s="98">
        <v>1</v>
      </c>
      <c r="E9" s="75">
        <f>SMALL(I16:I20,1)</f>
        <v>1.0555999999999999</v>
      </c>
      <c r="F9" s="68"/>
      <c r="G9" s="48">
        <v>0</v>
      </c>
      <c r="H9" s="47">
        <f>IF(F6&lt;&gt;0,F6-(F6*G9),0)</f>
        <v>1.1200000000000001</v>
      </c>
      <c r="I9" s="49">
        <f>IF(H9&gt;0,MIN(10,MAX(0,10-10*LOG(H9/$E9,2))),0)</f>
        <v>9.1456452349393906</v>
      </c>
      <c r="J9" s="61">
        <f t="shared" si="0"/>
        <v>9.1456452349393906</v>
      </c>
      <c r="K9" s="60"/>
      <c r="L9" s="48">
        <v>0.05</v>
      </c>
      <c r="M9" s="47">
        <f>IF(K6&lt;&gt;0,K6-(K6*L9),0)</f>
        <v>1.1399999999999999</v>
      </c>
      <c r="N9" s="49">
        <f>IF(M9&gt;0,MIN(10,MAX(0,10-10*LOG(M9/$E9,2))),0)</f>
        <v>8.8902943138680186</v>
      </c>
      <c r="O9" s="61">
        <f t="shared" si="1"/>
        <v>8.8902943138680186</v>
      </c>
      <c r="P9" s="60"/>
      <c r="Q9" s="48">
        <v>0.04</v>
      </c>
      <c r="R9" s="47">
        <f>IF(P6&lt;&gt;0,P6-(P6*Q9),0)</f>
        <v>1.0943999999999998</v>
      </c>
      <c r="S9" s="49">
        <f>IF(R9&gt;0,MIN(10,MAX(0,10-10*LOG(R9/$E9,2))),0)</f>
        <v>9.479231204403705</v>
      </c>
      <c r="T9" s="61">
        <f t="shared" si="2"/>
        <v>9.479231204403705</v>
      </c>
      <c r="U9" s="60"/>
      <c r="V9" s="48">
        <v>0.06</v>
      </c>
      <c r="W9" s="47">
        <f>IF(U6&lt;&gt;0,U6-(U6*V9),0)</f>
        <v>1.175</v>
      </c>
      <c r="X9" s="49">
        <f>IF(W9&gt;0,MIN(10,MAX(0,10-10*LOG(W9/$E9,2))),0)</f>
        <v>8.454024989865438</v>
      </c>
      <c r="Y9" s="61">
        <f t="shared" si="3"/>
        <v>8.454024989865438</v>
      </c>
      <c r="Z9" s="60"/>
      <c r="AA9" s="48">
        <v>0.09</v>
      </c>
      <c r="AB9" s="47">
        <f>IF(Z6&lt;&gt;0,Z6-(Z6*AA9),0)</f>
        <v>1.0555999999999999</v>
      </c>
      <c r="AC9" s="49">
        <f>IF(AB9&gt;0,MIN(10,MAX(0,10-10*LOG(AB9/$E9,2))),0)</f>
        <v>10</v>
      </c>
      <c r="AD9" s="61">
        <f t="shared" si="4"/>
        <v>10</v>
      </c>
    </row>
    <row r="10" spans="1:30" ht="21.75" customHeight="1" thickBot="1" x14ac:dyDescent="0.2">
      <c r="A10" s="71"/>
      <c r="B10" s="72"/>
      <c r="C10" s="73"/>
      <c r="D10" s="103">
        <f>SUM(D6:D9)</f>
        <v>20</v>
      </c>
      <c r="E10" s="74"/>
      <c r="F10" s="63"/>
      <c r="G10" s="63"/>
      <c r="H10" s="125" t="s">
        <v>7</v>
      </c>
      <c r="I10" s="126"/>
      <c r="J10" s="64">
        <f>SUM(J6:J9)</f>
        <v>196.14558173607983</v>
      </c>
      <c r="K10" s="62"/>
      <c r="L10" s="63"/>
      <c r="M10" s="125" t="s">
        <v>7</v>
      </c>
      <c r="N10" s="126"/>
      <c r="O10" s="64">
        <f>SUM(O6:O9)</f>
        <v>183.13959827070153</v>
      </c>
      <c r="P10" s="62"/>
      <c r="Q10" s="63"/>
      <c r="R10" s="125" t="s">
        <v>7</v>
      </c>
      <c r="S10" s="126"/>
      <c r="T10" s="64">
        <f>SUM(T6:T9)</f>
        <v>197.78864563555481</v>
      </c>
      <c r="U10" s="62"/>
      <c r="V10" s="63"/>
      <c r="W10" s="125" t="s">
        <v>7</v>
      </c>
      <c r="X10" s="126"/>
      <c r="Y10" s="64">
        <f>SUM(Y6:Y9)</f>
        <v>173.46176894482431</v>
      </c>
      <c r="Z10" s="62"/>
      <c r="AA10" s="63"/>
      <c r="AB10" s="125" t="s">
        <v>7</v>
      </c>
      <c r="AC10" s="126"/>
      <c r="AD10" s="64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15">
      <c r="F16" s="76">
        <f>F6</f>
        <v>1.1200000000000001</v>
      </c>
      <c r="G16" s="77">
        <f>H7</f>
        <v>1.1200000000000001</v>
      </c>
      <c r="H16" s="77">
        <f>H8</f>
        <v>1.1200000000000001</v>
      </c>
      <c r="I16" s="77">
        <f>H9</f>
        <v>1.1200000000000001</v>
      </c>
    </row>
    <row r="17" spans="6:9" x14ac:dyDescent="0.15">
      <c r="F17" s="76">
        <f>K6</f>
        <v>1.2</v>
      </c>
      <c r="G17" s="77">
        <f>M7</f>
        <v>1.1639999999999999</v>
      </c>
      <c r="H17" s="77">
        <f>M8</f>
        <v>1.1519999999999999</v>
      </c>
      <c r="I17" s="77">
        <f>M9</f>
        <v>1.1399999999999999</v>
      </c>
    </row>
    <row r="18" spans="6:9" x14ac:dyDescent="0.15">
      <c r="F18" s="76">
        <f>P6</f>
        <v>1.1399999999999999</v>
      </c>
      <c r="G18" s="77">
        <f>R7</f>
        <v>1.1057999999999999</v>
      </c>
      <c r="H18" s="77">
        <f>R8</f>
        <v>1.0943999999999998</v>
      </c>
      <c r="I18" s="77">
        <f>R9</f>
        <v>1.0943999999999998</v>
      </c>
    </row>
    <row r="19" spans="6:9" x14ac:dyDescent="0.15">
      <c r="F19" s="76">
        <f>U6</f>
        <v>1.25</v>
      </c>
      <c r="G19" s="77">
        <f>W7</f>
        <v>1.2</v>
      </c>
      <c r="H19" s="77">
        <f>W8</f>
        <v>1.1875</v>
      </c>
      <c r="I19" s="77">
        <f>W9</f>
        <v>1.175</v>
      </c>
    </row>
    <row r="20" spans="6:9" x14ac:dyDescent="0.15">
      <c r="F20" s="76">
        <f>Z6</f>
        <v>1.1599999999999999</v>
      </c>
      <c r="G20" s="77">
        <f>AB7</f>
        <v>1.1252</v>
      </c>
      <c r="H20" s="77">
        <f>AB8</f>
        <v>1.0903999999999998</v>
      </c>
      <c r="I20" s="77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78"/>
    </row>
    <row r="4" spans="2:12" x14ac:dyDescent="0.25">
      <c r="B4" s="80" t="s">
        <v>32</v>
      </c>
      <c r="C4" s="135" t="s">
        <v>19</v>
      </c>
      <c r="D4" s="136"/>
      <c r="E4" s="136"/>
      <c r="F4" s="136"/>
      <c r="G4" s="137"/>
    </row>
    <row r="5" spans="2:12" x14ac:dyDescent="0.25">
      <c r="B5" s="81"/>
      <c r="C5" s="79" t="s">
        <v>20</v>
      </c>
      <c r="D5" s="79" t="s">
        <v>21</v>
      </c>
      <c r="E5" s="79" t="s">
        <v>22</v>
      </c>
      <c r="F5" s="79" t="s">
        <v>23</v>
      </c>
      <c r="G5" s="79" t="s">
        <v>24</v>
      </c>
    </row>
    <row r="6" spans="2:12" ht="26.25" x14ac:dyDescent="0.25">
      <c r="B6" s="82" t="s">
        <v>25</v>
      </c>
      <c r="C6" s="79"/>
      <c r="D6" s="79"/>
      <c r="E6" s="79"/>
      <c r="F6" s="79"/>
      <c r="G6" s="79"/>
    </row>
    <row r="7" spans="2:12" x14ac:dyDescent="0.25">
      <c r="B7" s="83" t="s">
        <v>31</v>
      </c>
      <c r="C7" s="84">
        <f>'Hulpmiddel scoreberekening (2)'!F6</f>
        <v>1.1200000000000001</v>
      </c>
      <c r="D7" s="84">
        <f>'Hulpmiddel scoreberekening (2)'!K6</f>
        <v>1.2</v>
      </c>
      <c r="E7" s="84">
        <f>'Hulpmiddel scoreberekening (2)'!P6</f>
        <v>1.1399999999999999</v>
      </c>
      <c r="F7" s="84">
        <f>'Hulpmiddel scoreberekening (2)'!U6</f>
        <v>1.25</v>
      </c>
      <c r="G7" s="84">
        <f>'Hulpmiddel scoreberekening (2)'!Z6</f>
        <v>1.1599999999999999</v>
      </c>
    </row>
    <row r="8" spans="2:12" x14ac:dyDescent="0.25">
      <c r="B8" s="85" t="s">
        <v>30</v>
      </c>
      <c r="C8" s="84">
        <f>'Hulpmiddel scoreberekening (2)'!I6</f>
        <v>10</v>
      </c>
      <c r="D8" s="84">
        <f>'Hulpmiddel scoreberekening (2)'!N6</f>
        <v>9.0046432644908556</v>
      </c>
      <c r="E8" s="84">
        <f>'Hulpmiddel scoreberekening (2)'!S6</f>
        <v>9.744649078928628</v>
      </c>
      <c r="F8" s="84">
        <f>'Hulpmiddel scoreberekening (2)'!X6</f>
        <v>8.4157063739551727</v>
      </c>
      <c r="G8" s="84">
        <f>'Hulpmiddel scoreberekening (2)'!AC6</f>
        <v>9.4937392693003222</v>
      </c>
    </row>
    <row r="9" spans="2:12" ht="26.25" x14ac:dyDescent="0.25">
      <c r="B9" s="89" t="s">
        <v>33</v>
      </c>
      <c r="C9" s="86"/>
      <c r="D9" s="86"/>
      <c r="E9" s="86"/>
      <c r="F9" s="86"/>
      <c r="G9" s="86"/>
      <c r="J9" s="90" t="s">
        <v>19</v>
      </c>
      <c r="K9" s="90" t="s">
        <v>34</v>
      </c>
      <c r="L9" s="90" t="s">
        <v>35</v>
      </c>
    </row>
    <row r="10" spans="2:12" x14ac:dyDescent="0.25">
      <c r="B10" s="87" t="s">
        <v>27</v>
      </c>
      <c r="C10" s="87"/>
      <c r="D10" s="87"/>
      <c r="E10" s="87"/>
      <c r="F10" s="87"/>
      <c r="G10" s="87"/>
      <c r="J10" s="91" t="s">
        <v>20</v>
      </c>
      <c r="K10" s="92">
        <f>C7</f>
        <v>1.1200000000000001</v>
      </c>
      <c r="L10" s="92">
        <f>C8</f>
        <v>10</v>
      </c>
    </row>
    <row r="11" spans="2:12" x14ac:dyDescent="0.25">
      <c r="B11" s="83" t="s">
        <v>26</v>
      </c>
      <c r="C11" s="88">
        <f>'Hulpmiddel scoreberekening (2)'!G7</f>
        <v>0</v>
      </c>
      <c r="D11" s="88">
        <f>'Hulpmiddel scoreberekening (2)'!L7</f>
        <v>0.03</v>
      </c>
      <c r="E11" s="88">
        <f>'Hulpmiddel scoreberekening (2)'!Q7</f>
        <v>0.03</v>
      </c>
      <c r="F11" s="88">
        <f>'Hulpmiddel scoreberekening (2)'!V7</f>
        <v>0.04</v>
      </c>
      <c r="G11" s="88">
        <f>'Hulpmiddel scoreberekening (2)'!AA7</f>
        <v>0.03</v>
      </c>
      <c r="J11" s="91" t="s">
        <v>21</v>
      </c>
      <c r="K11" s="92">
        <f>D7</f>
        <v>1.2</v>
      </c>
      <c r="L11" s="92">
        <f>D8</f>
        <v>9.0046432644908556</v>
      </c>
    </row>
    <row r="12" spans="2:12" x14ac:dyDescent="0.25">
      <c r="B12" s="83" t="s">
        <v>18</v>
      </c>
      <c r="C12" s="84">
        <f>'Hulpmiddel scoreberekening (2)'!H7</f>
        <v>1.1200000000000001</v>
      </c>
      <c r="D12" s="84">
        <f>'Hulpmiddel scoreberekening (2)'!M7</f>
        <v>1.1639999999999999</v>
      </c>
      <c r="E12" s="84">
        <f>'Hulpmiddel scoreberekening (2)'!R7</f>
        <v>1.1057999999999999</v>
      </c>
      <c r="F12" s="84">
        <f>'Hulpmiddel scoreberekening (2)'!W7</f>
        <v>1.2</v>
      </c>
      <c r="G12" s="84">
        <f>'Hulpmiddel scoreberekening (2)'!AB7</f>
        <v>1.1252</v>
      </c>
      <c r="J12" s="91" t="s">
        <v>22</v>
      </c>
      <c r="K12" s="92">
        <f>E7</f>
        <v>1.1399999999999999</v>
      </c>
      <c r="L12" s="92">
        <f>E8</f>
        <v>9.744649078928628</v>
      </c>
    </row>
    <row r="13" spans="2:12" x14ac:dyDescent="0.25">
      <c r="B13" s="85" t="s">
        <v>30</v>
      </c>
      <c r="C13" s="84">
        <f>'Hulpmiddel scoreberekening (2)'!I7</f>
        <v>9.8159174451954048</v>
      </c>
      <c r="D13" s="84">
        <f>'Hulpmiddel scoreberekening (2)'!N7</f>
        <v>9.259994185562233</v>
      </c>
      <c r="E13" s="84">
        <f>'Hulpmiddel scoreberekening (2)'!S7</f>
        <v>10</v>
      </c>
      <c r="F13" s="84">
        <f>'Hulpmiddel scoreberekening (2)'!X7</f>
        <v>8.8205607096862586</v>
      </c>
      <c r="G13" s="84">
        <f>'Hulpmiddel scoreberekening (2)'!AC7</f>
        <v>9.7490901903716942</v>
      </c>
      <c r="J13" s="91" t="s">
        <v>23</v>
      </c>
      <c r="K13" s="92">
        <f>F7</f>
        <v>1.25</v>
      </c>
      <c r="L13" s="92">
        <f>F8</f>
        <v>8.4157063739551727</v>
      </c>
    </row>
    <row r="14" spans="2:12" x14ac:dyDescent="0.25">
      <c r="B14" s="87" t="s">
        <v>28</v>
      </c>
      <c r="C14" s="87"/>
      <c r="D14" s="87"/>
      <c r="E14" s="87"/>
      <c r="F14" s="87"/>
      <c r="G14" s="87"/>
      <c r="J14" s="91" t="s">
        <v>24</v>
      </c>
      <c r="K14" s="92">
        <f>G7</f>
        <v>1.1599999999999999</v>
      </c>
      <c r="L14" s="92">
        <f>G8</f>
        <v>9.4937392693003222</v>
      </c>
    </row>
    <row r="15" spans="2:12" x14ac:dyDescent="0.25">
      <c r="B15" s="83" t="s">
        <v>26</v>
      </c>
      <c r="C15" s="88">
        <f>'Hulpmiddel scoreberekening (2)'!G8</f>
        <v>0</v>
      </c>
      <c r="D15" s="88">
        <f>'Hulpmiddel scoreberekening (2)'!L8</f>
        <v>0.04</v>
      </c>
      <c r="E15" s="88">
        <f>'Hulpmiddel scoreberekening (2)'!Q8</f>
        <v>0.04</v>
      </c>
      <c r="F15" s="88">
        <f>'Hulpmiddel scoreberekening (2)'!V8</f>
        <v>0.05</v>
      </c>
      <c r="G15" s="88">
        <f>'Hulpmiddel scoreberekening (2)'!AA8</f>
        <v>0.06</v>
      </c>
    </row>
    <row r="16" spans="2:12" x14ac:dyDescent="0.25">
      <c r="B16" s="83" t="s">
        <v>18</v>
      </c>
      <c r="C16" s="84">
        <f>'Hulpmiddel scoreberekening (2)'!H8</f>
        <v>1.1200000000000001</v>
      </c>
      <c r="D16" s="84">
        <f>'Hulpmiddel scoreberekening (2)'!M8</f>
        <v>1.1519999999999999</v>
      </c>
      <c r="E16" s="84">
        <f>'Hulpmiddel scoreberekening (2)'!R8</f>
        <v>1.0943999999999998</v>
      </c>
      <c r="F16" s="84">
        <f>'Hulpmiddel scoreberekening (2)'!W8</f>
        <v>1.1875</v>
      </c>
      <c r="G16" s="84">
        <f>'Hulpmiddel scoreberekening (2)'!AB8</f>
        <v>1.0903999999999998</v>
      </c>
    </row>
    <row r="17" spans="2:7" x14ac:dyDescent="0.25">
      <c r="B17" s="85" t="s">
        <v>30</v>
      </c>
      <c r="C17" s="84">
        <f>'Hulpmiddel scoreberekening (2)'!I8</f>
        <v>9.6135873497288031</v>
      </c>
      <c r="D17" s="84">
        <f>'Hulpmiddel scoreberekening (2)'!N8</f>
        <v>9.2071675047553452</v>
      </c>
      <c r="E17" s="84">
        <f>'Hulpmiddel scoreberekening (2)'!S8</f>
        <v>9.9471733191931158</v>
      </c>
      <c r="F17" s="84">
        <f>'Hulpmiddel scoreberekening (2)'!X8</f>
        <v>8.7692995381217429</v>
      </c>
      <c r="G17" s="84">
        <f>'Hulpmiddel scoreberekening (2)'!AC8</f>
        <v>10</v>
      </c>
    </row>
    <row r="18" spans="2:7" x14ac:dyDescent="0.25">
      <c r="B18" s="87" t="s">
        <v>29</v>
      </c>
      <c r="C18" s="87"/>
      <c r="D18" s="87"/>
      <c r="E18" s="87"/>
      <c r="F18" s="87"/>
      <c r="G18" s="87"/>
    </row>
    <row r="19" spans="2:7" x14ac:dyDescent="0.25">
      <c r="B19" s="83" t="s">
        <v>26</v>
      </c>
      <c r="C19" s="88">
        <f>'Hulpmiddel scoreberekening (2)'!G9</f>
        <v>0</v>
      </c>
      <c r="D19" s="88">
        <f>'Hulpmiddel scoreberekening (2)'!L9</f>
        <v>0.05</v>
      </c>
      <c r="E19" s="88">
        <f>'Hulpmiddel scoreberekening (2)'!Q9</f>
        <v>0.04</v>
      </c>
      <c r="F19" s="88">
        <f>'Hulpmiddel scoreberekening (2)'!V9</f>
        <v>0.06</v>
      </c>
      <c r="G19" s="88">
        <f>'Hulpmiddel scoreberekening (2)'!AA9</f>
        <v>0.09</v>
      </c>
    </row>
    <row r="20" spans="2:7" x14ac:dyDescent="0.25">
      <c r="B20" s="83" t="s">
        <v>18</v>
      </c>
      <c r="C20" s="84">
        <f>'Hulpmiddel scoreberekening (2)'!H9</f>
        <v>1.1200000000000001</v>
      </c>
      <c r="D20" s="84">
        <f>'Hulpmiddel scoreberekening (2)'!M9</f>
        <v>1.1399999999999999</v>
      </c>
      <c r="E20" s="84">
        <f>'Hulpmiddel scoreberekening (2)'!R9</f>
        <v>1.0943999999999998</v>
      </c>
      <c r="F20" s="84">
        <f>'Hulpmiddel scoreberekening (2)'!W9</f>
        <v>1.175</v>
      </c>
      <c r="G20" s="84">
        <f>'Hulpmiddel scoreberekening (2)'!AB9</f>
        <v>1.0555999999999999</v>
      </c>
    </row>
    <row r="21" spans="2:7" x14ac:dyDescent="0.25">
      <c r="B21" s="85" t="s">
        <v>30</v>
      </c>
      <c r="C21" s="84">
        <f>'Hulpmiddel scoreberekening (2)'!I9</f>
        <v>9.1456452349393906</v>
      </c>
      <c r="D21" s="84">
        <f>'Hulpmiddel scoreberekening (2)'!N9</f>
        <v>8.8902943138680186</v>
      </c>
      <c r="E21" s="84">
        <f>'Hulpmiddel scoreberekening (2)'!S9</f>
        <v>9.479231204403705</v>
      </c>
      <c r="F21" s="84">
        <f>'Hulpmiddel scoreberekening (2)'!X9</f>
        <v>8.454024989865438</v>
      </c>
      <c r="G21" s="84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BE98F3725154F99D8F529B535A096" ma:contentTypeVersion="10" ma:contentTypeDescription="Een nieuw document maken." ma:contentTypeScope="" ma:versionID="9ca129b496cbc413bfa3f7897d468e6a">
  <xsd:schema xmlns:xsd="http://www.w3.org/2001/XMLSchema" xmlns:xs="http://www.w3.org/2001/XMLSchema" xmlns:p="http://schemas.microsoft.com/office/2006/metadata/properties" xmlns:ns2="4a24cf69-f7f4-4567-b088-bca71f3de632" xmlns:ns3="56de9131-80ac-4576-8360-946d626cc9d5" targetNamespace="http://schemas.microsoft.com/office/2006/metadata/properties" ma:root="true" ma:fieldsID="55e98f927d131398a75fc3e9b3516fbd" ns2:_="" ns3:_="">
    <xsd:import namespace="4a24cf69-f7f4-4567-b088-bca71f3de632"/>
    <xsd:import namespace="56de9131-80ac-4576-8360-946d626cc9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4cf69-f7f4-4567-b088-bca71f3de6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6586314-ce16-485c-bd15-3bd44fefd00b}" ma:internalName="TaxCatchAll" ma:showField="CatchAllData" ma:web="4a24cf69-f7f4-4567-b088-bca71f3de6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e9131-80ac-4576-8360-946d626cc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de9131-80ac-4576-8360-946d626cc9d5">
      <Terms xmlns="http://schemas.microsoft.com/office/infopath/2007/PartnerControls"/>
    </lcf76f155ced4ddcb4097134ff3c332f>
    <TaxCatchAll xmlns="4a24cf69-f7f4-4567-b088-bca71f3de6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35D2B6-0CE0-4E53-8A1C-99FDBB570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4cf69-f7f4-4567-b088-bca71f3de632"/>
    <ds:schemaRef ds:uri="56de9131-80ac-4576-8360-946d626cc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A22890-44AE-464F-B1B1-7CDB4661742D}">
  <ds:schemaRefs>
    <ds:schemaRef ds:uri="http://schemas.microsoft.com/office/2006/metadata/properties"/>
    <ds:schemaRef ds:uri="http://schemas.microsoft.com/office/infopath/2007/PartnerControls"/>
    <ds:schemaRef ds:uri="56de9131-80ac-4576-8360-946d626cc9d5"/>
    <ds:schemaRef ds:uri="4a24cf69-f7f4-4567-b088-bca71f3de632"/>
  </ds:schemaRefs>
</ds:datastoreItem>
</file>

<file path=customXml/itemProps3.xml><?xml version="1.0" encoding="utf-8"?>
<ds:datastoreItem xmlns:ds="http://schemas.openxmlformats.org/officeDocument/2006/customXml" ds:itemID="{CC5852B9-3DD5-42AD-9BE1-35E5E887AC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Koops, R.R. (Ralf)</cp:lastModifiedBy>
  <cp:lastPrinted>2016-02-08T08:54:06Z</cp:lastPrinted>
  <dcterms:created xsi:type="dcterms:W3CDTF">2006-09-16T00:00:00Z</dcterms:created>
  <dcterms:modified xsi:type="dcterms:W3CDTF">2023-10-16T06:19:27Z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2022-10-17T08:33:08Z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e21b8ba5-6716-45fb-8e93-4986963f5641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0x010100E05BE98F3725154F99D8F529B535A096</vt:lpwstr>
  </property>
</Properties>
</file>