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Publiceren/TenderNed/"/>
    </mc:Choice>
  </mc:AlternateContent>
  <xr:revisionPtr revIDLastSave="305" documentId="8_{356C43B8-8685-424C-97C0-913F8B6BDC85}" xr6:coauthVersionLast="47" xr6:coauthVersionMax="47" xr10:uidLastSave="{00ABFC1F-1B67-417E-BC3A-34108CE403AE}"/>
  <bookViews>
    <workbookView xWindow="-28920" yWindow="-15" windowWidth="29040" windowHeight="1572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Blad1!$A$15:$Q$64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K44" i="1"/>
  <c r="M44" i="1"/>
  <c r="O44" i="1" s="1"/>
  <c r="N44" i="1"/>
  <c r="P44" i="1" s="1"/>
  <c r="H45" i="1"/>
  <c r="K45" i="1"/>
  <c r="M45" i="1"/>
  <c r="N45" i="1"/>
  <c r="P45" i="1" s="1"/>
  <c r="O45" i="1"/>
  <c r="Q45" i="1" s="1"/>
  <c r="H46" i="1"/>
  <c r="K46" i="1"/>
  <c r="M46" i="1"/>
  <c r="O46" i="1" s="1"/>
  <c r="N46" i="1"/>
  <c r="P46" i="1" s="1"/>
  <c r="H41" i="1"/>
  <c r="K41" i="1"/>
  <c r="M41" i="1"/>
  <c r="O41" i="1" s="1"/>
  <c r="N41" i="1"/>
  <c r="P41" i="1" s="1"/>
  <c r="H42" i="1"/>
  <c r="K42" i="1"/>
  <c r="M42" i="1"/>
  <c r="O42" i="1" s="1"/>
  <c r="N42" i="1"/>
  <c r="P42" i="1" s="1"/>
  <c r="D3" i="2"/>
  <c r="D4" i="2"/>
  <c r="K17" i="2" s="1"/>
  <c r="D7" i="2"/>
  <c r="S16" i="2" s="1"/>
  <c r="D8" i="2"/>
  <c r="D10" i="2"/>
  <c r="F8" i="2"/>
  <c r="F7" i="2"/>
  <c r="V16" i="2" s="1"/>
  <c r="X16" i="2" s="1"/>
  <c r="F6" i="2"/>
  <c r="N19" i="2" s="1"/>
  <c r="P19" i="2" s="1"/>
  <c r="F5" i="2"/>
  <c r="F4" i="2"/>
  <c r="V19" i="2" s="1"/>
  <c r="X19" i="2" s="1"/>
  <c r="F3" i="2"/>
  <c r="V20" i="2" s="1"/>
  <c r="X20" i="2" s="1"/>
  <c r="F9" i="2"/>
  <c r="S23" i="2"/>
  <c r="M23" i="2"/>
  <c r="O23" i="2" s="1"/>
  <c r="H54" i="1"/>
  <c r="H55" i="1"/>
  <c r="H47" i="1"/>
  <c r="H48" i="1"/>
  <c r="H49" i="1"/>
  <c r="H16" i="1"/>
  <c r="H21" i="1"/>
  <c r="H25" i="1"/>
  <c r="H26" i="1"/>
  <c r="H31" i="1"/>
  <c r="H32" i="1"/>
  <c r="H33" i="1"/>
  <c r="H34" i="1"/>
  <c r="H35" i="1"/>
  <c r="H36" i="1"/>
  <c r="H37" i="1"/>
  <c r="H38" i="1"/>
  <c r="H39" i="1"/>
  <c r="H40" i="1"/>
  <c r="H50" i="1"/>
  <c r="H51" i="1"/>
  <c r="H52" i="1"/>
  <c r="H56" i="1"/>
  <c r="H57" i="1"/>
  <c r="H58" i="1"/>
  <c r="H60" i="1"/>
  <c r="H61" i="1"/>
  <c r="H62" i="1"/>
  <c r="H63" i="1"/>
  <c r="H64" i="1"/>
  <c r="H27" i="1"/>
  <c r="H28" i="1"/>
  <c r="H29" i="1"/>
  <c r="H22" i="1"/>
  <c r="H23" i="1"/>
  <c r="H59" i="1"/>
  <c r="H24" i="1"/>
  <c r="H17" i="1"/>
  <c r="H18" i="1"/>
  <c r="H19" i="1"/>
  <c r="H20" i="1"/>
  <c r="H30" i="1"/>
  <c r="H53" i="1"/>
  <c r="H43" i="1"/>
  <c r="K61" i="1"/>
  <c r="M61" i="1"/>
  <c r="O61" i="1" s="1"/>
  <c r="N61" i="1"/>
  <c r="P61" i="1" s="1"/>
  <c r="N59" i="1"/>
  <c r="P59" i="1" s="1"/>
  <c r="N24" i="1"/>
  <c r="P24" i="1" s="1"/>
  <c r="N17" i="1"/>
  <c r="P17" i="1" s="1"/>
  <c r="N18" i="1"/>
  <c r="P18" i="1" s="1"/>
  <c r="N19" i="1"/>
  <c r="P19" i="1" s="1"/>
  <c r="N20" i="1"/>
  <c r="P20" i="1" s="1"/>
  <c r="N53" i="1"/>
  <c r="P53" i="1" s="1"/>
  <c r="N54" i="1"/>
  <c r="P54" i="1" s="1"/>
  <c r="N55" i="1"/>
  <c r="P55" i="1" s="1"/>
  <c r="N47" i="1"/>
  <c r="P47" i="1" s="1"/>
  <c r="N48" i="1"/>
  <c r="P48" i="1" s="1"/>
  <c r="N49" i="1"/>
  <c r="P49" i="1" s="1"/>
  <c r="N43" i="1"/>
  <c r="N16" i="1"/>
  <c r="P16" i="1" s="1"/>
  <c r="N27" i="1"/>
  <c r="P27" i="1" s="1"/>
  <c r="N28" i="1"/>
  <c r="P28" i="1" s="1"/>
  <c r="N29" i="1"/>
  <c r="P29" i="1" s="1"/>
  <c r="N22" i="1"/>
  <c r="P22" i="1" s="1"/>
  <c r="N23" i="1"/>
  <c r="P23" i="1" s="1"/>
  <c r="M59" i="1"/>
  <c r="O59" i="1" s="1"/>
  <c r="M24" i="1"/>
  <c r="O24" i="1" s="1"/>
  <c r="M17" i="1"/>
  <c r="O17" i="1" s="1"/>
  <c r="M18" i="1"/>
  <c r="O18" i="1" s="1"/>
  <c r="M19" i="1"/>
  <c r="O19" i="1" s="1"/>
  <c r="M20" i="1"/>
  <c r="O20" i="1" s="1"/>
  <c r="M53" i="1"/>
  <c r="O53" i="1" s="1"/>
  <c r="M54" i="1"/>
  <c r="O54" i="1" s="1"/>
  <c r="M55" i="1"/>
  <c r="O55" i="1" s="1"/>
  <c r="M47" i="1"/>
  <c r="O47" i="1" s="1"/>
  <c r="M48" i="1"/>
  <c r="O48" i="1" s="1"/>
  <c r="M49" i="1"/>
  <c r="O49" i="1" s="1"/>
  <c r="M43" i="1"/>
  <c r="O43" i="1" s="1"/>
  <c r="M16" i="1"/>
  <c r="O16" i="1" s="1"/>
  <c r="M27" i="1"/>
  <c r="O27" i="1" s="1"/>
  <c r="M28" i="1"/>
  <c r="O28" i="1" s="1"/>
  <c r="M29" i="1"/>
  <c r="O29" i="1" s="1"/>
  <c r="M22" i="1"/>
  <c r="O22" i="1" s="1"/>
  <c r="M23" i="1"/>
  <c r="O23" i="1" s="1"/>
  <c r="K59" i="1"/>
  <c r="K24" i="1"/>
  <c r="K17" i="1"/>
  <c r="K18" i="1"/>
  <c r="K19" i="1"/>
  <c r="K20" i="1"/>
  <c r="K53" i="1"/>
  <c r="K54" i="1"/>
  <c r="K55" i="1"/>
  <c r="K47" i="1"/>
  <c r="K48" i="1"/>
  <c r="K49" i="1"/>
  <c r="K43" i="1"/>
  <c r="K16" i="1"/>
  <c r="K27" i="1"/>
  <c r="K28" i="1"/>
  <c r="K29" i="1"/>
  <c r="K22" i="1"/>
  <c r="K23" i="1"/>
  <c r="E4" i="2"/>
  <c r="E5" i="2"/>
  <c r="E6" i="2"/>
  <c r="M17" i="2" s="1"/>
  <c r="O17" i="2" s="1"/>
  <c r="E7" i="2"/>
  <c r="E8" i="2"/>
  <c r="U17" i="2" s="1"/>
  <c r="W17" i="2" s="1"/>
  <c r="E9" i="2"/>
  <c r="M24" i="2" s="1"/>
  <c r="O24" i="2" s="1"/>
  <c r="E10" i="2"/>
  <c r="F10" i="2"/>
  <c r="E3" i="2"/>
  <c r="U18" i="2" s="1"/>
  <c r="W18" i="2" s="1"/>
  <c r="D5" i="2"/>
  <c r="D6" i="2"/>
  <c r="S25" i="2" s="1"/>
  <c r="D9" i="2"/>
  <c r="N21" i="1"/>
  <c r="P21" i="1" s="1"/>
  <c r="N25" i="1"/>
  <c r="P25" i="1" s="1"/>
  <c r="N26" i="1"/>
  <c r="P26" i="1" s="1"/>
  <c r="N31" i="1"/>
  <c r="P31" i="1" s="1"/>
  <c r="N30" i="1"/>
  <c r="P30" i="1" s="1"/>
  <c r="N32" i="1"/>
  <c r="P32" i="1" s="1"/>
  <c r="N33" i="1"/>
  <c r="P33" i="1" s="1"/>
  <c r="N34" i="1"/>
  <c r="P34" i="1" s="1"/>
  <c r="N35" i="1"/>
  <c r="P35" i="1" s="1"/>
  <c r="N36" i="1"/>
  <c r="P36" i="1" s="1"/>
  <c r="N37" i="1"/>
  <c r="P37" i="1" s="1"/>
  <c r="N38" i="1"/>
  <c r="P38" i="1" s="1"/>
  <c r="N39" i="1"/>
  <c r="P39" i="1" s="1"/>
  <c r="N40" i="1"/>
  <c r="P40" i="1" s="1"/>
  <c r="N50" i="1"/>
  <c r="P50" i="1" s="1"/>
  <c r="N51" i="1"/>
  <c r="P51" i="1" s="1"/>
  <c r="N52" i="1"/>
  <c r="P52" i="1" s="1"/>
  <c r="N56" i="1"/>
  <c r="P56" i="1" s="1"/>
  <c r="N57" i="1"/>
  <c r="P57" i="1" s="1"/>
  <c r="N58" i="1"/>
  <c r="P58" i="1" s="1"/>
  <c r="N60" i="1"/>
  <c r="P60" i="1" s="1"/>
  <c r="N62" i="1"/>
  <c r="P62" i="1" s="1"/>
  <c r="N63" i="1"/>
  <c r="P63" i="1" s="1"/>
  <c r="N64" i="1"/>
  <c r="P64" i="1" s="1"/>
  <c r="M21" i="1"/>
  <c r="O21" i="1" s="1"/>
  <c r="M25" i="1"/>
  <c r="O25" i="1" s="1"/>
  <c r="M26" i="1"/>
  <c r="O26" i="1" s="1"/>
  <c r="M31" i="1"/>
  <c r="O31" i="1" s="1"/>
  <c r="M30" i="1"/>
  <c r="O30" i="1" s="1"/>
  <c r="M32" i="1"/>
  <c r="O32" i="1" s="1"/>
  <c r="M33" i="1"/>
  <c r="O33" i="1" s="1"/>
  <c r="M34" i="1"/>
  <c r="O34" i="1" s="1"/>
  <c r="M35" i="1"/>
  <c r="O35" i="1" s="1"/>
  <c r="M36" i="1"/>
  <c r="O36" i="1" s="1"/>
  <c r="M37" i="1"/>
  <c r="O37" i="1" s="1"/>
  <c r="M38" i="1"/>
  <c r="O38" i="1" s="1"/>
  <c r="M39" i="1"/>
  <c r="O39" i="1" s="1"/>
  <c r="M40" i="1"/>
  <c r="O40" i="1" s="1"/>
  <c r="M50" i="1"/>
  <c r="O50" i="1" s="1"/>
  <c r="M51" i="1"/>
  <c r="O51" i="1" s="1"/>
  <c r="M52" i="1"/>
  <c r="O52" i="1" s="1"/>
  <c r="M56" i="1"/>
  <c r="O56" i="1" s="1"/>
  <c r="M57" i="1"/>
  <c r="O57" i="1" s="1"/>
  <c r="M58" i="1"/>
  <c r="O58" i="1" s="1"/>
  <c r="M60" i="1"/>
  <c r="O60" i="1" s="1"/>
  <c r="M62" i="1"/>
  <c r="O62" i="1" s="1"/>
  <c r="M63" i="1"/>
  <c r="O63" i="1" s="1"/>
  <c r="M64" i="1"/>
  <c r="O64" i="1" s="1"/>
  <c r="K25" i="1"/>
  <c r="K21" i="1"/>
  <c r="K26" i="1"/>
  <c r="K31" i="1"/>
  <c r="K30" i="1"/>
  <c r="K32" i="1"/>
  <c r="K33" i="1"/>
  <c r="K34" i="1"/>
  <c r="K35" i="1"/>
  <c r="K36" i="1"/>
  <c r="K37" i="1"/>
  <c r="K38" i="1"/>
  <c r="K39" i="1"/>
  <c r="K40" i="1"/>
  <c r="K50" i="1"/>
  <c r="K51" i="1"/>
  <c r="K52" i="1"/>
  <c r="K56" i="1"/>
  <c r="K57" i="1"/>
  <c r="K58" i="1"/>
  <c r="K60" i="1"/>
  <c r="K62" i="1"/>
  <c r="K63" i="1"/>
  <c r="K64" i="1"/>
  <c r="S17" i="2"/>
  <c r="V17" i="2"/>
  <c r="X17" i="2" s="1"/>
  <c r="S20" i="2"/>
  <c r="U22" i="2"/>
  <c r="W22" i="2" s="1"/>
  <c r="K20" i="2"/>
  <c r="K16" i="2"/>
  <c r="N18" i="2"/>
  <c r="P18" i="2" s="1"/>
  <c r="U23" i="2" l="1"/>
  <c r="W23" i="2" s="1"/>
  <c r="K19" i="2"/>
  <c r="U25" i="2"/>
  <c r="W25" i="2" s="1"/>
  <c r="M26" i="2"/>
  <c r="O26" i="2" s="1"/>
  <c r="M22" i="2"/>
  <c r="O22" i="2" s="1"/>
  <c r="K21" i="2"/>
  <c r="U24" i="2"/>
  <c r="W24" i="2" s="1"/>
  <c r="U19" i="2"/>
  <c r="W19" i="2" s="1"/>
  <c r="M25" i="2"/>
  <c r="O25" i="2" s="1"/>
  <c r="V24" i="2"/>
  <c r="X24" i="2" s="1"/>
  <c r="N16" i="2"/>
  <c r="P16" i="2" s="1"/>
  <c r="V18" i="2"/>
  <c r="X18" i="2" s="1"/>
  <c r="M16" i="2"/>
  <c r="O16" i="2" s="1"/>
  <c r="S19" i="2"/>
  <c r="K23" i="2"/>
  <c r="S26" i="2"/>
  <c r="S24" i="2"/>
  <c r="S22" i="2"/>
  <c r="K22" i="2"/>
  <c r="S21" i="2"/>
  <c r="Q42" i="1"/>
  <c r="Q46" i="1"/>
  <c r="Q41" i="1"/>
  <c r="Q44" i="1"/>
  <c r="P43" i="1"/>
  <c r="Q43" i="1" s="1"/>
  <c r="V22" i="2"/>
  <c r="X22" i="2" s="1"/>
  <c r="V21" i="2"/>
  <c r="X21" i="2" s="1"/>
  <c r="U20" i="2"/>
  <c r="W20" i="2" s="1"/>
  <c r="Y20" i="2" s="1"/>
  <c r="M19" i="2"/>
  <c r="O19" i="2" s="1"/>
  <c r="M18" i="2"/>
  <c r="O18" i="2" s="1"/>
  <c r="U16" i="2"/>
  <c r="W16" i="2" s="1"/>
  <c r="Y16" i="2" s="1"/>
  <c r="M21" i="2"/>
  <c r="O21" i="2" s="1"/>
  <c r="M20" i="2"/>
  <c r="O20" i="2" s="1"/>
  <c r="K26" i="2"/>
  <c r="K25" i="2"/>
  <c r="K24" i="2"/>
  <c r="S18" i="2"/>
  <c r="U26" i="2"/>
  <c r="W26" i="2" s="1"/>
  <c r="K18" i="2"/>
  <c r="N21" i="2"/>
  <c r="P21" i="2" s="1"/>
  <c r="N26" i="2"/>
  <c r="P26" i="2" s="1"/>
  <c r="N20" i="2"/>
  <c r="P20" i="2" s="1"/>
  <c r="N23" i="2"/>
  <c r="P23" i="2" s="1"/>
  <c r="N25" i="2"/>
  <c r="P25" i="2" s="1"/>
  <c r="N24" i="2"/>
  <c r="P24" i="2" s="1"/>
  <c r="N22" i="2"/>
  <c r="P22" i="2" s="1"/>
  <c r="N17" i="2"/>
  <c r="P17" i="2" s="1"/>
  <c r="Q17" i="2" s="1"/>
  <c r="V23" i="2"/>
  <c r="X23" i="2" s="1"/>
  <c r="V25" i="2"/>
  <c r="X25" i="2" s="1"/>
  <c r="V26" i="2"/>
  <c r="X26" i="2" s="1"/>
  <c r="U21" i="2"/>
  <c r="W21" i="2" s="1"/>
  <c r="Q61" i="1"/>
  <c r="Q17" i="1"/>
  <c r="Q18" i="1"/>
  <c r="Q55" i="1"/>
  <c r="Q29" i="1"/>
  <c r="Q47" i="1"/>
  <c r="Q53" i="1"/>
  <c r="Q28" i="1"/>
  <c r="Q27" i="1"/>
  <c r="Q22" i="1"/>
  <c r="Q48" i="1"/>
  <c r="Q49" i="1"/>
  <c r="Q20" i="1"/>
  <c r="Q24" i="1"/>
  <c r="Q19" i="1"/>
  <c r="Q23" i="1"/>
  <c r="Q16" i="1"/>
  <c r="Q54" i="1"/>
  <c r="Q59" i="1"/>
  <c r="Y17" i="2"/>
  <c r="Q30" i="1"/>
  <c r="Q60" i="1"/>
  <c r="Q33" i="1"/>
  <c r="Q25" i="1"/>
  <c r="Q51" i="1"/>
  <c r="Q40" i="1"/>
  <c r="Q62" i="1"/>
  <c r="Q34" i="1"/>
  <c r="Q57" i="1"/>
  <c r="Q52" i="1"/>
  <c r="Q35" i="1"/>
  <c r="Q64" i="1"/>
  <c r="Q58" i="1"/>
  <c r="Q38" i="1"/>
  <c r="Q36" i="1"/>
  <c r="Q32" i="1"/>
  <c r="Q26" i="1"/>
  <c r="Q63" i="1"/>
  <c r="Q50" i="1"/>
  <c r="Q39" i="1"/>
  <c r="Q37" i="1"/>
  <c r="Q31" i="1"/>
  <c r="Q21" i="1"/>
  <c r="Q56" i="1"/>
  <c r="Y23" i="2" l="1"/>
  <c r="Y18" i="2"/>
  <c r="Q16" i="2"/>
  <c r="Z16" i="2" s="1"/>
  <c r="Q19" i="2"/>
  <c r="Y25" i="2"/>
  <c r="Y24" i="2"/>
  <c r="Y19" i="2"/>
  <c r="Q23" i="2"/>
  <c r="Y22" i="2"/>
  <c r="Q22" i="2"/>
  <c r="Y21" i="2"/>
  <c r="Q20" i="2"/>
  <c r="Z20" i="2" s="1"/>
  <c r="Q18" i="2"/>
  <c r="Q21" i="2"/>
  <c r="Q26" i="2"/>
  <c r="Q24" i="2"/>
  <c r="Q25" i="2"/>
  <c r="Y26" i="2"/>
  <c r="Z17" i="2"/>
  <c r="Q65" i="1"/>
  <c r="D31" i="2" s="1"/>
  <c r="Z23" i="2" l="1"/>
  <c r="Z18" i="2"/>
  <c r="Z25" i="2"/>
  <c r="Z19" i="2"/>
  <c r="Z24" i="2"/>
  <c r="Z22" i="2"/>
  <c r="Z21" i="2"/>
  <c r="Z26" i="2"/>
  <c r="Z27" i="2" l="1"/>
  <c r="D32" i="2" s="1"/>
  <c r="D33" i="2" s="1"/>
</calcChain>
</file>

<file path=xl/sharedStrings.xml><?xml version="1.0" encoding="utf-8"?>
<sst xmlns="http://schemas.openxmlformats.org/spreadsheetml/2006/main" count="385" uniqueCount="139">
  <si>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</si>
  <si>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</si>
  <si>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</si>
  <si>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</si>
  <si>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</si>
  <si>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</si>
  <si>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</si>
  <si>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</si>
  <si>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</si>
  <si>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</si>
  <si>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</si>
  <si>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</si>
  <si>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</si>
  <si>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</si>
  <si>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</si>
  <si>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</si>
  <si>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</si>
  <si>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</si>
  <si>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</si>
  <si>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</si>
  <si>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</si>
  <si>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</si>
  <si>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</si>
  <si>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</si>
  <si>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</si>
  <si>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</si>
  <si>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</si>
  <si>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</si>
  <si>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</si>
  <si>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</si>
  <si>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</si>
  <si>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</si>
  <si>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</si>
  <si>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</si>
  <si>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</si>
  <si>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</si>
  <si>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</si>
  <si>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</si>
  <si>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</si>
  <si>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</si>
  <si>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</si>
  <si>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</si>
  <si>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</si>
  <si>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</si>
  <si>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</si>
  <si>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</si>
  <si>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</si>
  <si>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</si>
  <si>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</si>
  <si>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</si>
  <si>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</si>
  <si>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</si>
  <si>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</si>
  <si>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</si>
  <si>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Wolvega</t>
  </si>
  <si>
    <t>Joure</t>
  </si>
  <si>
    <t>12.00</t>
  </si>
  <si>
    <t>15.00</t>
  </si>
  <si>
    <t>Nee</t>
  </si>
  <si>
    <t>Winsum</t>
  </si>
  <si>
    <t>17.00</t>
  </si>
  <si>
    <t>Drachten</t>
  </si>
  <si>
    <t>Havelte</t>
  </si>
  <si>
    <t>Heerenveen</t>
  </si>
  <si>
    <t>Meppel</t>
  </si>
  <si>
    <t>Leeuwarden</t>
  </si>
  <si>
    <t>Balkbrug</t>
  </si>
  <si>
    <t>Assen</t>
  </si>
  <si>
    <t>08.30</t>
  </si>
  <si>
    <t>Arnhem</t>
  </si>
  <si>
    <t>Nijeveen</t>
  </si>
  <si>
    <t>10.00</t>
  </si>
  <si>
    <t>Veenhuizen</t>
  </si>
  <si>
    <t>April</t>
  </si>
  <si>
    <t>Punthorst</t>
  </si>
  <si>
    <t>Juni</t>
  </si>
  <si>
    <t>Groningen</t>
  </si>
  <si>
    <t>Februari</t>
  </si>
  <si>
    <t>Emmen</t>
  </si>
  <si>
    <t>8.00</t>
  </si>
  <si>
    <t>Ja</t>
  </si>
  <si>
    <t>Amsterdam</t>
  </si>
  <si>
    <t>Biddinghuizen</t>
  </si>
  <si>
    <t>Kaatsheuvel</t>
  </si>
  <si>
    <t>Bottrop</t>
  </si>
  <si>
    <t>Oberhausen</t>
  </si>
  <si>
    <t>Den Haag</t>
  </si>
  <si>
    <t>November</t>
  </si>
  <si>
    <t>Essen</t>
  </si>
  <si>
    <t>December</t>
  </si>
  <si>
    <t>Laar</t>
  </si>
  <si>
    <t>Nieuweroord</t>
  </si>
  <si>
    <t>Dedemsvaart</t>
  </si>
  <si>
    <t>Emden</t>
  </si>
  <si>
    <t>Maart</t>
  </si>
  <si>
    <t>Veendam</t>
  </si>
  <si>
    <t>Soest</t>
  </si>
  <si>
    <t>Mei</t>
  </si>
  <si>
    <t>September</t>
  </si>
  <si>
    <t>Zwolle</t>
  </si>
  <si>
    <t>Nieuw Amsterdam</t>
  </si>
  <si>
    <t>Oktober</t>
  </si>
  <si>
    <t>Nortmoor</t>
  </si>
  <si>
    <t>Rotterdam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</si>
  <si>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</si>
  <si>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</si>
  <si>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</si>
  <si>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</si>
  <si>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</si>
  <si>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</si>
  <si>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</si>
  <si>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</si>
  <si>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</si>
  <si>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s Hertogenbosch</t>
  </si>
  <si>
    <t>Januari</t>
  </si>
  <si>
    <t>Nijmegen</t>
  </si>
  <si>
    <t>Munster</t>
  </si>
  <si>
    <t>Marne La Vallee</t>
  </si>
  <si>
    <t>04:30 (+1)</t>
  </si>
  <si>
    <t>TABEL 4</t>
  </si>
  <si>
    <t xml:space="preserve">Reizen t/m 60 personen </t>
  </si>
  <si>
    <t>Totaal</t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</si>
  <si>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</si>
  <si>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</si>
  <si>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</si>
  <si>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</si>
  <si>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</si>
  <si>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</si>
  <si>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</si>
  <si>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</si>
  <si>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</si>
  <si>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</si>
  <si>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</si>
  <si>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</si>
  <si>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t>In Tabel 2 vult Opdrachtnemer per rit het type bus in (cel J16 t/m cel J64) die gebruikt wordt voor de rit.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</si>
  <si>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Q65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</si>
  <si>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Z27.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</si>
  <si>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r>
      <t xml:space="preserve">De prijzen worden </t>
    </r>
    <r>
      <rPr>
        <u/>
        <sz val="11"/>
        <rFont val="Calibri"/>
        <family val="2"/>
        <scheme val="minor"/>
      </rPr>
      <t>exclusief BTW</t>
    </r>
    <r>
      <rPr>
        <sz val="11"/>
        <rFont val="Calibri"/>
        <family val="2"/>
        <scheme val="minor"/>
      </rPr>
      <t xml:space="preserve"> uitgevraagd in twee verschillende tabbladen. Opdrachtnemer wordt beoordeeld op de totaalprijs van de twee prijzenbladen waarin (fictieve) reizen zijn uitgezet. </t>
    </r>
  </si>
  <si>
    <t xml:space="preserve">Het type bus moet worden ingevuld aan de hand van het aantal te vervoeren personen dat is vermeld in Kolom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</si>
</sst>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40">
    <xf numFmtId="0" fontId="0" fillId="0" borderId="0" xfId="0"/>
    <xf numFmtId="0" fontId="7" fillId="4" borderId="1" xfId="0" applyFont="1" applyFill="1" applyBorder="1"/>
    <xf numFmtId="0" fontId="8" fillId="4" borderId="10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8" fillId="0" borderId="0" xfId="0" applyFont="1"/>
    <xf numFmtId="0" fontId="9" fillId="3" borderId="7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8" fillId="0" borderId="5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20" fontId="8" fillId="0" borderId="4" xfId="0" applyNumberFormat="1" applyFont="1" applyBorder="1" applyAlignment="1">
      <alignment horizontal="center"/>
    </xf>
    <xf numFmtId="0" fontId="9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13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44" fontId="13" fillId="3" borderId="3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1" fontId="8" fillId="2" borderId="4" xfId="1" applyNumberFormat="1" applyFont="1" applyFill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44" fontId="8" fillId="2" borderId="0" xfId="1" applyFont="1" applyFill="1" applyAlignment="1">
      <alignment horizontal="left"/>
    </xf>
    <xf numFmtId="44" fontId="8" fillId="2" borderId="13" xfId="1" applyFont="1" applyFill="1" applyBorder="1" applyAlignment="1">
      <alignment horizontal="left"/>
    </xf>
    <xf numFmtId="44" fontId="8" fillId="2" borderId="14" xfId="1" applyFont="1" applyFill="1" applyBorder="1" applyAlignment="1">
      <alignment horizontal="left"/>
    </xf>
    <xf numFmtId="44" fontId="8" fillId="2" borderId="15" xfId="1" applyFont="1" applyFill="1" applyBorder="1" applyAlignment="1">
      <alignment horizontal="left"/>
    </xf>
    <xf numFmtId="0" fontId="15" fillId="0" borderId="0" xfId="0" applyFont="1"/>
    <xf numFmtId="0" fontId="7" fillId="4" borderId="16" xfId="0" applyFont="1" applyFill="1" applyBorder="1"/>
    <xf numFmtId="0" fontId="8" fillId="4" borderId="11" xfId="0" applyFont="1" applyFill="1" applyBorder="1"/>
    <xf numFmtId="0" fontId="8" fillId="4" borderId="12" xfId="0" applyFont="1" applyFill="1" applyBorder="1"/>
    <xf numFmtId="44" fontId="8" fillId="0" borderId="4" xfId="1" applyFont="1" applyBorder="1"/>
    <xf numFmtId="0" fontId="12" fillId="0" borderId="11" xfId="0" applyFont="1" applyBorder="1"/>
    <xf numFmtId="0" fontId="11" fillId="0" borderId="0" xfId="0" applyFont="1"/>
    <xf numFmtId="0" fontId="11" fillId="0" borderId="14" xfId="0" applyFont="1" applyBorder="1"/>
    <xf numFmtId="0" fontId="10" fillId="0" borderId="11" xfId="0" applyFont="1" applyBorder="1"/>
    <xf numFmtId="44" fontId="10" fillId="0" borderId="12" xfId="1" applyFont="1" applyBorder="1" applyAlignment="1">
      <alignment horizontal="center"/>
    </xf>
    <xf numFmtId="44" fontId="8" fillId="0" borderId="0" xfId="1" applyFont="1"/>
    <xf numFmtId="44" fontId="8" fillId="0" borderId="14" xfId="1" applyFont="1" applyBorder="1"/>
    <xf numFmtId="44" fontId="8" fillId="0" borderId="13" xfId="1" applyFont="1" applyBorder="1"/>
    <xf numFmtId="44" fontId="8" fillId="0" borderId="15" xfId="1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44" fontId="8" fillId="0" borderId="22" xfId="1" applyFont="1" applyBorder="1"/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44" fontId="13" fillId="3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/>
    <xf numFmtId="0" fontId="16" fillId="0" borderId="1" xfId="0" applyFont="1" applyBorder="1"/>
    <xf numFmtId="0" fontId="16" fillId="0" borderId="2" xfId="0" applyFont="1" applyBorder="1"/>
    <xf numFmtId="0" fontId="0" fillId="0" borderId="3" xfId="0" applyBorder="1"/>
    <xf numFmtId="44" fontId="13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6" fillId="4" borderId="18" xfId="0" applyFont="1" applyFill="1" applyBorder="1"/>
    <xf numFmtId="0" fontId="16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9" fillId="2" borderId="8" xfId="0" applyFont="1" applyFill="1" applyBorder="1" applyAlignment="1">
      <alignment horizontal="center" wrapText="1"/>
    </xf>
    <xf numFmtId="2" fontId="8" fillId="2" borderId="4" xfId="1" applyNumberFormat="1" applyFont="1" applyFill="1" applyBorder="1"/>
    <xf numFmtId="44" fontId="8" fillId="4" borderId="4" xfId="1" applyFont="1" applyFill="1" applyBorder="1"/>
    <xf numFmtId="1" fontId="8" fillId="2" borderId="22" xfId="1" applyNumberFormat="1" applyFont="1" applyFill="1" applyBorder="1" applyAlignment="1">
      <alignment horizontal="center"/>
    </xf>
    <xf numFmtId="2" fontId="8" fillId="2" borderId="22" xfId="1" applyNumberFormat="1" applyFont="1" applyFill="1" applyBorder="1"/>
    <xf numFmtId="44" fontId="8" fillId="4" borderId="22" xfId="1" applyFont="1" applyFill="1" applyBorder="1"/>
    <xf numFmtId="0" fontId="9" fillId="3" borderId="19" xfId="0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9" fillId="3" borderId="23" xfId="0" applyFont="1" applyFill="1" applyBorder="1" applyAlignment="1">
      <alignment horizontal="center" wrapText="1"/>
    </xf>
    <xf numFmtId="0" fontId="8" fillId="0" borderId="24" xfId="0" quotePrefix="1" applyFont="1" applyBorder="1"/>
    <xf numFmtId="0" fontId="8" fillId="0" borderId="24" xfId="0" applyFont="1" applyBorder="1"/>
    <xf numFmtId="0" fontId="8" fillId="0" borderId="25" xfId="0" applyFont="1" applyBorder="1"/>
    <xf numFmtId="0" fontId="9" fillId="4" borderId="23" xfId="0" applyFont="1" applyFill="1" applyBorder="1" applyAlignment="1">
      <alignment horizontal="center" wrapText="1"/>
    </xf>
    <xf numFmtId="44" fontId="8" fillId="4" borderId="24" xfId="1" applyFont="1" applyFill="1" applyBorder="1"/>
    <xf numFmtId="44" fontId="8" fillId="4" borderId="25" xfId="1" applyFont="1" applyFill="1" applyBorder="1"/>
    <xf numFmtId="0" fontId="10" fillId="4" borderId="26" xfId="0" applyFont="1" applyFill="1" applyBorder="1" applyAlignment="1">
      <alignment horizontal="center" wrapText="1"/>
    </xf>
    <xf numFmtId="44" fontId="10" fillId="4" borderId="27" xfId="0" applyNumberFormat="1" applyFont="1" applyFill="1" applyBorder="1"/>
    <xf numFmtId="44" fontId="10" fillId="4" borderId="28" xfId="0" applyNumberFormat="1" applyFont="1" applyFill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26" fillId="5" borderId="0" xfId="0" applyFont="1" applyFill="1"/>
    <xf numFmtId="0" fontId="0" fillId="5" borderId="0" xfId="0" applyFill="1"/>
    <xf numFmtId="0" fontId="18" fillId="5" borderId="0" xfId="0" applyFont="1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8" fillId="5" borderId="0" xfId="0" applyFont="1" applyFill="1"/>
    <xf numFmtId="0" fontId="24" fillId="5" borderId="0" xfId="0" applyFont="1" applyFill="1"/>
    <xf numFmtId="0" fontId="23" fillId="5" borderId="0" xfId="0" applyFont="1" applyFill="1"/>
    <xf numFmtId="0" fontId="10" fillId="5" borderId="0" xfId="0" applyFont="1" applyFill="1"/>
    <xf numFmtId="0" fontId="17" fillId="5" borderId="0" xfId="0" applyFont="1" applyFill="1"/>
    <xf numFmtId="0" fontId="25" fillId="5" borderId="0" xfId="0" applyFont="1" applyFill="1"/>
    <xf numFmtId="0" fontId="27" fillId="5" borderId="0" xfId="0" applyFont="1" applyFill="1"/>
    <xf numFmtId="0" fontId="29" fillId="4" borderId="9" xfId="0" applyFont="1" applyFill="1" applyBorder="1" applyAlignment="1">
      <alignment horizontal="center" wrapText="1"/>
    </xf>
    <xf numFmtId="0" fontId="30" fillId="0" borderId="4" xfId="0" applyFont="1" applyBorder="1"/>
    <xf numFmtId="0" fontId="30" fillId="0" borderId="4" xfId="0" applyFont="1" applyBorder="1" applyAlignment="1">
      <alignment horizontal="center"/>
    </xf>
    <xf numFmtId="20" fontId="30" fillId="0" borderId="4" xfId="0" applyNumberFormat="1" applyFont="1" applyBorder="1" applyAlignment="1">
      <alignment horizontal="center"/>
    </xf>
    <xf numFmtId="1" fontId="30" fillId="2" borderId="4" xfId="1" applyNumberFormat="1" applyFont="1" applyFill="1" applyBorder="1" applyAlignment="1">
      <alignment horizontal="center"/>
    </xf>
    <xf numFmtId="44" fontId="30" fillId="0" borderId="6" xfId="1" applyFont="1" applyBorder="1"/>
    <xf numFmtId="2" fontId="30" fillId="2" borderId="6" xfId="1" applyNumberFormat="1" applyFont="1" applyFill="1" applyBorder="1"/>
    <xf numFmtId="44" fontId="30" fillId="4" borderId="6" xfId="1" applyFont="1" applyFill="1" applyBorder="1"/>
    <xf numFmtId="44" fontId="30" fillId="0" borderId="6" xfId="1" applyFont="1" applyFill="1" applyBorder="1"/>
    <xf numFmtId="0" fontId="9" fillId="3" borderId="29" xfId="0" applyFont="1" applyFill="1" applyBorder="1" applyAlignment="1">
      <alignment horizontal="center" wrapText="1"/>
    </xf>
    <xf numFmtId="0" fontId="12" fillId="3" borderId="14" xfId="0" applyFont="1" applyFill="1" applyBorder="1" applyAlignment="1">
      <alignment horizontal="center" vertical="center"/>
    </xf>
    <xf numFmtId="0" fontId="30" fillId="0" borderId="31" xfId="0" applyFont="1" applyBorder="1"/>
    <xf numFmtId="0" fontId="30" fillId="0" borderId="31" xfId="0" quotePrefix="1" applyFont="1" applyBorder="1"/>
    <xf numFmtId="0" fontId="9" fillId="3" borderId="18" xfId="0" applyFont="1" applyFill="1" applyBorder="1" applyAlignment="1">
      <alignment vertical="center"/>
    </xf>
    <xf numFmtId="44" fontId="10" fillId="0" borderId="0" xfId="1" applyFont="1" applyBorder="1" applyAlignment="1">
      <alignment horizontal="center"/>
    </xf>
    <xf numFmtId="44" fontId="8" fillId="0" borderId="0" xfId="1" applyFont="1" applyBorder="1"/>
    <xf numFmtId="0" fontId="5" fillId="5" borderId="0" xfId="0" applyFont="1" applyFill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18" fillId="0" borderId="0" xfId="0" applyFont="1"/>
    <xf numFmtId="16" fontId="30" fillId="0" borderId="4" xfId="0" applyNumberFormat="1" applyFont="1" applyBorder="1"/>
    <xf numFmtId="0" fontId="30" fillId="0" borderId="30" xfId="0" applyFont="1" applyBorder="1"/>
    <xf numFmtId="0" fontId="3" fillId="0" borderId="0" xfId="0" applyFont="1"/>
    <xf numFmtId="0" fontId="2" fillId="0" borderId="0" xfId="0" applyFont="1"/>
    <xf numFmtId="0" fontId="32" fillId="0" borderId="0" xfId="0" applyFont="1"/>
    <xf numFmtId="0" fontId="34" fillId="0" borderId="0" xfId="0" applyFont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workbookViewId="0">
      <selection activeCell="I14" sqref="I14"/>
    </sheetView>
  </sheetViews>
  <sheetFormatPr defaultColWidth="9.140625" defaultRowHeight="12.75" x14ac:dyDescent="0.2"/>
  <cols>
    <col min="1" max="1" width="10.42578125" style="100" customWidth="1"/>
    <col min="2" max="16384" width="9.140625" style="100"/>
  </cols>
  <sheetData>
    <row r="1" spans="1:20" ht="23.25" x14ac:dyDescent="0.35">
      <c r="A1" s="9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0" s="139" customFormat="1" ht="15" x14ac:dyDescent="0.25">
      <c r="A2" s="138" t="s">
        <v>137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0" ht="15" x14ac:dyDescent="0.25">
      <c r="A3" s="129" t="s">
        <v>1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</row>
    <row r="4" spans="1:20" ht="15" x14ac:dyDescent="0.25">
      <c r="A4" s="129" t="s">
        <v>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</row>
    <row r="5" spans="1:20" ht="15" x14ac:dyDescent="0.25">
      <c r="A5" s="129" t="s">
        <v>3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</row>
    <row r="6" spans="1:20" ht="15" x14ac:dyDescent="0.25">
      <c r="A6" s="129" t="s">
        <v>4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</row>
    <row r="7" spans="1:20" ht="15" customHeight="1" x14ac:dyDescent="0.25">
      <c r="A7" s="101" t="s">
        <v>5</v>
      </c>
      <c r="B7" s="102"/>
      <c r="C7" s="102"/>
      <c r="D7" s="102"/>
      <c r="E7" s="102"/>
      <c r="F7" s="102"/>
      <c r="G7" s="102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</row>
    <row r="8" spans="1:20" s="103" customFormat="1" ht="15" x14ac:dyDescent="0.25"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</row>
    <row r="9" spans="1:20" ht="15" x14ac:dyDescent="0.25">
      <c r="A9" s="104" t="s">
        <v>6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</row>
    <row r="10" spans="1:20" customFormat="1" ht="15" x14ac:dyDescent="0.25">
      <c r="A10" s="132" t="s">
        <v>122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</row>
    <row r="11" spans="1:20" ht="15" x14ac:dyDescent="0.25">
      <c r="A11" s="129" t="s">
        <v>7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</row>
    <row r="12" spans="1:20" ht="15" x14ac:dyDescent="0.25">
      <c r="A12" s="129" t="s">
        <v>8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</row>
    <row r="13" spans="1:20" ht="15" x14ac:dyDescent="0.25">
      <c r="A13" s="129" t="s">
        <v>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</row>
    <row r="14" spans="1:20" ht="15" x14ac:dyDescent="0.25">
      <c r="A14" s="129" t="s">
        <v>10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</row>
    <row r="15" spans="1:20" ht="15" x14ac:dyDescent="0.25">
      <c r="A15" s="129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</row>
    <row r="16" spans="1:20" ht="15" x14ac:dyDescent="0.25">
      <c r="A16" s="104" t="s">
        <v>11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</row>
    <row r="17" spans="1:20" ht="15" x14ac:dyDescent="0.25">
      <c r="A17" s="105" t="s">
        <v>12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</row>
    <row r="18" spans="1:20" s="139" customFormat="1" ht="15" x14ac:dyDescent="0.25">
      <c r="A18" s="138" t="s">
        <v>134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</row>
    <row r="19" spans="1:20" s="139" customFormat="1" ht="15" x14ac:dyDescent="0.25">
      <c r="A19" s="138" t="s">
        <v>138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</row>
    <row r="20" spans="1:20" customFormat="1" ht="15" x14ac:dyDescent="0.25">
      <c r="A20" s="132" t="s">
        <v>123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</row>
    <row r="21" spans="1:20" customFormat="1" ht="15" x14ac:dyDescent="0.25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</row>
    <row r="22" spans="1:20" customFormat="1" ht="15" x14ac:dyDescent="0.25">
      <c r="A22" s="133" t="s">
        <v>13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</row>
    <row r="23" spans="1:20" customFormat="1" ht="15" x14ac:dyDescent="0.25">
      <c r="A23" s="132" t="s">
        <v>124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</row>
    <row r="24" spans="1:20" customFormat="1" ht="15" x14ac:dyDescent="0.25">
      <c r="A24" s="132" t="s">
        <v>125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</row>
    <row r="25" spans="1:20" customFormat="1" ht="15" x14ac:dyDescent="0.25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</row>
    <row r="26" spans="1:20" customFormat="1" ht="15" x14ac:dyDescent="0.25">
      <c r="A26" s="132" t="s">
        <v>126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</row>
    <row r="27" spans="1:20" customFormat="1" ht="15" x14ac:dyDescent="0.25">
      <c r="A27" s="130" t="s">
        <v>14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</row>
    <row r="28" spans="1:20" customFormat="1" ht="15" x14ac:dyDescent="0.25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</row>
    <row r="29" spans="1:20" customFormat="1" ht="15" x14ac:dyDescent="0.25">
      <c r="A29" s="130" t="s">
        <v>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20" customFormat="1" ht="15" x14ac:dyDescent="0.25">
      <c r="A30" s="132" t="s">
        <v>127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20" x14ac:dyDescent="0.2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</row>
    <row r="32" spans="1:20" customFormat="1" ht="15" x14ac:dyDescent="0.25">
      <c r="A32" s="136" t="s">
        <v>135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20" x14ac:dyDescent="0.2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</row>
    <row r="34" spans="1:20" s="108" customFormat="1" ht="15" x14ac:dyDescent="0.25">
      <c r="A34" s="104" t="s">
        <v>16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20" s="108" customFormat="1" ht="15" x14ac:dyDescent="0.25">
      <c r="A35" s="105" t="s">
        <v>12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</row>
    <row r="36" spans="1:20" customFormat="1" ht="15" x14ac:dyDescent="0.25">
      <c r="A36" s="132" t="s">
        <v>128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20" customFormat="1" ht="15" x14ac:dyDescent="0.25">
      <c r="A37" s="130" t="s">
        <v>17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</row>
    <row r="38" spans="1:20" customFormat="1" ht="15" x14ac:dyDescent="0.25">
      <c r="A38" s="131" t="s">
        <v>18</v>
      </c>
      <c r="B38" s="130"/>
      <c r="C38" s="130"/>
      <c r="D38" s="130"/>
      <c r="E38" s="130"/>
      <c r="F38" s="130"/>
      <c r="G38" s="130"/>
      <c r="H38" s="130"/>
      <c r="I38" s="130"/>
      <c r="J38" s="130"/>
      <c r="K38" s="5"/>
      <c r="L38" s="5"/>
      <c r="M38" s="5"/>
      <c r="N38" s="5"/>
      <c r="O38" s="5"/>
    </row>
    <row r="39" spans="1:20" ht="15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06"/>
      <c r="L39" s="106"/>
      <c r="M39" s="106"/>
      <c r="N39" s="106"/>
      <c r="O39" s="106"/>
    </row>
    <row r="40" spans="1:20" ht="15" x14ac:dyDescent="0.25">
      <c r="A40" s="101" t="s">
        <v>13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06"/>
      <c r="L40" s="106"/>
      <c r="M40" s="106"/>
      <c r="N40" s="106"/>
      <c r="O40" s="106"/>
    </row>
    <row r="41" spans="1:20" customFormat="1" ht="15" x14ac:dyDescent="0.25">
      <c r="A41" s="130" t="s">
        <v>19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</row>
    <row r="42" spans="1:20" customFormat="1" ht="15" x14ac:dyDescent="0.25">
      <c r="A42" s="130" t="s">
        <v>20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</row>
    <row r="43" spans="1:20" ht="15" x14ac:dyDescent="0.25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</row>
    <row r="44" spans="1:20" customFormat="1" ht="15" x14ac:dyDescent="0.25">
      <c r="A44" s="132" t="s">
        <v>129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M44" s="130"/>
      <c r="N44" s="130"/>
      <c r="O44" s="130"/>
      <c r="P44" s="130"/>
      <c r="Q44" s="130"/>
      <c r="R44" s="130"/>
      <c r="S44" s="130"/>
      <c r="T44" s="130"/>
    </row>
    <row r="45" spans="1:20" customFormat="1" ht="15" x14ac:dyDescent="0.25">
      <c r="A45" s="132" t="s">
        <v>130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</row>
    <row r="46" spans="1:20" ht="15" x14ac:dyDescent="0.25">
      <c r="A46" s="129"/>
      <c r="B46" s="129"/>
      <c r="C46" s="129"/>
      <c r="D46" s="129"/>
      <c r="E46" s="129"/>
      <c r="F46" s="129"/>
      <c r="G46" s="129"/>
      <c r="H46" s="129"/>
      <c r="I46" s="129"/>
      <c r="J46" s="129"/>
      <c r="K46" s="106"/>
      <c r="L46" s="106"/>
      <c r="M46" s="106"/>
      <c r="N46" s="106"/>
      <c r="O46" s="106"/>
    </row>
    <row r="47" spans="1:20" customFormat="1" ht="15" x14ac:dyDescent="0.25">
      <c r="A47" s="132" t="s">
        <v>131</v>
      </c>
      <c r="B47" s="130"/>
      <c r="C47" s="130"/>
      <c r="D47" s="130"/>
      <c r="E47" s="130"/>
      <c r="F47" s="130"/>
      <c r="G47" s="130"/>
      <c r="H47" s="130"/>
      <c r="I47" s="130"/>
      <c r="J47" s="130"/>
      <c r="K47" s="5"/>
      <c r="L47" s="5"/>
      <c r="M47" s="5"/>
      <c r="N47" s="5"/>
      <c r="O47" s="5"/>
    </row>
    <row r="48" spans="1:20" customFormat="1" ht="15" x14ac:dyDescent="0.25">
      <c r="A48" s="132" t="s">
        <v>132</v>
      </c>
      <c r="B48" s="130"/>
      <c r="C48" s="130"/>
      <c r="D48" s="130"/>
      <c r="E48" s="130"/>
      <c r="F48" s="130"/>
      <c r="G48" s="130"/>
      <c r="H48" s="130"/>
      <c r="I48" s="130"/>
      <c r="J48" s="130"/>
      <c r="K48" s="5"/>
      <c r="L48" s="5"/>
      <c r="M48" s="5"/>
      <c r="N48" s="5"/>
      <c r="O48" s="5"/>
    </row>
    <row r="49" spans="1:15" customFormat="1" ht="15" x14ac:dyDescent="0.25">
      <c r="A49" s="132" t="s">
        <v>133</v>
      </c>
      <c r="B49" s="130"/>
      <c r="C49" s="130"/>
      <c r="D49" s="130"/>
      <c r="E49" s="130"/>
      <c r="F49" s="130"/>
      <c r="G49" s="130"/>
      <c r="H49" s="130"/>
      <c r="I49" s="130"/>
      <c r="J49" s="130"/>
      <c r="K49" s="5"/>
      <c r="L49" s="5"/>
      <c r="M49" s="5"/>
      <c r="N49" s="5"/>
      <c r="O49" s="5"/>
    </row>
    <row r="50" spans="1:15" ht="15" x14ac:dyDescent="0.25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06"/>
      <c r="L50" s="106"/>
      <c r="M50" s="106"/>
      <c r="N50" s="106"/>
      <c r="O50" s="106"/>
    </row>
    <row r="51" spans="1:15" customFormat="1" ht="15" x14ac:dyDescent="0.25">
      <c r="A51" s="137" t="s">
        <v>136</v>
      </c>
      <c r="B51" s="130"/>
      <c r="C51" s="130"/>
      <c r="D51" s="130"/>
      <c r="E51" s="130"/>
      <c r="F51" s="130"/>
      <c r="G51" s="130"/>
      <c r="H51" s="130"/>
      <c r="I51" s="130"/>
      <c r="J51" s="130"/>
      <c r="K51" s="5"/>
      <c r="L51" s="5"/>
      <c r="M51" s="5"/>
      <c r="N51" s="5"/>
      <c r="O51" s="5"/>
    </row>
    <row r="52" spans="1:15" ht="15" x14ac:dyDescent="0.25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06"/>
      <c r="L52" s="106"/>
      <c r="M52" s="106"/>
      <c r="N52" s="106"/>
      <c r="O52" s="106"/>
    </row>
    <row r="53" spans="1:15" s="110" customFormat="1" ht="15" x14ac:dyDescent="0.25">
      <c r="A53" s="104" t="s">
        <v>21</v>
      </c>
      <c r="B53" s="104"/>
      <c r="C53" s="104"/>
      <c r="D53" s="112"/>
      <c r="E53" s="112"/>
      <c r="F53" s="112"/>
      <c r="G53" s="112"/>
      <c r="H53" s="112"/>
      <c r="I53" s="112"/>
      <c r="J53" s="112"/>
      <c r="K53" s="109"/>
      <c r="L53" s="109"/>
      <c r="M53" s="109"/>
      <c r="N53" s="109"/>
      <c r="O53" s="109"/>
    </row>
    <row r="54" spans="1:15" s="111" customFormat="1" ht="15" x14ac:dyDescent="0.25">
      <c r="A54" s="129" t="s">
        <v>22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</row>
    <row r="55" spans="1:15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</row>
    <row r="56" spans="1:15" x14ac:dyDescent="0.2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workbookViewId="0">
      <selection activeCell="J9" sqref="J9"/>
    </sheetView>
  </sheetViews>
  <sheetFormatPr defaultColWidth="9.140625" defaultRowHeight="12.75" x14ac:dyDescent="0.2"/>
  <cols>
    <col min="1" max="1" width="13.5703125" style="5" customWidth="1"/>
    <col min="2" max="2" width="17.5703125" style="5" customWidth="1"/>
    <col min="3" max="3" width="11" style="5" customWidth="1"/>
    <col min="4" max="4" width="11.7109375" style="5" customWidth="1"/>
    <col min="5" max="5" width="11.42578125" style="5" customWidth="1"/>
    <col min="6" max="6" width="12.42578125" style="5" customWidth="1"/>
    <col min="7" max="9" width="9.140625" style="5"/>
    <col min="10" max="10" width="10.140625" style="5" customWidth="1"/>
    <col min="11" max="11" width="12.140625" style="5" customWidth="1"/>
    <col min="12" max="12" width="13.28515625" style="5" customWidth="1"/>
    <col min="13" max="13" width="9.140625" style="5"/>
    <col min="14" max="15" width="12.5703125" style="5" customWidth="1"/>
    <col min="16" max="16" width="12.7109375" style="5" customWidth="1"/>
    <col min="17" max="17" width="20.5703125" style="5" customWidth="1"/>
    <col min="18" max="18" width="12.85546875" style="5" customWidth="1"/>
    <col min="19" max="19" width="13.85546875" style="5" customWidth="1"/>
    <col min="20" max="20" width="15.140625" style="5" customWidth="1"/>
    <col min="21" max="21" width="15.5703125" style="5" customWidth="1"/>
    <col min="22" max="22" width="16.42578125" style="5" customWidth="1"/>
    <col min="23" max="16384" width="9.140625" style="5"/>
  </cols>
  <sheetData>
    <row r="1" spans="1:17" ht="21.75" thickBot="1" x14ac:dyDescent="0.4">
      <c r="A1" s="37" t="s">
        <v>23</v>
      </c>
    </row>
    <row r="2" spans="1:17" x14ac:dyDescent="0.2">
      <c r="A2" s="30" t="s">
        <v>24</v>
      </c>
      <c r="B2" s="27" t="s">
        <v>25</v>
      </c>
      <c r="C2" s="27"/>
      <c r="D2" s="28" t="s">
        <v>26</v>
      </c>
      <c r="E2" s="28" t="s">
        <v>27</v>
      </c>
      <c r="F2" s="29" t="s">
        <v>28</v>
      </c>
    </row>
    <row r="3" spans="1:17" x14ac:dyDescent="0.2">
      <c r="A3" s="31">
        <v>1</v>
      </c>
      <c r="B3" s="43" t="s">
        <v>29</v>
      </c>
      <c r="C3" s="43"/>
      <c r="D3" s="33">
        <v>0</v>
      </c>
      <c r="E3" s="33">
        <v>0</v>
      </c>
      <c r="F3" s="34">
        <v>0</v>
      </c>
    </row>
    <row r="4" spans="1:17" x14ac:dyDescent="0.2">
      <c r="A4" s="31">
        <v>2</v>
      </c>
      <c r="B4" s="43" t="s">
        <v>30</v>
      </c>
      <c r="C4" s="43"/>
      <c r="D4" s="33">
        <v>0</v>
      </c>
      <c r="E4" s="33">
        <v>0</v>
      </c>
      <c r="F4" s="34">
        <v>0</v>
      </c>
    </row>
    <row r="5" spans="1:17" x14ac:dyDescent="0.2">
      <c r="A5" s="31">
        <v>3</v>
      </c>
      <c r="B5" s="43" t="s">
        <v>31</v>
      </c>
      <c r="C5" s="43"/>
      <c r="D5" s="33">
        <v>0</v>
      </c>
      <c r="E5" s="33">
        <v>0</v>
      </c>
      <c r="F5" s="34">
        <v>0</v>
      </c>
    </row>
    <row r="6" spans="1:17" x14ac:dyDescent="0.2">
      <c r="A6" s="31">
        <v>4</v>
      </c>
      <c r="B6" s="43" t="s">
        <v>32</v>
      </c>
      <c r="C6" s="43"/>
      <c r="D6" s="33">
        <v>0</v>
      </c>
      <c r="E6" s="33">
        <v>0</v>
      </c>
      <c r="F6" s="34">
        <v>0</v>
      </c>
    </row>
    <row r="7" spans="1:17" x14ac:dyDescent="0.2">
      <c r="A7" s="31">
        <v>5</v>
      </c>
      <c r="B7" s="43" t="s">
        <v>33</v>
      </c>
      <c r="C7" s="43"/>
      <c r="D7" s="33">
        <v>0</v>
      </c>
      <c r="E7" s="33">
        <v>0</v>
      </c>
      <c r="F7" s="34">
        <v>0</v>
      </c>
    </row>
    <row r="8" spans="1:17" x14ac:dyDescent="0.2">
      <c r="A8" s="31">
        <v>6</v>
      </c>
      <c r="B8" s="43" t="s">
        <v>34</v>
      </c>
      <c r="C8" s="43"/>
      <c r="D8" s="33">
        <v>0</v>
      </c>
      <c r="E8" s="33">
        <v>0</v>
      </c>
      <c r="F8" s="34">
        <v>0</v>
      </c>
    </row>
    <row r="9" spans="1:17" x14ac:dyDescent="0.2">
      <c r="A9" s="31">
        <v>7</v>
      </c>
      <c r="B9" s="43" t="s">
        <v>35</v>
      </c>
      <c r="C9" s="43"/>
      <c r="D9" s="33">
        <v>0</v>
      </c>
      <c r="E9" s="33">
        <v>0</v>
      </c>
      <c r="F9" s="34">
        <v>0</v>
      </c>
    </row>
    <row r="10" spans="1:17" ht="13.5" thickBot="1" x14ac:dyDescent="0.25">
      <c r="A10" s="32">
        <v>8</v>
      </c>
      <c r="B10" s="44" t="s">
        <v>36</v>
      </c>
      <c r="C10" s="44"/>
      <c r="D10" s="35">
        <v>0</v>
      </c>
      <c r="E10" s="35">
        <v>0</v>
      </c>
      <c r="F10" s="36">
        <v>0</v>
      </c>
    </row>
    <row r="13" spans="1:17" ht="21.75" thickBot="1" x14ac:dyDescent="0.4">
      <c r="A13" s="37" t="s">
        <v>37</v>
      </c>
    </row>
    <row r="14" spans="1:17" ht="29.25" thickBot="1" x14ac:dyDescent="0.5">
      <c r="A14" s="1" t="s">
        <v>38</v>
      </c>
      <c r="B14" s="2"/>
      <c r="C14" s="3"/>
      <c r="D14" s="4"/>
    </row>
    <row r="15" spans="1:17" ht="42" customHeight="1" thickBot="1" x14ac:dyDescent="0.25">
      <c r="A15" s="6" t="s">
        <v>39</v>
      </c>
      <c r="B15" s="122" t="s">
        <v>40</v>
      </c>
      <c r="C15" s="122" t="s">
        <v>41</v>
      </c>
      <c r="D15" s="122" t="s">
        <v>42</v>
      </c>
      <c r="E15" s="122" t="s">
        <v>43</v>
      </c>
      <c r="F15" s="7" t="s">
        <v>44</v>
      </c>
      <c r="G15" s="122" t="s">
        <v>45</v>
      </c>
      <c r="H15" s="122" t="s">
        <v>46</v>
      </c>
      <c r="I15" s="7" t="s">
        <v>47</v>
      </c>
      <c r="J15" s="77" t="s">
        <v>24</v>
      </c>
      <c r="K15" s="7" t="s">
        <v>26</v>
      </c>
      <c r="L15" s="77" t="s">
        <v>48</v>
      </c>
      <c r="M15" s="7" t="s">
        <v>49</v>
      </c>
      <c r="N15" s="7" t="s">
        <v>50</v>
      </c>
      <c r="O15" s="7" t="s">
        <v>51</v>
      </c>
      <c r="P15" s="7" t="s">
        <v>52</v>
      </c>
      <c r="Q15" s="113" t="s">
        <v>53</v>
      </c>
    </row>
    <row r="16" spans="1:17" x14ac:dyDescent="0.2">
      <c r="A16" s="114" t="s">
        <v>78</v>
      </c>
      <c r="B16" s="124" t="s">
        <v>86</v>
      </c>
      <c r="C16" s="114" t="s">
        <v>114</v>
      </c>
      <c r="D16" s="115">
        <v>50</v>
      </c>
      <c r="E16" s="116">
        <v>0.32291666666666669</v>
      </c>
      <c r="F16" s="116">
        <v>0.78125</v>
      </c>
      <c r="G16" s="115">
        <v>227</v>
      </c>
      <c r="H16" s="115">
        <f t="shared" ref="H16:H47" si="0">SUM(G16*2)</f>
        <v>454</v>
      </c>
      <c r="I16" s="114" t="s">
        <v>80</v>
      </c>
      <c r="J16" s="117"/>
      <c r="K16" s="118" t="str">
        <f t="shared" ref="K16:K47" si="1">IFERROR(VLOOKUP($J16,$A$3:$F$10,4,FALSE),"0")</f>
        <v>0</v>
      </c>
      <c r="L16" s="119"/>
      <c r="M16" s="118" t="str">
        <f t="shared" ref="M16:M47" si="2">IFERROR(VLOOKUP($J16,$A$3:$F$10,5,FALSE),"0")</f>
        <v>0</v>
      </c>
      <c r="N16" s="118" t="str">
        <f t="shared" ref="N16:N47" si="3">IFERROR(VLOOKUP($J16,$A$3:$F$10,6,FALSE),"0")</f>
        <v>0</v>
      </c>
      <c r="O16" s="118">
        <f t="shared" ref="O16:O47" si="4">SUM(L16*M16)</f>
        <v>0</v>
      </c>
      <c r="P16" s="118">
        <f t="shared" ref="P16:P42" si="5">SUM(G16*N16)</f>
        <v>0</v>
      </c>
      <c r="Q16" s="120" t="str">
        <f t="shared" ref="Q16:Q47" si="6">IF((O16+P16)&lt;K16,K16,O16+P16)</f>
        <v>0</v>
      </c>
    </row>
    <row r="17" spans="1:17" ht="13.5" customHeight="1" x14ac:dyDescent="0.2">
      <c r="A17" s="114" t="s">
        <v>64</v>
      </c>
      <c r="B17" s="124" t="s">
        <v>69</v>
      </c>
      <c r="C17" s="114" t="s">
        <v>114</v>
      </c>
      <c r="D17" s="115">
        <v>60</v>
      </c>
      <c r="E17" s="115" t="s">
        <v>68</v>
      </c>
      <c r="F17" s="116">
        <v>0.66666666666666663</v>
      </c>
      <c r="G17" s="115">
        <v>93</v>
      </c>
      <c r="H17" s="115">
        <f t="shared" si="0"/>
        <v>186</v>
      </c>
      <c r="I17" s="114" t="s">
        <v>58</v>
      </c>
      <c r="J17" s="117"/>
      <c r="K17" s="118" t="str">
        <f t="shared" si="1"/>
        <v>0</v>
      </c>
      <c r="L17" s="119"/>
      <c r="M17" s="118" t="str">
        <f t="shared" si="2"/>
        <v>0</v>
      </c>
      <c r="N17" s="118" t="str">
        <f t="shared" si="3"/>
        <v>0</v>
      </c>
      <c r="O17" s="118">
        <f t="shared" si="4"/>
        <v>0</v>
      </c>
      <c r="P17" s="118">
        <f t="shared" si="5"/>
        <v>0</v>
      </c>
      <c r="Q17" s="120" t="str">
        <f t="shared" si="6"/>
        <v>0</v>
      </c>
    </row>
    <row r="18" spans="1:17" x14ac:dyDescent="0.2">
      <c r="A18" s="114" t="s">
        <v>64</v>
      </c>
      <c r="B18" s="124" t="s">
        <v>70</v>
      </c>
      <c r="C18" s="114" t="s">
        <v>114</v>
      </c>
      <c r="D18" s="115">
        <v>25</v>
      </c>
      <c r="E18" s="115" t="s">
        <v>71</v>
      </c>
      <c r="F18" s="116" t="s">
        <v>57</v>
      </c>
      <c r="G18" s="115">
        <v>5</v>
      </c>
      <c r="H18" s="115">
        <f t="shared" si="0"/>
        <v>10</v>
      </c>
      <c r="I18" s="114" t="s">
        <v>58</v>
      </c>
      <c r="J18" s="117"/>
      <c r="K18" s="118" t="str">
        <f t="shared" si="1"/>
        <v>0</v>
      </c>
      <c r="L18" s="119"/>
      <c r="M18" s="118" t="str">
        <f t="shared" si="2"/>
        <v>0</v>
      </c>
      <c r="N18" s="118" t="str">
        <f t="shared" si="3"/>
        <v>0</v>
      </c>
      <c r="O18" s="118">
        <f t="shared" si="4"/>
        <v>0</v>
      </c>
      <c r="P18" s="118">
        <f t="shared" si="5"/>
        <v>0</v>
      </c>
      <c r="Q18" s="120" t="str">
        <f t="shared" si="6"/>
        <v>0</v>
      </c>
    </row>
    <row r="19" spans="1:17" x14ac:dyDescent="0.2">
      <c r="A19" s="114" t="s">
        <v>64</v>
      </c>
      <c r="B19" s="124" t="s">
        <v>70</v>
      </c>
      <c r="C19" s="114" t="s">
        <v>114</v>
      </c>
      <c r="D19" s="115">
        <v>25</v>
      </c>
      <c r="E19" s="115" t="s">
        <v>71</v>
      </c>
      <c r="F19" s="116" t="s">
        <v>57</v>
      </c>
      <c r="G19" s="115">
        <v>5</v>
      </c>
      <c r="H19" s="115">
        <f t="shared" si="0"/>
        <v>10</v>
      </c>
      <c r="I19" s="114" t="s">
        <v>58</v>
      </c>
      <c r="J19" s="117"/>
      <c r="K19" s="118" t="str">
        <f t="shared" si="1"/>
        <v>0</v>
      </c>
      <c r="L19" s="119"/>
      <c r="M19" s="118" t="str">
        <f t="shared" si="2"/>
        <v>0</v>
      </c>
      <c r="N19" s="118" t="str">
        <f t="shared" si="3"/>
        <v>0</v>
      </c>
      <c r="O19" s="118">
        <f t="shared" si="4"/>
        <v>0</v>
      </c>
      <c r="P19" s="118">
        <f t="shared" si="5"/>
        <v>0</v>
      </c>
      <c r="Q19" s="120" t="str">
        <f t="shared" si="6"/>
        <v>0</v>
      </c>
    </row>
    <row r="20" spans="1:17" x14ac:dyDescent="0.2">
      <c r="A20" s="114" t="s">
        <v>64</v>
      </c>
      <c r="B20" s="124" t="s">
        <v>70</v>
      </c>
      <c r="C20" s="114" t="s">
        <v>114</v>
      </c>
      <c r="D20" s="115">
        <v>25</v>
      </c>
      <c r="E20" s="115" t="s">
        <v>71</v>
      </c>
      <c r="F20" s="116" t="s">
        <v>57</v>
      </c>
      <c r="G20" s="115">
        <v>5</v>
      </c>
      <c r="H20" s="115">
        <f t="shared" si="0"/>
        <v>10</v>
      </c>
      <c r="I20" s="114" t="s">
        <v>58</v>
      </c>
      <c r="J20" s="117"/>
      <c r="K20" s="118" t="str">
        <f t="shared" si="1"/>
        <v>0</v>
      </c>
      <c r="L20" s="119"/>
      <c r="M20" s="118" t="str">
        <f t="shared" si="2"/>
        <v>0</v>
      </c>
      <c r="N20" s="118" t="str">
        <f t="shared" si="3"/>
        <v>0</v>
      </c>
      <c r="O20" s="118">
        <f t="shared" si="4"/>
        <v>0</v>
      </c>
      <c r="P20" s="118">
        <f t="shared" si="5"/>
        <v>0</v>
      </c>
      <c r="Q20" s="120" t="str">
        <f t="shared" si="6"/>
        <v>0</v>
      </c>
    </row>
    <row r="21" spans="1:17" x14ac:dyDescent="0.2">
      <c r="A21" s="114" t="s">
        <v>78</v>
      </c>
      <c r="B21" s="124" t="s">
        <v>93</v>
      </c>
      <c r="C21" s="114" t="s">
        <v>77</v>
      </c>
      <c r="D21" s="115">
        <v>40</v>
      </c>
      <c r="E21" s="116">
        <v>0.32291666666666669</v>
      </c>
      <c r="F21" s="116">
        <v>0.72916666666666663</v>
      </c>
      <c r="G21" s="115">
        <v>220</v>
      </c>
      <c r="H21" s="115">
        <f t="shared" si="0"/>
        <v>440</v>
      </c>
      <c r="I21" s="114" t="s">
        <v>58</v>
      </c>
      <c r="J21" s="117"/>
      <c r="K21" s="118" t="str">
        <f t="shared" si="1"/>
        <v>0</v>
      </c>
      <c r="L21" s="119"/>
      <c r="M21" s="118" t="str">
        <f t="shared" si="2"/>
        <v>0</v>
      </c>
      <c r="N21" s="118" t="str">
        <f t="shared" si="3"/>
        <v>0</v>
      </c>
      <c r="O21" s="118">
        <f t="shared" si="4"/>
        <v>0</v>
      </c>
      <c r="P21" s="118">
        <f t="shared" si="5"/>
        <v>0</v>
      </c>
      <c r="Q21" s="120" t="str">
        <f t="shared" si="6"/>
        <v>0</v>
      </c>
    </row>
    <row r="22" spans="1:17" x14ac:dyDescent="0.2">
      <c r="A22" s="114" t="s">
        <v>54</v>
      </c>
      <c r="B22" s="124" t="s">
        <v>64</v>
      </c>
      <c r="C22" s="114" t="s">
        <v>77</v>
      </c>
      <c r="D22" s="115">
        <v>20</v>
      </c>
      <c r="E22" s="116">
        <v>0.375</v>
      </c>
      <c r="F22" s="116" t="s">
        <v>57</v>
      </c>
      <c r="G22" s="115">
        <v>29</v>
      </c>
      <c r="H22" s="115">
        <f t="shared" si="0"/>
        <v>58</v>
      </c>
      <c r="I22" s="114" t="s">
        <v>58</v>
      </c>
      <c r="J22" s="117"/>
      <c r="K22" s="118" t="str">
        <f t="shared" si="1"/>
        <v>0</v>
      </c>
      <c r="L22" s="119"/>
      <c r="M22" s="118" t="str">
        <f t="shared" si="2"/>
        <v>0</v>
      </c>
      <c r="N22" s="118" t="str">
        <f t="shared" si="3"/>
        <v>0</v>
      </c>
      <c r="O22" s="118">
        <f t="shared" si="4"/>
        <v>0</v>
      </c>
      <c r="P22" s="118">
        <f t="shared" si="5"/>
        <v>0</v>
      </c>
      <c r="Q22" s="120" t="str">
        <f t="shared" si="6"/>
        <v>0</v>
      </c>
    </row>
    <row r="23" spans="1:17" x14ac:dyDescent="0.2">
      <c r="A23" s="114" t="s">
        <v>54</v>
      </c>
      <c r="B23" s="124" t="s">
        <v>64</v>
      </c>
      <c r="C23" s="114" t="s">
        <v>77</v>
      </c>
      <c r="D23" s="115">
        <v>15</v>
      </c>
      <c r="E23" s="116">
        <v>0.375</v>
      </c>
      <c r="F23" s="116" t="s">
        <v>57</v>
      </c>
      <c r="G23" s="115">
        <v>29</v>
      </c>
      <c r="H23" s="115">
        <f t="shared" si="0"/>
        <v>58</v>
      </c>
      <c r="I23" s="114" t="s">
        <v>58</v>
      </c>
      <c r="J23" s="117"/>
      <c r="K23" s="118" t="str">
        <f t="shared" si="1"/>
        <v>0</v>
      </c>
      <c r="L23" s="119"/>
      <c r="M23" s="118" t="str">
        <f t="shared" si="2"/>
        <v>0</v>
      </c>
      <c r="N23" s="118" t="str">
        <f t="shared" si="3"/>
        <v>0</v>
      </c>
      <c r="O23" s="118">
        <f t="shared" si="4"/>
        <v>0</v>
      </c>
      <c r="P23" s="118">
        <f t="shared" si="5"/>
        <v>0</v>
      </c>
      <c r="Q23" s="120" t="str">
        <f t="shared" si="6"/>
        <v>0</v>
      </c>
    </row>
    <row r="24" spans="1:17" x14ac:dyDescent="0.2">
      <c r="A24" s="114" t="s">
        <v>64</v>
      </c>
      <c r="B24" s="124" t="s">
        <v>67</v>
      </c>
      <c r="C24" s="114" t="s">
        <v>77</v>
      </c>
      <c r="D24" s="115">
        <v>50</v>
      </c>
      <c r="E24" s="115" t="s">
        <v>68</v>
      </c>
      <c r="F24" s="116">
        <v>0.625</v>
      </c>
      <c r="G24" s="115">
        <v>51</v>
      </c>
      <c r="H24" s="115">
        <f t="shared" si="0"/>
        <v>102</v>
      </c>
      <c r="I24" s="114" t="s">
        <v>58</v>
      </c>
      <c r="J24" s="117"/>
      <c r="K24" s="118" t="str">
        <f t="shared" si="1"/>
        <v>0</v>
      </c>
      <c r="L24" s="119"/>
      <c r="M24" s="118" t="str">
        <f t="shared" si="2"/>
        <v>0</v>
      </c>
      <c r="N24" s="118" t="str">
        <f t="shared" si="3"/>
        <v>0</v>
      </c>
      <c r="O24" s="118">
        <f t="shared" si="4"/>
        <v>0</v>
      </c>
      <c r="P24" s="118">
        <f t="shared" si="5"/>
        <v>0</v>
      </c>
      <c r="Q24" s="120" t="str">
        <f t="shared" si="6"/>
        <v>0</v>
      </c>
    </row>
    <row r="25" spans="1:17" x14ac:dyDescent="0.2">
      <c r="A25" s="114" t="s">
        <v>78</v>
      </c>
      <c r="B25" s="124" t="s">
        <v>76</v>
      </c>
      <c r="C25" s="114" t="s">
        <v>94</v>
      </c>
      <c r="D25" s="115">
        <v>35</v>
      </c>
      <c r="E25" s="116">
        <v>0.54166666666666663</v>
      </c>
      <c r="F25" s="116">
        <v>0.72916666666666663</v>
      </c>
      <c r="G25" s="115">
        <v>120</v>
      </c>
      <c r="H25" s="115">
        <f t="shared" si="0"/>
        <v>240</v>
      </c>
      <c r="I25" s="114" t="s">
        <v>58</v>
      </c>
      <c r="J25" s="117"/>
      <c r="K25" s="118" t="str">
        <f t="shared" si="1"/>
        <v>0</v>
      </c>
      <c r="L25" s="119"/>
      <c r="M25" s="118" t="str">
        <f t="shared" si="2"/>
        <v>0</v>
      </c>
      <c r="N25" s="118" t="str">
        <f t="shared" si="3"/>
        <v>0</v>
      </c>
      <c r="O25" s="118">
        <f t="shared" si="4"/>
        <v>0</v>
      </c>
      <c r="P25" s="118">
        <f t="shared" si="5"/>
        <v>0</v>
      </c>
      <c r="Q25" s="120" t="str">
        <f t="shared" si="6"/>
        <v>0</v>
      </c>
    </row>
    <row r="26" spans="1:17" x14ac:dyDescent="0.2">
      <c r="A26" s="114" t="s">
        <v>78</v>
      </c>
      <c r="B26" s="124" t="s">
        <v>95</v>
      </c>
      <c r="C26" s="114" t="s">
        <v>94</v>
      </c>
      <c r="D26" s="115">
        <v>20</v>
      </c>
      <c r="E26" s="116">
        <v>0.35416666666666669</v>
      </c>
      <c r="F26" s="116">
        <v>0.54166666666666663</v>
      </c>
      <c r="G26" s="115">
        <v>100</v>
      </c>
      <c r="H26" s="115">
        <f t="shared" si="0"/>
        <v>200</v>
      </c>
      <c r="I26" s="114" t="s">
        <v>58</v>
      </c>
      <c r="J26" s="117"/>
      <c r="K26" s="118" t="str">
        <f t="shared" si="1"/>
        <v>0</v>
      </c>
      <c r="L26" s="119"/>
      <c r="M26" s="118" t="str">
        <f t="shared" si="2"/>
        <v>0</v>
      </c>
      <c r="N26" s="118" t="str">
        <f t="shared" si="3"/>
        <v>0</v>
      </c>
      <c r="O26" s="118">
        <f t="shared" si="4"/>
        <v>0</v>
      </c>
      <c r="P26" s="118">
        <f t="shared" si="5"/>
        <v>0</v>
      </c>
      <c r="Q26" s="120" t="str">
        <f t="shared" si="6"/>
        <v>0</v>
      </c>
    </row>
    <row r="27" spans="1:17" ht="13.5" customHeight="1" x14ac:dyDescent="0.2">
      <c r="A27" s="114" t="s">
        <v>54</v>
      </c>
      <c r="B27" s="124" t="s">
        <v>61</v>
      </c>
      <c r="C27" s="114" t="s">
        <v>94</v>
      </c>
      <c r="D27" s="115">
        <v>30</v>
      </c>
      <c r="E27" s="116">
        <v>0.375</v>
      </c>
      <c r="F27" s="116" t="s">
        <v>57</v>
      </c>
      <c r="G27" s="115">
        <v>34</v>
      </c>
      <c r="H27" s="115">
        <f t="shared" si="0"/>
        <v>68</v>
      </c>
      <c r="I27" s="114" t="s">
        <v>58</v>
      </c>
      <c r="J27" s="117"/>
      <c r="K27" s="118" t="str">
        <f t="shared" si="1"/>
        <v>0</v>
      </c>
      <c r="L27" s="119"/>
      <c r="M27" s="118" t="str">
        <f t="shared" si="2"/>
        <v>0</v>
      </c>
      <c r="N27" s="118" t="str">
        <f t="shared" si="3"/>
        <v>0</v>
      </c>
      <c r="O27" s="118">
        <f t="shared" si="4"/>
        <v>0</v>
      </c>
      <c r="P27" s="118">
        <f t="shared" si="5"/>
        <v>0</v>
      </c>
      <c r="Q27" s="120" t="str">
        <f t="shared" si="6"/>
        <v>0</v>
      </c>
    </row>
    <row r="28" spans="1:17" x14ac:dyDescent="0.2">
      <c r="A28" s="114" t="s">
        <v>54</v>
      </c>
      <c r="B28" s="124" t="s">
        <v>62</v>
      </c>
      <c r="C28" s="114" t="s">
        <v>94</v>
      </c>
      <c r="D28" s="115">
        <v>15</v>
      </c>
      <c r="E28" s="116">
        <v>0.375</v>
      </c>
      <c r="F28" s="116" t="s">
        <v>57</v>
      </c>
      <c r="G28" s="115">
        <v>25</v>
      </c>
      <c r="H28" s="115">
        <f t="shared" si="0"/>
        <v>50</v>
      </c>
      <c r="I28" s="114" t="s">
        <v>58</v>
      </c>
      <c r="J28" s="117"/>
      <c r="K28" s="118" t="str">
        <f t="shared" si="1"/>
        <v>0</v>
      </c>
      <c r="L28" s="119"/>
      <c r="M28" s="118" t="str">
        <f t="shared" si="2"/>
        <v>0</v>
      </c>
      <c r="N28" s="118" t="str">
        <f t="shared" si="3"/>
        <v>0</v>
      </c>
      <c r="O28" s="118">
        <f t="shared" si="4"/>
        <v>0</v>
      </c>
      <c r="P28" s="118">
        <f t="shared" si="5"/>
        <v>0</v>
      </c>
      <c r="Q28" s="120" t="str">
        <f t="shared" si="6"/>
        <v>0</v>
      </c>
    </row>
    <row r="29" spans="1:17" x14ac:dyDescent="0.2">
      <c r="A29" s="114" t="s">
        <v>54</v>
      </c>
      <c r="B29" s="124" t="s">
        <v>63</v>
      </c>
      <c r="C29" s="114" t="s">
        <v>94</v>
      </c>
      <c r="D29" s="115">
        <v>20</v>
      </c>
      <c r="E29" s="116">
        <v>0.375</v>
      </c>
      <c r="F29" s="116" t="s">
        <v>57</v>
      </c>
      <c r="G29" s="115">
        <v>18</v>
      </c>
      <c r="H29" s="115">
        <f t="shared" si="0"/>
        <v>36</v>
      </c>
      <c r="I29" s="114" t="s">
        <v>58</v>
      </c>
      <c r="J29" s="117"/>
      <c r="K29" s="118" t="str">
        <f t="shared" si="1"/>
        <v>0</v>
      </c>
      <c r="L29" s="119"/>
      <c r="M29" s="118" t="str">
        <f t="shared" si="2"/>
        <v>0</v>
      </c>
      <c r="N29" s="118" t="str">
        <f t="shared" si="3"/>
        <v>0</v>
      </c>
      <c r="O29" s="118">
        <f t="shared" si="4"/>
        <v>0</v>
      </c>
      <c r="P29" s="118">
        <f t="shared" si="5"/>
        <v>0</v>
      </c>
      <c r="Q29" s="120" t="str">
        <f t="shared" si="6"/>
        <v>0</v>
      </c>
    </row>
    <row r="30" spans="1:17" x14ac:dyDescent="0.2">
      <c r="A30" s="114" t="s">
        <v>64</v>
      </c>
      <c r="B30" s="124" t="s">
        <v>72</v>
      </c>
      <c r="C30" s="114" t="s">
        <v>73</v>
      </c>
      <c r="D30" s="115">
        <v>35</v>
      </c>
      <c r="E30" s="116">
        <v>0.3125</v>
      </c>
      <c r="F30" s="116">
        <v>0.77083333333333337</v>
      </c>
      <c r="G30" s="115">
        <v>125</v>
      </c>
      <c r="H30" s="115">
        <f t="shared" si="0"/>
        <v>250</v>
      </c>
      <c r="I30" s="114" t="s">
        <v>58</v>
      </c>
      <c r="J30" s="117"/>
      <c r="K30" s="118" t="str">
        <f t="shared" si="1"/>
        <v>0</v>
      </c>
      <c r="L30" s="119"/>
      <c r="M30" s="118" t="str">
        <f t="shared" si="2"/>
        <v>0</v>
      </c>
      <c r="N30" s="118" t="str">
        <f t="shared" si="3"/>
        <v>0</v>
      </c>
      <c r="O30" s="118">
        <f t="shared" si="4"/>
        <v>0</v>
      </c>
      <c r="P30" s="118">
        <f t="shared" si="5"/>
        <v>0</v>
      </c>
      <c r="Q30" s="120" t="str">
        <f t="shared" si="6"/>
        <v>0</v>
      </c>
    </row>
    <row r="31" spans="1:17" x14ac:dyDescent="0.2">
      <c r="A31" s="114" t="s">
        <v>78</v>
      </c>
      <c r="B31" s="124" t="s">
        <v>81</v>
      </c>
      <c r="C31" s="114" t="s">
        <v>73</v>
      </c>
      <c r="D31" s="115">
        <v>30</v>
      </c>
      <c r="E31" s="116">
        <v>0.33333333333333331</v>
      </c>
      <c r="F31" s="116">
        <v>0.75</v>
      </c>
      <c r="G31" s="115">
        <v>370</v>
      </c>
      <c r="H31" s="115">
        <f t="shared" si="0"/>
        <v>740</v>
      </c>
      <c r="I31" s="114" t="s">
        <v>58</v>
      </c>
      <c r="J31" s="117"/>
      <c r="K31" s="121" t="str">
        <f t="shared" si="1"/>
        <v>0</v>
      </c>
      <c r="L31" s="119"/>
      <c r="M31" s="121" t="str">
        <f t="shared" si="2"/>
        <v>0</v>
      </c>
      <c r="N31" s="121" t="str">
        <f t="shared" si="3"/>
        <v>0</v>
      </c>
      <c r="O31" s="121">
        <f t="shared" si="4"/>
        <v>0</v>
      </c>
      <c r="P31" s="121">
        <f t="shared" si="5"/>
        <v>0</v>
      </c>
      <c r="Q31" s="120" t="str">
        <f t="shared" si="6"/>
        <v>0</v>
      </c>
    </row>
    <row r="32" spans="1:17" x14ac:dyDescent="0.2">
      <c r="A32" s="114" t="s">
        <v>78</v>
      </c>
      <c r="B32" s="124" t="s">
        <v>72</v>
      </c>
      <c r="C32" s="114" t="s">
        <v>73</v>
      </c>
      <c r="D32" s="115">
        <v>47</v>
      </c>
      <c r="E32" s="116">
        <v>0.34375</v>
      </c>
      <c r="F32" s="116">
        <v>0.73958333333333337</v>
      </c>
      <c r="G32" s="115">
        <v>120</v>
      </c>
      <c r="H32" s="115">
        <f t="shared" si="0"/>
        <v>240</v>
      </c>
      <c r="I32" s="114" t="s">
        <v>58</v>
      </c>
      <c r="J32" s="117"/>
      <c r="K32" s="118" t="str">
        <f t="shared" si="1"/>
        <v>0</v>
      </c>
      <c r="L32" s="119"/>
      <c r="M32" s="118" t="str">
        <f t="shared" si="2"/>
        <v>0</v>
      </c>
      <c r="N32" s="118" t="str">
        <f t="shared" si="3"/>
        <v>0</v>
      </c>
      <c r="O32" s="118">
        <f t="shared" si="4"/>
        <v>0</v>
      </c>
      <c r="P32" s="118">
        <f t="shared" si="5"/>
        <v>0</v>
      </c>
      <c r="Q32" s="120" t="str">
        <f t="shared" si="6"/>
        <v>0</v>
      </c>
    </row>
    <row r="33" spans="1:17" x14ac:dyDescent="0.2">
      <c r="A33" s="114" t="s">
        <v>78</v>
      </c>
      <c r="B33" s="124" t="s">
        <v>96</v>
      </c>
      <c r="C33" s="114" t="s">
        <v>73</v>
      </c>
      <c r="D33" s="115">
        <v>32</v>
      </c>
      <c r="E33" s="116">
        <v>0.35416666666666669</v>
      </c>
      <c r="F33" s="116">
        <v>0.71875</v>
      </c>
      <c r="G33" s="115">
        <v>320</v>
      </c>
      <c r="H33" s="115">
        <f t="shared" si="0"/>
        <v>640</v>
      </c>
      <c r="I33" s="114" t="s">
        <v>80</v>
      </c>
      <c r="J33" s="117"/>
      <c r="K33" s="118" t="str">
        <f t="shared" si="1"/>
        <v>0</v>
      </c>
      <c r="L33" s="119"/>
      <c r="M33" s="118" t="str">
        <f t="shared" si="2"/>
        <v>0</v>
      </c>
      <c r="N33" s="118" t="str">
        <f t="shared" si="3"/>
        <v>0</v>
      </c>
      <c r="O33" s="118">
        <f t="shared" si="4"/>
        <v>0</v>
      </c>
      <c r="P33" s="118">
        <f t="shared" si="5"/>
        <v>0</v>
      </c>
      <c r="Q33" s="120" t="str">
        <f t="shared" si="6"/>
        <v>0</v>
      </c>
    </row>
    <row r="34" spans="1:17" x14ac:dyDescent="0.2">
      <c r="A34" s="114" t="s">
        <v>78</v>
      </c>
      <c r="B34" s="124" t="s">
        <v>72</v>
      </c>
      <c r="C34" s="114" t="s">
        <v>73</v>
      </c>
      <c r="D34" s="115">
        <v>20</v>
      </c>
      <c r="E34" s="116">
        <v>0.34375</v>
      </c>
      <c r="F34" s="116">
        <v>0.73958333333333337</v>
      </c>
      <c r="G34" s="115">
        <v>120</v>
      </c>
      <c r="H34" s="115">
        <f t="shared" si="0"/>
        <v>240</v>
      </c>
      <c r="I34" s="114" t="s">
        <v>58</v>
      </c>
      <c r="J34" s="117"/>
      <c r="K34" s="118" t="str">
        <f t="shared" si="1"/>
        <v>0</v>
      </c>
      <c r="L34" s="119"/>
      <c r="M34" s="118" t="str">
        <f t="shared" si="2"/>
        <v>0</v>
      </c>
      <c r="N34" s="118" t="str">
        <f t="shared" si="3"/>
        <v>0</v>
      </c>
      <c r="O34" s="118">
        <f t="shared" si="4"/>
        <v>0</v>
      </c>
      <c r="P34" s="118">
        <f t="shared" si="5"/>
        <v>0</v>
      </c>
      <c r="Q34" s="120" t="str">
        <f t="shared" si="6"/>
        <v>0</v>
      </c>
    </row>
    <row r="35" spans="1:17" x14ac:dyDescent="0.2">
      <c r="A35" s="114" t="s">
        <v>78</v>
      </c>
      <c r="B35" s="124" t="s">
        <v>69</v>
      </c>
      <c r="C35" s="114" t="s">
        <v>97</v>
      </c>
      <c r="D35" s="115">
        <v>28</v>
      </c>
      <c r="E35" s="116">
        <v>0.30208333333333331</v>
      </c>
      <c r="F35" s="116">
        <v>0.72916666666666663</v>
      </c>
      <c r="G35" s="115">
        <v>280</v>
      </c>
      <c r="H35" s="115">
        <f t="shared" si="0"/>
        <v>560</v>
      </c>
      <c r="I35" s="114" t="s">
        <v>58</v>
      </c>
      <c r="J35" s="117"/>
      <c r="K35" s="118" t="str">
        <f t="shared" si="1"/>
        <v>0</v>
      </c>
      <c r="L35" s="119"/>
      <c r="M35" s="118" t="str">
        <f t="shared" si="2"/>
        <v>0</v>
      </c>
      <c r="N35" s="118" t="str">
        <f t="shared" si="3"/>
        <v>0</v>
      </c>
      <c r="O35" s="118">
        <f t="shared" si="4"/>
        <v>0</v>
      </c>
      <c r="P35" s="118">
        <f t="shared" si="5"/>
        <v>0</v>
      </c>
      <c r="Q35" s="120" t="str">
        <f t="shared" si="6"/>
        <v>0</v>
      </c>
    </row>
    <row r="36" spans="1:17" x14ac:dyDescent="0.2">
      <c r="A36" s="114" t="s">
        <v>78</v>
      </c>
      <c r="B36" s="124" t="s">
        <v>82</v>
      </c>
      <c r="C36" s="114" t="s">
        <v>97</v>
      </c>
      <c r="D36" s="115">
        <v>60</v>
      </c>
      <c r="E36" s="116">
        <v>0.375</v>
      </c>
      <c r="F36" s="116">
        <v>0.73958333333333337</v>
      </c>
      <c r="G36" s="115">
        <v>260</v>
      </c>
      <c r="H36" s="115">
        <f t="shared" si="0"/>
        <v>520</v>
      </c>
      <c r="I36" s="114" t="s">
        <v>58</v>
      </c>
      <c r="J36" s="117"/>
      <c r="K36" s="118" t="str">
        <f t="shared" si="1"/>
        <v>0</v>
      </c>
      <c r="L36" s="119"/>
      <c r="M36" s="118" t="str">
        <f t="shared" si="2"/>
        <v>0</v>
      </c>
      <c r="N36" s="118" t="str">
        <f t="shared" si="3"/>
        <v>0</v>
      </c>
      <c r="O36" s="118">
        <f t="shared" si="4"/>
        <v>0</v>
      </c>
      <c r="P36" s="118">
        <f t="shared" si="5"/>
        <v>0</v>
      </c>
      <c r="Q36" s="120" t="str">
        <f t="shared" si="6"/>
        <v>0</v>
      </c>
    </row>
    <row r="37" spans="1:17" x14ac:dyDescent="0.2">
      <c r="A37" s="114" t="s">
        <v>78</v>
      </c>
      <c r="B37" s="124" t="s">
        <v>82</v>
      </c>
      <c r="C37" s="114" t="s">
        <v>97</v>
      </c>
      <c r="D37" s="115">
        <v>59</v>
      </c>
      <c r="E37" s="116">
        <v>0.33333333333333331</v>
      </c>
      <c r="F37" s="116">
        <v>0.73958333333333337</v>
      </c>
      <c r="G37" s="115">
        <v>260</v>
      </c>
      <c r="H37" s="115">
        <f t="shared" si="0"/>
        <v>520</v>
      </c>
      <c r="I37" s="114" t="s">
        <v>58</v>
      </c>
      <c r="J37" s="117"/>
      <c r="K37" s="118" t="str">
        <f t="shared" si="1"/>
        <v>0</v>
      </c>
      <c r="L37" s="119"/>
      <c r="M37" s="118" t="str">
        <f t="shared" si="2"/>
        <v>0</v>
      </c>
      <c r="N37" s="118" t="str">
        <f t="shared" si="3"/>
        <v>0</v>
      </c>
      <c r="O37" s="118">
        <f t="shared" si="4"/>
        <v>0</v>
      </c>
      <c r="P37" s="118">
        <f t="shared" si="5"/>
        <v>0</v>
      </c>
      <c r="Q37" s="120" t="str">
        <f t="shared" si="6"/>
        <v>0</v>
      </c>
    </row>
    <row r="38" spans="1:17" x14ac:dyDescent="0.2">
      <c r="A38" s="114" t="s">
        <v>78</v>
      </c>
      <c r="B38" s="124" t="s">
        <v>81</v>
      </c>
      <c r="C38" s="114" t="s">
        <v>75</v>
      </c>
      <c r="D38" s="115">
        <v>40</v>
      </c>
      <c r="E38" s="116">
        <v>0.33333333333333331</v>
      </c>
      <c r="F38" s="116">
        <v>0.72916666666666663</v>
      </c>
      <c r="G38" s="115">
        <v>370</v>
      </c>
      <c r="H38" s="115">
        <f t="shared" si="0"/>
        <v>740</v>
      </c>
      <c r="I38" s="114" t="s">
        <v>80</v>
      </c>
      <c r="J38" s="117"/>
      <c r="K38" s="118" t="str">
        <f t="shared" si="1"/>
        <v>0</v>
      </c>
      <c r="L38" s="119"/>
      <c r="M38" s="118" t="str">
        <f t="shared" si="2"/>
        <v>0</v>
      </c>
      <c r="N38" s="118" t="str">
        <f t="shared" si="3"/>
        <v>0</v>
      </c>
      <c r="O38" s="118">
        <f t="shared" si="4"/>
        <v>0</v>
      </c>
      <c r="P38" s="118">
        <f t="shared" si="5"/>
        <v>0</v>
      </c>
      <c r="Q38" s="120" t="str">
        <f t="shared" si="6"/>
        <v>0</v>
      </c>
    </row>
    <row r="39" spans="1:17" x14ac:dyDescent="0.2">
      <c r="A39" s="114" t="s">
        <v>78</v>
      </c>
      <c r="B39" s="124" t="s">
        <v>86</v>
      </c>
      <c r="C39" s="114" t="s">
        <v>75</v>
      </c>
      <c r="D39" s="115">
        <v>34</v>
      </c>
      <c r="E39" s="116">
        <v>0.28125</v>
      </c>
      <c r="F39" s="116">
        <v>0.88541666666666663</v>
      </c>
      <c r="G39" s="115">
        <v>520</v>
      </c>
      <c r="H39" s="115">
        <f t="shared" si="0"/>
        <v>1040</v>
      </c>
      <c r="I39" s="114" t="s">
        <v>80</v>
      </c>
      <c r="J39" s="117"/>
      <c r="K39" s="118" t="str">
        <f t="shared" si="1"/>
        <v>0</v>
      </c>
      <c r="L39" s="119"/>
      <c r="M39" s="118" t="str">
        <f t="shared" si="2"/>
        <v>0</v>
      </c>
      <c r="N39" s="118" t="str">
        <f t="shared" si="3"/>
        <v>0</v>
      </c>
      <c r="O39" s="118">
        <f t="shared" si="4"/>
        <v>0</v>
      </c>
      <c r="P39" s="118">
        <f t="shared" si="5"/>
        <v>0</v>
      </c>
      <c r="Q39" s="120" t="str">
        <f t="shared" si="6"/>
        <v>0</v>
      </c>
    </row>
    <row r="40" spans="1:17" x14ac:dyDescent="0.2">
      <c r="A40" s="114" t="s">
        <v>78</v>
      </c>
      <c r="B40" s="124" t="s">
        <v>86</v>
      </c>
      <c r="C40" s="114" t="s">
        <v>75</v>
      </c>
      <c r="D40" s="115">
        <v>40</v>
      </c>
      <c r="E40" s="116">
        <v>0.30208333333333331</v>
      </c>
      <c r="F40" s="116">
        <v>0.86458333333333337</v>
      </c>
      <c r="G40" s="115">
        <v>520</v>
      </c>
      <c r="H40" s="115">
        <f t="shared" si="0"/>
        <v>1040</v>
      </c>
      <c r="I40" s="114" t="s">
        <v>80</v>
      </c>
      <c r="J40" s="117"/>
      <c r="K40" s="118" t="str">
        <f t="shared" si="1"/>
        <v>0</v>
      </c>
      <c r="L40" s="119"/>
      <c r="M40" s="118" t="str">
        <f t="shared" si="2"/>
        <v>0</v>
      </c>
      <c r="N40" s="118" t="str">
        <f t="shared" si="3"/>
        <v>0</v>
      </c>
      <c r="O40" s="118">
        <f t="shared" si="4"/>
        <v>0</v>
      </c>
      <c r="P40" s="118">
        <f t="shared" si="5"/>
        <v>0</v>
      </c>
      <c r="Q40" s="120" t="str">
        <f t="shared" si="6"/>
        <v>0</v>
      </c>
    </row>
    <row r="41" spans="1:17" ht="13.5" customHeight="1" x14ac:dyDescent="0.2">
      <c r="A41" s="135" t="s">
        <v>54</v>
      </c>
      <c r="B41" s="114" t="s">
        <v>59</v>
      </c>
      <c r="C41" s="134" t="s">
        <v>75</v>
      </c>
      <c r="D41" s="115">
        <v>30</v>
      </c>
      <c r="E41" s="116">
        <v>0.375</v>
      </c>
      <c r="F41" s="116" t="s">
        <v>60</v>
      </c>
      <c r="G41" s="115">
        <v>87</v>
      </c>
      <c r="H41" s="115">
        <f t="shared" si="0"/>
        <v>174</v>
      </c>
      <c r="I41" s="114" t="s">
        <v>58</v>
      </c>
      <c r="J41" s="117"/>
      <c r="K41" s="118" t="str">
        <f t="shared" si="1"/>
        <v>0</v>
      </c>
      <c r="L41" s="119"/>
      <c r="M41" s="118" t="str">
        <f t="shared" si="2"/>
        <v>0</v>
      </c>
      <c r="N41" s="118" t="str">
        <f t="shared" si="3"/>
        <v>0</v>
      </c>
      <c r="O41" s="118">
        <f t="shared" si="4"/>
        <v>0</v>
      </c>
      <c r="P41" s="118">
        <f t="shared" si="5"/>
        <v>0</v>
      </c>
      <c r="Q41" s="120" t="str">
        <f t="shared" si="6"/>
        <v>0</v>
      </c>
    </row>
    <row r="42" spans="1:17" x14ac:dyDescent="0.2">
      <c r="A42" s="114" t="s">
        <v>64</v>
      </c>
      <c r="B42" s="124" t="s">
        <v>74</v>
      </c>
      <c r="C42" s="114" t="s">
        <v>75</v>
      </c>
      <c r="D42" s="115">
        <v>22</v>
      </c>
      <c r="E42" s="116">
        <v>0.35416666666666669</v>
      </c>
      <c r="F42" s="116">
        <v>0.55208333333333337</v>
      </c>
      <c r="G42" s="115">
        <v>30</v>
      </c>
      <c r="H42" s="115">
        <f t="shared" si="0"/>
        <v>60</v>
      </c>
      <c r="I42" s="114" t="s">
        <v>58</v>
      </c>
      <c r="J42" s="117"/>
      <c r="K42" s="118" t="str">
        <f t="shared" si="1"/>
        <v>0</v>
      </c>
      <c r="L42" s="119"/>
      <c r="M42" s="118" t="str">
        <f t="shared" si="2"/>
        <v>0</v>
      </c>
      <c r="N42" s="118" t="str">
        <f t="shared" si="3"/>
        <v>0</v>
      </c>
      <c r="O42" s="118">
        <f t="shared" si="4"/>
        <v>0</v>
      </c>
      <c r="P42" s="118">
        <f t="shared" si="5"/>
        <v>0</v>
      </c>
      <c r="Q42" s="120" t="str">
        <f t="shared" si="6"/>
        <v>0</v>
      </c>
    </row>
    <row r="43" spans="1:17" x14ac:dyDescent="0.2">
      <c r="A43" s="135" t="s">
        <v>54</v>
      </c>
      <c r="B43" s="114" t="s">
        <v>55</v>
      </c>
      <c r="C43" s="134" t="s">
        <v>75</v>
      </c>
      <c r="D43" s="115">
        <v>21</v>
      </c>
      <c r="E43" s="115" t="s">
        <v>56</v>
      </c>
      <c r="F43" s="116" t="s">
        <v>57</v>
      </c>
      <c r="G43" s="115">
        <v>24</v>
      </c>
      <c r="H43" s="115">
        <f t="shared" si="0"/>
        <v>48</v>
      </c>
      <c r="I43" s="114" t="s">
        <v>58</v>
      </c>
      <c r="J43" s="117"/>
      <c r="K43" s="118" t="str">
        <f t="shared" si="1"/>
        <v>0</v>
      </c>
      <c r="L43" s="119"/>
      <c r="M43" s="118" t="str">
        <f t="shared" si="2"/>
        <v>0</v>
      </c>
      <c r="N43" s="118" t="str">
        <f t="shared" si="3"/>
        <v>0</v>
      </c>
      <c r="O43" s="118">
        <f t="shared" si="4"/>
        <v>0</v>
      </c>
      <c r="P43" s="118">
        <f>SUM(H43*N43)</f>
        <v>0</v>
      </c>
      <c r="Q43" s="120" t="str">
        <f t="shared" si="6"/>
        <v>0</v>
      </c>
    </row>
    <row r="44" spans="1:17" x14ac:dyDescent="0.2">
      <c r="A44" s="114" t="s">
        <v>64</v>
      </c>
      <c r="B44" s="124" t="s">
        <v>66</v>
      </c>
      <c r="C44" s="114" t="s">
        <v>98</v>
      </c>
      <c r="D44" s="115">
        <v>30</v>
      </c>
      <c r="E44" s="116">
        <v>0.375</v>
      </c>
      <c r="F44" s="116" t="s">
        <v>57</v>
      </c>
      <c r="G44" s="115">
        <v>22</v>
      </c>
      <c r="H44" s="115">
        <f t="shared" si="0"/>
        <v>44</v>
      </c>
      <c r="I44" s="114" t="s">
        <v>58</v>
      </c>
      <c r="J44" s="117"/>
      <c r="K44" s="118" t="str">
        <f t="shared" si="1"/>
        <v>0</v>
      </c>
      <c r="L44" s="119"/>
      <c r="M44" s="118" t="str">
        <f t="shared" si="2"/>
        <v>0</v>
      </c>
      <c r="N44" s="118" t="str">
        <f t="shared" si="3"/>
        <v>0</v>
      </c>
      <c r="O44" s="118">
        <f t="shared" si="4"/>
        <v>0</v>
      </c>
      <c r="P44" s="118">
        <f t="shared" ref="P44:P64" si="7">SUM(G44*N44)</f>
        <v>0</v>
      </c>
      <c r="Q44" s="120" t="str">
        <f t="shared" si="6"/>
        <v>0</v>
      </c>
    </row>
    <row r="45" spans="1:17" x14ac:dyDescent="0.2">
      <c r="A45" s="114" t="s">
        <v>64</v>
      </c>
      <c r="B45" s="124" t="s">
        <v>66</v>
      </c>
      <c r="C45" s="114" t="s">
        <v>98</v>
      </c>
      <c r="D45" s="115">
        <v>30</v>
      </c>
      <c r="E45" s="116">
        <v>0.375</v>
      </c>
      <c r="F45" s="116" t="s">
        <v>57</v>
      </c>
      <c r="G45" s="115">
        <v>22</v>
      </c>
      <c r="H45" s="115">
        <f t="shared" si="0"/>
        <v>44</v>
      </c>
      <c r="I45" s="114" t="s">
        <v>58</v>
      </c>
      <c r="J45" s="117"/>
      <c r="K45" s="118" t="str">
        <f t="shared" si="1"/>
        <v>0</v>
      </c>
      <c r="L45" s="119"/>
      <c r="M45" s="118" t="str">
        <f t="shared" si="2"/>
        <v>0</v>
      </c>
      <c r="N45" s="118" t="str">
        <f t="shared" si="3"/>
        <v>0</v>
      </c>
      <c r="O45" s="118">
        <f t="shared" si="4"/>
        <v>0</v>
      </c>
      <c r="P45" s="118">
        <f t="shared" si="7"/>
        <v>0</v>
      </c>
      <c r="Q45" s="120" t="str">
        <f t="shared" si="6"/>
        <v>0</v>
      </c>
    </row>
    <row r="46" spans="1:17" x14ac:dyDescent="0.2">
      <c r="A46" s="114" t="s">
        <v>64</v>
      </c>
      <c r="B46" s="124" t="s">
        <v>66</v>
      </c>
      <c r="C46" s="114" t="s">
        <v>98</v>
      </c>
      <c r="D46" s="115">
        <v>30</v>
      </c>
      <c r="E46" s="116">
        <v>0.375</v>
      </c>
      <c r="F46" s="116" t="s">
        <v>57</v>
      </c>
      <c r="G46" s="115">
        <v>22</v>
      </c>
      <c r="H46" s="115">
        <f t="shared" si="0"/>
        <v>44</v>
      </c>
      <c r="I46" s="114" t="s">
        <v>58</v>
      </c>
      <c r="J46" s="117"/>
      <c r="K46" s="118" t="str">
        <f t="shared" si="1"/>
        <v>0</v>
      </c>
      <c r="L46" s="119"/>
      <c r="M46" s="118" t="str">
        <f t="shared" si="2"/>
        <v>0</v>
      </c>
      <c r="N46" s="118" t="str">
        <f t="shared" si="3"/>
        <v>0</v>
      </c>
      <c r="O46" s="118">
        <f t="shared" si="4"/>
        <v>0</v>
      </c>
      <c r="P46" s="118">
        <f t="shared" si="7"/>
        <v>0</v>
      </c>
      <c r="Q46" s="120" t="str">
        <f t="shared" si="6"/>
        <v>0</v>
      </c>
    </row>
    <row r="47" spans="1:17" x14ac:dyDescent="0.2">
      <c r="A47" s="114" t="s">
        <v>78</v>
      </c>
      <c r="B47" s="124" t="s">
        <v>86</v>
      </c>
      <c r="C47" s="114" t="s">
        <v>98</v>
      </c>
      <c r="D47" s="115">
        <v>50</v>
      </c>
      <c r="E47" s="116">
        <v>0.29166666666666669</v>
      </c>
      <c r="F47" s="116">
        <v>0.75</v>
      </c>
      <c r="G47" s="115">
        <v>227</v>
      </c>
      <c r="H47" s="115">
        <f t="shared" si="0"/>
        <v>454</v>
      </c>
      <c r="I47" s="114" t="s">
        <v>80</v>
      </c>
      <c r="J47" s="117"/>
      <c r="K47" s="118" t="str">
        <f t="shared" si="1"/>
        <v>0</v>
      </c>
      <c r="L47" s="119"/>
      <c r="M47" s="118" t="str">
        <f t="shared" si="2"/>
        <v>0</v>
      </c>
      <c r="N47" s="118" t="str">
        <f t="shared" si="3"/>
        <v>0</v>
      </c>
      <c r="O47" s="118">
        <f t="shared" si="4"/>
        <v>0</v>
      </c>
      <c r="P47" s="118">
        <f t="shared" si="7"/>
        <v>0</v>
      </c>
      <c r="Q47" s="120" t="str">
        <f t="shared" si="6"/>
        <v>0</v>
      </c>
    </row>
    <row r="48" spans="1:17" x14ac:dyDescent="0.2">
      <c r="A48" s="114" t="s">
        <v>78</v>
      </c>
      <c r="B48" s="124" t="s">
        <v>86</v>
      </c>
      <c r="C48" s="114" t="s">
        <v>98</v>
      </c>
      <c r="D48" s="115">
        <v>50</v>
      </c>
      <c r="E48" s="116">
        <v>0.29166666666666669</v>
      </c>
      <c r="F48" s="116">
        <v>0.75</v>
      </c>
      <c r="G48" s="115">
        <v>227</v>
      </c>
      <c r="H48" s="115">
        <f t="shared" ref="H48:H64" si="8">SUM(G48*2)</f>
        <v>454</v>
      </c>
      <c r="I48" s="114" t="s">
        <v>80</v>
      </c>
      <c r="J48" s="117"/>
      <c r="K48" s="118" t="str">
        <f t="shared" ref="K48:K64" si="9">IFERROR(VLOOKUP($J48,$A$3:$F$10,4,FALSE),"0")</f>
        <v>0</v>
      </c>
      <c r="L48" s="119"/>
      <c r="M48" s="118" t="str">
        <f t="shared" ref="M48:M64" si="10">IFERROR(VLOOKUP($J48,$A$3:$F$10,5,FALSE),"0")</f>
        <v>0</v>
      </c>
      <c r="N48" s="118" t="str">
        <f t="shared" ref="N48:N64" si="11">IFERROR(VLOOKUP($J48,$A$3:$F$10,6,FALSE),"0")</f>
        <v>0</v>
      </c>
      <c r="O48" s="118">
        <f t="shared" ref="O48:O64" si="12">SUM(L48*M48)</f>
        <v>0</v>
      </c>
      <c r="P48" s="118">
        <f t="shared" si="7"/>
        <v>0</v>
      </c>
      <c r="Q48" s="120" t="str">
        <f t="shared" ref="Q48:Q64" si="13">IF((O48+P48)&lt;K48,K48,O48+P48)</f>
        <v>0</v>
      </c>
    </row>
    <row r="49" spans="1:17" x14ac:dyDescent="0.2">
      <c r="A49" s="114" t="s">
        <v>78</v>
      </c>
      <c r="B49" s="124" t="s">
        <v>92</v>
      </c>
      <c r="C49" s="114" t="s">
        <v>98</v>
      </c>
      <c r="D49" s="115">
        <v>35</v>
      </c>
      <c r="E49" s="116">
        <v>0.33333333333333331</v>
      </c>
      <c r="F49" s="116">
        <v>0.625</v>
      </c>
      <c r="G49" s="115">
        <v>42</v>
      </c>
      <c r="H49" s="115">
        <f t="shared" si="8"/>
        <v>84</v>
      </c>
      <c r="I49" s="114" t="s">
        <v>58</v>
      </c>
      <c r="J49" s="117"/>
      <c r="K49" s="118" t="str">
        <f t="shared" si="9"/>
        <v>0</v>
      </c>
      <c r="L49" s="119"/>
      <c r="M49" s="118" t="str">
        <f t="shared" si="10"/>
        <v>0</v>
      </c>
      <c r="N49" s="118" t="str">
        <f t="shared" si="11"/>
        <v>0</v>
      </c>
      <c r="O49" s="118">
        <f t="shared" si="12"/>
        <v>0</v>
      </c>
      <c r="P49" s="118">
        <f t="shared" si="7"/>
        <v>0</v>
      </c>
      <c r="Q49" s="120" t="str">
        <f t="shared" si="13"/>
        <v>0</v>
      </c>
    </row>
    <row r="50" spans="1:17" x14ac:dyDescent="0.2">
      <c r="A50" s="114" t="s">
        <v>78</v>
      </c>
      <c r="B50" s="124" t="s">
        <v>72</v>
      </c>
      <c r="C50" s="114" t="s">
        <v>98</v>
      </c>
      <c r="D50" s="115">
        <v>47</v>
      </c>
      <c r="E50" s="116">
        <v>0.39583333333333331</v>
      </c>
      <c r="F50" s="116">
        <v>0.6875</v>
      </c>
      <c r="G50" s="115">
        <v>60</v>
      </c>
      <c r="H50" s="115">
        <f t="shared" si="8"/>
        <v>120</v>
      </c>
      <c r="I50" s="114" t="s">
        <v>58</v>
      </c>
      <c r="J50" s="117"/>
      <c r="K50" s="118" t="str">
        <f t="shared" si="9"/>
        <v>0</v>
      </c>
      <c r="L50" s="119"/>
      <c r="M50" s="118" t="str">
        <f t="shared" si="10"/>
        <v>0</v>
      </c>
      <c r="N50" s="118" t="str">
        <f t="shared" si="11"/>
        <v>0</v>
      </c>
      <c r="O50" s="118">
        <f t="shared" si="12"/>
        <v>0</v>
      </c>
      <c r="P50" s="118">
        <f t="shared" si="7"/>
        <v>0</v>
      </c>
      <c r="Q50" s="120" t="str">
        <f t="shared" si="13"/>
        <v>0</v>
      </c>
    </row>
    <row r="51" spans="1:17" ht="13.5" customHeight="1" x14ac:dyDescent="0.2">
      <c r="A51" s="114" t="s">
        <v>78</v>
      </c>
      <c r="B51" s="124" t="s">
        <v>99</v>
      </c>
      <c r="C51" s="114" t="s">
        <v>98</v>
      </c>
      <c r="D51" s="115">
        <v>28</v>
      </c>
      <c r="E51" s="116">
        <v>0.3125</v>
      </c>
      <c r="F51" s="116">
        <v>0.88541666666666663</v>
      </c>
      <c r="G51" s="115">
        <v>150</v>
      </c>
      <c r="H51" s="115">
        <f t="shared" si="8"/>
        <v>300</v>
      </c>
      <c r="I51" s="114" t="s">
        <v>58</v>
      </c>
      <c r="J51" s="117"/>
      <c r="K51" s="118" t="str">
        <f t="shared" si="9"/>
        <v>0</v>
      </c>
      <c r="L51" s="119"/>
      <c r="M51" s="118" t="str">
        <f t="shared" si="10"/>
        <v>0</v>
      </c>
      <c r="N51" s="118" t="str">
        <f t="shared" si="11"/>
        <v>0</v>
      </c>
      <c r="O51" s="118">
        <f t="shared" si="12"/>
        <v>0</v>
      </c>
      <c r="P51" s="118">
        <f t="shared" si="7"/>
        <v>0</v>
      </c>
      <c r="Q51" s="120" t="str">
        <f t="shared" si="13"/>
        <v>0</v>
      </c>
    </row>
    <row r="52" spans="1:17" x14ac:dyDescent="0.2">
      <c r="A52" s="114" t="s">
        <v>78</v>
      </c>
      <c r="B52" s="124" t="s">
        <v>100</v>
      </c>
      <c r="C52" s="114" t="s">
        <v>98</v>
      </c>
      <c r="D52" s="115">
        <v>35</v>
      </c>
      <c r="E52" s="116">
        <v>0.52083333333333337</v>
      </c>
      <c r="F52" s="116">
        <v>0.64583333333333337</v>
      </c>
      <c r="G52" s="115">
        <v>40</v>
      </c>
      <c r="H52" s="115">
        <f t="shared" si="8"/>
        <v>80</v>
      </c>
      <c r="I52" s="114" t="s">
        <v>58</v>
      </c>
      <c r="J52" s="117"/>
      <c r="K52" s="118" t="str">
        <f t="shared" si="9"/>
        <v>0</v>
      </c>
      <c r="L52" s="119"/>
      <c r="M52" s="118" t="str">
        <f t="shared" si="10"/>
        <v>0</v>
      </c>
      <c r="N52" s="118" t="str">
        <f t="shared" si="11"/>
        <v>0</v>
      </c>
      <c r="O52" s="118">
        <f t="shared" si="12"/>
        <v>0</v>
      </c>
      <c r="P52" s="118">
        <f t="shared" si="7"/>
        <v>0</v>
      </c>
      <c r="Q52" s="120" t="str">
        <f t="shared" si="13"/>
        <v>0</v>
      </c>
    </row>
    <row r="53" spans="1:17" x14ac:dyDescent="0.2">
      <c r="A53" s="114" t="s">
        <v>78</v>
      </c>
      <c r="B53" s="124" t="s">
        <v>86</v>
      </c>
      <c r="C53" s="114" t="s">
        <v>101</v>
      </c>
      <c r="D53" s="115">
        <v>45</v>
      </c>
      <c r="E53" s="115" t="s">
        <v>79</v>
      </c>
      <c r="F53" s="116">
        <v>0.79166666666666663</v>
      </c>
      <c r="G53" s="115">
        <v>227</v>
      </c>
      <c r="H53" s="115">
        <f t="shared" si="8"/>
        <v>454</v>
      </c>
      <c r="I53" s="114" t="s">
        <v>80</v>
      </c>
      <c r="J53" s="117"/>
      <c r="K53" s="118" t="str">
        <f t="shared" si="9"/>
        <v>0</v>
      </c>
      <c r="L53" s="119"/>
      <c r="M53" s="118" t="str">
        <f t="shared" si="10"/>
        <v>0</v>
      </c>
      <c r="N53" s="118" t="str">
        <f t="shared" si="11"/>
        <v>0</v>
      </c>
      <c r="O53" s="118">
        <f t="shared" si="12"/>
        <v>0</v>
      </c>
      <c r="P53" s="118">
        <f t="shared" si="7"/>
        <v>0</v>
      </c>
      <c r="Q53" s="120" t="str">
        <f t="shared" si="13"/>
        <v>0</v>
      </c>
    </row>
    <row r="54" spans="1:17" x14ac:dyDescent="0.2">
      <c r="A54" s="114" t="s">
        <v>78</v>
      </c>
      <c r="B54" s="124" t="s">
        <v>90</v>
      </c>
      <c r="C54" s="114" t="s">
        <v>101</v>
      </c>
      <c r="D54" s="115">
        <v>40</v>
      </c>
      <c r="E54" s="115" t="s">
        <v>79</v>
      </c>
      <c r="F54" s="116">
        <v>0.625</v>
      </c>
      <c r="G54" s="115">
        <v>29</v>
      </c>
      <c r="H54" s="115">
        <f t="shared" si="8"/>
        <v>58</v>
      </c>
      <c r="I54" s="114" t="s">
        <v>58</v>
      </c>
      <c r="J54" s="117"/>
      <c r="K54" s="118" t="str">
        <f t="shared" si="9"/>
        <v>0</v>
      </c>
      <c r="L54" s="119"/>
      <c r="M54" s="118" t="str">
        <f t="shared" si="10"/>
        <v>0</v>
      </c>
      <c r="N54" s="118" t="str">
        <f t="shared" si="11"/>
        <v>0</v>
      </c>
      <c r="O54" s="118">
        <f t="shared" si="12"/>
        <v>0</v>
      </c>
      <c r="P54" s="118">
        <f t="shared" si="7"/>
        <v>0</v>
      </c>
      <c r="Q54" s="120" t="str">
        <f t="shared" si="13"/>
        <v>0</v>
      </c>
    </row>
    <row r="55" spans="1:17" x14ac:dyDescent="0.2">
      <c r="A55" s="114" t="s">
        <v>78</v>
      </c>
      <c r="B55" s="124" t="s">
        <v>91</v>
      </c>
      <c r="C55" s="114" t="s">
        <v>101</v>
      </c>
      <c r="D55" s="115">
        <v>55</v>
      </c>
      <c r="E55" s="116">
        <v>0.375</v>
      </c>
      <c r="F55" s="116">
        <v>0.66666666666666663</v>
      </c>
      <c r="G55" s="115">
        <v>30</v>
      </c>
      <c r="H55" s="115">
        <f t="shared" si="8"/>
        <v>60</v>
      </c>
      <c r="I55" s="114" t="s">
        <v>58</v>
      </c>
      <c r="J55" s="117"/>
      <c r="K55" s="118" t="str">
        <f t="shared" si="9"/>
        <v>0</v>
      </c>
      <c r="L55" s="119"/>
      <c r="M55" s="118" t="str">
        <f t="shared" si="10"/>
        <v>0</v>
      </c>
      <c r="N55" s="118" t="str">
        <f t="shared" si="11"/>
        <v>0</v>
      </c>
      <c r="O55" s="118">
        <f t="shared" si="12"/>
        <v>0</v>
      </c>
      <c r="P55" s="118">
        <f t="shared" si="7"/>
        <v>0</v>
      </c>
      <c r="Q55" s="120" t="str">
        <f t="shared" si="13"/>
        <v>0</v>
      </c>
    </row>
    <row r="56" spans="1:17" x14ac:dyDescent="0.2">
      <c r="A56" s="114" t="s">
        <v>78</v>
      </c>
      <c r="B56" s="124" t="s">
        <v>99</v>
      </c>
      <c r="C56" s="114" t="s">
        <v>101</v>
      </c>
      <c r="D56" s="115">
        <v>50</v>
      </c>
      <c r="E56" s="116">
        <v>0.32291666666666669</v>
      </c>
      <c r="F56" s="116">
        <v>0.60416666666666663</v>
      </c>
      <c r="G56" s="115">
        <v>150</v>
      </c>
      <c r="H56" s="115">
        <f t="shared" si="8"/>
        <v>300</v>
      </c>
      <c r="I56" s="114" t="s">
        <v>58</v>
      </c>
      <c r="J56" s="117"/>
      <c r="K56" s="118" t="str">
        <f t="shared" si="9"/>
        <v>0</v>
      </c>
      <c r="L56" s="119"/>
      <c r="M56" s="118" t="str">
        <f t="shared" si="10"/>
        <v>0</v>
      </c>
      <c r="N56" s="118" t="str">
        <f t="shared" si="11"/>
        <v>0</v>
      </c>
      <c r="O56" s="118">
        <f t="shared" si="12"/>
        <v>0</v>
      </c>
      <c r="P56" s="118">
        <f t="shared" si="7"/>
        <v>0</v>
      </c>
      <c r="Q56" s="120" t="str">
        <f t="shared" si="13"/>
        <v>0</v>
      </c>
    </row>
    <row r="57" spans="1:17" x14ac:dyDescent="0.2">
      <c r="A57" s="114" t="s">
        <v>78</v>
      </c>
      <c r="B57" s="124" t="s">
        <v>102</v>
      </c>
      <c r="C57" s="114" t="s">
        <v>101</v>
      </c>
      <c r="D57" s="115">
        <v>50</v>
      </c>
      <c r="E57" s="116">
        <v>0.32291666666666669</v>
      </c>
      <c r="F57" s="116">
        <v>0.69791666666666663</v>
      </c>
      <c r="G57" s="115">
        <v>200</v>
      </c>
      <c r="H57" s="115">
        <f t="shared" si="8"/>
        <v>400</v>
      </c>
      <c r="I57" s="114" t="s">
        <v>80</v>
      </c>
      <c r="J57" s="117"/>
      <c r="K57" s="118" t="str">
        <f t="shared" si="9"/>
        <v>0</v>
      </c>
      <c r="L57" s="119"/>
      <c r="M57" s="118" t="str">
        <f t="shared" si="10"/>
        <v>0</v>
      </c>
      <c r="N57" s="118" t="str">
        <f t="shared" si="11"/>
        <v>0</v>
      </c>
      <c r="O57" s="118">
        <f t="shared" si="12"/>
        <v>0</v>
      </c>
      <c r="P57" s="118">
        <f t="shared" si="7"/>
        <v>0</v>
      </c>
      <c r="Q57" s="120" t="str">
        <f t="shared" si="13"/>
        <v>0</v>
      </c>
    </row>
    <row r="58" spans="1:17" x14ac:dyDescent="0.2">
      <c r="A58" s="114" t="s">
        <v>78</v>
      </c>
      <c r="B58" s="124" t="s">
        <v>76</v>
      </c>
      <c r="C58" s="114" t="s">
        <v>101</v>
      </c>
      <c r="D58" s="115">
        <v>50</v>
      </c>
      <c r="E58" s="116">
        <v>0.30208333333333331</v>
      </c>
      <c r="F58" s="116">
        <v>0.58333333333333337</v>
      </c>
      <c r="G58" s="115">
        <v>120</v>
      </c>
      <c r="H58" s="115">
        <f t="shared" si="8"/>
        <v>240</v>
      </c>
      <c r="I58" s="114" t="s">
        <v>58</v>
      </c>
      <c r="J58" s="117"/>
      <c r="K58" s="118" t="str">
        <f t="shared" si="9"/>
        <v>0</v>
      </c>
      <c r="L58" s="119"/>
      <c r="M58" s="118" t="str">
        <f t="shared" si="10"/>
        <v>0</v>
      </c>
      <c r="N58" s="118" t="str">
        <f t="shared" si="11"/>
        <v>0</v>
      </c>
      <c r="O58" s="118">
        <f t="shared" si="12"/>
        <v>0</v>
      </c>
      <c r="P58" s="118">
        <f t="shared" si="7"/>
        <v>0</v>
      </c>
      <c r="Q58" s="120" t="str">
        <f t="shared" si="13"/>
        <v>0</v>
      </c>
    </row>
    <row r="59" spans="1:17" x14ac:dyDescent="0.2">
      <c r="A59" s="114" t="s">
        <v>64</v>
      </c>
      <c r="B59" s="124" t="s">
        <v>65</v>
      </c>
      <c r="C59" s="114" t="s">
        <v>87</v>
      </c>
      <c r="D59" s="115">
        <v>55</v>
      </c>
      <c r="E59" s="116">
        <v>0.375</v>
      </c>
      <c r="F59" s="116">
        <v>0.70833333333333337</v>
      </c>
      <c r="G59" s="115">
        <v>71</v>
      </c>
      <c r="H59" s="115">
        <f t="shared" si="8"/>
        <v>142</v>
      </c>
      <c r="I59" s="114" t="s">
        <v>58</v>
      </c>
      <c r="J59" s="117"/>
      <c r="K59" s="118" t="str">
        <f t="shared" si="9"/>
        <v>0</v>
      </c>
      <c r="L59" s="119"/>
      <c r="M59" s="118" t="str">
        <f t="shared" si="10"/>
        <v>0</v>
      </c>
      <c r="N59" s="118" t="str">
        <f t="shared" si="11"/>
        <v>0</v>
      </c>
      <c r="O59" s="118">
        <f t="shared" si="12"/>
        <v>0</v>
      </c>
      <c r="P59" s="118">
        <f t="shared" si="7"/>
        <v>0</v>
      </c>
      <c r="Q59" s="120" t="str">
        <f t="shared" si="13"/>
        <v>0</v>
      </c>
    </row>
    <row r="60" spans="1:17" x14ac:dyDescent="0.2">
      <c r="A60" s="114" t="s">
        <v>78</v>
      </c>
      <c r="B60" s="124" t="s">
        <v>103</v>
      </c>
      <c r="C60" s="114" t="s">
        <v>87</v>
      </c>
      <c r="D60" s="115">
        <v>58</v>
      </c>
      <c r="E60" s="116">
        <v>0.39583333333333331</v>
      </c>
      <c r="F60" s="116">
        <v>4.1666666666666664E-2</v>
      </c>
      <c r="G60" s="115">
        <v>500</v>
      </c>
      <c r="H60" s="115">
        <f t="shared" si="8"/>
        <v>1000</v>
      </c>
      <c r="I60" s="114" t="s">
        <v>58</v>
      </c>
      <c r="J60" s="117"/>
      <c r="K60" s="118" t="str">
        <f t="shared" si="9"/>
        <v>0</v>
      </c>
      <c r="L60" s="119"/>
      <c r="M60" s="118" t="str">
        <f t="shared" si="10"/>
        <v>0</v>
      </c>
      <c r="N60" s="118" t="str">
        <f t="shared" si="11"/>
        <v>0</v>
      </c>
      <c r="O60" s="118">
        <f t="shared" si="12"/>
        <v>0</v>
      </c>
      <c r="P60" s="118">
        <f t="shared" si="7"/>
        <v>0</v>
      </c>
      <c r="Q60" s="120" t="str">
        <f t="shared" si="13"/>
        <v>0</v>
      </c>
    </row>
    <row r="61" spans="1:17" x14ac:dyDescent="0.2">
      <c r="A61" s="114" t="s">
        <v>78</v>
      </c>
      <c r="B61" s="125" t="s">
        <v>83</v>
      </c>
      <c r="C61" s="114" t="s">
        <v>89</v>
      </c>
      <c r="D61" s="115">
        <v>50</v>
      </c>
      <c r="E61" s="116">
        <v>0.33333333333333331</v>
      </c>
      <c r="F61" s="116">
        <v>0.79166666666666663</v>
      </c>
      <c r="G61" s="115">
        <v>233</v>
      </c>
      <c r="H61" s="115">
        <f t="shared" si="8"/>
        <v>466</v>
      </c>
      <c r="I61" s="114" t="s">
        <v>80</v>
      </c>
      <c r="J61" s="117"/>
      <c r="K61" s="118" t="str">
        <f t="shared" si="9"/>
        <v>0</v>
      </c>
      <c r="L61" s="119"/>
      <c r="M61" s="118" t="str">
        <f t="shared" si="10"/>
        <v>0</v>
      </c>
      <c r="N61" s="118" t="str">
        <f t="shared" si="11"/>
        <v>0</v>
      </c>
      <c r="O61" s="118">
        <f t="shared" si="12"/>
        <v>0</v>
      </c>
      <c r="P61" s="118">
        <f t="shared" si="7"/>
        <v>0</v>
      </c>
      <c r="Q61" s="120" t="str">
        <f t="shared" si="13"/>
        <v>0</v>
      </c>
    </row>
    <row r="62" spans="1:17" x14ac:dyDescent="0.2">
      <c r="A62" s="114" t="s">
        <v>78</v>
      </c>
      <c r="B62" s="124" t="s">
        <v>88</v>
      </c>
      <c r="C62" s="114" t="s">
        <v>89</v>
      </c>
      <c r="D62" s="115">
        <v>60</v>
      </c>
      <c r="E62" s="116">
        <v>0.29166666666666669</v>
      </c>
      <c r="F62" s="116">
        <v>0.78125</v>
      </c>
      <c r="G62" s="115">
        <v>380</v>
      </c>
      <c r="H62" s="115">
        <f t="shared" si="8"/>
        <v>760</v>
      </c>
      <c r="I62" s="114" t="s">
        <v>80</v>
      </c>
      <c r="J62" s="117"/>
      <c r="K62" s="118" t="str">
        <f t="shared" si="9"/>
        <v>0</v>
      </c>
      <c r="L62" s="119"/>
      <c r="M62" s="118" t="str">
        <f t="shared" si="10"/>
        <v>0</v>
      </c>
      <c r="N62" s="118" t="str">
        <f t="shared" si="11"/>
        <v>0</v>
      </c>
      <c r="O62" s="118">
        <f t="shared" si="12"/>
        <v>0</v>
      </c>
      <c r="P62" s="118">
        <f t="shared" si="7"/>
        <v>0</v>
      </c>
      <c r="Q62" s="120" t="str">
        <f t="shared" si="13"/>
        <v>0</v>
      </c>
    </row>
    <row r="63" spans="1:17" x14ac:dyDescent="0.2">
      <c r="A63" s="114" t="s">
        <v>78</v>
      </c>
      <c r="B63" s="124" t="s">
        <v>85</v>
      </c>
      <c r="C63" s="114" t="s">
        <v>89</v>
      </c>
      <c r="D63" s="115">
        <v>53</v>
      </c>
      <c r="E63" s="116">
        <v>0.33333333333333331</v>
      </c>
      <c r="F63" s="116">
        <v>0.8125</v>
      </c>
      <c r="G63" s="115">
        <v>400</v>
      </c>
      <c r="H63" s="115">
        <f t="shared" si="8"/>
        <v>800</v>
      </c>
      <c r="I63" s="114" t="s">
        <v>80</v>
      </c>
      <c r="J63" s="117"/>
      <c r="K63" s="118" t="str">
        <f t="shared" si="9"/>
        <v>0</v>
      </c>
      <c r="L63" s="119"/>
      <c r="M63" s="118" t="str">
        <f t="shared" si="10"/>
        <v>0</v>
      </c>
      <c r="N63" s="118" t="str">
        <f t="shared" si="11"/>
        <v>0</v>
      </c>
      <c r="O63" s="118">
        <f t="shared" si="12"/>
        <v>0</v>
      </c>
      <c r="P63" s="118">
        <f t="shared" si="7"/>
        <v>0</v>
      </c>
      <c r="Q63" s="120" t="str">
        <f t="shared" si="13"/>
        <v>0</v>
      </c>
    </row>
    <row r="64" spans="1:17" ht="13.5" thickBot="1" x14ac:dyDescent="0.25">
      <c r="A64" s="114" t="s">
        <v>78</v>
      </c>
      <c r="B64" s="124" t="s">
        <v>81</v>
      </c>
      <c r="C64" s="114" t="s">
        <v>89</v>
      </c>
      <c r="D64" s="115">
        <v>50</v>
      </c>
      <c r="E64" s="116">
        <v>0.33333333333333331</v>
      </c>
      <c r="F64" s="116">
        <v>0.79166666666666663</v>
      </c>
      <c r="G64" s="115">
        <v>280</v>
      </c>
      <c r="H64" s="115">
        <f t="shared" si="8"/>
        <v>560</v>
      </c>
      <c r="I64" s="114" t="s">
        <v>58</v>
      </c>
      <c r="J64" s="117"/>
      <c r="K64" s="118" t="str">
        <f t="shared" si="9"/>
        <v>0</v>
      </c>
      <c r="L64" s="119"/>
      <c r="M64" s="118" t="str">
        <f t="shared" si="10"/>
        <v>0</v>
      </c>
      <c r="N64" s="118" t="str">
        <f t="shared" si="11"/>
        <v>0</v>
      </c>
      <c r="O64" s="118">
        <f t="shared" si="12"/>
        <v>0</v>
      </c>
      <c r="P64" s="118">
        <f t="shared" si="7"/>
        <v>0</v>
      </c>
      <c r="Q64" s="120" t="str">
        <f t="shared" si="13"/>
        <v>0</v>
      </c>
    </row>
    <row r="65" spans="1:17" ht="33.75" customHeight="1" thickBot="1" x14ac:dyDescent="0.25">
      <c r="A65" s="126"/>
      <c r="B65" s="12"/>
      <c r="C65" s="13"/>
      <c r="D65" s="14"/>
      <c r="E65" s="14"/>
      <c r="F65" s="14"/>
      <c r="G65" s="123"/>
      <c r="H65" s="123"/>
      <c r="I65" s="15"/>
      <c r="J65" s="15"/>
      <c r="K65" s="15"/>
      <c r="L65" s="15"/>
      <c r="M65" s="15"/>
      <c r="N65" s="16" t="s">
        <v>104</v>
      </c>
      <c r="O65" s="17"/>
      <c r="P65" s="18"/>
      <c r="Q65" s="19">
        <f>SUM(Q16:Q64)</f>
        <v>0</v>
      </c>
    </row>
    <row r="66" spans="1:17" ht="33.75" customHeight="1" x14ac:dyDescent="0.2">
      <c r="A66" s="20"/>
      <c r="B66" s="20"/>
      <c r="C66" s="21"/>
      <c r="D66" s="22"/>
      <c r="E66" s="22"/>
      <c r="F66" s="22"/>
      <c r="G66" s="22"/>
      <c r="H66" s="22"/>
      <c r="N66" s="23"/>
      <c r="O66" s="24"/>
      <c r="P66" s="24"/>
      <c r="Q66" s="25"/>
    </row>
  </sheetData>
  <autoFilter ref="A15:Q64" xr:uid="{00000000-0001-0000-0100-000000000000}">
    <sortState xmlns:xlrd2="http://schemas.microsoft.com/office/spreadsheetml/2017/richdata2" ref="A16:Q65">
      <sortCondition sortBy="cellColor" ref="A15:A64" dxfId="0"/>
    </sortState>
  </autoFilter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3"/>
  <sheetViews>
    <sheetView topLeftCell="B3" workbookViewId="0">
      <selection activeCell="J7" sqref="J7"/>
    </sheetView>
  </sheetViews>
  <sheetFormatPr defaultRowHeight="12.75" x14ac:dyDescent="0.2"/>
  <cols>
    <col min="1" max="1" width="12.7109375" customWidth="1"/>
    <col min="2" max="2" width="16.85546875" customWidth="1"/>
    <col min="3" max="3" width="13.28515625" customWidth="1"/>
    <col min="4" max="4" width="15.5703125" customWidth="1"/>
    <col min="5" max="5" width="11.5703125" customWidth="1"/>
    <col min="6" max="6" width="11.42578125" customWidth="1"/>
    <col min="7" max="7" width="8.85546875" customWidth="1"/>
    <col min="11" max="11" width="13.140625" customWidth="1"/>
    <col min="16" max="17" width="11.5703125" customWidth="1"/>
    <col min="19" max="19" width="13.5703125" customWidth="1"/>
    <col min="23" max="23" width="11.28515625" customWidth="1"/>
    <col min="24" max="24" width="12.140625" customWidth="1"/>
    <col min="25" max="25" width="13.140625" customWidth="1"/>
    <col min="26" max="26" width="19.140625" customWidth="1"/>
  </cols>
  <sheetData>
    <row r="1" spans="1:26" ht="21.75" thickBot="1" x14ac:dyDescent="0.4">
      <c r="A1" s="37" t="s">
        <v>23</v>
      </c>
    </row>
    <row r="2" spans="1:26" x14ac:dyDescent="0.2">
      <c r="A2" s="30" t="s">
        <v>24</v>
      </c>
      <c r="B2" s="42" t="s">
        <v>105</v>
      </c>
      <c r="C2" s="42"/>
      <c r="D2" s="45" t="s">
        <v>26</v>
      </c>
      <c r="E2" s="45" t="s">
        <v>27</v>
      </c>
      <c r="F2" s="46" t="s">
        <v>28</v>
      </c>
      <c r="G2" s="127"/>
      <c r="H2" s="5"/>
    </row>
    <row r="3" spans="1:26" x14ac:dyDescent="0.2">
      <c r="A3" s="31">
        <v>1</v>
      </c>
      <c r="B3" s="43" t="s">
        <v>29</v>
      </c>
      <c r="C3" s="43"/>
      <c r="D3" s="47">
        <f>(Blad1!D3)</f>
        <v>0</v>
      </c>
      <c r="E3" s="47">
        <f>(Blad1!E3)</f>
        <v>0</v>
      </c>
      <c r="F3" s="49">
        <f>(Blad1!F3)</f>
        <v>0</v>
      </c>
      <c r="G3" s="128"/>
      <c r="H3" s="5"/>
    </row>
    <row r="4" spans="1:26" x14ac:dyDescent="0.2">
      <c r="A4" s="31">
        <v>2</v>
      </c>
      <c r="B4" s="43" t="s">
        <v>30</v>
      </c>
      <c r="C4" s="43"/>
      <c r="D4" s="47">
        <f>(Blad1!D4)</f>
        <v>0</v>
      </c>
      <c r="E4" s="47">
        <f>(Blad1!E4)</f>
        <v>0</v>
      </c>
      <c r="F4" s="49">
        <f>(Blad1!F4)</f>
        <v>0</v>
      </c>
      <c r="G4" s="128"/>
      <c r="H4" s="5"/>
    </row>
    <row r="5" spans="1:26" x14ac:dyDescent="0.2">
      <c r="A5" s="31">
        <v>3</v>
      </c>
      <c r="B5" s="43" t="s">
        <v>31</v>
      </c>
      <c r="C5" s="43"/>
      <c r="D5" s="47">
        <f>(Blad1!D5)</f>
        <v>0</v>
      </c>
      <c r="E5" s="47">
        <f>(Blad1!E5)</f>
        <v>0</v>
      </c>
      <c r="F5" s="49">
        <f>(Blad1!F5)</f>
        <v>0</v>
      </c>
      <c r="G5" s="128"/>
      <c r="H5" s="5"/>
    </row>
    <row r="6" spans="1:26" x14ac:dyDescent="0.2">
      <c r="A6" s="31">
        <v>4</v>
      </c>
      <c r="B6" s="43" t="s">
        <v>32</v>
      </c>
      <c r="C6" s="43"/>
      <c r="D6" s="47">
        <f>(Blad1!D6)</f>
        <v>0</v>
      </c>
      <c r="E6" s="47">
        <f>(Blad1!E6)</f>
        <v>0</v>
      </c>
      <c r="F6" s="49">
        <f>(Blad1!F6)</f>
        <v>0</v>
      </c>
      <c r="G6" s="128"/>
      <c r="H6" s="5"/>
    </row>
    <row r="7" spans="1:26" x14ac:dyDescent="0.2">
      <c r="A7" s="31">
        <v>5</v>
      </c>
      <c r="B7" s="43" t="s">
        <v>33</v>
      </c>
      <c r="C7" s="43"/>
      <c r="D7" s="47">
        <f>(Blad1!D7)</f>
        <v>0</v>
      </c>
      <c r="E7" s="47">
        <f>(Blad1!E7)</f>
        <v>0</v>
      </c>
      <c r="F7" s="49">
        <f>(Blad1!F7)</f>
        <v>0</v>
      </c>
      <c r="G7" s="128"/>
      <c r="H7" s="5"/>
    </row>
    <row r="8" spans="1:26" x14ac:dyDescent="0.2">
      <c r="A8" s="31">
        <v>6</v>
      </c>
      <c r="B8" s="43" t="s">
        <v>34</v>
      </c>
      <c r="C8" s="43"/>
      <c r="D8" s="47">
        <f>(Blad1!D8)</f>
        <v>0</v>
      </c>
      <c r="E8" s="47">
        <f>(Blad1!E8)</f>
        <v>0</v>
      </c>
      <c r="F8" s="49">
        <f>(Blad1!F8)</f>
        <v>0</v>
      </c>
      <c r="G8" s="128"/>
      <c r="H8" s="5"/>
    </row>
    <row r="9" spans="1:26" x14ac:dyDescent="0.2">
      <c r="A9" s="31">
        <v>7</v>
      </c>
      <c r="B9" s="43" t="s">
        <v>35</v>
      </c>
      <c r="C9" s="43"/>
      <c r="D9" s="47">
        <f>(Blad1!D9)</f>
        <v>0</v>
      </c>
      <c r="E9" s="47">
        <f>(Blad1!E9)</f>
        <v>0</v>
      </c>
      <c r="F9" s="49">
        <f>(Blad1!F9)</f>
        <v>0</v>
      </c>
      <c r="G9" s="128"/>
      <c r="H9" s="5"/>
    </row>
    <row r="10" spans="1:26" ht="13.5" thickBot="1" x14ac:dyDescent="0.25">
      <c r="A10" s="32">
        <v>8</v>
      </c>
      <c r="B10" s="44" t="s">
        <v>36</v>
      </c>
      <c r="C10" s="44"/>
      <c r="D10" s="48">
        <f>(Blad1!D10)</f>
        <v>0</v>
      </c>
      <c r="E10" s="48">
        <f>(Blad1!E10)</f>
        <v>0</v>
      </c>
      <c r="F10" s="50">
        <f>(Blad1!F10)</f>
        <v>0</v>
      </c>
      <c r="G10" s="128"/>
      <c r="H10" s="5"/>
    </row>
    <row r="13" spans="1:26" ht="21.75" thickBot="1" x14ac:dyDescent="0.4">
      <c r="A13" s="37" t="s">
        <v>106</v>
      </c>
    </row>
    <row r="14" spans="1:26" s="5" customFormat="1" ht="29.25" thickBot="1" x14ac:dyDescent="0.5">
      <c r="A14" s="38" t="s">
        <v>107</v>
      </c>
      <c r="B14" s="39"/>
      <c r="C14" s="39"/>
      <c r="D14" s="40"/>
    </row>
    <row r="15" spans="1:26" s="5" customFormat="1" ht="36" x14ac:dyDescent="0.2">
      <c r="A15" s="83" t="s">
        <v>39</v>
      </c>
      <c r="B15" s="87" t="s">
        <v>40</v>
      </c>
      <c r="C15" s="84" t="s">
        <v>41</v>
      </c>
      <c r="D15" s="84" t="s">
        <v>42</v>
      </c>
      <c r="E15" s="84" t="s">
        <v>43</v>
      </c>
      <c r="F15" s="84" t="s">
        <v>108</v>
      </c>
      <c r="G15" s="122" t="s">
        <v>45</v>
      </c>
      <c r="H15" s="84" t="s">
        <v>46</v>
      </c>
      <c r="I15" s="84" t="s">
        <v>47</v>
      </c>
      <c r="J15" s="85" t="s">
        <v>24</v>
      </c>
      <c r="K15" s="84" t="s">
        <v>26</v>
      </c>
      <c r="L15" s="85" t="s">
        <v>13</v>
      </c>
      <c r="M15" s="84" t="s">
        <v>49</v>
      </c>
      <c r="N15" s="84" t="s">
        <v>109</v>
      </c>
      <c r="O15" s="84" t="s">
        <v>51</v>
      </c>
      <c r="P15" s="84" t="s">
        <v>52</v>
      </c>
      <c r="Q15" s="86" t="s">
        <v>110</v>
      </c>
      <c r="R15" s="85" t="s">
        <v>24</v>
      </c>
      <c r="S15" s="84" t="s">
        <v>26</v>
      </c>
      <c r="T15" s="85" t="s">
        <v>13</v>
      </c>
      <c r="U15" s="84" t="s">
        <v>49</v>
      </c>
      <c r="V15" s="84" t="s">
        <v>50</v>
      </c>
      <c r="W15" s="84" t="s">
        <v>51</v>
      </c>
      <c r="X15" s="84" t="s">
        <v>52</v>
      </c>
      <c r="Y15" s="91" t="s">
        <v>111</v>
      </c>
      <c r="Z15" s="94" t="s">
        <v>112</v>
      </c>
    </row>
    <row r="16" spans="1:26" s="5" customFormat="1" x14ac:dyDescent="0.2">
      <c r="A16" s="8" t="s">
        <v>78</v>
      </c>
      <c r="B16" s="88" t="s">
        <v>113</v>
      </c>
      <c r="C16" s="9" t="s">
        <v>114</v>
      </c>
      <c r="D16" s="10">
        <v>85</v>
      </c>
      <c r="E16" s="11">
        <v>0.33333333333333331</v>
      </c>
      <c r="F16" s="11">
        <v>0.79166666666666663</v>
      </c>
      <c r="G16" s="10">
        <v>205</v>
      </c>
      <c r="H16" s="10">
        <v>410</v>
      </c>
      <c r="I16" s="9" t="s">
        <v>80</v>
      </c>
      <c r="J16" s="26"/>
      <c r="K16" s="41" t="str">
        <f t="shared" ref="K16:K17" si="0">IFERROR(VLOOKUP($J16,$A$3:$F$10,4,FALSE),"0")</f>
        <v>0</v>
      </c>
      <c r="L16" s="78"/>
      <c r="M16" s="41" t="str">
        <f t="shared" ref="M16:M17" si="1">IFERROR(VLOOKUP($J16,$A$3:$F$10,5,FALSE),"0")</f>
        <v>0</v>
      </c>
      <c r="N16" s="41" t="str">
        <f t="shared" ref="N16:N17" si="2">IFERROR(VLOOKUP($J16,$A$3:$F$10,6,FALSE),"0")</f>
        <v>0</v>
      </c>
      <c r="O16" s="41">
        <f>SUM(L16*M16)</f>
        <v>0</v>
      </c>
      <c r="P16" s="41">
        <f>SUM(N16*H16)</f>
        <v>0</v>
      </c>
      <c r="Q16" s="79" t="str">
        <f>IF((O16+P16)&lt;K16,K16,O16+P16)</f>
        <v>0</v>
      </c>
      <c r="R16" s="26"/>
      <c r="S16" s="41" t="str">
        <f>IFERROR(VLOOKUP($R16,$A$3:$F$10,4,FALSE),"0")</f>
        <v>0</v>
      </c>
      <c r="T16" s="78"/>
      <c r="U16" s="41" t="str">
        <f>IFERROR(VLOOKUP($R16,$A$3:$F$10,5,FALSE),"0")</f>
        <v>0</v>
      </c>
      <c r="V16" s="41" t="str">
        <f>IFERROR(VLOOKUP($R16,$A$3:$F$10,6,FALSE),"0")</f>
        <v>0</v>
      </c>
      <c r="W16" s="41">
        <f>SUM(T16*U16)</f>
        <v>0</v>
      </c>
      <c r="X16" s="41">
        <f>SUM(V16*H16)</f>
        <v>0</v>
      </c>
      <c r="Y16" s="92" t="str">
        <f>IF((W16+X16)&lt;S16,S16,W16+X16)</f>
        <v>0</v>
      </c>
      <c r="Z16" s="95">
        <f>SUM(Q16+Y16)</f>
        <v>0</v>
      </c>
    </row>
    <row r="17" spans="1:26" s="5" customFormat="1" x14ac:dyDescent="0.2">
      <c r="A17" s="8" t="s">
        <v>78</v>
      </c>
      <c r="B17" s="89" t="s">
        <v>86</v>
      </c>
      <c r="C17" s="9" t="s">
        <v>73</v>
      </c>
      <c r="D17" s="10">
        <v>96</v>
      </c>
      <c r="E17" s="11">
        <v>0.29166666666666669</v>
      </c>
      <c r="F17" s="11">
        <v>0.83333333333333337</v>
      </c>
      <c r="G17" s="10">
        <v>225</v>
      </c>
      <c r="H17" s="10">
        <v>450</v>
      </c>
      <c r="I17" s="9" t="s">
        <v>80</v>
      </c>
      <c r="J17" s="26"/>
      <c r="K17" s="41" t="str">
        <f t="shared" si="0"/>
        <v>0</v>
      </c>
      <c r="L17" s="78"/>
      <c r="M17" s="41" t="str">
        <f t="shared" si="1"/>
        <v>0</v>
      </c>
      <c r="N17" s="41" t="str">
        <f t="shared" si="2"/>
        <v>0</v>
      </c>
      <c r="O17" s="41">
        <f t="shared" ref="O17:O26" si="3">SUM(L17*M17)</f>
        <v>0</v>
      </c>
      <c r="P17" s="41">
        <f t="shared" ref="P17:P26" si="4">SUM(N17*H17)</f>
        <v>0</v>
      </c>
      <c r="Q17" s="79" t="str">
        <f t="shared" ref="Q17:Q26" si="5">IF((O17+P17)&lt;K17,K17,O17+P17)</f>
        <v>0</v>
      </c>
      <c r="R17" s="26"/>
      <c r="S17" s="41" t="str">
        <f t="shared" ref="S17:S26" si="6">IFERROR(VLOOKUP($R17,$A$3:$F$10,4,FALSE),"0")</f>
        <v>0</v>
      </c>
      <c r="T17" s="78"/>
      <c r="U17" s="41" t="str">
        <f t="shared" ref="U17:U26" si="7">IFERROR(VLOOKUP($R17,$A$3:$F$10,5,FALSE),"0")</f>
        <v>0</v>
      </c>
      <c r="V17" s="41" t="str">
        <f t="shared" ref="V17:V26" si="8">IFERROR(VLOOKUP($R17,$A$3:$F$10,6,FALSE),"0")</f>
        <v>0</v>
      </c>
      <c r="W17" s="41">
        <f t="shared" ref="W17:W26" si="9">SUM(T17*U17)</f>
        <v>0</v>
      </c>
      <c r="X17" s="41">
        <f t="shared" ref="X17:X26" si="10">SUM(V17*H17)</f>
        <v>0</v>
      </c>
      <c r="Y17" s="92" t="str">
        <f>IF((W17+X17)&lt;S17,S17,W17+X17)</f>
        <v>0</v>
      </c>
      <c r="Z17" s="95">
        <f>SUM(Q17+Y17)</f>
        <v>0</v>
      </c>
    </row>
    <row r="18" spans="1:26" s="5" customFormat="1" x14ac:dyDescent="0.2">
      <c r="A18" s="8" t="s">
        <v>64</v>
      </c>
      <c r="B18" s="89" t="s">
        <v>84</v>
      </c>
      <c r="C18" s="9" t="s">
        <v>97</v>
      </c>
      <c r="D18" s="10">
        <v>100</v>
      </c>
      <c r="E18" s="11">
        <v>0.40625</v>
      </c>
      <c r="F18" s="11">
        <v>0.86458333333333337</v>
      </c>
      <c r="G18" s="10">
        <v>215</v>
      </c>
      <c r="H18" s="10">
        <v>430</v>
      </c>
      <c r="I18" s="9" t="s">
        <v>80</v>
      </c>
      <c r="J18" s="26"/>
      <c r="K18" s="41" t="str">
        <f>IFERROR(VLOOKUP($J18,$A$3:$F$10,4,FALSE),"0")</f>
        <v>0</v>
      </c>
      <c r="L18" s="78"/>
      <c r="M18" s="41" t="str">
        <f>IFERROR(VLOOKUP($J18,$A$3:$F$10,5,FALSE),"0")</f>
        <v>0</v>
      </c>
      <c r="N18" s="41" t="str">
        <f>IFERROR(VLOOKUP($J18,$A$3:$F$10,6,FALSE),"0")</f>
        <v>0</v>
      </c>
      <c r="O18" s="41">
        <f t="shared" si="3"/>
        <v>0</v>
      </c>
      <c r="P18" s="41">
        <f t="shared" si="4"/>
        <v>0</v>
      </c>
      <c r="Q18" s="79" t="str">
        <f t="shared" si="5"/>
        <v>0</v>
      </c>
      <c r="R18" s="26"/>
      <c r="S18" s="41" t="str">
        <f t="shared" si="6"/>
        <v>0</v>
      </c>
      <c r="T18" s="78"/>
      <c r="U18" s="41" t="str">
        <f t="shared" si="7"/>
        <v>0</v>
      </c>
      <c r="V18" s="41" t="str">
        <f t="shared" si="8"/>
        <v>0</v>
      </c>
      <c r="W18" s="41">
        <f t="shared" si="9"/>
        <v>0</v>
      </c>
      <c r="X18" s="41">
        <f t="shared" si="10"/>
        <v>0</v>
      </c>
      <c r="Y18" s="92" t="str">
        <f t="shared" ref="Y18:Y22" si="11">IF((W18+X18)&lt;S18,S18,W18+X18)</f>
        <v>0</v>
      </c>
      <c r="Z18" s="95">
        <f t="shared" ref="Z18:Z26" si="12">SUM(Q18+Y18)</f>
        <v>0</v>
      </c>
    </row>
    <row r="19" spans="1:26" s="5" customFormat="1" x14ac:dyDescent="0.2">
      <c r="A19" s="8" t="s">
        <v>78</v>
      </c>
      <c r="B19" s="89" t="s">
        <v>82</v>
      </c>
      <c r="C19" s="9" t="s">
        <v>75</v>
      </c>
      <c r="D19" s="10">
        <v>109</v>
      </c>
      <c r="E19" s="11">
        <v>0.35416666666666669</v>
      </c>
      <c r="F19" s="11">
        <v>0.73958333333333337</v>
      </c>
      <c r="G19" s="10">
        <v>130</v>
      </c>
      <c r="H19" s="10">
        <v>260</v>
      </c>
      <c r="I19" s="9" t="s">
        <v>58</v>
      </c>
      <c r="J19" s="26"/>
      <c r="K19" s="41" t="str">
        <f t="shared" ref="K19:K26" si="13">IFERROR(VLOOKUP($J19,$A$3:$F$10,4,FALSE),"0")</f>
        <v>0</v>
      </c>
      <c r="L19" s="78"/>
      <c r="M19" s="41" t="str">
        <f t="shared" ref="M19:M26" si="14">IFERROR(VLOOKUP($J19,$A$3:$F$10,5,FALSE),"0")</f>
        <v>0</v>
      </c>
      <c r="N19" s="41" t="str">
        <f t="shared" ref="N19:N26" si="15">IFERROR(VLOOKUP($J19,$A$3:$F$10,6,FALSE),"0")</f>
        <v>0</v>
      </c>
      <c r="O19" s="41">
        <f t="shared" si="3"/>
        <v>0</v>
      </c>
      <c r="P19" s="41">
        <f t="shared" si="4"/>
        <v>0</v>
      </c>
      <c r="Q19" s="79" t="str">
        <f t="shared" si="5"/>
        <v>0</v>
      </c>
      <c r="R19" s="26"/>
      <c r="S19" s="41" t="str">
        <f t="shared" si="6"/>
        <v>0</v>
      </c>
      <c r="T19" s="78"/>
      <c r="U19" s="41" t="str">
        <f t="shared" si="7"/>
        <v>0</v>
      </c>
      <c r="V19" s="41" t="str">
        <f t="shared" si="8"/>
        <v>0</v>
      </c>
      <c r="W19" s="41">
        <f t="shared" si="9"/>
        <v>0</v>
      </c>
      <c r="X19" s="41">
        <f t="shared" si="10"/>
        <v>0</v>
      </c>
      <c r="Y19" s="92" t="str">
        <f t="shared" si="11"/>
        <v>0</v>
      </c>
      <c r="Z19" s="95">
        <f t="shared" si="12"/>
        <v>0</v>
      </c>
    </row>
    <row r="20" spans="1:26" s="5" customFormat="1" x14ac:dyDescent="0.2">
      <c r="A20" s="8" t="s">
        <v>78</v>
      </c>
      <c r="B20" s="89" t="s">
        <v>115</v>
      </c>
      <c r="C20" s="9" t="s">
        <v>75</v>
      </c>
      <c r="D20" s="10">
        <v>80</v>
      </c>
      <c r="E20" s="11">
        <v>0.34375</v>
      </c>
      <c r="F20" s="11">
        <v>0.875</v>
      </c>
      <c r="G20" s="10">
        <v>175</v>
      </c>
      <c r="H20" s="10">
        <v>350</v>
      </c>
      <c r="I20" s="9" t="s">
        <v>80</v>
      </c>
      <c r="J20" s="26"/>
      <c r="K20" s="41" t="str">
        <f t="shared" si="13"/>
        <v>0</v>
      </c>
      <c r="L20" s="78"/>
      <c r="M20" s="41" t="str">
        <f t="shared" si="14"/>
        <v>0</v>
      </c>
      <c r="N20" s="41" t="str">
        <f t="shared" si="15"/>
        <v>0</v>
      </c>
      <c r="O20" s="41">
        <f t="shared" si="3"/>
        <v>0</v>
      </c>
      <c r="P20" s="41">
        <f t="shared" si="4"/>
        <v>0</v>
      </c>
      <c r="Q20" s="79" t="str">
        <f t="shared" si="5"/>
        <v>0</v>
      </c>
      <c r="R20" s="26"/>
      <c r="S20" s="41" t="str">
        <f t="shared" si="6"/>
        <v>0</v>
      </c>
      <c r="T20" s="78"/>
      <c r="U20" s="41" t="str">
        <f t="shared" si="7"/>
        <v>0</v>
      </c>
      <c r="V20" s="41" t="str">
        <f t="shared" si="8"/>
        <v>0</v>
      </c>
      <c r="W20" s="41">
        <f t="shared" si="9"/>
        <v>0</v>
      </c>
      <c r="X20" s="41">
        <f t="shared" si="10"/>
        <v>0</v>
      </c>
      <c r="Y20" s="92" t="str">
        <f t="shared" si="11"/>
        <v>0</v>
      </c>
      <c r="Z20" s="95">
        <f t="shared" si="12"/>
        <v>0</v>
      </c>
    </row>
    <row r="21" spans="1:26" s="5" customFormat="1" x14ac:dyDescent="0.2">
      <c r="A21" s="8" t="s">
        <v>78</v>
      </c>
      <c r="B21" s="89" t="s">
        <v>81</v>
      </c>
      <c r="C21" s="9" t="s">
        <v>75</v>
      </c>
      <c r="D21" s="10">
        <v>140</v>
      </c>
      <c r="E21" s="11">
        <v>0.36458333333333331</v>
      </c>
      <c r="F21" s="11">
        <v>0.90625</v>
      </c>
      <c r="G21" s="10">
        <v>175</v>
      </c>
      <c r="H21" s="10">
        <v>350</v>
      </c>
      <c r="I21" s="9" t="s">
        <v>58</v>
      </c>
      <c r="J21" s="26"/>
      <c r="K21" s="41" t="str">
        <f t="shared" si="13"/>
        <v>0</v>
      </c>
      <c r="L21" s="78"/>
      <c r="M21" s="41" t="str">
        <f t="shared" si="14"/>
        <v>0</v>
      </c>
      <c r="N21" s="41" t="str">
        <f t="shared" si="15"/>
        <v>0</v>
      </c>
      <c r="O21" s="41">
        <f t="shared" si="3"/>
        <v>0</v>
      </c>
      <c r="P21" s="41">
        <f t="shared" si="4"/>
        <v>0</v>
      </c>
      <c r="Q21" s="79" t="str">
        <f t="shared" si="5"/>
        <v>0</v>
      </c>
      <c r="R21" s="26"/>
      <c r="S21" s="41" t="str">
        <f t="shared" si="6"/>
        <v>0</v>
      </c>
      <c r="T21" s="78"/>
      <c r="U21" s="41" t="str">
        <f t="shared" si="7"/>
        <v>0</v>
      </c>
      <c r="V21" s="41" t="str">
        <f t="shared" si="8"/>
        <v>0</v>
      </c>
      <c r="W21" s="41">
        <f t="shared" si="9"/>
        <v>0</v>
      </c>
      <c r="X21" s="41">
        <f t="shared" si="10"/>
        <v>0</v>
      </c>
      <c r="Y21" s="92" t="str">
        <f t="shared" si="11"/>
        <v>0</v>
      </c>
      <c r="Z21" s="95">
        <f t="shared" si="12"/>
        <v>0</v>
      </c>
    </row>
    <row r="22" spans="1:26" s="5" customFormat="1" x14ac:dyDescent="0.2">
      <c r="A22" s="8" t="s">
        <v>64</v>
      </c>
      <c r="B22" s="89" t="s">
        <v>116</v>
      </c>
      <c r="C22" s="9" t="s">
        <v>89</v>
      </c>
      <c r="D22" s="10">
        <v>87</v>
      </c>
      <c r="E22" s="11">
        <v>0.375</v>
      </c>
      <c r="F22" s="11">
        <v>0.78125</v>
      </c>
      <c r="G22" s="10">
        <v>150</v>
      </c>
      <c r="H22" s="10">
        <v>300</v>
      </c>
      <c r="I22" s="9" t="s">
        <v>80</v>
      </c>
      <c r="J22" s="26"/>
      <c r="K22" s="41" t="str">
        <f t="shared" si="13"/>
        <v>0</v>
      </c>
      <c r="L22" s="78"/>
      <c r="M22" s="41" t="str">
        <f t="shared" si="14"/>
        <v>0</v>
      </c>
      <c r="N22" s="41" t="str">
        <f t="shared" si="15"/>
        <v>0</v>
      </c>
      <c r="O22" s="41">
        <f t="shared" si="3"/>
        <v>0</v>
      </c>
      <c r="P22" s="41">
        <f t="shared" si="4"/>
        <v>0</v>
      </c>
      <c r="Q22" s="79" t="str">
        <f t="shared" si="5"/>
        <v>0</v>
      </c>
      <c r="R22" s="26"/>
      <c r="S22" s="41" t="str">
        <f t="shared" si="6"/>
        <v>0</v>
      </c>
      <c r="T22" s="78"/>
      <c r="U22" s="41" t="str">
        <f t="shared" si="7"/>
        <v>0</v>
      </c>
      <c r="V22" s="41" t="str">
        <f t="shared" si="8"/>
        <v>0</v>
      </c>
      <c r="W22" s="41">
        <f t="shared" si="9"/>
        <v>0</v>
      </c>
      <c r="X22" s="41">
        <f t="shared" si="10"/>
        <v>0</v>
      </c>
      <c r="Y22" s="92" t="str">
        <f t="shared" si="11"/>
        <v>0</v>
      </c>
      <c r="Z22" s="95">
        <f t="shared" si="12"/>
        <v>0</v>
      </c>
    </row>
    <row r="23" spans="1:26" s="5" customFormat="1" x14ac:dyDescent="0.2">
      <c r="A23" s="8" t="s">
        <v>78</v>
      </c>
      <c r="B23" s="89" t="s">
        <v>88</v>
      </c>
      <c r="C23" s="9" t="s">
        <v>89</v>
      </c>
      <c r="D23" s="10">
        <v>83</v>
      </c>
      <c r="E23" s="11">
        <v>0.33333333333333331</v>
      </c>
      <c r="F23" s="11">
        <v>0.8125</v>
      </c>
      <c r="G23" s="10">
        <v>200</v>
      </c>
      <c r="H23" s="10">
        <v>400</v>
      </c>
      <c r="I23" s="9" t="s">
        <v>80</v>
      </c>
      <c r="J23" s="26"/>
      <c r="K23" s="41" t="str">
        <f t="shared" si="13"/>
        <v>0</v>
      </c>
      <c r="L23" s="78"/>
      <c r="M23" s="41" t="str">
        <f t="shared" si="14"/>
        <v>0</v>
      </c>
      <c r="N23" s="41" t="str">
        <f t="shared" si="15"/>
        <v>0</v>
      </c>
      <c r="O23" s="41">
        <f t="shared" ref="O23:O24" si="16">SUM(L23*M23)</f>
        <v>0</v>
      </c>
      <c r="P23" s="41">
        <f t="shared" ref="P23:P24" si="17">SUM(N23*H23)</f>
        <v>0</v>
      </c>
      <c r="Q23" s="79" t="str">
        <f t="shared" ref="Q23:Q24" si="18">IF((O23+P23)&lt;K23,K23,O23+P23)</f>
        <v>0</v>
      </c>
      <c r="R23" s="26"/>
      <c r="S23" s="41" t="str">
        <f t="shared" si="6"/>
        <v>0</v>
      </c>
      <c r="T23" s="78"/>
      <c r="U23" s="41" t="str">
        <f t="shared" si="7"/>
        <v>0</v>
      </c>
      <c r="V23" s="41" t="str">
        <f t="shared" si="8"/>
        <v>0</v>
      </c>
      <c r="W23" s="41">
        <f t="shared" ref="W23:W24" si="19">SUM(T23*U23)</f>
        <v>0</v>
      </c>
      <c r="X23" s="41">
        <f t="shared" ref="X23:X24" si="20">SUM(V23*H23)</f>
        <v>0</v>
      </c>
      <c r="Y23" s="92" t="str">
        <f t="shared" ref="Y23:Y24" si="21">IF((W23+X23)&lt;S23,S23,W23+X23)</f>
        <v>0</v>
      </c>
      <c r="Z23" s="95">
        <f t="shared" ref="Z23:Z24" si="22">SUM(Q23+Y23)</f>
        <v>0</v>
      </c>
    </row>
    <row r="24" spans="1:26" s="5" customFormat="1" x14ac:dyDescent="0.2">
      <c r="A24" s="8" t="s">
        <v>78</v>
      </c>
      <c r="B24" s="89" t="s">
        <v>88</v>
      </c>
      <c r="C24" s="9" t="s">
        <v>89</v>
      </c>
      <c r="D24" s="10">
        <v>83</v>
      </c>
      <c r="E24" s="11">
        <v>0.33333333333333331</v>
      </c>
      <c r="F24" s="11">
        <v>0.8125</v>
      </c>
      <c r="G24" s="10">
        <v>200</v>
      </c>
      <c r="H24" s="10">
        <v>400</v>
      </c>
      <c r="I24" s="9" t="s">
        <v>80</v>
      </c>
      <c r="J24" s="26"/>
      <c r="K24" s="41" t="str">
        <f t="shared" si="13"/>
        <v>0</v>
      </c>
      <c r="L24" s="78"/>
      <c r="M24" s="41" t="str">
        <f t="shared" si="14"/>
        <v>0</v>
      </c>
      <c r="N24" s="41" t="str">
        <f t="shared" si="15"/>
        <v>0</v>
      </c>
      <c r="O24" s="41">
        <f t="shared" si="16"/>
        <v>0</v>
      </c>
      <c r="P24" s="41">
        <f t="shared" si="17"/>
        <v>0</v>
      </c>
      <c r="Q24" s="79" t="str">
        <f t="shared" si="18"/>
        <v>0</v>
      </c>
      <c r="R24" s="26"/>
      <c r="S24" s="41" t="str">
        <f t="shared" si="6"/>
        <v>0</v>
      </c>
      <c r="T24" s="78"/>
      <c r="U24" s="41" t="str">
        <f t="shared" si="7"/>
        <v>0</v>
      </c>
      <c r="V24" s="41" t="str">
        <f t="shared" si="8"/>
        <v>0</v>
      </c>
      <c r="W24" s="41">
        <f t="shared" si="19"/>
        <v>0</v>
      </c>
      <c r="X24" s="41">
        <f t="shared" si="20"/>
        <v>0</v>
      </c>
      <c r="Y24" s="92" t="str">
        <f t="shared" si="21"/>
        <v>0</v>
      </c>
      <c r="Z24" s="95">
        <f t="shared" si="22"/>
        <v>0</v>
      </c>
    </row>
    <row r="25" spans="1:26" s="5" customFormat="1" x14ac:dyDescent="0.2">
      <c r="A25" s="8" t="s">
        <v>78</v>
      </c>
      <c r="B25" s="89" t="s">
        <v>86</v>
      </c>
      <c r="C25" s="9" t="s">
        <v>89</v>
      </c>
      <c r="D25" s="10">
        <v>70</v>
      </c>
      <c r="E25" s="11">
        <v>0.33333333333333331</v>
      </c>
      <c r="F25" s="11">
        <v>0.77083333333333337</v>
      </c>
      <c r="G25" s="10">
        <v>227</v>
      </c>
      <c r="H25" s="10">
        <v>454</v>
      </c>
      <c r="I25" s="9" t="s">
        <v>80</v>
      </c>
      <c r="J25" s="26"/>
      <c r="K25" s="41" t="str">
        <f t="shared" si="13"/>
        <v>0</v>
      </c>
      <c r="L25" s="78"/>
      <c r="M25" s="41" t="str">
        <f t="shared" si="14"/>
        <v>0</v>
      </c>
      <c r="N25" s="41" t="str">
        <f t="shared" si="15"/>
        <v>0</v>
      </c>
      <c r="O25" s="41">
        <f t="shared" ref="O25" si="23">SUM(L25*M25)</f>
        <v>0</v>
      </c>
      <c r="P25" s="41">
        <f t="shared" ref="P25" si="24">SUM(N25*H25)</f>
        <v>0</v>
      </c>
      <c r="Q25" s="79" t="str">
        <f t="shared" ref="Q25" si="25">IF((O25+P25)&lt;K25,K25,O25+P25)</f>
        <v>0</v>
      </c>
      <c r="R25" s="26"/>
      <c r="S25" s="41" t="str">
        <f t="shared" si="6"/>
        <v>0</v>
      </c>
      <c r="T25" s="78"/>
      <c r="U25" s="41" t="str">
        <f t="shared" si="7"/>
        <v>0</v>
      </c>
      <c r="V25" s="41" t="str">
        <f t="shared" si="8"/>
        <v>0</v>
      </c>
      <c r="W25" s="41">
        <f t="shared" ref="W25" si="26">SUM(T25*U25)</f>
        <v>0</v>
      </c>
      <c r="X25" s="41">
        <f t="shared" ref="X25" si="27">SUM(V25*H25)</f>
        <v>0</v>
      </c>
      <c r="Y25" s="92" t="str">
        <f t="shared" ref="Y25" si="28">IF((W25+X25)&lt;S25,S25,W25+X25)</f>
        <v>0</v>
      </c>
      <c r="Z25" s="95">
        <f t="shared" ref="Z25" si="29">SUM(Q25+Y25)</f>
        <v>0</v>
      </c>
    </row>
    <row r="26" spans="1:26" s="5" customFormat="1" ht="13.5" thickBot="1" x14ac:dyDescent="0.25">
      <c r="A26" s="51" t="s">
        <v>78</v>
      </c>
      <c r="B26" s="90" t="s">
        <v>117</v>
      </c>
      <c r="C26" s="52" t="s">
        <v>89</v>
      </c>
      <c r="D26" s="53">
        <v>75</v>
      </c>
      <c r="E26" s="54">
        <v>4.1666666666666664E-2</v>
      </c>
      <c r="F26" s="54" t="s">
        <v>118</v>
      </c>
      <c r="G26" s="53">
        <v>750</v>
      </c>
      <c r="H26" s="53">
        <v>1300</v>
      </c>
      <c r="I26" s="52" t="s">
        <v>80</v>
      </c>
      <c r="J26" s="80"/>
      <c r="K26" s="55" t="str">
        <f t="shared" si="13"/>
        <v>0</v>
      </c>
      <c r="L26" s="81"/>
      <c r="M26" s="55" t="str">
        <f t="shared" si="14"/>
        <v>0</v>
      </c>
      <c r="N26" s="55" t="str">
        <f t="shared" si="15"/>
        <v>0</v>
      </c>
      <c r="O26" s="41">
        <f t="shared" si="3"/>
        <v>0</v>
      </c>
      <c r="P26" s="41">
        <f t="shared" si="4"/>
        <v>0</v>
      </c>
      <c r="Q26" s="82" t="str">
        <f t="shared" si="5"/>
        <v>0</v>
      </c>
      <c r="R26" s="80"/>
      <c r="S26" s="55" t="str">
        <f t="shared" si="6"/>
        <v>0</v>
      </c>
      <c r="T26" s="81"/>
      <c r="U26" s="55" t="str">
        <f t="shared" si="7"/>
        <v>0</v>
      </c>
      <c r="V26" s="55" t="str">
        <f t="shared" si="8"/>
        <v>0</v>
      </c>
      <c r="W26" s="41">
        <f t="shared" si="9"/>
        <v>0</v>
      </c>
      <c r="X26" s="41">
        <f t="shared" si="10"/>
        <v>0</v>
      </c>
      <c r="Y26" s="93" t="str">
        <f>IF((W26+X26)&lt;S26,S26,W26+X26)</f>
        <v>0</v>
      </c>
      <c r="Z26" s="96">
        <f t="shared" si="12"/>
        <v>0</v>
      </c>
    </row>
    <row r="27" spans="1:26" s="64" customFormat="1" ht="33.75" customHeight="1" thickBot="1" x14ac:dyDescent="0.4">
      <c r="A27" s="56"/>
      <c r="B27" s="57"/>
      <c r="C27" s="58"/>
      <c r="D27" s="14"/>
      <c r="E27" s="14"/>
      <c r="F27" s="14"/>
      <c r="G27" s="14"/>
      <c r="H27" s="14"/>
      <c r="I27" s="59"/>
      <c r="J27" s="59"/>
      <c r="K27" s="59"/>
      <c r="L27" s="59"/>
      <c r="M27" s="59"/>
      <c r="N27" s="60"/>
      <c r="O27" s="60"/>
      <c r="P27" s="60"/>
      <c r="Q27" s="61"/>
      <c r="R27" s="61"/>
      <c r="S27" s="62"/>
      <c r="T27" s="59"/>
      <c r="U27" s="59"/>
      <c r="V27" s="97"/>
      <c r="W27" s="98"/>
      <c r="X27" s="63" t="s">
        <v>104</v>
      </c>
      <c r="Y27" s="98"/>
      <c r="Z27" s="69">
        <f>SUM(Z16:Z26)</f>
        <v>0</v>
      </c>
    </row>
    <row r="30" spans="1:26" ht="37.5" customHeight="1" thickBot="1" x14ac:dyDescent="0.4">
      <c r="A30" s="37" t="s">
        <v>119</v>
      </c>
      <c r="B30" s="65"/>
    </row>
    <row r="31" spans="1:26" ht="22.5" customHeight="1" thickBot="1" x14ac:dyDescent="0.35">
      <c r="A31" s="66" t="s">
        <v>120</v>
      </c>
      <c r="B31" s="67"/>
      <c r="C31" s="68"/>
      <c r="D31" s="70">
        <f>(Blad1!Q65)</f>
        <v>0</v>
      </c>
      <c r="E31" s="71"/>
      <c r="F31" s="68"/>
    </row>
    <row r="32" spans="1:26" ht="22.5" customHeight="1" thickBot="1" x14ac:dyDescent="0.35">
      <c r="A32" s="66" t="s">
        <v>107</v>
      </c>
      <c r="B32" s="67"/>
      <c r="C32" s="68"/>
      <c r="D32" s="70">
        <f>Blad2!Z27</f>
        <v>0</v>
      </c>
      <c r="E32" s="71"/>
      <c r="F32" s="68"/>
    </row>
    <row r="33" spans="1:6" ht="22.5" customHeight="1" thickBot="1" x14ac:dyDescent="0.35">
      <c r="A33" s="72" t="s">
        <v>121</v>
      </c>
      <c r="B33" s="73"/>
      <c r="C33" s="74"/>
      <c r="D33" s="75">
        <f>SUM(D31:D32)</f>
        <v>0</v>
      </c>
      <c r="E33" s="76"/>
      <c r="F33" s="7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3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2024-04-11T14:04:02Z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