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defaultThemeVersion="166925"/>
  <mc:AlternateContent xmlns:mc="http://schemas.openxmlformats.org/markup-compatibility/2006">
    <mc:Choice Requires="x15">
      <x15ac:absPath xmlns:x15ac="http://schemas.microsoft.com/office/spreadsheetml/2010/11/ac" url="https://tilburg.sharepoint.com/sites/TB-ORG-Advies_en_Contracten/Gedeelde documenten/General/Projecten/Aanbesteding Sanitaire voorzieningen/AANBESTEDING NIEUW/DEFINITIEVE AANBESTEDINGSDOCUMENTEN/FINANCIEEL/"/>
    </mc:Choice>
  </mc:AlternateContent>
  <xr:revisionPtr revIDLastSave="134" documentId="8_{A823F953-DEDC-424A-AAD1-D6B8AF923ECE}" xr6:coauthVersionLast="47" xr6:coauthVersionMax="47" xr10:uidLastSave="{279FA128-3C95-4E53-B1B7-6B30E4E7FD7F}"/>
  <bookViews>
    <workbookView xWindow="-28920" yWindow="-120" windowWidth="29040" windowHeight="15840" activeTab="3" xr2:uid="{00000000-000D-0000-FFFF-FFFF00000000}"/>
  </bookViews>
  <sheets>
    <sheet name="Bijlage 1.0 Totaalgegevens" sheetId="1" r:id="rId1"/>
    <sheet name="Bijlage 1.1 All-in prijzen" sheetId="2" r:id="rId2"/>
    <sheet name="Bijlage 1.2 Overige kosten" sheetId="4" r:id="rId3"/>
    <sheet name="Bijlage 1.3 Calculatie (Raming)"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3" l="1"/>
  <c r="D15" i="2"/>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2" i="3"/>
  <c r="T35" i="3" s="1"/>
  <c r="T1" i="3"/>
  <c r="B6" i="4"/>
  <c r="V37" i="3" s="1"/>
  <c r="O17" i="1"/>
  <c r="O18" i="1"/>
  <c r="D20" i="2"/>
  <c r="D19" i="2"/>
  <c r="D3" i="2"/>
  <c r="D4" i="2"/>
  <c r="D5" i="2"/>
  <c r="D6" i="2"/>
  <c r="D7" i="2"/>
  <c r="D8" i="2"/>
  <c r="D9" i="2"/>
  <c r="D10" i="2"/>
  <c r="D11" i="2"/>
  <c r="D12" i="2"/>
  <c r="D13" i="2"/>
  <c r="D14" i="2"/>
  <c r="D16" i="2"/>
  <c r="D17" i="2"/>
  <c r="D18" i="2"/>
  <c r="D2" i="2"/>
  <c r="R1" i="3"/>
  <c r="Q1" i="3"/>
  <c r="C2" i="3"/>
  <c r="L2" i="3" s="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P36" i="1"/>
  <c r="Q36" i="1"/>
  <c r="R36" i="1"/>
  <c r="J2" i="3"/>
  <c r="H2" i="3"/>
  <c r="Q2" i="3" s="1"/>
  <c r="I2" i="3"/>
  <c r="R2" i="3" s="1"/>
  <c r="O36" i="1"/>
  <c r="N36" i="1"/>
  <c r="M36" i="1"/>
  <c r="L36" i="1"/>
  <c r="K36" i="1"/>
  <c r="J36" i="1"/>
  <c r="I36" i="1"/>
  <c r="D2" i="3"/>
  <c r="M2" i="3" s="1"/>
  <c r="G2" i="3"/>
  <c r="P2" i="3" s="1"/>
  <c r="F2" i="3"/>
  <c r="O2" i="3" s="1"/>
  <c r="S2" i="3" l="1"/>
  <c r="E2" i="3"/>
  <c r="N2" i="3" s="1"/>
  <c r="V2" i="3" s="1"/>
  <c r="A3" i="3" l="1"/>
  <c r="S1" i="3"/>
  <c r="P1" i="3"/>
  <c r="O1" i="3"/>
  <c r="N1" i="3"/>
  <c r="M1" i="3"/>
  <c r="L1" i="3"/>
  <c r="T36" i="1"/>
  <c r="S36" i="1"/>
  <c r="H3" i="3" l="1"/>
  <c r="Q3" i="3" s="1"/>
  <c r="C3" i="3"/>
  <c r="L3" i="3" s="1"/>
  <c r="J3" i="3"/>
  <c r="S3" i="3" s="1"/>
  <c r="I3" i="3"/>
  <c r="R3" i="3" s="1"/>
  <c r="D3" i="3"/>
  <c r="M3" i="3" s="1"/>
  <c r="G3" i="3"/>
  <c r="P3" i="3" s="1"/>
  <c r="F3" i="3"/>
  <c r="O3" i="3" s="1"/>
  <c r="E3" i="3"/>
  <c r="N3" i="3" s="1"/>
  <c r="A4" i="3"/>
  <c r="V3" i="3" l="1"/>
  <c r="H4" i="3"/>
  <c r="Q4" i="3" s="1"/>
  <c r="C4" i="3"/>
  <c r="L4" i="3" s="1"/>
  <c r="J4" i="3"/>
  <c r="S4" i="3" s="1"/>
  <c r="I4" i="3"/>
  <c r="R4" i="3" s="1"/>
  <c r="D4" i="3"/>
  <c r="M4" i="3" s="1"/>
  <c r="G4" i="3"/>
  <c r="P4" i="3" s="1"/>
  <c r="F4" i="3"/>
  <c r="O4" i="3" s="1"/>
  <c r="E4" i="3"/>
  <c r="N4" i="3" s="1"/>
  <c r="A5" i="3"/>
  <c r="A6" i="3"/>
  <c r="V4" i="3" l="1"/>
  <c r="H6" i="3"/>
  <c r="Q6" i="3" s="1"/>
  <c r="C6" i="3"/>
  <c r="L6" i="3" s="1"/>
  <c r="J6" i="3"/>
  <c r="S6" i="3" s="1"/>
  <c r="H5" i="3"/>
  <c r="Q5" i="3" s="1"/>
  <c r="C5" i="3"/>
  <c r="L5" i="3" s="1"/>
  <c r="J5" i="3"/>
  <c r="S5" i="3" s="1"/>
  <c r="I6" i="3"/>
  <c r="R6" i="3" s="1"/>
  <c r="D6" i="3"/>
  <c r="M6" i="3" s="1"/>
  <c r="G6" i="3"/>
  <c r="P6" i="3" s="1"/>
  <c r="F6" i="3"/>
  <c r="O6" i="3" s="1"/>
  <c r="E6" i="3"/>
  <c r="N6" i="3" s="1"/>
  <c r="I5" i="3"/>
  <c r="R5" i="3" s="1"/>
  <c r="D5" i="3"/>
  <c r="M5" i="3" s="1"/>
  <c r="G5" i="3"/>
  <c r="P5" i="3" s="1"/>
  <c r="F5" i="3"/>
  <c r="O5" i="3" s="1"/>
  <c r="E5" i="3"/>
  <c r="N5" i="3" s="1"/>
  <c r="A7" i="3"/>
  <c r="V5" i="3" l="1"/>
  <c r="V6" i="3"/>
  <c r="H7" i="3"/>
  <c r="Q7" i="3" s="1"/>
  <c r="C7" i="3"/>
  <c r="L7" i="3" s="1"/>
  <c r="J7" i="3"/>
  <c r="S7" i="3" s="1"/>
  <c r="I7" i="3"/>
  <c r="R7" i="3" s="1"/>
  <c r="D7" i="3"/>
  <c r="M7" i="3" s="1"/>
  <c r="G7" i="3"/>
  <c r="P7" i="3" s="1"/>
  <c r="F7" i="3"/>
  <c r="O7" i="3" s="1"/>
  <c r="E7" i="3"/>
  <c r="N7" i="3" s="1"/>
  <c r="A8" i="3"/>
  <c r="V7" i="3" l="1"/>
  <c r="H8" i="3"/>
  <c r="Q8" i="3" s="1"/>
  <c r="C8" i="3"/>
  <c r="L8" i="3" s="1"/>
  <c r="J8" i="3"/>
  <c r="S8" i="3" s="1"/>
  <c r="I8" i="3"/>
  <c r="R8" i="3" s="1"/>
  <c r="D8" i="3"/>
  <c r="M8" i="3" s="1"/>
  <c r="G8" i="3"/>
  <c r="P8" i="3" s="1"/>
  <c r="F8" i="3"/>
  <c r="O8" i="3" s="1"/>
  <c r="E8" i="3"/>
  <c r="N8" i="3" s="1"/>
  <c r="A9" i="3"/>
  <c r="V8" i="3" l="1"/>
  <c r="H9" i="3"/>
  <c r="Q9" i="3" s="1"/>
  <c r="C9" i="3"/>
  <c r="L9" i="3" s="1"/>
  <c r="J9" i="3"/>
  <c r="S9" i="3" s="1"/>
  <c r="I9" i="3"/>
  <c r="R9" i="3" s="1"/>
  <c r="D9" i="3"/>
  <c r="M9" i="3" s="1"/>
  <c r="G9" i="3"/>
  <c r="P9" i="3" s="1"/>
  <c r="F9" i="3"/>
  <c r="O9" i="3" s="1"/>
  <c r="E9" i="3"/>
  <c r="N9" i="3" s="1"/>
  <c r="A10" i="3"/>
  <c r="C10" i="3" s="1"/>
  <c r="L10" i="3" s="1"/>
  <c r="V9" i="3" l="1"/>
  <c r="H10" i="3"/>
  <c r="Q10" i="3" s="1"/>
  <c r="J10" i="3"/>
  <c r="S10" i="3" s="1"/>
  <c r="I10" i="3"/>
  <c r="R10" i="3" s="1"/>
  <c r="D10" i="3"/>
  <c r="M10" i="3" s="1"/>
  <c r="G10" i="3"/>
  <c r="P10" i="3" s="1"/>
  <c r="F10" i="3"/>
  <c r="O10" i="3" s="1"/>
  <c r="E10" i="3"/>
  <c r="N10" i="3" s="1"/>
  <c r="A11" i="3"/>
  <c r="V10" i="3" l="1"/>
  <c r="H11" i="3"/>
  <c r="Q11" i="3" s="1"/>
  <c r="C11" i="3"/>
  <c r="L11" i="3" s="1"/>
  <c r="J11" i="3"/>
  <c r="S11" i="3" s="1"/>
  <c r="I11" i="3"/>
  <c r="R11" i="3" s="1"/>
  <c r="D11" i="3"/>
  <c r="M11" i="3" s="1"/>
  <c r="G11" i="3"/>
  <c r="P11" i="3" s="1"/>
  <c r="F11" i="3"/>
  <c r="O11" i="3" s="1"/>
  <c r="E11" i="3"/>
  <c r="N11" i="3" s="1"/>
  <c r="A12" i="3"/>
  <c r="V11" i="3" l="1"/>
  <c r="H12" i="3"/>
  <c r="Q12" i="3" s="1"/>
  <c r="C12" i="3"/>
  <c r="L12" i="3" s="1"/>
  <c r="J12" i="3"/>
  <c r="S12" i="3" s="1"/>
  <c r="I12" i="3"/>
  <c r="R12" i="3" s="1"/>
  <c r="D12" i="3"/>
  <c r="M12" i="3" s="1"/>
  <c r="G12" i="3"/>
  <c r="P12" i="3" s="1"/>
  <c r="F12" i="3"/>
  <c r="O12" i="3" s="1"/>
  <c r="E12" i="3"/>
  <c r="N12" i="3" s="1"/>
  <c r="A13" i="3"/>
  <c r="V12" i="3" l="1"/>
  <c r="H13" i="3"/>
  <c r="Q13" i="3" s="1"/>
  <c r="C13" i="3"/>
  <c r="L13" i="3" s="1"/>
  <c r="J13" i="3"/>
  <c r="S13" i="3" s="1"/>
  <c r="I13" i="3"/>
  <c r="R13" i="3" s="1"/>
  <c r="D13" i="3"/>
  <c r="M13" i="3" s="1"/>
  <c r="G13" i="3"/>
  <c r="P13" i="3" s="1"/>
  <c r="F13" i="3"/>
  <c r="O13" i="3" s="1"/>
  <c r="E13" i="3"/>
  <c r="N13" i="3" s="1"/>
  <c r="A14" i="3"/>
  <c r="V13" i="3" l="1"/>
  <c r="H14" i="3"/>
  <c r="Q14" i="3" s="1"/>
  <c r="C14" i="3"/>
  <c r="L14" i="3" s="1"/>
  <c r="J14" i="3"/>
  <c r="S14" i="3" s="1"/>
  <c r="I14" i="3"/>
  <c r="R14" i="3" s="1"/>
  <c r="D14" i="3"/>
  <c r="M14" i="3" s="1"/>
  <c r="G14" i="3"/>
  <c r="P14" i="3" s="1"/>
  <c r="F14" i="3"/>
  <c r="O14" i="3" s="1"/>
  <c r="E14" i="3"/>
  <c r="N14" i="3" s="1"/>
  <c r="A15" i="3"/>
  <c r="V14" i="3" l="1"/>
  <c r="H15" i="3"/>
  <c r="Q15" i="3" s="1"/>
  <c r="C15" i="3"/>
  <c r="L15" i="3" s="1"/>
  <c r="J15" i="3"/>
  <c r="S15" i="3" s="1"/>
  <c r="I15" i="3"/>
  <c r="R15" i="3" s="1"/>
  <c r="D15" i="3"/>
  <c r="M15" i="3" s="1"/>
  <c r="G15" i="3"/>
  <c r="P15" i="3" s="1"/>
  <c r="F15" i="3"/>
  <c r="O15" i="3" s="1"/>
  <c r="E15" i="3"/>
  <c r="N15" i="3" s="1"/>
  <c r="A16" i="3"/>
  <c r="V15" i="3" l="1"/>
  <c r="H16" i="3"/>
  <c r="Q16" i="3" s="1"/>
  <c r="C16" i="3"/>
  <c r="L16" i="3" s="1"/>
  <c r="J16" i="3"/>
  <c r="S16" i="3" s="1"/>
  <c r="I16" i="3"/>
  <c r="R16" i="3" s="1"/>
  <c r="D16" i="3"/>
  <c r="M16" i="3" s="1"/>
  <c r="G16" i="3"/>
  <c r="P16" i="3" s="1"/>
  <c r="F16" i="3"/>
  <c r="O16" i="3" s="1"/>
  <c r="E16" i="3"/>
  <c r="N16" i="3" s="1"/>
  <c r="A17" i="3"/>
  <c r="V16" i="3" l="1"/>
  <c r="H17" i="3"/>
  <c r="Q17" i="3" s="1"/>
  <c r="C17" i="3"/>
  <c r="L17" i="3" s="1"/>
  <c r="J17" i="3"/>
  <c r="S17" i="3" s="1"/>
  <c r="I17" i="3"/>
  <c r="R17" i="3" s="1"/>
  <c r="D17" i="3"/>
  <c r="M17" i="3" s="1"/>
  <c r="G17" i="3"/>
  <c r="P17" i="3" s="1"/>
  <c r="F17" i="3"/>
  <c r="O17" i="3" s="1"/>
  <c r="E17" i="3"/>
  <c r="N17" i="3" s="1"/>
  <c r="A18" i="3"/>
  <c r="V17" i="3" l="1"/>
  <c r="H18" i="3"/>
  <c r="Q18" i="3" s="1"/>
  <c r="C18" i="3"/>
  <c r="L18" i="3" s="1"/>
  <c r="J18" i="3"/>
  <c r="S18" i="3" s="1"/>
  <c r="I18" i="3"/>
  <c r="R18" i="3" s="1"/>
  <c r="D18" i="3"/>
  <c r="M18" i="3" s="1"/>
  <c r="G18" i="3"/>
  <c r="P18" i="3" s="1"/>
  <c r="F18" i="3"/>
  <c r="O18" i="3" s="1"/>
  <c r="E18" i="3"/>
  <c r="N18" i="3" s="1"/>
  <c r="A19" i="3"/>
  <c r="V18" i="3" l="1"/>
  <c r="H19" i="3"/>
  <c r="Q19" i="3" s="1"/>
  <c r="C19" i="3"/>
  <c r="L19" i="3" s="1"/>
  <c r="J19" i="3"/>
  <c r="S19" i="3" s="1"/>
  <c r="I19" i="3"/>
  <c r="R19" i="3" s="1"/>
  <c r="D19" i="3"/>
  <c r="M19" i="3" s="1"/>
  <c r="G19" i="3"/>
  <c r="P19" i="3" s="1"/>
  <c r="F19" i="3"/>
  <c r="O19" i="3" s="1"/>
  <c r="E19" i="3"/>
  <c r="N19" i="3" s="1"/>
  <c r="A20" i="3"/>
  <c r="V19" i="3" l="1"/>
  <c r="H20" i="3"/>
  <c r="Q20" i="3" s="1"/>
  <c r="C20" i="3"/>
  <c r="L20" i="3" s="1"/>
  <c r="J20" i="3"/>
  <c r="S20" i="3" s="1"/>
  <c r="I20" i="3"/>
  <c r="R20" i="3" s="1"/>
  <c r="D20" i="3"/>
  <c r="M20" i="3" s="1"/>
  <c r="G20" i="3"/>
  <c r="P20" i="3" s="1"/>
  <c r="F20" i="3"/>
  <c r="O20" i="3" s="1"/>
  <c r="E20" i="3"/>
  <c r="N20" i="3" s="1"/>
  <c r="A21" i="3"/>
  <c r="V20" i="3" l="1"/>
  <c r="H21" i="3"/>
  <c r="Q21" i="3" s="1"/>
  <c r="C21" i="3"/>
  <c r="L21" i="3" s="1"/>
  <c r="J21" i="3"/>
  <c r="S21" i="3" s="1"/>
  <c r="I21" i="3"/>
  <c r="R21" i="3" s="1"/>
  <c r="D21" i="3"/>
  <c r="M21" i="3" s="1"/>
  <c r="G21" i="3"/>
  <c r="P21" i="3" s="1"/>
  <c r="F21" i="3"/>
  <c r="O21" i="3" s="1"/>
  <c r="E21" i="3"/>
  <c r="N21" i="3" s="1"/>
  <c r="A22" i="3"/>
  <c r="V21" i="3" l="1"/>
  <c r="H22" i="3"/>
  <c r="Q22" i="3" s="1"/>
  <c r="C22" i="3"/>
  <c r="L22" i="3" s="1"/>
  <c r="J22" i="3"/>
  <c r="S22" i="3" s="1"/>
  <c r="I22" i="3"/>
  <c r="R22" i="3" s="1"/>
  <c r="D22" i="3"/>
  <c r="M22" i="3" s="1"/>
  <c r="G22" i="3"/>
  <c r="P22" i="3" s="1"/>
  <c r="F22" i="3"/>
  <c r="O22" i="3" s="1"/>
  <c r="E22" i="3"/>
  <c r="N22" i="3" s="1"/>
  <c r="A23" i="3"/>
  <c r="V22" i="3" l="1"/>
  <c r="H23" i="3"/>
  <c r="Q23" i="3" s="1"/>
  <c r="C23" i="3"/>
  <c r="L23" i="3" s="1"/>
  <c r="J23" i="3"/>
  <c r="S23" i="3" s="1"/>
  <c r="I23" i="3"/>
  <c r="R23" i="3" s="1"/>
  <c r="D23" i="3"/>
  <c r="M23" i="3" s="1"/>
  <c r="G23" i="3"/>
  <c r="P23" i="3" s="1"/>
  <c r="F23" i="3"/>
  <c r="O23" i="3" s="1"/>
  <c r="E23" i="3"/>
  <c r="N23" i="3" s="1"/>
  <c r="A24" i="3"/>
  <c r="V23" i="3" l="1"/>
  <c r="H24" i="3"/>
  <c r="Q24" i="3" s="1"/>
  <c r="C24" i="3"/>
  <c r="L24" i="3" s="1"/>
  <c r="J24" i="3"/>
  <c r="S24" i="3" s="1"/>
  <c r="I24" i="3"/>
  <c r="R24" i="3" s="1"/>
  <c r="D24" i="3"/>
  <c r="M24" i="3" s="1"/>
  <c r="G24" i="3"/>
  <c r="P24" i="3" s="1"/>
  <c r="F24" i="3"/>
  <c r="O24" i="3" s="1"/>
  <c r="E24" i="3"/>
  <c r="N24" i="3" s="1"/>
  <c r="A25" i="3"/>
  <c r="V24" i="3" l="1"/>
  <c r="H25" i="3"/>
  <c r="Q25" i="3" s="1"/>
  <c r="C25" i="3"/>
  <c r="L25" i="3" s="1"/>
  <c r="J25" i="3"/>
  <c r="S25" i="3" s="1"/>
  <c r="I25" i="3"/>
  <c r="R25" i="3" s="1"/>
  <c r="D25" i="3"/>
  <c r="M25" i="3" s="1"/>
  <c r="G25" i="3"/>
  <c r="P25" i="3" s="1"/>
  <c r="F25" i="3"/>
  <c r="O25" i="3" s="1"/>
  <c r="E25" i="3"/>
  <c r="N25" i="3" s="1"/>
  <c r="A26" i="3"/>
  <c r="V25" i="3" l="1"/>
  <c r="H26" i="3"/>
  <c r="Q26" i="3" s="1"/>
  <c r="C26" i="3"/>
  <c r="L26" i="3" s="1"/>
  <c r="J26" i="3"/>
  <c r="S26" i="3" s="1"/>
  <c r="I26" i="3"/>
  <c r="R26" i="3" s="1"/>
  <c r="D26" i="3"/>
  <c r="M26" i="3" s="1"/>
  <c r="G26" i="3"/>
  <c r="P26" i="3" s="1"/>
  <c r="F26" i="3"/>
  <c r="O26" i="3" s="1"/>
  <c r="E26" i="3"/>
  <c r="N26" i="3" s="1"/>
  <c r="A27" i="3"/>
  <c r="V26" i="3" l="1"/>
  <c r="H27" i="3"/>
  <c r="Q27" i="3" s="1"/>
  <c r="C27" i="3"/>
  <c r="L27" i="3" s="1"/>
  <c r="J27" i="3"/>
  <c r="S27" i="3" s="1"/>
  <c r="I27" i="3"/>
  <c r="R27" i="3" s="1"/>
  <c r="D27" i="3"/>
  <c r="M27" i="3" s="1"/>
  <c r="G27" i="3"/>
  <c r="P27" i="3" s="1"/>
  <c r="F27" i="3"/>
  <c r="O27" i="3" s="1"/>
  <c r="E27" i="3"/>
  <c r="N27" i="3" s="1"/>
  <c r="A28" i="3"/>
  <c r="V27" i="3" l="1"/>
  <c r="H28" i="3"/>
  <c r="Q28" i="3" s="1"/>
  <c r="C28" i="3"/>
  <c r="L28" i="3" s="1"/>
  <c r="J28" i="3"/>
  <c r="S28" i="3" s="1"/>
  <c r="I28" i="3"/>
  <c r="R28" i="3" s="1"/>
  <c r="D28" i="3"/>
  <c r="M28" i="3" s="1"/>
  <c r="G28" i="3"/>
  <c r="P28" i="3" s="1"/>
  <c r="F28" i="3"/>
  <c r="O28" i="3" s="1"/>
  <c r="E28" i="3"/>
  <c r="N28" i="3" s="1"/>
  <c r="A29" i="3"/>
  <c r="V28" i="3" l="1"/>
  <c r="H29" i="3"/>
  <c r="Q29" i="3" s="1"/>
  <c r="C29" i="3"/>
  <c r="L29" i="3" s="1"/>
  <c r="J29" i="3"/>
  <c r="S29" i="3" s="1"/>
  <c r="I29" i="3"/>
  <c r="R29" i="3" s="1"/>
  <c r="D29" i="3"/>
  <c r="M29" i="3" s="1"/>
  <c r="G29" i="3"/>
  <c r="P29" i="3" s="1"/>
  <c r="F29" i="3"/>
  <c r="O29" i="3" s="1"/>
  <c r="E29" i="3"/>
  <c r="N29" i="3" s="1"/>
  <c r="A30" i="3"/>
  <c r="V29" i="3" l="1"/>
  <c r="H30" i="3"/>
  <c r="Q30" i="3" s="1"/>
  <c r="C30" i="3"/>
  <c r="L30" i="3" s="1"/>
  <c r="J30" i="3"/>
  <c r="S30" i="3" s="1"/>
  <c r="I30" i="3"/>
  <c r="R30" i="3" s="1"/>
  <c r="D30" i="3"/>
  <c r="M30" i="3" s="1"/>
  <c r="G30" i="3"/>
  <c r="P30" i="3" s="1"/>
  <c r="F30" i="3"/>
  <c r="O30" i="3" s="1"/>
  <c r="E30" i="3"/>
  <c r="N30" i="3" s="1"/>
  <c r="A31" i="3"/>
  <c r="V30" i="3" l="1"/>
  <c r="H31" i="3"/>
  <c r="Q31" i="3" s="1"/>
  <c r="C31" i="3"/>
  <c r="L31" i="3" s="1"/>
  <c r="J31" i="3"/>
  <c r="S31" i="3" s="1"/>
  <c r="I31" i="3"/>
  <c r="R31" i="3" s="1"/>
  <c r="D31" i="3"/>
  <c r="M31" i="3" s="1"/>
  <c r="G31" i="3"/>
  <c r="P31" i="3" s="1"/>
  <c r="F31" i="3"/>
  <c r="O31" i="3" s="1"/>
  <c r="E31" i="3"/>
  <c r="N31" i="3" s="1"/>
  <c r="A32" i="3"/>
  <c r="V31" i="3" l="1"/>
  <c r="H32" i="3"/>
  <c r="Q32" i="3" s="1"/>
  <c r="C32" i="3"/>
  <c r="L32" i="3" s="1"/>
  <c r="J32" i="3"/>
  <c r="S32" i="3" s="1"/>
  <c r="I32" i="3"/>
  <c r="R32" i="3" s="1"/>
  <c r="D32" i="3"/>
  <c r="M32" i="3" s="1"/>
  <c r="G32" i="3"/>
  <c r="P32" i="3" s="1"/>
  <c r="F32" i="3"/>
  <c r="O32" i="3" s="1"/>
  <c r="E32" i="3"/>
  <c r="N32" i="3" s="1"/>
  <c r="A33" i="3"/>
  <c r="V32" i="3" l="1"/>
  <c r="H33" i="3"/>
  <c r="Q33" i="3" s="1"/>
  <c r="C33" i="3"/>
  <c r="L33" i="3" s="1"/>
  <c r="J33" i="3"/>
  <c r="S33" i="3" s="1"/>
  <c r="I33" i="3"/>
  <c r="R33" i="3" s="1"/>
  <c r="D33" i="3"/>
  <c r="M33" i="3" s="1"/>
  <c r="G33" i="3"/>
  <c r="P33" i="3" s="1"/>
  <c r="F33" i="3"/>
  <c r="O33" i="3" s="1"/>
  <c r="E33" i="3"/>
  <c r="N33" i="3" s="1"/>
  <c r="A34" i="3"/>
  <c r="V33" i="3" l="1"/>
  <c r="H34" i="3"/>
  <c r="Q34" i="3" s="1"/>
  <c r="C34" i="3"/>
  <c r="L34" i="3" s="1"/>
  <c r="J34" i="3"/>
  <c r="I34" i="3"/>
  <c r="R34" i="3" s="1"/>
  <c r="D34" i="3"/>
  <c r="M34" i="3" s="1"/>
  <c r="G34" i="3"/>
  <c r="P34" i="3" s="1"/>
  <c r="F34" i="3"/>
  <c r="O34" i="3" s="1"/>
  <c r="E34" i="3"/>
  <c r="N34" i="3" s="1"/>
  <c r="J35" i="3" l="1"/>
  <c r="S34" i="3"/>
  <c r="I35" i="3"/>
  <c r="R35" i="3"/>
  <c r="N35" i="3"/>
  <c r="E35" i="3"/>
  <c r="O35" i="3"/>
  <c r="F35" i="3"/>
  <c r="P35" i="3"/>
  <c r="G35" i="3"/>
  <c r="D35" i="3"/>
  <c r="M35" i="3"/>
  <c r="C35" i="3"/>
  <c r="Q35" i="3"/>
  <c r="H35" i="3"/>
  <c r="S35" i="3" l="1"/>
  <c r="V34" i="3"/>
  <c r="V35" i="3"/>
  <c r="V39" i="3" s="1"/>
  <c r="L35" i="3"/>
</calcChain>
</file>

<file path=xl/sharedStrings.xml><?xml version="1.0" encoding="utf-8"?>
<sst xmlns="http://schemas.openxmlformats.org/spreadsheetml/2006/main" count="411" uniqueCount="249">
  <si>
    <t>Bestek</t>
  </si>
  <si>
    <t>Code</t>
  </si>
  <si>
    <t>Naam</t>
  </si>
  <si>
    <t>Specificatie</t>
  </si>
  <si>
    <t xml:space="preserve">Straat </t>
  </si>
  <si>
    <t xml:space="preserve">Huisnummer </t>
  </si>
  <si>
    <t>Postcode</t>
  </si>
  <si>
    <t xml:space="preserve">Plaats </t>
  </si>
  <si>
    <t>Aantal dames toiletten</t>
  </si>
  <si>
    <t>Aantal Heren toiletten</t>
  </si>
  <si>
    <t>Aantal MIVA toiletten</t>
  </si>
  <si>
    <t>Aantal urinoirs</t>
  </si>
  <si>
    <t>Aantal voorportalen</t>
  </si>
  <si>
    <t>Aantal vending Machine Personal Care</t>
  </si>
  <si>
    <t>Aantal wastafels</t>
  </si>
  <si>
    <t>Schoonloopmat</t>
  </si>
  <si>
    <t>Aantal handdoekrollen</t>
  </si>
  <si>
    <t>Hufterprooflocatie: ja /nee</t>
  </si>
  <si>
    <t>(gemiddeld) Aantal Medewerkers</t>
  </si>
  <si>
    <t xml:space="preserve">(gemiddeld) Aantal bezoekers per jaar </t>
  </si>
  <si>
    <t>Opmerkingen bezoekers Periode gebonden</t>
  </si>
  <si>
    <t>afleveradres</t>
  </si>
  <si>
    <t>C</t>
  </si>
  <si>
    <t>BEG</t>
  </si>
  <si>
    <t>Begraafplaats Hoflaan</t>
  </si>
  <si>
    <t>Hoflaan</t>
  </si>
  <si>
    <t>5044 HB</t>
  </si>
  <si>
    <t>Tilburg</t>
  </si>
  <si>
    <t>ja</t>
  </si>
  <si>
    <t>Stadhuisplein 127 TLB</t>
  </si>
  <si>
    <t>C-D</t>
  </si>
  <si>
    <t>BLA</t>
  </si>
  <si>
    <t>Sporthal de Blaak</t>
  </si>
  <si>
    <t>Grebbe</t>
  </si>
  <si>
    <t>5032 RR</t>
  </si>
  <si>
    <t>jul/aug gesloten ivm schoolvakantie</t>
  </si>
  <si>
    <t>Grebbe 65 TLB</t>
  </si>
  <si>
    <t>A</t>
  </si>
  <si>
    <t>CEW</t>
  </si>
  <si>
    <t>Werkplaats BAT en Sport</t>
  </si>
  <si>
    <t>Ceramstraat</t>
  </si>
  <si>
    <t>5013 BB</t>
  </si>
  <si>
    <t>Ceramstraat 8 TLB</t>
  </si>
  <si>
    <t>CER</t>
  </si>
  <si>
    <t>Brabants Afval Team Kantoor</t>
  </si>
  <si>
    <t>Ceramstraat 6 TLB</t>
  </si>
  <si>
    <t>DNW</t>
  </si>
  <si>
    <t>Sporthal Dongewijk</t>
  </si>
  <si>
    <t>Dongewijkdreef</t>
  </si>
  <si>
    <t>5045 NH</t>
  </si>
  <si>
    <t>Dongewijkdreef 40 TLB</t>
  </si>
  <si>
    <t>HAZ</t>
  </si>
  <si>
    <t>Hazenest Onderkomen RUV</t>
  </si>
  <si>
    <t>Hazenest</t>
  </si>
  <si>
    <t>5012 TA</t>
  </si>
  <si>
    <t>nee</t>
  </si>
  <si>
    <t>A-D</t>
  </si>
  <si>
    <t>Heerenveldendreef Sportbedrijf zwembad</t>
  </si>
  <si>
    <t>Heerenveldendreef</t>
  </si>
  <si>
    <t>5043 EX</t>
  </si>
  <si>
    <t>± 12 p.dag</t>
  </si>
  <si>
    <t>Heerenveldendreef 10 TLB</t>
  </si>
  <si>
    <t>HVD</t>
  </si>
  <si>
    <t>Sportcomplex Reeshof</t>
  </si>
  <si>
    <t>HOP</t>
  </si>
  <si>
    <t>Sanitaire Unit Binnenvaart</t>
  </si>
  <si>
    <t>Hopliedenkade</t>
  </si>
  <si>
    <t>1-239</t>
  </si>
  <si>
    <t>5017 EL</t>
  </si>
  <si>
    <t>seizoen vanaf 20 april</t>
  </si>
  <si>
    <t>Hopliedenkade TLB</t>
  </si>
  <si>
    <t>B</t>
  </si>
  <si>
    <t>MST</t>
  </si>
  <si>
    <t>Milieustraat Tilburg</t>
  </si>
  <si>
    <t>Caledoniastraat</t>
  </si>
  <si>
    <t>9 &amp; 13</t>
  </si>
  <si>
    <t>5047 TZ</t>
  </si>
  <si>
    <t>Caledoniastraat 9 TLB</t>
  </si>
  <si>
    <t>OLP</t>
  </si>
  <si>
    <t>Sportcomplex T-Kwadraat</t>
  </si>
  <si>
    <t>Olympiaplein</t>
  </si>
  <si>
    <t>5022 DX</t>
  </si>
  <si>
    <t>Olympiaplein 382 TLB</t>
  </si>
  <si>
    <t>PAL</t>
  </si>
  <si>
    <t>Paleis Raadhuis Kantoor</t>
  </si>
  <si>
    <t>Willemsplein</t>
  </si>
  <si>
    <t>1-1a</t>
  </si>
  <si>
    <t>5038 TC</t>
  </si>
  <si>
    <t>RML</t>
  </si>
  <si>
    <t>Sporthal de Roomley</t>
  </si>
  <si>
    <t>Groenvelde</t>
  </si>
  <si>
    <t>5071 AJ</t>
  </si>
  <si>
    <t>Udenhout</t>
  </si>
  <si>
    <t>Groenveldeweg 4 UDH</t>
  </si>
  <si>
    <t>DSF</t>
  </si>
  <si>
    <t>Sporthal de Schelf</t>
  </si>
  <si>
    <t>Tongerloplein</t>
  </si>
  <si>
    <t>5071 ER</t>
  </si>
  <si>
    <t>Kloosterpad 3 UDH</t>
  </si>
  <si>
    <t>B-D</t>
  </si>
  <si>
    <t>RUI</t>
  </si>
  <si>
    <t>Sporthal ´t Ruiven</t>
  </si>
  <si>
    <t>Vlierakkerweg</t>
  </si>
  <si>
    <t>5056 NA</t>
  </si>
  <si>
    <t>Berkel Enschot</t>
  </si>
  <si>
    <t>Vlierakkerweg 4 BE</t>
  </si>
  <si>
    <t>STH</t>
  </si>
  <si>
    <t>Stadhuis</t>
  </si>
  <si>
    <t>Stadhuisplein</t>
  </si>
  <si>
    <t>STW</t>
  </si>
  <si>
    <t>Stadswinkel Centrum</t>
  </si>
  <si>
    <t>Koningsplein</t>
  </si>
  <si>
    <t>8 - 10</t>
  </si>
  <si>
    <t>5038 WG</t>
  </si>
  <si>
    <t>Koningsplein 10 TLB</t>
  </si>
  <si>
    <t>SPO</t>
  </si>
  <si>
    <t>Sportpunt</t>
  </si>
  <si>
    <t>Stappegoorweg</t>
  </si>
  <si>
    <t>5022 DA</t>
  </si>
  <si>
    <t>Stappegoorweg 1 TLB</t>
  </si>
  <si>
    <t>STP</t>
  </si>
  <si>
    <t>Recreatiebad Stappegoor</t>
  </si>
  <si>
    <t>YSC</t>
  </si>
  <si>
    <t>IJssportcentrum Stappegoorweg</t>
  </si>
  <si>
    <t>Stappegoorweg 3 TLB</t>
  </si>
  <si>
    <t>IWB</t>
  </si>
  <si>
    <t>Ireen Wüst schaatsbaan</t>
  </si>
  <si>
    <t>Curlingstraat</t>
  </si>
  <si>
    <t>5022 DZ</t>
  </si>
  <si>
    <t>MSB</t>
  </si>
  <si>
    <t>Milieustraat Berkel-Enschot</t>
  </si>
  <si>
    <t>Hoolstraat</t>
  </si>
  <si>
    <t>2B</t>
  </si>
  <si>
    <t>5056 PK</t>
  </si>
  <si>
    <t>Hoolstraat 2B BE</t>
  </si>
  <si>
    <t>KHS</t>
  </si>
  <si>
    <t>Stadswinkel Reeshof</t>
  </si>
  <si>
    <t>Ketelhavenstraat</t>
  </si>
  <si>
    <t>5045 NG</t>
  </si>
  <si>
    <t>Ketelhavenstraat 91 TLB</t>
  </si>
  <si>
    <t>WGP</t>
  </si>
  <si>
    <t>Sportcomplex Drieburcht</t>
  </si>
  <si>
    <t>Wagnerplein</t>
  </si>
  <si>
    <t>5011 LP</t>
  </si>
  <si>
    <t>Ja</t>
  </si>
  <si>
    <t>Wagnerplein 1 TLB</t>
  </si>
  <si>
    <t>MIB</t>
  </si>
  <si>
    <t>Gymzaal Mingersbergstraat</t>
  </si>
  <si>
    <t>Mingersbergstraat</t>
  </si>
  <si>
    <t>5045 EN</t>
  </si>
  <si>
    <t>verbonden aan schoolvakanties</t>
  </si>
  <si>
    <t>MEE</t>
  </si>
  <si>
    <t xml:space="preserve">Gymzaal Meerssenstraat </t>
  </si>
  <si>
    <t>Meerssenstraat</t>
  </si>
  <si>
    <t>1a</t>
  </si>
  <si>
    <t>5045 JB</t>
  </si>
  <si>
    <t>BYS</t>
  </si>
  <si>
    <t>Gymzaal Bergeijkstraat</t>
  </si>
  <si>
    <t>Bergeijkstraat</t>
  </si>
  <si>
    <t>5043 BC</t>
  </si>
  <si>
    <t>STA</t>
  </si>
  <si>
    <t>Gymzaal Staringstraat</t>
  </si>
  <si>
    <t>Staringstraat</t>
  </si>
  <si>
    <t>10a</t>
  </si>
  <si>
    <t>5025 TX</t>
  </si>
  <si>
    <t>CED</t>
  </si>
  <si>
    <t>Gymzaal Cederstraat</t>
  </si>
  <si>
    <t>Cederstraat</t>
  </si>
  <si>
    <t>5037 JD</t>
  </si>
  <si>
    <t>BOO</t>
  </si>
  <si>
    <t>Gymzaal de Berkeloo</t>
  </si>
  <si>
    <t>Berkelseweg</t>
  </si>
  <si>
    <t>5056 PN</t>
  </si>
  <si>
    <t>Berkel-Enschot</t>
  </si>
  <si>
    <t>Groenvelde 20 UDH</t>
  </si>
  <si>
    <t>VHL</t>
  </si>
  <si>
    <t xml:space="preserve">Gymzaal Verhulstlaan </t>
  </si>
  <si>
    <t>Verhulstlaan</t>
  </si>
  <si>
    <t>5012 GA</t>
  </si>
  <si>
    <t>DON</t>
  </si>
  <si>
    <t xml:space="preserve">Gymzaal Donizettistraat </t>
  </si>
  <si>
    <t xml:space="preserve">Donizettistraat </t>
  </si>
  <si>
    <t>5049 KN</t>
  </si>
  <si>
    <t>SIB</t>
  </si>
  <si>
    <t xml:space="preserve">Gymzaal Sibeliusstraat </t>
  </si>
  <si>
    <t xml:space="preserve">Sibeliusstraat </t>
  </si>
  <si>
    <t>5011 JT</t>
  </si>
  <si>
    <t>TOTAAL</t>
  </si>
  <si>
    <t>Locaties 15 gebruikers of meer</t>
  </si>
  <si>
    <t xml:space="preserve">Locaties tussen 4 en 15 gebruikers </t>
  </si>
  <si>
    <t>Locaties van 4 gebruikers of kleiner</t>
  </si>
  <si>
    <t>Locaties gelijk aan A met meer dan 25 bezoeker per opengestelde dag</t>
  </si>
  <si>
    <t>Locaties gelijk aan B met meer dan 25 bezoeker per opengestelde dag</t>
  </si>
  <si>
    <t>Locaties gelijk aan C met meer dan 25 bezoeker per opengestelde dag</t>
  </si>
  <si>
    <t>Soort apparatuur</t>
  </si>
  <si>
    <t>Type apparaat en navulling</t>
  </si>
  <si>
    <t>Kosten / week: All-in</t>
  </si>
  <si>
    <t>Kosten / jaar: All-in</t>
  </si>
  <si>
    <t>Dispenser met katoenen handdoekrol Normale-variant</t>
  </si>
  <si>
    <t>Dispenser met katoenen handdoekrol Hufterproof-variant</t>
  </si>
  <si>
    <t>Dispenser met papieren handdoekrol Normale-variant</t>
  </si>
  <si>
    <t>Dispenser met papieren handdoekrol Hufterproof-variant</t>
  </si>
  <si>
    <t>Dispenser met losse papieren vouwhanddoeken Normale-variant</t>
  </si>
  <si>
    <t>Dispenser met losse papieren vouwhanddoeken Hufterproof-variant</t>
  </si>
  <si>
    <t>Zeepdispenser Normale-variant</t>
  </si>
  <si>
    <t>Zeepdispenser Hufterproof-variant</t>
  </si>
  <si>
    <t>Toiletrolautomaat Normale-variant</t>
  </si>
  <si>
    <t>Toiletrolautomaat Hufterproof-variant</t>
  </si>
  <si>
    <t>Toiletborstelhouder Normale-variant</t>
  </si>
  <si>
    <t>Toiletborstelhouder Hufterproof-variant</t>
  </si>
  <si>
    <t>Luchtverfrisser</t>
  </si>
  <si>
    <t xml:space="preserve">Luierbox </t>
  </si>
  <si>
    <t>Damesverbandcontainer</t>
  </si>
  <si>
    <t>Toiletbrilreiniger</t>
  </si>
  <si>
    <t>Schoonloopmat klein</t>
  </si>
  <si>
    <t>Schoonloopmat middelgroot</t>
  </si>
  <si>
    <t>Schoonloopmat groot</t>
  </si>
  <si>
    <t>= Invullen (ook in het geval er geen Hufterproof-variant beschikbaar is ); bij de prijzen hiervoor slechts één vaste prijs per soort apparatuur. Kosten NIET € 0,00 of negatief!</t>
  </si>
  <si>
    <t>Prijzen per stuk excl. BTW. Prijspeil en overige voorwaarden; zie Aanbestedingsdocument</t>
  </si>
  <si>
    <t>Totale kosten in het kader van de installatie en demontage van de automaten</t>
  </si>
  <si>
    <t>Soort kosten</t>
  </si>
  <si>
    <t>Totaaltarief</t>
  </si>
  <si>
    <t>Eenmalige kosten implementatie automaten</t>
  </si>
  <si>
    <t>Eenmalige kosten demontage automaten</t>
  </si>
  <si>
    <t>totaal overige kosten</t>
  </si>
  <si>
    <t>Raming aantal handdoekautomaat</t>
  </si>
  <si>
    <t>Raming aantal zeepautomaat</t>
  </si>
  <si>
    <t>Raming aantal digitale luchtverfrisser</t>
  </si>
  <si>
    <t>Raming aantal toiletrolautomaat</t>
  </si>
  <si>
    <t>Raming aantal damesverbandcontainer</t>
  </si>
  <si>
    <t>Raming aantal toiletborstelhouder</t>
  </si>
  <si>
    <t>Raming aantal toiletbrilreiniger</t>
  </si>
  <si>
    <t>Raming aantal schoonloopmat</t>
  </si>
  <si>
    <t>Raming aantal luiterboxen</t>
  </si>
  <si>
    <t>Kosten / jaar totaal (all-in)</t>
  </si>
  <si>
    <t>Totaal alle locaties (raming)</t>
  </si>
  <si>
    <t>Totaal overige kosten</t>
  </si>
  <si>
    <t>Bedragen vanuit Tabblad 1.2 Overige Kosten</t>
  </si>
  <si>
    <t>Totaalbedrag inschrijving</t>
  </si>
  <si>
    <t>NB1 Luchtverfrissers; 1 per voorruimte en op locaties met meer dan 4 toiletten tevens gerekend met 25% van de toiletten (als op zichzelf staand), afgerond op hele aantallen</t>
  </si>
  <si>
    <t>NB2 Handdoekautomaten; inclusief afvalbak</t>
  </si>
  <si>
    <t>NB3 Inventarisatie en derhalve definitieve prijsstelling door leveranciers na gunning (o.b.v. afgegeven all-in prijzen)</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</si>
  <si>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</si>
  <si>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 en voorts als beschreven door Inschrijver in diens uitwerking van de gunningscriteria.</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</si>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</sst>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_-&quot;€&quot;\ * #,##0.00_-;_-&quot;€&quot;\ * #,##0.00\-;_-&quot;€&quot;\ * &quot;-&quot;??_-;_-@_-"/>
  </numFmts>
  <fonts count="25">
    <font>
      <sz val="11"/>
      <color theme="1"/>
      <name val="Calibri"/>
      <family val="2"/>
      <scheme val="minor"/>
    </font>
    <font>
      <b/>
      <sz val="10"/>
      <name val="Arial"/>
      <family val="2"/>
    </font>
    <font>
      <sz val="10"/>
      <name val="Arial"/>
      <family val="2"/>
    </font>
    <font>
      <sz val="10"/>
      <color indexed="8"/>
      <name val="Arial"/>
    </font>
    <font>
      <i/>
      <sz val="10"/>
      <color indexed="8"/>
      <name val="Arial"/>
      <family val="2"/>
    </font>
    <font>
      <sz val="10"/>
      <color indexed="10"/>
      <name val="Arial"/>
    </font>
    <font>
      <sz val="10"/>
      <color rgb="FF000000"/>
      <name val="Arial"/>
      <family val="2"/>
    </font>
    <font>
      <sz val="10"/>
      <color rgb="FF002060"/>
      <name val="Arial"/>
      <family val="2"/>
    </font>
    <font>
      <sz val="10"/>
      <color theme="1"/>
      <name val="Calibri"/>
      <family val="2"/>
      <scheme val="minor"/>
    </font>
    <font>
      <sz val="10"/>
      <color theme="1"/>
      <name val="Arial"/>
    </font>
    <font>
      <b/>
      <sz val="11"/>
      <color theme="1"/>
      <name val="Arial"/>
    </font>
    <font>
      <b/>
      <sz val="10"/>
      <name val="Arial"/>
    </font>
    <font>
      <sz val="9"/>
      <name val="Arial"/>
    </font>
    <font>
      <sz val="9"/>
      <name val="Arial"/>
      <family val="2"/>
    </font>
    <font>
      <sz val="8"/>
      <name val="Arial"/>
      <family val="2"/>
    </font>
    <font>
      <sz val="8"/>
      <name val="Arial"/>
    </font>
    <font>
      <sz val="9"/>
      <color rgb="FF000000"/>
      <name val="Arial"/>
      <charset val="1"/>
    </font>
    <font>
      <sz val="9"/>
      <color indexed="8"/>
      <name val="Arial"/>
      <family val="2"/>
    </font>
    <font>
      <b/>
      <sz val="9"/>
      <name val="Arial"/>
      <family val="2"/>
    </font>
    <font>
      <b/>
      <sz val="11"/>
      <color theme="1"/>
      <name val="Calibri"/>
      <family val="2"/>
      <scheme val="minor"/>
    </font>
    <font>
      <sz val="10"/>
      <color rgb="FF000000"/>
      <name val="Arial"/>
    </font>
    <font>
      <sz val="10"/>
      <name val="Arial"/>
    </font>
    <font>
      <b/>
      <sz val="11"/>
      <color rgb="FFFF0000"/>
      <name val="Calibri"/>
      <family val="2"/>
      <scheme val="minor"/>
    </font>
    <font>
      <b/>
      <sz val="11"/>
      <name val="Calibri"/>
      <family val="2"/>
      <scheme val="minor"/>
    </font>
    <font>
      <i/>
      <sz val="8"/>
      <color theme="1"/>
      <name val="Calibri"/>
      <family val="2"/>
      <scheme val="minor"/>
    </font>
  </fonts>
  <fills count="17">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theme="4" tint="0.59999389629810485"/>
        <bgColor rgb="FF000000"/>
      </patternFill>
    </fill>
    <fill>
      <patternFill patternType="solid">
        <fgColor rgb="FFBA8CDC"/>
        <bgColor rgb="FF000000"/>
      </patternFill>
    </fill>
    <fill>
      <patternFill patternType="solid">
        <fgColor theme="9" tint="0.79998168889431442"/>
        <bgColor rgb="FF000000"/>
      </patternFill>
    </fill>
    <fill>
      <patternFill patternType="solid">
        <fgColor theme="5" tint="0.39997558519241921"/>
        <bgColor rgb="FF000000"/>
      </patternFill>
    </fill>
    <fill>
      <patternFill patternType="solid">
        <fgColor theme="7" tint="0.59999389629810485"/>
        <bgColor rgb="FF000000"/>
      </patternFill>
    </fill>
    <fill>
      <patternFill patternType="solid">
        <fgColor theme="7" tint="-0.249977111117893"/>
        <bgColor rgb="FF000000"/>
      </patternFill>
    </fill>
    <fill>
      <patternFill patternType="solid">
        <fgColor rgb="FFFFFF99"/>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4"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style="medium">
        <color indexed="64"/>
      </top>
      <bottom style="medium">
        <color indexed="64"/>
      </bottom>
      <diagonal/>
    </border>
    <border>
      <left/>
      <right/>
      <top/>
      <bottom style="medium">
        <color rgb="FF000000"/>
      </bottom>
      <diagonal/>
    </border>
    <border>
      <left style="thin">
        <color indexed="64"/>
      </left>
      <right style="thin">
        <color indexed="64"/>
      </right>
      <top style="thin">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indexed="64"/>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medium">
        <color indexed="64"/>
      </bottom>
      <diagonal/>
    </border>
    <border>
      <left style="medium">
        <color rgb="FF000000"/>
      </left>
      <right/>
      <top style="medium">
        <color indexed="64"/>
      </top>
      <bottom style="medium">
        <color rgb="FF000000"/>
      </bottom>
      <diagonal/>
    </border>
    <border>
      <left style="medium">
        <color rgb="FF000000"/>
      </left>
      <right/>
      <top style="medium">
        <color rgb="FF00000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2" fillId="0" borderId="0"/>
    <xf numFmtId="164" fontId="12" fillId="0" borderId="0" applyFont="0" applyFill="0" applyBorder="0" applyAlignment="0" applyProtection="0"/>
  </cellStyleXfs>
  <cellXfs count="16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2" fillId="0" borderId="1" xfId="0" applyFont="1" applyBorder="1" applyAlignment="1">
      <alignment horizontal="center" vertical="top"/>
    </xf>
    <xf numFmtId="0" fontId="3" fillId="0" borderId="1" xfId="0" applyFont="1" applyBorder="1" applyAlignment="1">
      <alignment vertical="top"/>
    </xf>
    <xf numFmtId="0" fontId="0" fillId="0" borderId="1" xfId="0" applyBorder="1" applyAlignment="1">
      <alignment vertical="top"/>
    </xf>
    <xf numFmtId="0" fontId="0" fillId="0" borderId="0" xfId="0"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center" vertical="top"/>
    </xf>
    <xf numFmtId="0" fontId="4" fillId="0" borderId="4" xfId="0" applyFont="1" applyBorder="1" applyAlignment="1">
      <alignment horizontal="center" vertical="top"/>
    </xf>
    <xf numFmtId="0" fontId="4" fillId="0" borderId="2" xfId="0" applyFont="1" applyBorder="1" applyAlignment="1">
      <alignment vertical="top"/>
    </xf>
    <xf numFmtId="0" fontId="0" fillId="0" borderId="0" xfId="0" applyAlignment="1">
      <alignment horizontal="center"/>
    </xf>
    <xf numFmtId="0" fontId="5" fillId="0" borderId="0" xfId="0" applyFont="1"/>
    <xf numFmtId="0" fontId="6" fillId="0" borderId="1" xfId="0" applyFont="1" applyBorder="1" applyAlignment="1">
      <alignment vertical="top"/>
    </xf>
    <xf numFmtId="0" fontId="1" fillId="0" borderId="1"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1" xfId="0" applyFont="1" applyFill="1" applyBorder="1" applyAlignment="1">
      <alignment horizontal="center"/>
    </xf>
    <xf numFmtId="0" fontId="2" fillId="0" borderId="2" xfId="0" applyFont="1" applyBorder="1" applyAlignment="1">
      <alignment vertical="top"/>
    </xf>
    <xf numFmtId="0" fontId="2" fillId="0" borderId="3" xfId="0" applyFont="1" applyBorder="1" applyAlignment="1">
      <alignment vertical="top"/>
    </xf>
    <xf numFmtId="16" fontId="2" fillId="0" borderId="1" xfId="0" quotePrefix="1" applyNumberFormat="1" applyFont="1" applyBorder="1" applyAlignment="1">
      <alignment horizontal="center" vertical="top"/>
    </xf>
    <xf numFmtId="0" fontId="2" fillId="0" borderId="1" xfId="0" applyFont="1" applyBorder="1" applyAlignment="1">
      <alignment horizontal="center" vertical="center"/>
    </xf>
    <xf numFmtId="0" fontId="6" fillId="0" borderId="1" xfId="0" applyFont="1" applyBorder="1" applyAlignment="1">
      <alignment horizontal="center" vertical="top"/>
    </xf>
    <xf numFmtId="0" fontId="6" fillId="0" borderId="2" xfId="0" applyFont="1" applyBorder="1" applyAlignment="1">
      <alignment vertical="top"/>
    </xf>
    <xf numFmtId="0" fontId="1" fillId="2" borderId="1" xfId="0" applyFont="1" applyFill="1" applyBorder="1" applyAlignment="1">
      <alignment horizontal="center" vertical="center" textRotation="90"/>
    </xf>
    <xf numFmtId="0" fontId="1" fillId="2" borderId="2" xfId="0" applyFont="1" applyFill="1" applyBorder="1" applyAlignment="1">
      <alignment horizontal="center" vertical="center" textRotation="90"/>
    </xf>
    <xf numFmtId="0" fontId="1" fillId="12" borderId="3" xfId="0" applyFont="1" applyFill="1" applyBorder="1" applyAlignment="1">
      <alignment horizontal="left" vertical="center" textRotation="90"/>
    </xf>
    <xf numFmtId="0" fontId="1" fillId="4" borderId="1" xfId="0" applyFont="1" applyFill="1" applyBorder="1" applyAlignment="1">
      <alignment horizontal="center" vertical="center" textRotation="90" wrapText="1"/>
    </xf>
    <xf numFmtId="0" fontId="1" fillId="4" borderId="2"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textRotation="90" wrapText="1"/>
    </xf>
    <xf numFmtId="0" fontId="1" fillId="4" borderId="3" xfId="0" applyFont="1" applyFill="1" applyBorder="1" applyAlignment="1">
      <alignment horizontal="center" vertical="center" textRotation="90"/>
    </xf>
    <xf numFmtId="0" fontId="6" fillId="0" borderId="7"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0" fontId="4" fillId="0" borderId="7" xfId="0" applyFont="1" applyBorder="1" applyAlignment="1">
      <alignment horizontal="center" vertical="top"/>
    </xf>
    <xf numFmtId="0" fontId="4" fillId="0" borderId="7" xfId="0" applyFont="1" applyBorder="1" applyAlignment="1">
      <alignment horizontal="left"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5" xfId="0" applyFont="1" applyBorder="1" applyAlignment="1">
      <alignment horizontal="right"/>
    </xf>
    <xf numFmtId="0" fontId="2" fillId="0" borderId="5" xfId="0" applyFont="1" applyBorder="1" applyAlignment="1">
      <alignment horizontal="center" vertical="top"/>
    </xf>
    <xf numFmtId="0" fontId="6" fillId="0" borderId="3" xfId="0" applyFont="1" applyBorder="1" applyAlignment="1">
      <alignment horizontal="center" vertical="top"/>
    </xf>
    <xf numFmtId="0" fontId="7" fillId="0" borderId="1" xfId="0" applyFont="1" applyBorder="1" applyAlignment="1">
      <alignment vertical="top"/>
    </xf>
    <xf numFmtId="0" fontId="1" fillId="0" borderId="1" xfId="0" applyFont="1" applyBorder="1" applyAlignment="1">
      <alignment horizontal="center"/>
    </xf>
    <xf numFmtId="0" fontId="8" fillId="0" borderId="0" xfId="0" applyFont="1"/>
    <xf numFmtId="0" fontId="8" fillId="13" borderId="0" xfId="0" applyFont="1" applyFill="1"/>
    <xf numFmtId="0" fontId="0" fillId="13" borderId="0" xfId="0" applyFill="1"/>
    <xf numFmtId="0" fontId="10" fillId="13" borderId="0" xfId="0" applyFont="1" applyFill="1"/>
    <xf numFmtId="0" fontId="11" fillId="13" borderId="0" xfId="0" applyFont="1" applyFill="1" applyAlignment="1">
      <alignment horizontal="center"/>
    </xf>
    <xf numFmtId="0" fontId="2" fillId="0" borderId="0" xfId="0" applyFont="1"/>
    <xf numFmtId="0" fontId="13" fillId="0" borderId="0" xfId="0" applyFont="1"/>
    <xf numFmtId="0" fontId="0" fillId="3" borderId="0" xfId="0" applyFill="1"/>
    <xf numFmtId="0" fontId="14" fillId="0" borderId="0" xfId="0" applyFont="1"/>
    <xf numFmtId="0" fontId="15" fillId="0" borderId="0" xfId="0" applyFont="1"/>
    <xf numFmtId="0" fontId="13" fillId="3" borderId="7" xfId="0" applyFont="1" applyFill="1" applyBorder="1" applyAlignment="1" applyProtection="1">
      <alignment vertical="top" wrapText="1"/>
      <protection locked="0"/>
    </xf>
    <xf numFmtId="0" fontId="1" fillId="2" borderId="3" xfId="1" applyFont="1" applyFill="1" applyBorder="1" applyAlignment="1">
      <alignment horizontal="left" vertical="center" wrapText="1"/>
    </xf>
    <xf numFmtId="164" fontId="1" fillId="2" borderId="3" xfId="2" applyFont="1" applyFill="1" applyBorder="1" applyAlignment="1">
      <alignment horizontal="left" vertical="center" wrapText="1"/>
    </xf>
    <xf numFmtId="164" fontId="1" fillId="14" borderId="3" xfId="2" applyFont="1" applyFill="1" applyBorder="1" applyAlignment="1">
      <alignment horizontal="left" vertical="center" wrapText="1"/>
    </xf>
    <xf numFmtId="0" fontId="1" fillId="15" borderId="1" xfId="0" applyFont="1" applyFill="1" applyBorder="1" applyAlignment="1">
      <alignment horizontal="center" textRotation="90"/>
    </xf>
    <xf numFmtId="0" fontId="1" fillId="15" borderId="1" xfId="0" applyFont="1" applyFill="1" applyBorder="1" applyAlignment="1">
      <alignment horizontal="center" textRotation="90" wrapText="1"/>
    </xf>
    <xf numFmtId="0" fontId="1" fillId="5" borderId="1" xfId="0" applyFont="1" applyFill="1" applyBorder="1" applyAlignment="1">
      <alignment horizontal="center" textRotation="90"/>
    </xf>
    <xf numFmtId="0" fontId="1" fillId="14" borderId="1" xfId="0" applyFont="1" applyFill="1" applyBorder="1" applyAlignment="1">
      <alignment horizontal="center" textRotation="90"/>
    </xf>
    <xf numFmtId="0" fontId="13" fillId="0" borderId="11" xfId="0" applyFont="1" applyBorder="1" applyAlignment="1">
      <alignment horizontal="center" vertical="top"/>
    </xf>
    <xf numFmtId="0" fontId="17" fillId="0" borderId="11" xfId="0" applyFont="1" applyBorder="1" applyAlignment="1">
      <alignment horizontal="center" vertical="top"/>
    </xf>
    <xf numFmtId="164" fontId="17" fillId="0" borderId="11" xfId="2" applyFont="1" applyFill="1" applyBorder="1" applyAlignment="1">
      <alignment horizontal="center" vertical="top"/>
    </xf>
    <xf numFmtId="0" fontId="13" fillId="0" borderId="12" xfId="0" applyFont="1" applyBorder="1" applyAlignment="1">
      <alignment horizontal="center" vertical="top"/>
    </xf>
    <xf numFmtId="0" fontId="18" fillId="0" borderId="0" xfId="0" applyFont="1"/>
    <xf numFmtId="0" fontId="13" fillId="0" borderId="13" xfId="0" applyFont="1" applyBorder="1" applyAlignment="1">
      <alignment vertical="top"/>
    </xf>
    <xf numFmtId="0" fontId="13" fillId="3" borderId="14" xfId="0" applyFont="1" applyFill="1" applyBorder="1" applyAlignment="1" applyProtection="1">
      <alignment vertical="top" wrapText="1"/>
      <protection locked="0"/>
    </xf>
    <xf numFmtId="164" fontId="13" fillId="3" borderId="14" xfId="2" applyFont="1" applyFill="1" applyBorder="1" applyAlignment="1" applyProtection="1">
      <alignment vertical="top"/>
      <protection locked="0"/>
    </xf>
    <xf numFmtId="164" fontId="13" fillId="0" borderId="15" xfId="2" applyFont="1" applyFill="1" applyBorder="1" applyAlignment="1">
      <alignment vertical="top"/>
    </xf>
    <xf numFmtId="0" fontId="13" fillId="0" borderId="16" xfId="0" applyFont="1" applyBorder="1" applyAlignment="1">
      <alignment vertical="top"/>
    </xf>
    <xf numFmtId="0" fontId="13" fillId="0" borderId="17" xfId="0" applyFont="1" applyBorder="1" applyAlignment="1">
      <alignment vertical="top"/>
    </xf>
    <xf numFmtId="0" fontId="13" fillId="3" borderId="18" xfId="0" applyFont="1" applyFill="1" applyBorder="1" applyAlignment="1" applyProtection="1">
      <alignment vertical="top" wrapText="1"/>
      <protection locked="0"/>
    </xf>
    <xf numFmtId="0" fontId="16" fillId="0" borderId="16" xfId="0" applyFont="1" applyBorder="1"/>
    <xf numFmtId="0" fontId="16" fillId="0" borderId="17" xfId="0" applyFont="1" applyBorder="1"/>
    <xf numFmtId="0" fontId="13" fillId="0" borderId="19" xfId="0" applyFont="1" applyBorder="1" applyAlignment="1">
      <alignment vertical="top"/>
    </xf>
    <xf numFmtId="0" fontId="13" fillId="3" borderId="19" xfId="0" applyFont="1" applyFill="1" applyBorder="1" applyAlignment="1" applyProtection="1">
      <alignment vertical="top" wrapText="1"/>
      <protection locked="0"/>
    </xf>
    <xf numFmtId="164" fontId="13" fillId="3" borderId="19" xfId="2" applyFont="1" applyFill="1" applyBorder="1" applyAlignment="1" applyProtection="1">
      <alignment vertical="top"/>
      <protection locked="0"/>
    </xf>
    <xf numFmtId="0" fontId="13" fillId="0" borderId="20" xfId="0" applyFont="1" applyBorder="1" applyAlignment="1">
      <alignment vertical="top"/>
    </xf>
    <xf numFmtId="0" fontId="13" fillId="3" borderId="21" xfId="0" applyFont="1" applyFill="1" applyBorder="1" applyAlignment="1" applyProtection="1">
      <alignment vertical="top" wrapText="1"/>
      <protection locked="0"/>
    </xf>
    <xf numFmtId="164" fontId="13" fillId="3" borderId="21" xfId="2" applyFont="1" applyFill="1" applyBorder="1" applyAlignment="1" applyProtection="1">
      <alignment vertical="top"/>
      <protection locked="0"/>
    </xf>
    <xf numFmtId="164" fontId="13" fillId="12" borderId="14" xfId="2" applyFont="1" applyFill="1" applyBorder="1" applyAlignment="1" applyProtection="1">
      <alignment vertical="top"/>
      <protection locked="0"/>
    </xf>
    <xf numFmtId="164" fontId="13" fillId="12" borderId="7" xfId="2" applyFont="1" applyFill="1" applyBorder="1" applyAlignment="1" applyProtection="1">
      <alignment vertical="top"/>
      <protection locked="0"/>
    </xf>
    <xf numFmtId="164" fontId="13" fillId="12" borderId="18" xfId="2" applyFont="1" applyFill="1" applyBorder="1" applyAlignment="1" applyProtection="1">
      <alignment vertical="top"/>
      <protection locked="0"/>
    </xf>
    <xf numFmtId="164" fontId="13" fillId="12" borderId="21" xfId="2" applyFont="1" applyFill="1" applyBorder="1" applyAlignment="1" applyProtection="1">
      <alignment vertical="top"/>
      <protection locked="0"/>
    </xf>
    <xf numFmtId="164" fontId="13" fillId="12" borderId="19" xfId="2" applyFont="1" applyFill="1" applyBorder="1" applyAlignment="1" applyProtection="1">
      <alignment vertical="top"/>
      <protection locked="0"/>
    </xf>
    <xf numFmtId="0" fontId="18" fillId="0" borderId="22" xfId="0" applyFont="1" applyBorder="1"/>
    <xf numFmtId="0" fontId="18" fillId="0" borderId="23" xfId="0" applyFont="1" applyBorder="1"/>
    <xf numFmtId="0" fontId="18" fillId="0" borderId="23" xfId="0" applyFont="1" applyBorder="1" applyAlignment="1">
      <alignment horizontal="center"/>
    </xf>
    <xf numFmtId="42" fontId="18" fillId="0" borderId="23" xfId="0" applyNumberFormat="1" applyFont="1" applyBorder="1" applyAlignment="1">
      <alignment horizontal="center"/>
    </xf>
    <xf numFmtId="42" fontId="18" fillId="0" borderId="24" xfId="0" applyNumberFormat="1" applyFont="1" applyBorder="1" applyAlignment="1">
      <alignment horizontal="center"/>
    </xf>
    <xf numFmtId="0" fontId="13" fillId="0" borderId="25" xfId="0" applyFont="1" applyBorder="1" applyAlignment="1">
      <alignment horizontal="center" vertical="top"/>
    </xf>
    <xf numFmtId="0" fontId="17" fillId="0" borderId="3" xfId="0" applyFont="1" applyBorder="1" applyAlignment="1">
      <alignment horizontal="center" vertical="top"/>
    </xf>
    <xf numFmtId="164" fontId="17" fillId="0" borderId="3" xfId="2" applyFont="1" applyFill="1" applyBorder="1" applyAlignment="1">
      <alignment horizontal="center" vertical="top"/>
    </xf>
    <xf numFmtId="0" fontId="19" fillId="0" borderId="0" xfId="0" applyFont="1" applyAlignment="1">
      <alignment horizontal="left" vertical="top"/>
    </xf>
    <xf numFmtId="0" fontId="20" fillId="0" borderId="2" xfId="0" applyFont="1" applyBorder="1" applyAlignment="1">
      <alignment vertical="top"/>
    </xf>
    <xf numFmtId="0" fontId="20" fillId="0" borderId="3" xfId="0" applyFont="1" applyBorder="1" applyAlignment="1">
      <alignment horizontal="center" vertical="top"/>
    </xf>
    <xf numFmtId="0" fontId="20" fillId="0" borderId="6" xfId="0" applyFont="1" applyBorder="1" applyAlignment="1">
      <alignment horizontal="center" vertical="top"/>
    </xf>
    <xf numFmtId="0" fontId="21" fillId="0" borderId="2" xfId="0" applyFont="1" applyBorder="1" applyAlignment="1">
      <alignment vertical="top"/>
    </xf>
    <xf numFmtId="0" fontId="21" fillId="0" borderId="3" xfId="0" applyFont="1" applyBorder="1" applyAlignment="1">
      <alignment vertical="top"/>
    </xf>
    <xf numFmtId="0" fontId="21" fillId="0" borderId="1" xfId="0" applyFont="1" applyBorder="1" applyAlignment="1">
      <alignment vertical="top"/>
    </xf>
    <xf numFmtId="0" fontId="11" fillId="0" borderId="1" xfId="0" applyFont="1" applyBorder="1" applyAlignment="1">
      <alignment vertical="top"/>
    </xf>
    <xf numFmtId="0" fontId="20" fillId="0" borderId="1" xfId="0" applyFont="1" applyBorder="1" applyAlignment="1">
      <alignment vertical="top"/>
    </xf>
    <xf numFmtId="0" fontId="11" fillId="9" borderId="1" xfId="0" applyFont="1" applyFill="1" applyBorder="1" applyAlignment="1">
      <alignment horizontal="center"/>
    </xf>
    <xf numFmtId="0" fontId="21" fillId="0" borderId="1" xfId="0" applyFont="1" applyBorder="1" applyAlignment="1">
      <alignment horizontal="center" vertical="top"/>
    </xf>
    <xf numFmtId="0" fontId="20" fillId="0" borderId="7" xfId="0" applyFont="1" applyBorder="1" applyAlignment="1">
      <alignment horizontal="center" vertical="top"/>
    </xf>
    <xf numFmtId="0" fontId="19" fillId="0" borderId="0" xfId="0" applyFont="1" applyAlignment="1">
      <alignment vertical="top"/>
    </xf>
    <xf numFmtId="0" fontId="0" fillId="0" borderId="1" xfId="0" applyBorder="1"/>
    <xf numFmtId="0" fontId="0" fillId="0" borderId="28" xfId="0" applyBorder="1"/>
    <xf numFmtId="0" fontId="1" fillId="2" borderId="29" xfId="1" applyFont="1" applyFill="1" applyBorder="1" applyAlignment="1">
      <alignment horizontal="left" vertical="center" wrapText="1"/>
    </xf>
    <xf numFmtId="0" fontId="1" fillId="2" borderId="30" xfId="1" applyFont="1" applyFill="1" applyBorder="1" applyAlignment="1">
      <alignment horizontal="left" vertical="center" wrapText="1"/>
    </xf>
    <xf numFmtId="0" fontId="0" fillId="3" borderId="1" xfId="0" applyFill="1" applyBorder="1"/>
    <xf numFmtId="0" fontId="22" fillId="0" borderId="0" xfId="0" applyFont="1"/>
    <xf numFmtId="0" fontId="0" fillId="0" borderId="0" xfId="0" applyAlignment="1">
      <alignment horizontal="right"/>
    </xf>
    <xf numFmtId="0" fontId="22" fillId="0" borderId="26" xfId="0" applyFont="1" applyBorder="1" applyAlignment="1">
      <alignment horizontal="center"/>
    </xf>
    <xf numFmtId="0" fontId="22" fillId="0" borderId="31" xfId="0" applyFont="1" applyBorder="1" applyAlignment="1">
      <alignment horizontal="right"/>
    </xf>
    <xf numFmtId="0" fontId="22" fillId="0" borderId="31" xfId="0" applyFont="1" applyBorder="1"/>
    <xf numFmtId="42" fontId="22" fillId="0" borderId="27" xfId="0" applyNumberFormat="1" applyFont="1" applyBorder="1" applyAlignment="1">
      <alignment horizontal="center"/>
    </xf>
    <xf numFmtId="164" fontId="13" fillId="0" borderId="32" xfId="2" applyFont="1" applyFill="1" applyBorder="1" applyAlignment="1">
      <alignment vertical="top"/>
    </xf>
    <xf numFmtId="164" fontId="13" fillId="0" borderId="33" xfId="2" applyFont="1" applyFill="1" applyBorder="1" applyAlignment="1">
      <alignment vertical="top"/>
    </xf>
    <xf numFmtId="42" fontId="18" fillId="0" borderId="34" xfId="0" applyNumberFormat="1" applyFont="1" applyBorder="1" applyAlignment="1">
      <alignment horizontal="center"/>
    </xf>
    <xf numFmtId="164" fontId="17" fillId="0" borderId="1" xfId="2" applyFont="1" applyFill="1" applyBorder="1" applyAlignment="1">
      <alignment horizontal="center" vertical="top"/>
    </xf>
    <xf numFmtId="164" fontId="17" fillId="0" borderId="35" xfId="2" applyFont="1" applyFill="1" applyBorder="1" applyAlignment="1">
      <alignment horizontal="center" vertical="top"/>
    </xf>
    <xf numFmtId="0" fontId="2" fillId="0" borderId="1" xfId="0" applyFont="1" applyBorder="1" applyAlignment="1">
      <alignment vertical="top" wrapText="1"/>
    </xf>
    <xf numFmtId="0" fontId="2" fillId="0" borderId="3" xfId="0" applyFont="1" applyBorder="1" applyAlignment="1">
      <alignment vertical="top" wrapText="1"/>
    </xf>
    <xf numFmtId="0" fontId="13" fillId="0" borderId="3" xfId="0" applyFont="1" applyBorder="1" applyAlignment="1">
      <alignment horizontal="center" vertical="top"/>
    </xf>
    <xf numFmtId="0" fontId="23" fillId="16" borderId="36" xfId="0" applyFont="1" applyFill="1" applyBorder="1" applyAlignment="1" applyProtection="1">
      <alignment vertical="center" wrapText="1"/>
      <protection hidden="1"/>
    </xf>
    <xf numFmtId="0" fontId="23" fillId="16" borderId="39" xfId="0" applyFont="1" applyFill="1" applyBorder="1" applyAlignment="1" applyProtection="1">
      <alignment vertical="center" wrapText="1"/>
      <protection hidden="1"/>
    </xf>
    <xf numFmtId="0" fontId="23" fillId="16" borderId="40" xfId="0" applyFont="1" applyFill="1" applyBorder="1" applyAlignment="1" applyProtection="1">
      <alignment vertical="top" wrapText="1"/>
      <protection hidden="1"/>
    </xf>
    <xf numFmtId="0" fontId="0" fillId="16" borderId="41" xfId="0" applyFill="1" applyBorder="1" applyAlignment="1" applyProtection="1">
      <alignment vertical="top" wrapText="1"/>
      <protection hidden="1"/>
    </xf>
    <xf numFmtId="0" fontId="0" fillId="16" borderId="42" xfId="0" applyFill="1" applyBorder="1" applyAlignment="1" applyProtection="1">
      <alignment vertical="top" wrapText="1"/>
      <protection hidden="1"/>
    </xf>
    <xf numFmtId="0" fontId="23" fillId="16" borderId="43" xfId="0" applyFont="1" applyFill="1" applyBorder="1" applyAlignment="1" applyProtection="1">
      <alignment vertical="center" wrapText="1"/>
      <protection hidden="1"/>
    </xf>
    <xf numFmtId="0" fontId="24" fillId="0" borderId="0" xfId="0" applyFont="1"/>
    <xf numFmtId="0" fontId="9" fillId="0" borderId="1" xfId="0" applyFont="1" applyBorder="1" applyAlignment="1">
      <alignment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2" fillId="0" borderId="0" xfId="0" quotePrefix="1" applyFont="1" applyAlignment="1">
      <alignment horizontal="left" vertical="top" wrapText="1"/>
    </xf>
    <xf numFmtId="0" fontId="1" fillId="2" borderId="26" xfId="1" applyFont="1" applyFill="1" applyBorder="1" applyAlignment="1">
      <alignment horizontal="center" vertical="center" wrapText="1"/>
    </xf>
    <xf numFmtId="0" fontId="1" fillId="2" borderId="27" xfId="1" applyFont="1" applyFill="1" applyBorder="1" applyAlignment="1">
      <alignment horizontal="center" vertical="center" wrapText="1"/>
    </xf>
    <xf numFmtId="0" fontId="0" fillId="3" borderId="45" xfId="0" applyFill="1" applyBorder="1" applyAlignment="1">
      <alignment horizontal="center"/>
    </xf>
    <xf numFmtId="0" fontId="0" fillId="3" borderId="46" xfId="0" applyFill="1" applyBorder="1" applyAlignment="1">
      <alignment horizontal="center"/>
    </xf>
    <xf numFmtId="0" fontId="0" fillId="3" borderId="6" xfId="0" applyFill="1" applyBorder="1" applyAlignment="1">
      <alignment horizontal="center"/>
    </xf>
    <xf numFmtId="0" fontId="0" fillId="3" borderId="47" xfId="0" applyFill="1" applyBorder="1" applyAlignment="1">
      <alignment horizontal="center"/>
    </xf>
    <xf numFmtId="0" fontId="0" fillId="3" borderId="0" xfId="0" applyFill="1" applyAlignment="1">
      <alignment horizontal="center"/>
    </xf>
    <xf numFmtId="0" fontId="0" fillId="3" borderId="48" xfId="0" applyFill="1" applyBorder="1" applyAlignment="1">
      <alignment horizontal="center"/>
    </xf>
    <xf numFmtId="0" fontId="0" fillId="3" borderId="49" xfId="0" applyFill="1" applyBorder="1" applyAlignment="1">
      <alignment horizontal="center"/>
    </xf>
    <xf numFmtId="0" fontId="0" fillId="3" borderId="50" xfId="0" applyFill="1" applyBorder="1" applyAlignment="1">
      <alignment horizontal="center"/>
    </xf>
    <xf numFmtId="0" fontId="0" fillId="3" borderId="51" xfId="0" applyFill="1" applyBorder="1" applyAlignment="1">
      <alignment horizontal="center"/>
    </xf>
    <xf numFmtId="0" fontId="0" fillId="3" borderId="2"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23" fillId="16" borderId="44" xfId="0" applyFont="1" applyFill="1" applyBorder="1" applyAlignment="1" applyProtection="1">
      <alignment horizontal="left" vertical="center" wrapText="1"/>
      <protection hidden="1"/>
    </xf>
    <xf numFmtId="0" fontId="23" fillId="16" borderId="37" xfId="0" applyFont="1" applyFill="1" applyBorder="1" applyAlignment="1" applyProtection="1">
      <alignment horizontal="left" vertical="center" wrapText="1"/>
      <protection hidden="1"/>
    </xf>
    <xf numFmtId="0" fontId="23" fillId="16" borderId="38" xfId="0" applyFont="1" applyFill="1" applyBorder="1" applyAlignment="1" applyProtection="1">
      <alignment horizontal="left" vertical="center" wrapText="1"/>
      <protection hidden="1"/>
    </xf>
    <xf numFmtId="0" fontId="9" fillId="0" borderId="1" xfId="0" applyFont="1" applyBorder="1" applyAlignment="1"/>
  </cellXfs>
  <cellStyles count="3">
    <cellStyle name="Euro" xfId="2" xr:uid="{1B59DCA0-5F42-4152-AB94-FBA75D1CA3B9}"/>
    <cellStyle name="Standaard" xfId="0" builtinId="0"/>
    <cellStyle name="Standaard_Bijlage 1-2" xfId="1" xr:uid="{71FC381C-90B3-4838-AFEB-1FC46C903DCF}"/>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
  <sheetViews>
    <sheetView zoomScale="90" zoomScaleNormal="90" workbookViewId="0">
      <pane ySplit="1" topLeftCell="A2" activePane="bottomLeft" state="frozen"/>
      <selection pane="bottomLeft" activeCell="D6" sqref="D6"/>
    </sheetView>
  </sheetViews>
  <sheetFormatPr defaultRowHeight="15"/>
  <cols>
    <col min="4" max="4" width="38.7109375" bestFit="1" customWidth="1"/>
    <col min="5" max="5" width="17.28515625" customWidth="1"/>
    <col min="6" max="6" width="13.140625" customWidth="1"/>
    <col min="8" max="8" width="13.85546875" customWidth="1"/>
    <col min="9" max="10" width="4.28515625" style="12" bestFit="1" customWidth="1"/>
    <col min="11" max="11" width="3.28515625" style="12" bestFit="1" customWidth="1"/>
    <col min="12" max="12" width="4" style="12" bestFit="1" customWidth="1"/>
    <col min="13" max="13" width="4.28515625" style="12" bestFit="1" customWidth="1"/>
    <col min="14" max="14" width="4.28515625" style="12" customWidth="1"/>
    <col min="15" max="15" width="4.28515625" style="12" bestFit="1" customWidth="1"/>
    <col min="16" max="18" width="4" style="12" customWidth="1"/>
    <col min="19" max="20" width="9.140625" style="12"/>
    <col min="21" max="21" width="31.5703125" customWidth="1"/>
    <col min="22" max="22" width="26.28515625" bestFit="1" customWidth="1"/>
  </cols>
  <sheetData>
    <row r="1" spans="1:22" ht="135.75" customHeight="1">
      <c r="A1" s="30" t="s">
        <v>0</v>
      </c>
      <c r="B1" s="30" t="s">
        <v>1</v>
      </c>
      <c r="C1" s="30" t="s">
        <v>2</v>
      </c>
      <c r="D1" s="30" t="s">
        <v>3</v>
      </c>
      <c r="E1" s="30" t="s">
        <v>4</v>
      </c>
      <c r="F1" s="30" t="s">
        <v>5</v>
      </c>
      <c r="G1" s="30" t="s">
        <v>6</v>
      </c>
      <c r="H1" s="31" t="s">
        <v>7</v>
      </c>
      <c r="I1" s="36" t="s">
        <v>8</v>
      </c>
      <c r="J1" s="36" t="s">
        <v>9</v>
      </c>
      <c r="K1" s="36" t="s">
        <v>10</v>
      </c>
      <c r="L1" s="36" t="s">
        <v>11</v>
      </c>
      <c r="M1" s="36" t="s">
        <v>12</v>
      </c>
      <c r="N1" s="37" t="s">
        <v>13</v>
      </c>
      <c r="O1" s="36" t="s">
        <v>14</v>
      </c>
      <c r="P1" s="32" t="s">
        <v>15</v>
      </c>
      <c r="Q1" s="32" t="s">
        <v>16</v>
      </c>
      <c r="R1" s="32" t="s">
        <v>17</v>
      </c>
      <c r="S1" s="38" t="s">
        <v>18</v>
      </c>
      <c r="T1" s="33" t="s">
        <v>19</v>
      </c>
      <c r="U1" s="34" t="s">
        <v>20</v>
      </c>
      <c r="V1" s="35" t="s">
        <v>21</v>
      </c>
    </row>
    <row r="2" spans="1:22" s="6" customFormat="1">
      <c r="A2" s="3">
        <v>1</v>
      </c>
      <c r="B2" s="18" t="s">
        <v>22</v>
      </c>
      <c r="C2" s="14" t="s">
        <v>23</v>
      </c>
      <c r="D2" s="15" t="s">
        <v>24</v>
      </c>
      <c r="E2" s="16" t="s">
        <v>25</v>
      </c>
      <c r="F2" s="3">
        <v>150</v>
      </c>
      <c r="G2" s="16" t="s">
        <v>26</v>
      </c>
      <c r="H2" s="24" t="s">
        <v>27</v>
      </c>
      <c r="I2" s="39">
        <v>1</v>
      </c>
      <c r="J2" s="39">
        <v>1</v>
      </c>
      <c r="K2" s="39">
        <v>1</v>
      </c>
      <c r="L2" s="39"/>
      <c r="M2" s="39">
        <v>1</v>
      </c>
      <c r="N2" s="39"/>
      <c r="O2" s="39">
        <v>3</v>
      </c>
      <c r="P2" s="39">
        <v>3</v>
      </c>
      <c r="Q2" s="39">
        <v>3</v>
      </c>
      <c r="R2" s="39" t="s">
        <v>28</v>
      </c>
      <c r="S2" s="44">
        <v>2</v>
      </c>
      <c r="T2" s="28"/>
      <c r="U2" s="29"/>
      <c r="V2" s="49" t="s">
        <v>29</v>
      </c>
    </row>
    <row r="3" spans="1:22" s="6" customFormat="1">
      <c r="A3" s="3">
        <f t="shared" ref="A3:A34" si="0">A2+1</f>
        <v>2</v>
      </c>
      <c r="B3" s="19" t="s">
        <v>30</v>
      </c>
      <c r="C3" s="14" t="s">
        <v>31</v>
      </c>
      <c r="D3" s="15" t="s">
        <v>32</v>
      </c>
      <c r="E3" s="16" t="s">
        <v>33</v>
      </c>
      <c r="F3" s="3">
        <v>65</v>
      </c>
      <c r="G3" s="16" t="s">
        <v>34</v>
      </c>
      <c r="H3" s="24" t="s">
        <v>27</v>
      </c>
      <c r="I3" s="39">
        <v>6</v>
      </c>
      <c r="J3" s="39">
        <v>5</v>
      </c>
      <c r="K3" s="39">
        <v>1</v>
      </c>
      <c r="L3" s="39">
        <v>0</v>
      </c>
      <c r="M3" s="39">
        <v>4</v>
      </c>
      <c r="N3" s="39">
        <v>1</v>
      </c>
      <c r="O3" s="39">
        <v>6</v>
      </c>
      <c r="P3" s="39">
        <v>0</v>
      </c>
      <c r="Q3" s="39">
        <v>6</v>
      </c>
      <c r="R3" s="39" t="s">
        <v>28</v>
      </c>
      <c r="S3" s="44">
        <v>4</v>
      </c>
      <c r="T3" s="28">
        <v>150000</v>
      </c>
      <c r="U3" s="29" t="s">
        <v>35</v>
      </c>
      <c r="V3" s="16" t="s">
        <v>36</v>
      </c>
    </row>
    <row r="4" spans="1:22" s="6" customFormat="1">
      <c r="A4" s="3">
        <f t="shared" si="0"/>
        <v>3</v>
      </c>
      <c r="B4" s="20" t="s">
        <v>37</v>
      </c>
      <c r="C4" s="14" t="s">
        <v>38</v>
      </c>
      <c r="D4" s="15" t="s">
        <v>39</v>
      </c>
      <c r="E4" s="16" t="s">
        <v>40</v>
      </c>
      <c r="F4" s="3">
        <v>8</v>
      </c>
      <c r="G4" s="16" t="s">
        <v>41</v>
      </c>
      <c r="H4" s="24" t="s">
        <v>27</v>
      </c>
      <c r="I4" s="39">
        <v>3</v>
      </c>
      <c r="J4" s="39">
        <v>8</v>
      </c>
      <c r="K4" s="39"/>
      <c r="L4" s="39">
        <v>7</v>
      </c>
      <c r="M4" s="39">
        <v>1</v>
      </c>
      <c r="N4" s="39"/>
      <c r="O4" s="39">
        <v>10</v>
      </c>
      <c r="P4" s="39">
        <v>0</v>
      </c>
      <c r="Q4" s="39">
        <v>11</v>
      </c>
      <c r="R4" s="39" t="s">
        <v>28</v>
      </c>
      <c r="S4" s="44">
        <v>129</v>
      </c>
      <c r="T4" s="28"/>
      <c r="U4" s="29"/>
      <c r="V4" s="16" t="s">
        <v>42</v>
      </c>
    </row>
    <row r="5" spans="1:22" s="6" customFormat="1">
      <c r="A5" s="3">
        <f t="shared" si="0"/>
        <v>4</v>
      </c>
      <c r="B5" s="20" t="s">
        <v>37</v>
      </c>
      <c r="C5" s="14" t="s">
        <v>43</v>
      </c>
      <c r="D5" s="15" t="s">
        <v>44</v>
      </c>
      <c r="E5" s="16" t="s">
        <v>40</v>
      </c>
      <c r="F5" s="3">
        <v>6</v>
      </c>
      <c r="G5" s="25" t="s">
        <v>41</v>
      </c>
      <c r="H5" s="24" t="s">
        <v>27</v>
      </c>
      <c r="I5" s="39">
        <v>3</v>
      </c>
      <c r="J5" s="39">
        <v>4</v>
      </c>
      <c r="K5" s="39"/>
      <c r="L5" s="39"/>
      <c r="M5" s="39"/>
      <c r="N5" s="39"/>
      <c r="O5" s="39">
        <v>11</v>
      </c>
      <c r="P5" s="39">
        <v>11</v>
      </c>
      <c r="Q5" s="39">
        <v>17</v>
      </c>
      <c r="R5" s="39" t="s">
        <v>28</v>
      </c>
      <c r="S5" s="45"/>
      <c r="T5" s="48"/>
      <c r="U5" s="29"/>
      <c r="V5" s="16" t="s">
        <v>45</v>
      </c>
    </row>
    <row r="6" spans="1:22" s="6" customFormat="1">
      <c r="A6" s="3">
        <f t="shared" si="0"/>
        <v>5</v>
      </c>
      <c r="B6" s="19" t="s">
        <v>30</v>
      </c>
      <c r="C6" s="14" t="s">
        <v>46</v>
      </c>
      <c r="D6" s="15" t="s">
        <v>47</v>
      </c>
      <c r="E6" s="16" t="s">
        <v>48</v>
      </c>
      <c r="F6" s="3">
        <v>40</v>
      </c>
      <c r="G6" s="16" t="s">
        <v>49</v>
      </c>
      <c r="H6" s="24" t="s">
        <v>27</v>
      </c>
      <c r="I6" s="39">
        <v>8</v>
      </c>
      <c r="J6" s="39">
        <v>10</v>
      </c>
      <c r="K6" s="39">
        <v>3</v>
      </c>
      <c r="L6" s="39">
        <v>3</v>
      </c>
      <c r="M6" s="39">
        <v>2</v>
      </c>
      <c r="N6" s="39"/>
      <c r="O6" s="39">
        <v>25</v>
      </c>
      <c r="P6" s="39">
        <v>0</v>
      </c>
      <c r="Q6" s="39">
        <v>7</v>
      </c>
      <c r="R6" s="39" t="s">
        <v>28</v>
      </c>
      <c r="S6" s="44">
        <v>7</v>
      </c>
      <c r="T6" s="28">
        <v>150000</v>
      </c>
      <c r="U6" s="29" t="s">
        <v>35</v>
      </c>
      <c r="V6" s="16" t="s">
        <v>50</v>
      </c>
    </row>
    <row r="7" spans="1:22" s="6" customFormat="1">
      <c r="A7" s="3">
        <f t="shared" si="0"/>
        <v>6</v>
      </c>
      <c r="B7" s="18" t="s">
        <v>22</v>
      </c>
      <c r="C7" s="14" t="s">
        <v>51</v>
      </c>
      <c r="D7" s="15" t="s">
        <v>52</v>
      </c>
      <c r="E7" s="16" t="s">
        <v>53</v>
      </c>
      <c r="F7" s="3">
        <v>87</v>
      </c>
      <c r="G7" s="16" t="s">
        <v>54</v>
      </c>
      <c r="H7" s="24" t="s">
        <v>27</v>
      </c>
      <c r="I7" s="39">
        <v>1</v>
      </c>
      <c r="J7" s="39">
        <v>1</v>
      </c>
      <c r="K7" s="39"/>
      <c r="L7" s="39"/>
      <c r="M7" s="39">
        <v>1</v>
      </c>
      <c r="N7" s="39">
        <v>1</v>
      </c>
      <c r="O7" s="39">
        <v>2</v>
      </c>
      <c r="P7" s="39">
        <v>0</v>
      </c>
      <c r="Q7" s="39">
        <v>4</v>
      </c>
      <c r="R7" s="39" t="s">
        <v>55</v>
      </c>
      <c r="S7" s="44">
        <v>6</v>
      </c>
      <c r="T7" s="28"/>
      <c r="U7" s="29"/>
      <c r="V7" s="49" t="s">
        <v>29</v>
      </c>
    </row>
    <row r="8" spans="1:22" s="6" customFormat="1">
      <c r="A8" s="3">
        <f t="shared" si="0"/>
        <v>7</v>
      </c>
      <c r="B8" s="21" t="s">
        <v>56</v>
      </c>
      <c r="C8" s="14"/>
      <c r="D8" s="15" t="s">
        <v>57</v>
      </c>
      <c r="E8" s="16" t="s">
        <v>58</v>
      </c>
      <c r="F8" s="3">
        <v>8</v>
      </c>
      <c r="G8" s="16" t="s">
        <v>59</v>
      </c>
      <c r="H8" s="24" t="s">
        <v>27</v>
      </c>
      <c r="I8" s="39">
        <v>13</v>
      </c>
      <c r="J8" s="39">
        <v>11</v>
      </c>
      <c r="K8" s="39">
        <v>2</v>
      </c>
      <c r="L8" s="39">
        <v>2</v>
      </c>
      <c r="M8" s="39">
        <v>2</v>
      </c>
      <c r="N8" s="39">
        <v>1</v>
      </c>
      <c r="O8" s="39">
        <v>24</v>
      </c>
      <c r="P8" s="39">
        <v>2</v>
      </c>
      <c r="Q8" s="39">
        <v>14</v>
      </c>
      <c r="R8" s="39" t="s">
        <v>28</v>
      </c>
      <c r="S8" s="46" t="s">
        <v>60</v>
      </c>
      <c r="T8" s="28">
        <v>167000</v>
      </c>
      <c r="U8" s="14"/>
      <c r="V8" s="16" t="s">
        <v>61</v>
      </c>
    </row>
    <row r="9" spans="1:22" s="6" customFormat="1">
      <c r="A9" s="3">
        <f t="shared" si="0"/>
        <v>8</v>
      </c>
      <c r="B9" s="21" t="s">
        <v>56</v>
      </c>
      <c r="C9" s="14" t="s">
        <v>62</v>
      </c>
      <c r="D9" s="15" t="s">
        <v>63</v>
      </c>
      <c r="E9" s="16" t="s">
        <v>58</v>
      </c>
      <c r="F9" s="3">
        <v>10</v>
      </c>
      <c r="G9" s="16" t="s">
        <v>59</v>
      </c>
      <c r="H9" s="24" t="s">
        <v>27</v>
      </c>
      <c r="I9" s="39">
        <v>4</v>
      </c>
      <c r="J9" s="39">
        <v>4</v>
      </c>
      <c r="K9" s="39">
        <v>1</v>
      </c>
      <c r="L9" s="39">
        <v>0</v>
      </c>
      <c r="M9" s="39">
        <v>0</v>
      </c>
      <c r="N9" s="39"/>
      <c r="O9" s="39">
        <v>6</v>
      </c>
      <c r="P9" s="39">
        <v>0</v>
      </c>
      <c r="Q9" s="39">
        <v>4</v>
      </c>
      <c r="R9" s="39" t="s">
        <v>28</v>
      </c>
      <c r="S9" s="44">
        <v>3</v>
      </c>
      <c r="T9" s="28">
        <v>150000</v>
      </c>
      <c r="U9" s="14" t="s">
        <v>35</v>
      </c>
      <c r="V9" s="16" t="s">
        <v>61</v>
      </c>
    </row>
    <row r="10" spans="1:22" s="6" customFormat="1">
      <c r="A10" s="3">
        <f t="shared" si="0"/>
        <v>9</v>
      </c>
      <c r="B10" s="19" t="s">
        <v>30</v>
      </c>
      <c r="C10" s="14" t="s">
        <v>64</v>
      </c>
      <c r="D10" s="15" t="s">
        <v>65</v>
      </c>
      <c r="E10" s="16" t="s">
        <v>66</v>
      </c>
      <c r="F10" s="26" t="s">
        <v>67</v>
      </c>
      <c r="G10" s="16" t="s">
        <v>68</v>
      </c>
      <c r="H10" s="24" t="s">
        <v>27</v>
      </c>
      <c r="I10" s="39">
        <v>2</v>
      </c>
      <c r="J10" s="39">
        <v>2</v>
      </c>
      <c r="K10" s="39">
        <v>1</v>
      </c>
      <c r="L10" s="39">
        <v>0</v>
      </c>
      <c r="M10" s="39">
        <v>2</v>
      </c>
      <c r="N10" s="39"/>
      <c r="O10" s="39">
        <v>2</v>
      </c>
      <c r="P10" s="39">
        <v>0</v>
      </c>
      <c r="Q10" s="39">
        <v>0</v>
      </c>
      <c r="R10" s="39" t="s">
        <v>28</v>
      </c>
      <c r="S10" s="44">
        <v>1</v>
      </c>
      <c r="T10" s="28"/>
      <c r="U10" s="14" t="s">
        <v>69</v>
      </c>
      <c r="V10" s="16" t="s">
        <v>70</v>
      </c>
    </row>
    <row r="11" spans="1:22" s="6" customFormat="1">
      <c r="A11" s="3">
        <f t="shared" si="0"/>
        <v>10</v>
      </c>
      <c r="B11" s="22" t="s">
        <v>71</v>
      </c>
      <c r="C11" s="14" t="s">
        <v>72</v>
      </c>
      <c r="D11" s="15" t="s">
        <v>73</v>
      </c>
      <c r="E11" s="16" t="s">
        <v>74</v>
      </c>
      <c r="F11" s="3" t="s">
        <v>75</v>
      </c>
      <c r="G11" s="16" t="s">
        <v>76</v>
      </c>
      <c r="H11" s="24" t="s">
        <v>27</v>
      </c>
      <c r="I11" s="39">
        <v>2</v>
      </c>
      <c r="J11" s="39">
        <v>0</v>
      </c>
      <c r="K11" s="39"/>
      <c r="L11" s="39">
        <v>3</v>
      </c>
      <c r="M11" s="39">
        <v>1</v>
      </c>
      <c r="N11" s="39"/>
      <c r="O11" s="39">
        <v>1</v>
      </c>
      <c r="P11" s="39">
        <v>0</v>
      </c>
      <c r="Q11" s="39">
        <v>7</v>
      </c>
      <c r="R11" s="39" t="s">
        <v>28</v>
      </c>
      <c r="S11" s="44">
        <v>25</v>
      </c>
      <c r="T11" s="28"/>
      <c r="U11" s="14"/>
      <c r="V11" s="16" t="s">
        <v>77</v>
      </c>
    </row>
    <row r="12" spans="1:22" s="6" customFormat="1">
      <c r="A12" s="3">
        <f t="shared" si="0"/>
        <v>11</v>
      </c>
      <c r="B12" s="21" t="s">
        <v>56</v>
      </c>
      <c r="C12" s="14" t="s">
        <v>78</v>
      </c>
      <c r="D12" s="15" t="s">
        <v>79</v>
      </c>
      <c r="E12" s="16" t="s">
        <v>80</v>
      </c>
      <c r="F12" s="3">
        <v>382</v>
      </c>
      <c r="G12" s="16" t="s">
        <v>81</v>
      </c>
      <c r="H12" s="24" t="s">
        <v>27</v>
      </c>
      <c r="I12" s="39">
        <v>20</v>
      </c>
      <c r="J12" s="39">
        <v>14</v>
      </c>
      <c r="K12" s="39">
        <v>3</v>
      </c>
      <c r="L12" s="39">
        <v>10</v>
      </c>
      <c r="M12" s="39">
        <v>6</v>
      </c>
      <c r="N12" s="39"/>
      <c r="O12" s="39">
        <v>26</v>
      </c>
      <c r="P12" s="39">
        <v>0</v>
      </c>
      <c r="Q12" s="39">
        <v>31</v>
      </c>
      <c r="R12" s="39" t="s">
        <v>28</v>
      </c>
      <c r="S12" s="44">
        <v>19</v>
      </c>
      <c r="T12" s="28"/>
      <c r="U12" s="29"/>
      <c r="V12" s="16" t="s">
        <v>82</v>
      </c>
    </row>
    <row r="13" spans="1:22" s="6" customFormat="1">
      <c r="A13" s="3">
        <f t="shared" si="0"/>
        <v>12</v>
      </c>
      <c r="B13" s="21" t="s">
        <v>56</v>
      </c>
      <c r="C13" s="14" t="s">
        <v>83</v>
      </c>
      <c r="D13" s="15" t="s">
        <v>84</v>
      </c>
      <c r="E13" s="16" t="s">
        <v>85</v>
      </c>
      <c r="F13" s="3" t="s">
        <v>86</v>
      </c>
      <c r="G13" s="16" t="s">
        <v>87</v>
      </c>
      <c r="H13" s="24" t="s">
        <v>27</v>
      </c>
      <c r="I13" s="39">
        <v>4</v>
      </c>
      <c r="J13" s="39">
        <v>3</v>
      </c>
      <c r="K13" s="39"/>
      <c r="L13" s="39">
        <v>2</v>
      </c>
      <c r="M13" s="39">
        <v>4</v>
      </c>
      <c r="N13" s="39"/>
      <c r="O13" s="39">
        <v>4</v>
      </c>
      <c r="P13" s="39">
        <v>0</v>
      </c>
      <c r="Q13" s="39">
        <v>6</v>
      </c>
      <c r="R13" s="39" t="s">
        <v>55</v>
      </c>
      <c r="S13" s="44">
        <v>0</v>
      </c>
      <c r="T13" s="28"/>
      <c r="U13" s="29"/>
      <c r="V13" s="16" t="s">
        <v>29</v>
      </c>
    </row>
    <row r="14" spans="1:22" s="6" customFormat="1">
      <c r="A14" s="3">
        <f t="shared" si="0"/>
        <v>13</v>
      </c>
      <c r="B14" s="19" t="s">
        <v>30</v>
      </c>
      <c r="C14" s="14" t="s">
        <v>88</v>
      </c>
      <c r="D14" s="15" t="s">
        <v>89</v>
      </c>
      <c r="E14" s="16" t="s">
        <v>90</v>
      </c>
      <c r="F14" s="3">
        <v>20</v>
      </c>
      <c r="G14" s="16" t="s">
        <v>91</v>
      </c>
      <c r="H14" s="24" t="s">
        <v>92</v>
      </c>
      <c r="I14" s="39">
        <v>4</v>
      </c>
      <c r="J14" s="39">
        <v>4</v>
      </c>
      <c r="K14" s="39">
        <v>1</v>
      </c>
      <c r="L14" s="39">
        <v>3</v>
      </c>
      <c r="M14" s="39">
        <v>7</v>
      </c>
      <c r="N14" s="39"/>
      <c r="O14" s="39">
        <v>7</v>
      </c>
      <c r="P14" s="39">
        <v>0</v>
      </c>
      <c r="Q14" s="39">
        <v>11</v>
      </c>
      <c r="R14" s="39" t="s">
        <v>28</v>
      </c>
      <c r="S14" s="44">
        <v>2</v>
      </c>
      <c r="T14" s="28">
        <v>150000</v>
      </c>
      <c r="U14" s="29" t="s">
        <v>35</v>
      </c>
      <c r="V14" s="16" t="s">
        <v>93</v>
      </c>
    </row>
    <row r="15" spans="1:22" s="6" customFormat="1">
      <c r="A15" s="3">
        <f t="shared" si="0"/>
        <v>14</v>
      </c>
      <c r="B15" s="19" t="s">
        <v>30</v>
      </c>
      <c r="C15" s="14" t="s">
        <v>94</v>
      </c>
      <c r="D15" s="15" t="s">
        <v>95</v>
      </c>
      <c r="E15" s="16" t="s">
        <v>96</v>
      </c>
      <c r="F15" s="3">
        <v>5</v>
      </c>
      <c r="G15" s="16" t="s">
        <v>97</v>
      </c>
      <c r="H15" s="24" t="s">
        <v>92</v>
      </c>
      <c r="I15" s="39">
        <v>3</v>
      </c>
      <c r="J15" s="39"/>
      <c r="K15" s="39"/>
      <c r="L15" s="39"/>
      <c r="M15" s="39"/>
      <c r="N15" s="39"/>
      <c r="O15" s="39">
        <v>4</v>
      </c>
      <c r="P15" s="39">
        <v>2</v>
      </c>
      <c r="Q15" s="39">
        <v>3</v>
      </c>
      <c r="R15" s="39" t="s">
        <v>28</v>
      </c>
      <c r="S15" s="44"/>
      <c r="T15" s="28"/>
      <c r="U15" s="29"/>
      <c r="V15" s="16" t="s">
        <v>98</v>
      </c>
    </row>
    <row r="16" spans="1:22" s="6" customFormat="1">
      <c r="A16" s="3">
        <f t="shared" si="0"/>
        <v>15</v>
      </c>
      <c r="B16" s="23" t="s">
        <v>99</v>
      </c>
      <c r="C16" s="14" t="s">
        <v>100</v>
      </c>
      <c r="D16" s="15" t="s">
        <v>101</v>
      </c>
      <c r="E16" s="16" t="s">
        <v>102</v>
      </c>
      <c r="F16" s="3">
        <v>4</v>
      </c>
      <c r="G16" s="16" t="s">
        <v>103</v>
      </c>
      <c r="H16" s="24" t="s">
        <v>104</v>
      </c>
      <c r="I16" s="39">
        <v>5</v>
      </c>
      <c r="J16" s="39">
        <v>4</v>
      </c>
      <c r="K16" s="39">
        <v>1</v>
      </c>
      <c r="L16" s="39">
        <v>3</v>
      </c>
      <c r="M16" s="39">
        <v>1</v>
      </c>
      <c r="N16" s="39"/>
      <c r="O16" s="39">
        <v>9</v>
      </c>
      <c r="P16" s="39">
        <v>0</v>
      </c>
      <c r="Q16" s="39">
        <v>10</v>
      </c>
      <c r="R16" s="39" t="s">
        <v>28</v>
      </c>
      <c r="S16" s="44">
        <v>4</v>
      </c>
      <c r="T16" s="28">
        <v>150000</v>
      </c>
      <c r="U16" s="29" t="s">
        <v>35</v>
      </c>
      <c r="V16" s="16" t="s">
        <v>105</v>
      </c>
    </row>
    <row r="17" spans="1:22" s="6" customFormat="1">
      <c r="A17" s="3">
        <f t="shared" si="0"/>
        <v>16</v>
      </c>
      <c r="B17" s="20" t="s">
        <v>37</v>
      </c>
      <c r="C17" s="16" t="s">
        <v>106</v>
      </c>
      <c r="D17" s="15" t="s">
        <v>107</v>
      </c>
      <c r="E17" s="16" t="s">
        <v>108</v>
      </c>
      <c r="F17" s="27">
        <v>130</v>
      </c>
      <c r="G17" s="16" t="s">
        <v>87</v>
      </c>
      <c r="H17" s="24" t="s">
        <v>27</v>
      </c>
      <c r="I17" s="41">
        <v>36</v>
      </c>
      <c r="J17" s="41">
        <v>25</v>
      </c>
      <c r="K17" s="41">
        <v>4</v>
      </c>
      <c r="L17" s="41">
        <v>25</v>
      </c>
      <c r="M17" s="41">
        <v>53</v>
      </c>
      <c r="N17" s="41"/>
      <c r="O17" s="41">
        <f>60+10</f>
        <v>70</v>
      </c>
      <c r="P17" s="39">
        <v>0</v>
      </c>
      <c r="Q17" s="41">
        <v>38</v>
      </c>
      <c r="R17" s="41" t="s">
        <v>55</v>
      </c>
      <c r="S17" s="47">
        <v>661</v>
      </c>
      <c r="T17" s="3"/>
      <c r="U17" s="24"/>
      <c r="V17" s="16" t="s">
        <v>29</v>
      </c>
    </row>
    <row r="18" spans="1:22" s="6" customFormat="1">
      <c r="A18" s="3">
        <f t="shared" si="0"/>
        <v>17</v>
      </c>
      <c r="B18" s="21" t="s">
        <v>56</v>
      </c>
      <c r="C18" s="16" t="s">
        <v>109</v>
      </c>
      <c r="D18" s="15" t="s">
        <v>110</v>
      </c>
      <c r="E18" s="16" t="s">
        <v>111</v>
      </c>
      <c r="F18" s="26" t="s">
        <v>112</v>
      </c>
      <c r="G18" s="16" t="s">
        <v>113</v>
      </c>
      <c r="H18" s="24" t="s">
        <v>27</v>
      </c>
      <c r="I18" s="41">
        <v>44</v>
      </c>
      <c r="J18" s="41">
        <v>10</v>
      </c>
      <c r="K18" s="41">
        <v>6</v>
      </c>
      <c r="L18" s="41"/>
      <c r="M18" s="41">
        <v>23</v>
      </c>
      <c r="N18" s="41"/>
      <c r="O18" s="41">
        <f>23+12</f>
        <v>35</v>
      </c>
      <c r="P18" s="41">
        <v>7</v>
      </c>
      <c r="Q18" s="41">
        <v>47</v>
      </c>
      <c r="R18" s="41" t="s">
        <v>55</v>
      </c>
      <c r="S18" s="47">
        <v>800</v>
      </c>
      <c r="T18" s="3"/>
      <c r="U18" s="24"/>
      <c r="V18" s="16" t="s">
        <v>114</v>
      </c>
    </row>
    <row r="19" spans="1:22" s="6" customFormat="1">
      <c r="A19" s="3">
        <f t="shared" si="0"/>
        <v>18</v>
      </c>
      <c r="B19" s="20" t="s">
        <v>37</v>
      </c>
      <c r="C19" s="14" t="s">
        <v>115</v>
      </c>
      <c r="D19" s="15" t="s">
        <v>116</v>
      </c>
      <c r="E19" s="16" t="s">
        <v>117</v>
      </c>
      <c r="F19" s="3">
        <v>1</v>
      </c>
      <c r="G19" s="16" t="s">
        <v>118</v>
      </c>
      <c r="H19" s="24" t="s">
        <v>27</v>
      </c>
      <c r="I19" s="39">
        <v>2</v>
      </c>
      <c r="J19" s="39">
        <v>2</v>
      </c>
      <c r="K19" s="39">
        <v>1</v>
      </c>
      <c r="L19" s="39">
        <v>0</v>
      </c>
      <c r="M19" s="39">
        <v>3</v>
      </c>
      <c r="N19" s="39"/>
      <c r="O19" s="39">
        <v>3</v>
      </c>
      <c r="P19" s="39">
        <v>0</v>
      </c>
      <c r="Q19" s="39">
        <v>10</v>
      </c>
      <c r="R19" s="39" t="s">
        <v>55</v>
      </c>
      <c r="S19" s="44">
        <v>50</v>
      </c>
      <c r="T19" s="28"/>
      <c r="U19" s="29"/>
      <c r="V19" s="16" t="s">
        <v>119</v>
      </c>
    </row>
    <row r="20" spans="1:22" s="6" customFormat="1">
      <c r="A20" s="3">
        <f t="shared" si="0"/>
        <v>19</v>
      </c>
      <c r="B20" s="21" t="s">
        <v>56</v>
      </c>
      <c r="C20" s="14" t="s">
        <v>120</v>
      </c>
      <c r="D20" s="15" t="s">
        <v>121</v>
      </c>
      <c r="E20" s="16" t="s">
        <v>117</v>
      </c>
      <c r="F20" s="3">
        <v>1</v>
      </c>
      <c r="G20" s="16" t="s">
        <v>118</v>
      </c>
      <c r="H20" s="24" t="s">
        <v>27</v>
      </c>
      <c r="I20" s="39">
        <v>12</v>
      </c>
      <c r="J20" s="39">
        <v>10</v>
      </c>
      <c r="K20" s="39">
        <v>2</v>
      </c>
      <c r="L20" s="39">
        <v>7</v>
      </c>
      <c r="M20" s="39">
        <v>10</v>
      </c>
      <c r="N20" s="39">
        <v>1</v>
      </c>
      <c r="O20" s="39">
        <v>12</v>
      </c>
      <c r="P20" s="39">
        <v>0</v>
      </c>
      <c r="Q20" s="39">
        <v>3</v>
      </c>
      <c r="R20" s="39" t="s">
        <v>28</v>
      </c>
      <c r="S20" s="44">
        <v>50</v>
      </c>
      <c r="T20" s="28">
        <v>280000</v>
      </c>
      <c r="U20" s="29"/>
      <c r="V20" s="16" t="s">
        <v>119</v>
      </c>
    </row>
    <row r="21" spans="1:22" s="6" customFormat="1">
      <c r="A21" s="3">
        <f t="shared" si="0"/>
        <v>20</v>
      </c>
      <c r="B21" s="19" t="s">
        <v>30</v>
      </c>
      <c r="C21" s="14" t="s">
        <v>122</v>
      </c>
      <c r="D21" s="15" t="s">
        <v>123</v>
      </c>
      <c r="E21" s="16" t="s">
        <v>117</v>
      </c>
      <c r="F21" s="3">
        <v>3</v>
      </c>
      <c r="G21" s="16" t="s">
        <v>118</v>
      </c>
      <c r="H21" s="24" t="s">
        <v>27</v>
      </c>
      <c r="I21" s="39">
        <v>22</v>
      </c>
      <c r="J21" s="39">
        <v>18</v>
      </c>
      <c r="K21" s="39">
        <v>2</v>
      </c>
      <c r="L21" s="39">
        <v>20</v>
      </c>
      <c r="M21" s="39">
        <v>6</v>
      </c>
      <c r="N21" s="39"/>
      <c r="O21" s="39">
        <v>22</v>
      </c>
      <c r="P21" s="39">
        <v>2</v>
      </c>
      <c r="Q21" s="39">
        <v>14</v>
      </c>
      <c r="R21" s="39" t="s">
        <v>28</v>
      </c>
      <c r="S21" s="44">
        <v>4</v>
      </c>
      <c r="T21" s="28">
        <v>91000</v>
      </c>
      <c r="U21" s="29"/>
      <c r="V21" s="16" t="s">
        <v>124</v>
      </c>
    </row>
    <row r="22" spans="1:22" s="6" customFormat="1">
      <c r="A22" s="3">
        <f t="shared" si="0"/>
        <v>21</v>
      </c>
      <c r="B22" s="23" t="s">
        <v>99</v>
      </c>
      <c r="C22" s="14" t="s">
        <v>125</v>
      </c>
      <c r="D22" s="15" t="s">
        <v>126</v>
      </c>
      <c r="E22" s="16" t="s">
        <v>127</v>
      </c>
      <c r="F22" s="3">
        <v>15</v>
      </c>
      <c r="G22" s="16" t="s">
        <v>128</v>
      </c>
      <c r="H22" s="24" t="s">
        <v>27</v>
      </c>
      <c r="I22" s="39">
        <v>6</v>
      </c>
      <c r="J22" s="39">
        <v>4</v>
      </c>
      <c r="K22" s="39">
        <v>1</v>
      </c>
      <c r="L22" s="39">
        <v>4</v>
      </c>
      <c r="M22" s="39">
        <v>4</v>
      </c>
      <c r="N22" s="39"/>
      <c r="O22" s="39">
        <v>9</v>
      </c>
      <c r="P22" s="39">
        <v>0</v>
      </c>
      <c r="Q22" s="39">
        <v>12</v>
      </c>
      <c r="R22" s="39" t="s">
        <v>28</v>
      </c>
      <c r="S22" s="44">
        <v>8</v>
      </c>
      <c r="T22" s="28">
        <v>89000</v>
      </c>
      <c r="U22" s="29"/>
      <c r="V22" s="16" t="s">
        <v>82</v>
      </c>
    </row>
    <row r="23" spans="1:22" s="6" customFormat="1">
      <c r="A23" s="112">
        <f t="shared" si="0"/>
        <v>22</v>
      </c>
      <c r="B23" s="111" t="s">
        <v>56</v>
      </c>
      <c r="C23" s="110" t="s">
        <v>129</v>
      </c>
      <c r="D23" s="109" t="s">
        <v>130</v>
      </c>
      <c r="E23" s="108" t="s">
        <v>131</v>
      </c>
      <c r="F23" s="112" t="s">
        <v>132</v>
      </c>
      <c r="G23" s="107" t="s">
        <v>133</v>
      </c>
      <c r="H23" s="106" t="s">
        <v>104</v>
      </c>
      <c r="I23" s="113">
        <v>1</v>
      </c>
      <c r="J23" s="113"/>
      <c r="K23" s="113"/>
      <c r="L23" s="113"/>
      <c r="M23" s="113"/>
      <c r="N23" s="113"/>
      <c r="O23" s="113">
        <v>1</v>
      </c>
      <c r="P23" s="113">
        <v>0</v>
      </c>
      <c r="Q23" s="113"/>
      <c r="R23" s="113" t="s">
        <v>28</v>
      </c>
      <c r="S23" s="105"/>
      <c r="T23" s="104"/>
      <c r="U23" s="103"/>
      <c r="V23" s="108" t="s">
        <v>134</v>
      </c>
    </row>
    <row r="24" spans="1:22" s="6" customFormat="1">
      <c r="A24" s="3">
        <f t="shared" si="0"/>
        <v>23</v>
      </c>
      <c r="B24" s="23" t="s">
        <v>99</v>
      </c>
      <c r="C24" s="14" t="s">
        <v>135</v>
      </c>
      <c r="D24" s="15" t="s">
        <v>136</v>
      </c>
      <c r="E24" s="16" t="s">
        <v>137</v>
      </c>
      <c r="F24" s="3">
        <v>91</v>
      </c>
      <c r="G24" s="25" t="s">
        <v>138</v>
      </c>
      <c r="H24" s="24" t="s">
        <v>27</v>
      </c>
      <c r="I24" s="39">
        <v>1</v>
      </c>
      <c r="J24" s="39">
        <v>1</v>
      </c>
      <c r="K24" s="39"/>
      <c r="L24" s="39"/>
      <c r="M24" s="39"/>
      <c r="N24" s="39"/>
      <c r="O24" s="39">
        <v>3</v>
      </c>
      <c r="P24" s="39">
        <v>2</v>
      </c>
      <c r="Q24" s="39">
        <v>2</v>
      </c>
      <c r="R24" s="39" t="s">
        <v>55</v>
      </c>
      <c r="S24" s="45"/>
      <c r="T24" s="48"/>
      <c r="U24" s="29"/>
      <c r="V24" s="16" t="s">
        <v>139</v>
      </c>
    </row>
    <row r="25" spans="1:22" s="6" customFormat="1">
      <c r="A25" s="3">
        <f t="shared" si="0"/>
        <v>24</v>
      </c>
      <c r="B25" s="23" t="s">
        <v>99</v>
      </c>
      <c r="C25" s="14" t="s">
        <v>140</v>
      </c>
      <c r="D25" s="15" t="s">
        <v>141</v>
      </c>
      <c r="E25" s="16" t="s">
        <v>142</v>
      </c>
      <c r="F25" s="3">
        <v>1</v>
      </c>
      <c r="G25" s="25" t="s">
        <v>143</v>
      </c>
      <c r="H25" s="24" t="s">
        <v>27</v>
      </c>
      <c r="I25" s="39">
        <v>30</v>
      </c>
      <c r="J25" s="39">
        <v>13</v>
      </c>
      <c r="K25" s="39"/>
      <c r="L25" s="39"/>
      <c r="M25" s="39"/>
      <c r="N25" s="39"/>
      <c r="O25" s="39">
        <v>31</v>
      </c>
      <c r="P25" s="39">
        <v>9</v>
      </c>
      <c r="Q25" s="39">
        <v>28</v>
      </c>
      <c r="R25" s="39" t="s">
        <v>144</v>
      </c>
      <c r="S25" s="45"/>
      <c r="T25" s="48"/>
      <c r="U25" s="29"/>
      <c r="V25" s="16" t="s">
        <v>145</v>
      </c>
    </row>
    <row r="26" spans="1:22" s="6" customFormat="1">
      <c r="A26" s="3">
        <f t="shared" si="0"/>
        <v>25</v>
      </c>
      <c r="B26" s="19" t="s">
        <v>30</v>
      </c>
      <c r="C26" s="14" t="s">
        <v>146</v>
      </c>
      <c r="D26" s="17" t="s">
        <v>147</v>
      </c>
      <c r="E26" s="16" t="s">
        <v>148</v>
      </c>
      <c r="F26" s="28">
        <v>58</v>
      </c>
      <c r="G26" s="14" t="s">
        <v>149</v>
      </c>
      <c r="H26" s="29" t="s">
        <v>27</v>
      </c>
      <c r="I26" s="39">
        <v>2</v>
      </c>
      <c r="J26" s="39">
        <v>2</v>
      </c>
      <c r="K26" s="39"/>
      <c r="L26" s="39"/>
      <c r="M26" s="39"/>
      <c r="N26" s="39"/>
      <c r="O26" s="39">
        <v>1</v>
      </c>
      <c r="P26" s="39">
        <v>1</v>
      </c>
      <c r="Q26" s="39"/>
      <c r="R26" s="39" t="s">
        <v>28</v>
      </c>
      <c r="S26" s="40"/>
      <c r="T26" s="142">
        <v>480000</v>
      </c>
      <c r="U26" s="29" t="s">
        <v>150</v>
      </c>
      <c r="V26" s="16" t="s">
        <v>61</v>
      </c>
    </row>
    <row r="27" spans="1:22" s="6" customFormat="1">
      <c r="A27" s="3">
        <f t="shared" si="0"/>
        <v>26</v>
      </c>
      <c r="B27" s="19" t="s">
        <v>30</v>
      </c>
      <c r="C27" s="14" t="s">
        <v>151</v>
      </c>
      <c r="D27" s="17" t="s">
        <v>152</v>
      </c>
      <c r="E27" s="16" t="s">
        <v>153</v>
      </c>
      <c r="F27" s="28" t="s">
        <v>154</v>
      </c>
      <c r="G27" s="14" t="s">
        <v>155</v>
      </c>
      <c r="H27" s="29" t="s">
        <v>27</v>
      </c>
      <c r="I27" s="39">
        <v>2</v>
      </c>
      <c r="J27" s="39">
        <v>1</v>
      </c>
      <c r="K27" s="39"/>
      <c r="L27" s="39"/>
      <c r="M27" s="39"/>
      <c r="N27" s="39"/>
      <c r="O27" s="39">
        <v>7</v>
      </c>
      <c r="P27" s="39">
        <v>1</v>
      </c>
      <c r="Q27" s="39"/>
      <c r="R27" s="39" t="s">
        <v>28</v>
      </c>
      <c r="S27" s="40"/>
      <c r="T27" s="143"/>
      <c r="U27" s="29" t="s">
        <v>35</v>
      </c>
      <c r="V27" s="16" t="s">
        <v>61</v>
      </c>
    </row>
    <row r="28" spans="1:22" s="6" customFormat="1">
      <c r="A28" s="3">
        <f t="shared" si="0"/>
        <v>27</v>
      </c>
      <c r="B28" s="19" t="s">
        <v>30</v>
      </c>
      <c r="C28" s="14" t="s">
        <v>156</v>
      </c>
      <c r="D28" s="17" t="s">
        <v>157</v>
      </c>
      <c r="E28" s="16" t="s">
        <v>158</v>
      </c>
      <c r="F28" s="28">
        <v>18</v>
      </c>
      <c r="G28" s="14" t="s">
        <v>159</v>
      </c>
      <c r="H28" s="29" t="s">
        <v>27</v>
      </c>
      <c r="I28" s="39">
        <v>3</v>
      </c>
      <c r="J28" s="39">
        <v>3</v>
      </c>
      <c r="K28" s="39"/>
      <c r="L28" s="39"/>
      <c r="M28" s="39"/>
      <c r="N28" s="39"/>
      <c r="O28" s="39">
        <v>1</v>
      </c>
      <c r="P28" s="39">
        <v>0</v>
      </c>
      <c r="Q28" s="39"/>
      <c r="R28" s="39" t="s">
        <v>28</v>
      </c>
      <c r="S28" s="40"/>
      <c r="T28" s="143"/>
      <c r="U28" s="29" t="s">
        <v>35</v>
      </c>
      <c r="V28" s="16" t="s">
        <v>50</v>
      </c>
    </row>
    <row r="29" spans="1:22" s="6" customFormat="1">
      <c r="A29" s="3">
        <f t="shared" si="0"/>
        <v>28</v>
      </c>
      <c r="B29" s="19" t="s">
        <v>30</v>
      </c>
      <c r="C29" s="14" t="s">
        <v>160</v>
      </c>
      <c r="D29" s="17" t="s">
        <v>161</v>
      </c>
      <c r="E29" s="16" t="s">
        <v>162</v>
      </c>
      <c r="F29" s="28" t="s">
        <v>163</v>
      </c>
      <c r="G29" s="14" t="s">
        <v>164</v>
      </c>
      <c r="H29" s="29" t="s">
        <v>27</v>
      </c>
      <c r="I29" s="39">
        <v>3</v>
      </c>
      <c r="J29" s="39">
        <v>1</v>
      </c>
      <c r="K29" s="39"/>
      <c r="L29" s="39"/>
      <c r="M29" s="39"/>
      <c r="N29" s="39"/>
      <c r="O29" s="39">
        <v>3</v>
      </c>
      <c r="P29" s="39">
        <v>0</v>
      </c>
      <c r="Q29" s="39">
        <v>3</v>
      </c>
      <c r="R29" s="39" t="s">
        <v>28</v>
      </c>
      <c r="S29" s="40"/>
      <c r="T29" s="143"/>
      <c r="U29" s="29" t="s">
        <v>35</v>
      </c>
      <c r="V29" s="16" t="s">
        <v>36</v>
      </c>
    </row>
    <row r="30" spans="1:22" s="6" customFormat="1">
      <c r="A30" s="3">
        <f t="shared" si="0"/>
        <v>29</v>
      </c>
      <c r="B30" s="19" t="s">
        <v>30</v>
      </c>
      <c r="C30" s="14" t="s">
        <v>165</v>
      </c>
      <c r="D30" s="17" t="s">
        <v>166</v>
      </c>
      <c r="E30" s="16" t="s">
        <v>167</v>
      </c>
      <c r="F30" s="28">
        <v>2</v>
      </c>
      <c r="G30" s="14" t="s">
        <v>168</v>
      </c>
      <c r="H30" s="29" t="s">
        <v>27</v>
      </c>
      <c r="I30" s="39">
        <v>2</v>
      </c>
      <c r="J30" s="39">
        <v>1</v>
      </c>
      <c r="K30" s="39"/>
      <c r="L30" s="39"/>
      <c r="M30" s="39"/>
      <c r="N30" s="39"/>
      <c r="O30" s="39">
        <v>3</v>
      </c>
      <c r="P30" s="39">
        <v>1</v>
      </c>
      <c r="Q30" s="39">
        <v>2</v>
      </c>
      <c r="R30" s="39" t="s">
        <v>28</v>
      </c>
      <c r="S30" s="42"/>
      <c r="T30" s="143"/>
      <c r="U30" s="29" t="s">
        <v>35</v>
      </c>
      <c r="V30" s="16" t="s">
        <v>36</v>
      </c>
    </row>
    <row r="31" spans="1:22" s="6" customFormat="1">
      <c r="A31" s="3">
        <f t="shared" si="0"/>
        <v>30</v>
      </c>
      <c r="B31" s="19" t="s">
        <v>30</v>
      </c>
      <c r="C31" s="14" t="s">
        <v>169</v>
      </c>
      <c r="D31" s="17" t="s">
        <v>170</v>
      </c>
      <c r="E31" s="16" t="s">
        <v>171</v>
      </c>
      <c r="F31" s="28">
        <v>12</v>
      </c>
      <c r="G31" s="14" t="s">
        <v>172</v>
      </c>
      <c r="H31" s="29" t="s">
        <v>173</v>
      </c>
      <c r="I31" s="39">
        <v>1</v>
      </c>
      <c r="J31" s="39">
        <v>2</v>
      </c>
      <c r="K31" s="39"/>
      <c r="L31" s="39"/>
      <c r="M31" s="39"/>
      <c r="N31" s="39"/>
      <c r="O31" s="39"/>
      <c r="P31" s="39">
        <v>1</v>
      </c>
      <c r="Q31" s="39"/>
      <c r="R31" s="39" t="s">
        <v>28</v>
      </c>
      <c r="S31" s="42"/>
      <c r="T31" s="143"/>
      <c r="U31" s="29" t="s">
        <v>35</v>
      </c>
      <c r="V31" s="16" t="s">
        <v>174</v>
      </c>
    </row>
    <row r="32" spans="1:22" s="6" customFormat="1">
      <c r="A32" s="3">
        <f t="shared" si="0"/>
        <v>31</v>
      </c>
      <c r="B32" s="19" t="s">
        <v>30</v>
      </c>
      <c r="C32" s="14" t="s">
        <v>175</v>
      </c>
      <c r="D32" s="17" t="s">
        <v>176</v>
      </c>
      <c r="E32" s="16" t="s">
        <v>177</v>
      </c>
      <c r="F32" s="28">
        <v>35</v>
      </c>
      <c r="G32" s="14" t="s">
        <v>178</v>
      </c>
      <c r="H32" s="29" t="s">
        <v>27</v>
      </c>
      <c r="I32" s="39">
        <v>2</v>
      </c>
      <c r="J32" s="39">
        <v>1</v>
      </c>
      <c r="K32" s="39"/>
      <c r="L32" s="39"/>
      <c r="M32" s="39"/>
      <c r="N32" s="39"/>
      <c r="O32" s="39"/>
      <c r="P32" s="39">
        <v>0</v>
      </c>
      <c r="Q32" s="39"/>
      <c r="R32" s="39" t="s">
        <v>28</v>
      </c>
      <c r="S32" s="42"/>
      <c r="T32" s="143"/>
      <c r="U32" s="29" t="s">
        <v>35</v>
      </c>
      <c r="V32" s="16" t="s">
        <v>174</v>
      </c>
    </row>
    <row r="33" spans="1:22" s="6" customFormat="1">
      <c r="A33" s="3">
        <f t="shared" si="0"/>
        <v>32</v>
      </c>
      <c r="B33" s="19" t="s">
        <v>30</v>
      </c>
      <c r="C33" s="14" t="s">
        <v>179</v>
      </c>
      <c r="D33" s="17" t="s">
        <v>180</v>
      </c>
      <c r="E33" s="16" t="s">
        <v>181</v>
      </c>
      <c r="F33" s="28">
        <v>80</v>
      </c>
      <c r="G33" s="14" t="s">
        <v>182</v>
      </c>
      <c r="H33" s="29" t="s">
        <v>27</v>
      </c>
      <c r="I33" s="39">
        <v>2</v>
      </c>
      <c r="J33" s="39">
        <v>1</v>
      </c>
      <c r="K33" s="39"/>
      <c r="L33" s="39"/>
      <c r="M33" s="39"/>
      <c r="N33" s="39"/>
      <c r="O33" s="39"/>
      <c r="P33" s="39">
        <v>0</v>
      </c>
      <c r="Q33" s="39"/>
      <c r="R33" s="39" t="s">
        <v>28</v>
      </c>
      <c r="S33" s="42"/>
      <c r="T33" s="143"/>
      <c r="U33" s="29" t="s">
        <v>35</v>
      </c>
      <c r="V33" s="16" t="s">
        <v>145</v>
      </c>
    </row>
    <row r="34" spans="1:22" s="6" customFormat="1">
      <c r="A34" s="3">
        <f t="shared" si="0"/>
        <v>33</v>
      </c>
      <c r="B34" s="19" t="s">
        <v>30</v>
      </c>
      <c r="C34" s="14" t="s">
        <v>183</v>
      </c>
      <c r="D34" s="17" t="s">
        <v>184</v>
      </c>
      <c r="E34" s="16" t="s">
        <v>185</v>
      </c>
      <c r="F34" s="28">
        <v>188</v>
      </c>
      <c r="G34" s="14" t="s">
        <v>186</v>
      </c>
      <c r="H34" s="29" t="s">
        <v>27</v>
      </c>
      <c r="I34" s="39">
        <v>3</v>
      </c>
      <c r="J34" s="39"/>
      <c r="K34" s="39"/>
      <c r="L34" s="39"/>
      <c r="M34" s="39"/>
      <c r="N34" s="39"/>
      <c r="O34" s="39"/>
      <c r="P34" s="39">
        <v>0</v>
      </c>
      <c r="Q34" s="39"/>
      <c r="R34" s="39" t="s">
        <v>28</v>
      </c>
      <c r="S34" s="42"/>
      <c r="T34" s="144"/>
      <c r="U34" s="29" t="s">
        <v>35</v>
      </c>
      <c r="V34" s="16" t="s">
        <v>145</v>
      </c>
    </row>
    <row r="35" spans="1:22" s="6" customFormat="1">
      <c r="A35" s="3"/>
      <c r="B35" s="3"/>
      <c r="C35" s="4"/>
      <c r="D35" s="7"/>
      <c r="E35" s="8"/>
      <c r="F35" s="9"/>
      <c r="G35" s="8"/>
      <c r="H35" s="11"/>
      <c r="I35" s="43"/>
      <c r="J35" s="42"/>
      <c r="K35" s="42"/>
      <c r="L35" s="42"/>
      <c r="M35" s="42"/>
      <c r="N35" s="42"/>
      <c r="O35" s="42"/>
      <c r="P35" s="42"/>
      <c r="Q35" s="42"/>
      <c r="R35" s="42"/>
      <c r="S35" s="42"/>
      <c r="T35" s="10"/>
      <c r="U35" s="11"/>
      <c r="V35" s="5"/>
    </row>
    <row r="36" spans="1:22">
      <c r="A36" s="52"/>
      <c r="B36" s="52"/>
      <c r="C36" s="52"/>
      <c r="D36" s="52"/>
      <c r="E36" s="52"/>
      <c r="F36" s="52"/>
      <c r="G36" s="53"/>
      <c r="H36" s="54" t="s">
        <v>187</v>
      </c>
      <c r="I36" s="55">
        <f t="shared" ref="I36:O36" si="1">SUM(I2:I35)</f>
        <v>253</v>
      </c>
      <c r="J36" s="55">
        <f t="shared" si="1"/>
        <v>166</v>
      </c>
      <c r="K36" s="55">
        <f t="shared" si="1"/>
        <v>30</v>
      </c>
      <c r="L36" s="55">
        <f t="shared" si="1"/>
        <v>89</v>
      </c>
      <c r="M36" s="55">
        <f t="shared" si="1"/>
        <v>131</v>
      </c>
      <c r="N36" s="55">
        <f t="shared" si="1"/>
        <v>4</v>
      </c>
      <c r="O36" s="55">
        <f t="shared" si="1"/>
        <v>341</v>
      </c>
      <c r="P36" s="55">
        <f t="shared" ref="P36:R36" si="2">SUM(P2:P35)</f>
        <v>42</v>
      </c>
      <c r="Q36" s="55">
        <f t="shared" si="2"/>
        <v>293</v>
      </c>
      <c r="R36" s="55">
        <f t="shared" si="2"/>
        <v>0</v>
      </c>
      <c r="S36" s="55">
        <f>SUM(S2:S35)</f>
        <v>1775</v>
      </c>
      <c r="T36" s="55">
        <f>SUM(T2:T35)</f>
        <v>1857000</v>
      </c>
      <c r="U36" s="53"/>
      <c r="V36" s="53"/>
    </row>
    <row r="37" spans="1:22">
      <c r="A37" s="51"/>
      <c r="B37" s="51"/>
      <c r="C37" s="51"/>
      <c r="D37" s="51"/>
      <c r="E37" s="51"/>
      <c r="F37" s="51"/>
    </row>
    <row r="38" spans="1:22">
      <c r="A38" s="50"/>
      <c r="B38" s="20" t="s">
        <v>37</v>
      </c>
      <c r="C38" s="163" t="s">
        <v>188</v>
      </c>
      <c r="D38" s="163"/>
      <c r="E38" s="163"/>
      <c r="F38" s="163"/>
    </row>
    <row r="39" spans="1:22">
      <c r="A39" s="50"/>
      <c r="B39" s="22" t="s">
        <v>71</v>
      </c>
      <c r="C39" s="163" t="s">
        <v>189</v>
      </c>
      <c r="D39" s="163"/>
      <c r="E39" s="163"/>
      <c r="F39" s="163"/>
    </row>
    <row r="40" spans="1:22">
      <c r="A40" s="50"/>
      <c r="B40" s="18" t="s">
        <v>22</v>
      </c>
      <c r="C40" s="163" t="s">
        <v>190</v>
      </c>
      <c r="D40" s="163"/>
      <c r="E40" s="163"/>
      <c r="F40" s="163"/>
    </row>
    <row r="41" spans="1:22">
      <c r="A41" s="50"/>
      <c r="B41" s="21" t="s">
        <v>56</v>
      </c>
      <c r="C41" s="141" t="s">
        <v>191</v>
      </c>
      <c r="D41" s="141"/>
      <c r="E41" s="141"/>
      <c r="F41" s="141"/>
    </row>
    <row r="42" spans="1:22">
      <c r="A42" s="50"/>
      <c r="B42" s="23" t="s">
        <v>99</v>
      </c>
      <c r="C42" s="141" t="s">
        <v>192</v>
      </c>
      <c r="D42" s="141"/>
      <c r="E42" s="163"/>
      <c r="F42" s="163"/>
    </row>
    <row r="43" spans="1:22">
      <c r="A43" s="50"/>
      <c r="B43" s="19" t="s">
        <v>30</v>
      </c>
      <c r="C43" s="141" t="s">
        <v>193</v>
      </c>
      <c r="D43" s="141"/>
      <c r="E43" s="163"/>
      <c r="F43" s="163"/>
    </row>
    <row r="44" spans="1:22">
      <c r="A44" s="51"/>
      <c r="B44" s="51"/>
      <c r="C44" s="51"/>
      <c r="D44" s="51"/>
      <c r="E44" s="51"/>
      <c r="F44" s="51"/>
    </row>
    <row r="45" spans="1:22">
      <c r="A45" s="51"/>
      <c r="B45" s="51"/>
      <c r="C45" s="51"/>
      <c r="D45" s="51"/>
      <c r="E45" s="51"/>
      <c r="F45" s="51"/>
    </row>
    <row r="47" spans="1:22">
      <c r="A47" s="13"/>
      <c r="B47" s="13"/>
    </row>
  </sheetData>
  <sheetProtection algorithmName="SHA-512" hashValue="B4ckYk/z8lzqa1zbfldqDBi0uix+FdXZDM5JHdfMwX5ZId9eFoCPFW64RtHZuXWt50ZPq1xkziaBwZgFmmKlqA==" saltValue="zrdEoYATm7QbiE0KEffUFQ==" spinCount="100000" sheet="1" objects="1" scenarios="1"/>
  <mergeCells count="7">
    <mergeCell ref="C42:F42"/>
    <mergeCell ref="C43:F43"/>
    <mergeCell ref="T26:T34"/>
    <mergeCell ref="C38:F38"/>
    <mergeCell ref="C39:F39"/>
    <mergeCell ref="C40:F40"/>
    <mergeCell ref="C41:F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631A-4E4C-477E-8C70-47D9A5C4DC2E}">
  <dimension ref="A1:D28"/>
  <sheetViews>
    <sheetView workbookViewId="0">
      <selection activeCell="D8" sqref="D8"/>
    </sheetView>
  </sheetViews>
  <sheetFormatPr defaultRowHeight="15"/>
  <cols>
    <col min="1" max="1" width="66.140625" bestFit="1" customWidth="1"/>
    <col min="2" max="2" width="33.5703125" customWidth="1"/>
    <col min="3" max="3" width="21.140625" customWidth="1"/>
    <col min="4" max="4" width="21.28515625" customWidth="1"/>
  </cols>
  <sheetData>
    <row r="1" spans="1:4" s="56" customFormat="1" ht="13.5" thickBot="1">
      <c r="A1" s="62" t="s">
        <v>194</v>
      </c>
      <c r="B1" s="62" t="s">
        <v>195</v>
      </c>
      <c r="C1" s="63" t="s">
        <v>196</v>
      </c>
      <c r="D1" s="64" t="s">
        <v>197</v>
      </c>
    </row>
    <row r="2" spans="1:4" s="57" customFormat="1" ht="12.75" thickBot="1">
      <c r="A2" s="74" t="s">
        <v>198</v>
      </c>
      <c r="B2" s="75"/>
      <c r="C2" s="89"/>
      <c r="D2" s="77">
        <f>C2*52</f>
        <v>0</v>
      </c>
    </row>
    <row r="3" spans="1:4" s="57" customFormat="1" ht="12.75" thickBot="1">
      <c r="A3" s="74" t="s">
        <v>199</v>
      </c>
      <c r="B3" s="75"/>
      <c r="C3" s="89"/>
      <c r="D3" s="77">
        <f t="shared" ref="D3:D18" si="0">C3*52</f>
        <v>0</v>
      </c>
    </row>
    <row r="4" spans="1:4" s="57" customFormat="1" ht="12.75" thickBot="1">
      <c r="A4" s="81" t="s">
        <v>200</v>
      </c>
      <c r="B4" s="61"/>
      <c r="C4" s="90"/>
      <c r="D4" s="77">
        <f t="shared" si="0"/>
        <v>0</v>
      </c>
    </row>
    <row r="5" spans="1:4" s="57" customFormat="1" ht="12.75" thickBot="1">
      <c r="A5" s="81" t="s">
        <v>201</v>
      </c>
      <c r="B5" s="61"/>
      <c r="C5" s="90"/>
      <c r="D5" s="77">
        <f t="shared" si="0"/>
        <v>0</v>
      </c>
    </row>
    <row r="6" spans="1:4" s="57" customFormat="1" ht="12.75" thickBot="1">
      <c r="A6" s="82" t="s">
        <v>202</v>
      </c>
      <c r="B6" s="80"/>
      <c r="C6" s="91"/>
      <c r="D6" s="77">
        <f t="shared" si="0"/>
        <v>0</v>
      </c>
    </row>
    <row r="7" spans="1:4" s="57" customFormat="1" ht="12">
      <c r="A7" s="82" t="s">
        <v>203</v>
      </c>
      <c r="B7" s="80"/>
      <c r="C7" s="91"/>
      <c r="D7" s="77">
        <f t="shared" si="0"/>
        <v>0</v>
      </c>
    </row>
    <row r="8" spans="1:4" s="57" customFormat="1" ht="12">
      <c r="A8" s="74" t="s">
        <v>204</v>
      </c>
      <c r="B8" s="75"/>
      <c r="C8" s="89"/>
      <c r="D8" s="77">
        <f t="shared" si="0"/>
        <v>0</v>
      </c>
    </row>
    <row r="9" spans="1:4" s="57" customFormat="1" ht="12">
      <c r="A9" s="79" t="s">
        <v>205</v>
      </c>
      <c r="B9" s="80"/>
      <c r="C9" s="91"/>
      <c r="D9" s="77">
        <f t="shared" si="0"/>
        <v>0</v>
      </c>
    </row>
    <row r="10" spans="1:4" s="57" customFormat="1" ht="12">
      <c r="A10" s="86" t="s">
        <v>206</v>
      </c>
      <c r="B10" s="87"/>
      <c r="C10" s="92"/>
      <c r="D10" s="77">
        <f t="shared" si="0"/>
        <v>0</v>
      </c>
    </row>
    <row r="11" spans="1:4" s="57" customFormat="1" ht="12">
      <c r="A11" s="86" t="s">
        <v>207</v>
      </c>
      <c r="B11" s="87"/>
      <c r="C11" s="92"/>
      <c r="D11" s="77">
        <f t="shared" si="0"/>
        <v>0</v>
      </c>
    </row>
    <row r="12" spans="1:4" s="57" customFormat="1" ht="12.75" thickBot="1">
      <c r="A12" s="83" t="s">
        <v>208</v>
      </c>
      <c r="B12" s="84"/>
      <c r="C12" s="93"/>
      <c r="D12" s="77">
        <f t="shared" si="0"/>
        <v>0</v>
      </c>
    </row>
    <row r="13" spans="1:4" s="57" customFormat="1" ht="12">
      <c r="A13" s="83" t="s">
        <v>209</v>
      </c>
      <c r="B13" s="84"/>
      <c r="C13" s="93"/>
      <c r="D13" s="126">
        <f t="shared" si="0"/>
        <v>0</v>
      </c>
    </row>
    <row r="14" spans="1:4" s="57" customFormat="1" ht="12.75" thickBot="1">
      <c r="A14" s="86" t="s">
        <v>210</v>
      </c>
      <c r="B14" s="87"/>
      <c r="C14" s="88"/>
      <c r="D14" s="127">
        <f t="shared" si="0"/>
        <v>0</v>
      </c>
    </row>
    <row r="15" spans="1:4" s="57" customFormat="1" ht="12.75" thickBot="1">
      <c r="A15" s="86" t="s">
        <v>211</v>
      </c>
      <c r="B15" s="87"/>
      <c r="C15" s="88"/>
      <c r="D15" s="127">
        <f>C15*52</f>
        <v>0</v>
      </c>
    </row>
    <row r="16" spans="1:4" s="57" customFormat="1" ht="12.75" thickBot="1">
      <c r="A16" s="86" t="s">
        <v>212</v>
      </c>
      <c r="B16" s="87"/>
      <c r="C16" s="88"/>
      <c r="D16" s="77">
        <f t="shared" si="0"/>
        <v>0</v>
      </c>
    </row>
    <row r="17" spans="1:4" s="57" customFormat="1" ht="12.75" thickBot="1">
      <c r="A17" s="83" t="s">
        <v>213</v>
      </c>
      <c r="B17" s="84"/>
      <c r="C17" s="85"/>
      <c r="D17" s="77">
        <f t="shared" si="0"/>
        <v>0</v>
      </c>
    </row>
    <row r="18" spans="1:4" s="57" customFormat="1" ht="12">
      <c r="A18" s="74" t="s">
        <v>214</v>
      </c>
      <c r="B18" s="75"/>
      <c r="C18" s="76"/>
      <c r="D18" s="77">
        <f t="shared" si="0"/>
        <v>0</v>
      </c>
    </row>
    <row r="19" spans="1:4" s="57" customFormat="1" ht="12">
      <c r="A19" s="78" t="s">
        <v>215</v>
      </c>
      <c r="B19" s="61"/>
      <c r="C19" s="76"/>
      <c r="D19" s="77">
        <f t="shared" ref="D19:D20" si="1">C19*52</f>
        <v>0</v>
      </c>
    </row>
    <row r="20" spans="1:4" s="57" customFormat="1" ht="12">
      <c r="A20" s="79" t="s">
        <v>216</v>
      </c>
      <c r="B20" s="80"/>
      <c r="C20" s="76"/>
      <c r="D20" s="77">
        <f t="shared" si="1"/>
        <v>0</v>
      </c>
    </row>
    <row r="22" spans="1:4" ht="28.5" customHeight="1">
      <c r="A22" s="58"/>
      <c r="B22" s="145" t="s">
        <v>217</v>
      </c>
      <c r="C22" s="145"/>
      <c r="D22" s="145"/>
    </row>
    <row r="24" spans="1:4">
      <c r="A24" s="59" t="s">
        <v>218</v>
      </c>
    </row>
    <row r="26" spans="1:4">
      <c r="A26" s="60"/>
    </row>
    <row r="27" spans="1:4">
      <c r="A27" s="60"/>
    </row>
    <row r="28" spans="1:4" ht="88.5" customHeight="1"/>
  </sheetData>
  <sheetProtection algorithmName="SHA-512" hashValue="TFaEbI4iTccaAEnf29uLqyO7/XB2zSV837aqtxNbpRd99My4c3FKkCPBUHr1zHAYUS5ChWNESfMj98SNAVCAaw==" saltValue="G/6CnLX1Xb9aRQuNEyJ5oA==" spinCount="100000" sheet="1" objects="1" scenarios="1"/>
  <protectedRanges>
    <protectedRange sqref="B2:C20" name="Bereik1"/>
  </protectedRanges>
  <mergeCells count="1">
    <mergeCell ref="B22:D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B3DA2-E2A2-49E9-B5F9-B10B7B1A67BD}">
  <dimension ref="A1:F6"/>
  <sheetViews>
    <sheetView workbookViewId="0">
      <selection activeCell="A3" sqref="A3"/>
    </sheetView>
  </sheetViews>
  <sheetFormatPr defaultRowHeight="15"/>
  <cols>
    <col min="1" max="1" width="42.85546875" customWidth="1"/>
    <col min="2" max="2" width="32.7109375" customWidth="1"/>
  </cols>
  <sheetData>
    <row r="1" spans="1:6" ht="26.45" customHeight="1" thickBot="1">
      <c r="A1" s="146" t="s">
        <v>219</v>
      </c>
      <c r="B1" s="147"/>
      <c r="C1" s="114"/>
      <c r="D1" s="114"/>
      <c r="E1" s="114"/>
      <c r="F1" s="114"/>
    </row>
    <row r="2" spans="1:6" ht="15.75" thickBot="1">
      <c r="A2" s="117" t="s">
        <v>220</v>
      </c>
      <c r="B2" s="118" t="s">
        <v>221</v>
      </c>
      <c r="C2" s="102"/>
      <c r="D2" s="102"/>
      <c r="E2" s="102"/>
      <c r="F2" s="102"/>
    </row>
    <row r="3" spans="1:6">
      <c r="A3" s="116" t="s">
        <v>222</v>
      </c>
      <c r="B3" s="119"/>
    </row>
    <row r="4" spans="1:6">
      <c r="A4" s="115" t="s">
        <v>223</v>
      </c>
      <c r="B4" s="119"/>
    </row>
    <row r="6" spans="1:6">
      <c r="A6" s="120" t="s">
        <v>224</v>
      </c>
      <c r="B6" s="120">
        <f>SUM(B3:B4)</f>
        <v>0</v>
      </c>
    </row>
  </sheetData>
  <sheetProtection algorithmName="SHA-512" hashValue="IDZVcGkJxvyKOBXsQghUTmj68Lb1YJjqNFZyl3nLskUgui6ydZElI87GpaK9FEKn6tv/zy34QD7wyCx5XfzwKw==" saltValue="l2+o05BOPkm6Wxb3okZwoA==" spinCount="100000" sheet="1" objects="1" scenarios="1"/>
  <protectedRanges>
    <protectedRange sqref="B3:B4" name="Bereik1"/>
  </protectedRanges>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6D13-3EFE-4EB0-AC9D-2449DAC927F1}">
  <dimension ref="A1:W56"/>
  <sheetViews>
    <sheetView tabSelected="1" topLeftCell="A45" workbookViewId="0">
      <selection activeCell="N55" sqref="N55"/>
    </sheetView>
  </sheetViews>
  <sheetFormatPr defaultRowHeight="15"/>
  <cols>
    <col min="2" max="2" width="35.140625" bestFit="1" customWidth="1"/>
    <col min="3" max="11" width="4.140625" style="12" customWidth="1"/>
    <col min="12" max="20" width="11.85546875" style="12" customWidth="1"/>
    <col min="21" max="21" width="3.140625" customWidth="1"/>
    <col min="22" max="22" width="13.28515625" style="12" customWidth="1"/>
  </cols>
  <sheetData>
    <row r="1" spans="1:22" ht="186" customHeight="1">
      <c r="A1" s="1" t="s">
        <v>0</v>
      </c>
      <c r="B1" s="2" t="s">
        <v>3</v>
      </c>
      <c r="C1" s="65" t="s">
        <v>225</v>
      </c>
      <c r="D1" s="65" t="s">
        <v>226</v>
      </c>
      <c r="E1" s="65" t="s">
        <v>227</v>
      </c>
      <c r="F1" s="65" t="s">
        <v>228</v>
      </c>
      <c r="G1" s="65" t="s">
        <v>229</v>
      </c>
      <c r="H1" s="66" t="s">
        <v>230</v>
      </c>
      <c r="I1" s="66" t="s">
        <v>231</v>
      </c>
      <c r="J1" s="66" t="s">
        <v>232</v>
      </c>
      <c r="K1" s="66" t="s">
        <v>233</v>
      </c>
      <c r="L1" s="67" t="str">
        <f t="shared" ref="L1:R1" si="0">"Kosten/jaar "&amp;MID(C1,15,100)</f>
        <v>Kosten/jaar handdoekautomaat</v>
      </c>
      <c r="M1" s="67" t="str">
        <f t="shared" si="0"/>
        <v>Kosten/jaar zeepautomaat</v>
      </c>
      <c r="N1" s="67" t="str">
        <f t="shared" si="0"/>
        <v>Kosten/jaar digitale luchtverfrisser</v>
      </c>
      <c r="O1" s="67" t="str">
        <f t="shared" si="0"/>
        <v>Kosten/jaar toiletrolautomaat</v>
      </c>
      <c r="P1" s="67" t="str">
        <f t="shared" si="0"/>
        <v>Kosten/jaar damesverbandcontainer</v>
      </c>
      <c r="Q1" s="67" t="str">
        <f t="shared" si="0"/>
        <v>Kosten/jaar toiletborstelhouder</v>
      </c>
      <c r="R1" s="67" t="str">
        <f t="shared" si="0"/>
        <v>Kosten/jaar toiletbrilreiniger</v>
      </c>
      <c r="S1" s="67" t="str">
        <f t="shared" ref="S1" si="1">"Kosten/jaar "&amp;MID(J1,15,100)</f>
        <v>Kosten/jaar schoonloopmat</v>
      </c>
      <c r="T1" s="67" t="str">
        <f>"Kosten/jaar "&amp;MID(K1,15,100)</f>
        <v>Kosten/jaar luiterboxen</v>
      </c>
      <c r="V1" s="68" t="s">
        <v>234</v>
      </c>
    </row>
    <row r="2" spans="1:22" s="57" customFormat="1" ht="12.75">
      <c r="A2" s="69">
        <v>1</v>
      </c>
      <c r="B2" s="16" t="s">
        <v>24</v>
      </c>
      <c r="C2" s="70">
        <f>SUMIF('Bijlage 1.0 Totaalgegevens'!$A:$A,$A2,'Bijlage 1.0 Totaalgegevens'!$Q:$Q)</f>
        <v>3</v>
      </c>
      <c r="D2" s="70">
        <f>SUMIF('Bijlage 1.0 Totaalgegevens'!$A:$A,$A2,'Bijlage 1.0 Totaalgegevens'!$O:$O)</f>
        <v>3</v>
      </c>
      <c r="E2" s="70">
        <f>SUMIF('Bijlage 1.0 Totaalgegevens'!$A:$A,$A2,'Bijlage 1.0 Totaalgegevens'!$M:$M)+IF(F2&gt;4,ROUND(F2*0.25,0),0)</f>
        <v>1</v>
      </c>
      <c r="F2" s="70">
        <f>SUMIF('Bijlage 1.0 Totaalgegevens'!$A:$A,$A2,'Bijlage 1.0 Totaalgegevens'!$I:$I)+SUMIF('Bijlage 1.0 Totaalgegevens'!$A:$A,$A2,'Bijlage 1.0 Totaalgegevens'!$J:$J)+SUMIF('Bijlage 1.0 Totaalgegevens'!$A:$A,$A2,'Bijlage 1.0 Totaalgegevens'!$K:$K)</f>
        <v>3</v>
      </c>
      <c r="G2" s="70">
        <f>SUMIF('Bijlage 1.0 Totaalgegevens'!$A:$A,$A2,'Bijlage 1.0 Totaalgegevens'!$I:$I)+SUMIF('Bijlage 1.0 Totaalgegevens'!$A:$A,$A2,'Bijlage 1.0 Totaalgegevens'!$K:$K)</f>
        <v>2</v>
      </c>
      <c r="H2" s="70">
        <f>SUMIF('Bijlage 1.0 Totaalgegevens'!$A:$A,$A2,'Bijlage 1.0 Totaalgegevens'!$I:$I)+SUMIF('Bijlage 1.0 Totaalgegevens'!$A:$A,$A2,'Bijlage 1.0 Totaalgegevens'!$J:$J)+SUMIF('Bijlage 1.0 Totaalgegevens'!$A:$A,$A2,'Bijlage 1.0 Totaalgegevens'!$K:$K)</f>
        <v>3</v>
      </c>
      <c r="I2" s="70">
        <f>SUMIF('Bijlage 1.0 Totaalgegevens'!$A:$A,$A2,'Bijlage 1.0 Totaalgegevens'!$I:$I)+SUMIF('Bijlage 1.0 Totaalgegevens'!$A:$A,$A2,'Bijlage 1.0 Totaalgegevens'!$J:$J)+SUMIF('Bijlage 1.0 Totaalgegevens'!$A:$A,$A2,'Bijlage 1.0 Totaalgegevens'!$K:$K)</f>
        <v>3</v>
      </c>
      <c r="J2" s="70">
        <f>SUMIF('Bijlage 1.0 Totaalgegevens'!$A:$A,$A2,'Bijlage 1.0 Totaalgegevens'!$P:$P)</f>
        <v>3</v>
      </c>
      <c r="K2" s="70"/>
      <c r="L2" s="71">
        <f>C2*'Bijlage 1.1 All-in prijzen'!$D$2</f>
        <v>0</v>
      </c>
      <c r="M2" s="71">
        <f>D2*'Bijlage 1.1 All-in prijzen'!$D$8</f>
        <v>0</v>
      </c>
      <c r="N2" s="71">
        <f>E2*'Bijlage 1.1 All-in prijzen'!$D$14</f>
        <v>0</v>
      </c>
      <c r="O2" s="71">
        <f>F2*'Bijlage 1.1 All-in prijzen'!$D$10</f>
        <v>0</v>
      </c>
      <c r="P2" s="71">
        <f>G2*'Bijlage 1.1 All-in prijzen'!$D$16</f>
        <v>0</v>
      </c>
      <c r="Q2" s="71">
        <f>H2*'Bijlage 1.1 All-in prijzen'!$D$12</f>
        <v>0</v>
      </c>
      <c r="R2" s="71">
        <f>I2*'Bijlage 1.1 All-in prijzen'!$D$17</f>
        <v>0</v>
      </c>
      <c r="S2" s="71">
        <f>J2*'Bijlage 1.1 All-in prijzen'!$D$19</f>
        <v>0</v>
      </c>
      <c r="T2" s="129">
        <f>K2*'Bijlage 1.1 All-in prijzen'!$D$15</f>
        <v>0</v>
      </c>
      <c r="V2" s="71">
        <f>SUM(L2:T2)</f>
        <v>0</v>
      </c>
    </row>
    <row r="3" spans="1:22" s="57" customFormat="1" ht="12.75">
      <c r="A3" s="72">
        <f>A2+1</f>
        <v>2</v>
      </c>
      <c r="B3" s="16" t="s">
        <v>32</v>
      </c>
      <c r="C3" s="69">
        <f>SUMIF('Bijlage 1.0 Totaalgegevens'!$A:$A,$A3,'Bijlage 1.0 Totaalgegevens'!$Q:$Q)</f>
        <v>6</v>
      </c>
      <c r="D3" s="70">
        <f>SUMIF('Bijlage 1.0 Totaalgegevens'!$A:$A,$A3,'Bijlage 1.0 Totaalgegevens'!$O:$O)</f>
        <v>6</v>
      </c>
      <c r="E3" s="70">
        <f>SUMIF('Bijlage 1.0 Totaalgegevens'!$A:$A,$A3,'Bijlage 1.0 Totaalgegevens'!$M:$M)+IF(F3&gt;4,ROUND(F3*0.25,0),0)</f>
        <v>7</v>
      </c>
      <c r="F3" s="70">
        <f>SUMIF('Bijlage 1.0 Totaalgegevens'!$A:$A,$A3,'Bijlage 1.0 Totaalgegevens'!$I:$I)+SUMIF('Bijlage 1.0 Totaalgegevens'!$A:$A,$A3,'Bijlage 1.0 Totaalgegevens'!$J:$J)+SUMIF('Bijlage 1.0 Totaalgegevens'!$A:$A,$A3,'Bijlage 1.0 Totaalgegevens'!$K:$K)</f>
        <v>12</v>
      </c>
      <c r="G3" s="70">
        <f>SUMIF('Bijlage 1.0 Totaalgegevens'!$A:$A,$A3,'Bijlage 1.0 Totaalgegevens'!$I:$I)+SUMIF('Bijlage 1.0 Totaalgegevens'!$A:$A,$A3,'Bijlage 1.0 Totaalgegevens'!$K:$K)</f>
        <v>7</v>
      </c>
      <c r="H3" s="70">
        <f>SUMIF('Bijlage 1.0 Totaalgegevens'!$A:$A,$A3,'Bijlage 1.0 Totaalgegevens'!$I:$I)+SUMIF('Bijlage 1.0 Totaalgegevens'!$A:$A,$A3,'Bijlage 1.0 Totaalgegevens'!$J:$J)+SUMIF('Bijlage 1.0 Totaalgegevens'!$A:$A,$A3,'Bijlage 1.0 Totaalgegevens'!$K:$K)</f>
        <v>12</v>
      </c>
      <c r="I3" s="70">
        <f>SUMIF('Bijlage 1.0 Totaalgegevens'!$A:$A,$A3,'Bijlage 1.0 Totaalgegevens'!$I:$I)+SUMIF('Bijlage 1.0 Totaalgegevens'!$A:$A,$A3,'Bijlage 1.0 Totaalgegevens'!$J:$J)+SUMIF('Bijlage 1.0 Totaalgegevens'!$A:$A,$A3,'Bijlage 1.0 Totaalgegevens'!$K:$K)</f>
        <v>12</v>
      </c>
      <c r="J3" s="70">
        <f>SUMIF('Bijlage 1.0 Totaalgegevens'!$A:$A,$A3,'Bijlage 1.0 Totaalgegevens'!$P:$P)</f>
        <v>0</v>
      </c>
      <c r="K3" s="70"/>
      <c r="L3" s="71">
        <f>C3*'Bijlage 1.1 All-in prijzen'!$D$3</f>
        <v>0</v>
      </c>
      <c r="M3" s="71">
        <f>D3*'Bijlage 1.1 All-in prijzen'!$D$9</f>
        <v>0</v>
      </c>
      <c r="N3" s="71">
        <f>E3*'Bijlage 1.1 All-in prijzen'!$D$14</f>
        <v>0</v>
      </c>
      <c r="O3" s="71">
        <f>F3*'Bijlage 1.1 All-in prijzen'!$D$11</f>
        <v>0</v>
      </c>
      <c r="P3" s="71">
        <f>G3*'Bijlage 1.1 All-in prijzen'!$D$16</f>
        <v>0</v>
      </c>
      <c r="Q3" s="71">
        <f>H3*'Bijlage 1.1 All-in prijzen'!$D$13</f>
        <v>0</v>
      </c>
      <c r="R3" s="71">
        <f>I3*'Bijlage 1.1 All-in prijzen'!$D$17</f>
        <v>0</v>
      </c>
      <c r="S3" s="71">
        <f>J3*'Bijlage 1.1 All-in prijzen'!$D$19</f>
        <v>0</v>
      </c>
      <c r="T3" s="129">
        <f>K3*'Bijlage 1.1 All-in prijzen'!$D$15</f>
        <v>0</v>
      </c>
      <c r="V3" s="71">
        <f t="shared" ref="V3:V34" si="2">SUM(L3:T3)</f>
        <v>0</v>
      </c>
    </row>
    <row r="4" spans="1:22" s="57" customFormat="1" ht="12.75">
      <c r="A4" s="72">
        <f t="shared" ref="A4:A34" si="3">A3+1</f>
        <v>3</v>
      </c>
      <c r="B4" s="16" t="s">
        <v>39</v>
      </c>
      <c r="C4" s="69">
        <f>SUMIF('Bijlage 1.0 Totaalgegevens'!$A:$A,$A4,'Bijlage 1.0 Totaalgegevens'!$Q:$Q)</f>
        <v>11</v>
      </c>
      <c r="D4" s="70">
        <f>SUMIF('Bijlage 1.0 Totaalgegevens'!$A:$A,$A4,'Bijlage 1.0 Totaalgegevens'!$O:$O)</f>
        <v>10</v>
      </c>
      <c r="E4" s="70">
        <f>SUMIF('Bijlage 1.0 Totaalgegevens'!$A:$A,$A4,'Bijlage 1.0 Totaalgegevens'!$M:$M)+IF(F4&gt;4,ROUND(F4*0.25,0),0)</f>
        <v>4</v>
      </c>
      <c r="F4" s="70">
        <f>SUMIF('Bijlage 1.0 Totaalgegevens'!$A:$A,$A4,'Bijlage 1.0 Totaalgegevens'!$I:$I)+SUMIF('Bijlage 1.0 Totaalgegevens'!$A:$A,$A4,'Bijlage 1.0 Totaalgegevens'!$J:$J)+SUMIF('Bijlage 1.0 Totaalgegevens'!$A:$A,$A4,'Bijlage 1.0 Totaalgegevens'!$K:$K)</f>
        <v>11</v>
      </c>
      <c r="G4" s="70">
        <f>SUMIF('Bijlage 1.0 Totaalgegevens'!$A:$A,$A4,'Bijlage 1.0 Totaalgegevens'!$I:$I)+SUMIF('Bijlage 1.0 Totaalgegevens'!$A:$A,$A4,'Bijlage 1.0 Totaalgegevens'!$K:$K)</f>
        <v>3</v>
      </c>
      <c r="H4" s="70">
        <f>SUMIF('Bijlage 1.0 Totaalgegevens'!$A:$A,$A4,'Bijlage 1.0 Totaalgegevens'!$I:$I)+SUMIF('Bijlage 1.0 Totaalgegevens'!$A:$A,$A4,'Bijlage 1.0 Totaalgegevens'!$J:$J)+SUMIF('Bijlage 1.0 Totaalgegevens'!$A:$A,$A4,'Bijlage 1.0 Totaalgegevens'!$K:$K)</f>
        <v>11</v>
      </c>
      <c r="I4" s="70">
        <f>SUMIF('Bijlage 1.0 Totaalgegevens'!$A:$A,$A4,'Bijlage 1.0 Totaalgegevens'!$I:$I)+SUMIF('Bijlage 1.0 Totaalgegevens'!$A:$A,$A4,'Bijlage 1.0 Totaalgegevens'!$J:$J)+SUMIF('Bijlage 1.0 Totaalgegevens'!$A:$A,$A4,'Bijlage 1.0 Totaalgegevens'!$K:$K)</f>
        <v>11</v>
      </c>
      <c r="J4" s="70">
        <f>SUMIF('Bijlage 1.0 Totaalgegevens'!$A:$A,$A4,'Bijlage 1.0 Totaalgegevens'!$P:$P)</f>
        <v>0</v>
      </c>
      <c r="K4" s="70"/>
      <c r="L4" s="71">
        <f>C4*'Bijlage 1.1 All-in prijzen'!$D$3</f>
        <v>0</v>
      </c>
      <c r="M4" s="71">
        <f>D4*'Bijlage 1.1 All-in prijzen'!$D$9</f>
        <v>0</v>
      </c>
      <c r="N4" s="71">
        <f>E4*'Bijlage 1.1 All-in prijzen'!$D$14</f>
        <v>0</v>
      </c>
      <c r="O4" s="71">
        <f>F4*'Bijlage 1.1 All-in prijzen'!$D$11</f>
        <v>0</v>
      </c>
      <c r="P4" s="71">
        <f>G4*'Bijlage 1.1 All-in prijzen'!$D$16</f>
        <v>0</v>
      </c>
      <c r="Q4" s="71">
        <f>H4*'Bijlage 1.1 All-in prijzen'!$D$13</f>
        <v>0</v>
      </c>
      <c r="R4" s="71">
        <f>I4*'Bijlage 1.1 All-in prijzen'!$D$17</f>
        <v>0</v>
      </c>
      <c r="S4" s="71">
        <f>J4*'Bijlage 1.1 All-in prijzen'!$D$19</f>
        <v>0</v>
      </c>
      <c r="T4" s="129">
        <f>K4*'Bijlage 1.1 All-in prijzen'!$D$15</f>
        <v>0</v>
      </c>
      <c r="V4" s="71">
        <f t="shared" si="2"/>
        <v>0</v>
      </c>
    </row>
    <row r="5" spans="1:22" s="57" customFormat="1" ht="12.75">
      <c r="A5" s="72">
        <f t="shared" si="3"/>
        <v>4</v>
      </c>
      <c r="B5" s="16" t="s">
        <v>44</v>
      </c>
      <c r="C5" s="69">
        <f>SUMIF('Bijlage 1.0 Totaalgegevens'!$A:$A,$A5,'Bijlage 1.0 Totaalgegevens'!$Q:$Q)</f>
        <v>17</v>
      </c>
      <c r="D5" s="70">
        <f>SUMIF('Bijlage 1.0 Totaalgegevens'!$A:$A,$A5,'Bijlage 1.0 Totaalgegevens'!$O:$O)</f>
        <v>11</v>
      </c>
      <c r="E5" s="70">
        <f>SUMIF('Bijlage 1.0 Totaalgegevens'!$A:$A,$A5,'Bijlage 1.0 Totaalgegevens'!$M:$M)+IF(F5&gt;4,ROUND(F5*0.25,0),0)</f>
        <v>2</v>
      </c>
      <c r="F5" s="70">
        <f>SUMIF('Bijlage 1.0 Totaalgegevens'!$A:$A,$A5,'Bijlage 1.0 Totaalgegevens'!$I:$I)+SUMIF('Bijlage 1.0 Totaalgegevens'!$A:$A,$A5,'Bijlage 1.0 Totaalgegevens'!$J:$J)+SUMIF('Bijlage 1.0 Totaalgegevens'!$A:$A,$A5,'Bijlage 1.0 Totaalgegevens'!$K:$K)</f>
        <v>7</v>
      </c>
      <c r="G5" s="70">
        <f>SUMIF('Bijlage 1.0 Totaalgegevens'!$A:$A,$A5,'Bijlage 1.0 Totaalgegevens'!$I:$I)+SUMIF('Bijlage 1.0 Totaalgegevens'!$A:$A,$A5,'Bijlage 1.0 Totaalgegevens'!$K:$K)</f>
        <v>3</v>
      </c>
      <c r="H5" s="70">
        <f>SUMIF('Bijlage 1.0 Totaalgegevens'!$A:$A,$A5,'Bijlage 1.0 Totaalgegevens'!$I:$I)+SUMIF('Bijlage 1.0 Totaalgegevens'!$A:$A,$A5,'Bijlage 1.0 Totaalgegevens'!$J:$J)+SUMIF('Bijlage 1.0 Totaalgegevens'!$A:$A,$A5,'Bijlage 1.0 Totaalgegevens'!$K:$K)</f>
        <v>7</v>
      </c>
      <c r="I5" s="70">
        <f>SUMIF('Bijlage 1.0 Totaalgegevens'!$A:$A,$A5,'Bijlage 1.0 Totaalgegevens'!$I:$I)+SUMIF('Bijlage 1.0 Totaalgegevens'!$A:$A,$A5,'Bijlage 1.0 Totaalgegevens'!$J:$J)+SUMIF('Bijlage 1.0 Totaalgegevens'!$A:$A,$A5,'Bijlage 1.0 Totaalgegevens'!$K:$K)</f>
        <v>7</v>
      </c>
      <c r="J5" s="70">
        <f>SUMIF('Bijlage 1.0 Totaalgegevens'!$A:$A,$A5,'Bijlage 1.0 Totaalgegevens'!$P:$P)</f>
        <v>11</v>
      </c>
      <c r="K5" s="70"/>
      <c r="L5" s="71">
        <f>C5*'Bijlage 1.1 All-in prijzen'!$D$2</f>
        <v>0</v>
      </c>
      <c r="M5" s="71">
        <f>D5*'Bijlage 1.1 All-in prijzen'!$D$8</f>
        <v>0</v>
      </c>
      <c r="N5" s="71">
        <f>E5*'Bijlage 1.1 All-in prijzen'!$D$14</f>
        <v>0</v>
      </c>
      <c r="O5" s="71">
        <f>F5*'Bijlage 1.1 All-in prijzen'!$D$10</f>
        <v>0</v>
      </c>
      <c r="P5" s="71">
        <f>G5*'Bijlage 1.1 All-in prijzen'!$D$16</f>
        <v>0</v>
      </c>
      <c r="Q5" s="71">
        <f>H5*'Bijlage 1.1 All-in prijzen'!$D$12</f>
        <v>0</v>
      </c>
      <c r="R5" s="71">
        <f>I5*'Bijlage 1.1 All-in prijzen'!$D$17</f>
        <v>0</v>
      </c>
      <c r="S5" s="71">
        <f>J5*'Bijlage 1.1 All-in prijzen'!$D$19</f>
        <v>0</v>
      </c>
      <c r="T5" s="129">
        <f>K5*'Bijlage 1.1 All-in prijzen'!$D$15</f>
        <v>0</v>
      </c>
      <c r="V5" s="71">
        <f t="shared" si="2"/>
        <v>0</v>
      </c>
    </row>
    <row r="6" spans="1:22" s="57" customFormat="1" ht="12.75">
      <c r="A6" s="72">
        <f t="shared" si="3"/>
        <v>5</v>
      </c>
      <c r="B6" s="16" t="s">
        <v>47</v>
      </c>
      <c r="C6" s="69">
        <f>SUMIF('Bijlage 1.0 Totaalgegevens'!$A:$A,$A6,'Bijlage 1.0 Totaalgegevens'!$Q:$Q)</f>
        <v>7</v>
      </c>
      <c r="D6" s="70">
        <f>SUMIF('Bijlage 1.0 Totaalgegevens'!$A:$A,$A6,'Bijlage 1.0 Totaalgegevens'!$O:$O)</f>
        <v>25</v>
      </c>
      <c r="E6" s="70">
        <f>SUMIF('Bijlage 1.0 Totaalgegevens'!$A:$A,$A6,'Bijlage 1.0 Totaalgegevens'!$M:$M)+IF(F6&gt;4,ROUND(F6*0.25,0),0)</f>
        <v>7</v>
      </c>
      <c r="F6" s="70">
        <f>SUMIF('Bijlage 1.0 Totaalgegevens'!$A:$A,$A6,'Bijlage 1.0 Totaalgegevens'!$I:$I)+SUMIF('Bijlage 1.0 Totaalgegevens'!$A:$A,$A6,'Bijlage 1.0 Totaalgegevens'!$J:$J)+SUMIF('Bijlage 1.0 Totaalgegevens'!$A:$A,$A6,'Bijlage 1.0 Totaalgegevens'!$K:$K)</f>
        <v>21</v>
      </c>
      <c r="G6" s="70">
        <f>SUMIF('Bijlage 1.0 Totaalgegevens'!$A:$A,$A6,'Bijlage 1.0 Totaalgegevens'!$I:$I)+SUMIF('Bijlage 1.0 Totaalgegevens'!$A:$A,$A6,'Bijlage 1.0 Totaalgegevens'!$K:$K)</f>
        <v>11</v>
      </c>
      <c r="H6" s="70">
        <f>SUMIF('Bijlage 1.0 Totaalgegevens'!$A:$A,$A6,'Bijlage 1.0 Totaalgegevens'!$I:$I)+SUMIF('Bijlage 1.0 Totaalgegevens'!$A:$A,$A6,'Bijlage 1.0 Totaalgegevens'!$J:$J)+SUMIF('Bijlage 1.0 Totaalgegevens'!$A:$A,$A6,'Bijlage 1.0 Totaalgegevens'!$K:$K)</f>
        <v>21</v>
      </c>
      <c r="I6" s="70">
        <f>SUMIF('Bijlage 1.0 Totaalgegevens'!$A:$A,$A6,'Bijlage 1.0 Totaalgegevens'!$I:$I)+SUMIF('Bijlage 1.0 Totaalgegevens'!$A:$A,$A6,'Bijlage 1.0 Totaalgegevens'!$J:$J)+SUMIF('Bijlage 1.0 Totaalgegevens'!$A:$A,$A6,'Bijlage 1.0 Totaalgegevens'!$K:$K)</f>
        <v>21</v>
      </c>
      <c r="J6" s="70">
        <f>SUMIF('Bijlage 1.0 Totaalgegevens'!$A:$A,$A6,'Bijlage 1.0 Totaalgegevens'!$P:$P)</f>
        <v>0</v>
      </c>
      <c r="K6" s="70"/>
      <c r="L6" s="71">
        <f>C6*'Bijlage 1.1 All-in prijzen'!$D$3</f>
        <v>0</v>
      </c>
      <c r="M6" s="71">
        <f>D6*'Bijlage 1.1 All-in prijzen'!$D$9</f>
        <v>0</v>
      </c>
      <c r="N6" s="71">
        <f>E6*'Bijlage 1.1 All-in prijzen'!$D$14</f>
        <v>0</v>
      </c>
      <c r="O6" s="71">
        <f>F6*'Bijlage 1.1 All-in prijzen'!$D$11</f>
        <v>0</v>
      </c>
      <c r="P6" s="71">
        <f>G6*'Bijlage 1.1 All-in prijzen'!$D$16</f>
        <v>0</v>
      </c>
      <c r="Q6" s="71">
        <f>H6*'Bijlage 1.1 All-in prijzen'!$D$13</f>
        <v>0</v>
      </c>
      <c r="R6" s="71">
        <f>I6*'Bijlage 1.1 All-in prijzen'!$D$17</f>
        <v>0</v>
      </c>
      <c r="S6" s="71">
        <f>J6*'Bijlage 1.1 All-in prijzen'!$D$19</f>
        <v>0</v>
      </c>
      <c r="T6" s="129">
        <f>K6*'Bijlage 1.1 All-in prijzen'!$D$15</f>
        <v>0</v>
      </c>
      <c r="V6" s="71">
        <f t="shared" si="2"/>
        <v>0</v>
      </c>
    </row>
    <row r="7" spans="1:22" s="57" customFormat="1" ht="12.75">
      <c r="A7" s="72">
        <f t="shared" si="3"/>
        <v>6</v>
      </c>
      <c r="B7" s="16" t="s">
        <v>52</v>
      </c>
      <c r="C7" s="69">
        <f>SUMIF('Bijlage 1.0 Totaalgegevens'!$A:$A,$A7,'Bijlage 1.0 Totaalgegevens'!$Q:$Q)</f>
        <v>4</v>
      </c>
      <c r="D7" s="70">
        <f>SUMIF('Bijlage 1.0 Totaalgegevens'!$A:$A,$A7,'Bijlage 1.0 Totaalgegevens'!$O:$O)</f>
        <v>2</v>
      </c>
      <c r="E7" s="70">
        <f>SUMIF('Bijlage 1.0 Totaalgegevens'!$A:$A,$A7,'Bijlage 1.0 Totaalgegevens'!$M:$M)+IF(F7&gt;4,ROUND(F7*0.25,0),0)</f>
        <v>1</v>
      </c>
      <c r="F7" s="70">
        <f>SUMIF('Bijlage 1.0 Totaalgegevens'!$A:$A,$A7,'Bijlage 1.0 Totaalgegevens'!$I:$I)+SUMIF('Bijlage 1.0 Totaalgegevens'!$A:$A,$A7,'Bijlage 1.0 Totaalgegevens'!$J:$J)+SUMIF('Bijlage 1.0 Totaalgegevens'!$A:$A,$A7,'Bijlage 1.0 Totaalgegevens'!$K:$K)</f>
        <v>2</v>
      </c>
      <c r="G7" s="70">
        <f>SUMIF('Bijlage 1.0 Totaalgegevens'!$A:$A,$A7,'Bijlage 1.0 Totaalgegevens'!$I:$I)+SUMIF('Bijlage 1.0 Totaalgegevens'!$A:$A,$A7,'Bijlage 1.0 Totaalgegevens'!$K:$K)</f>
        <v>1</v>
      </c>
      <c r="H7" s="70">
        <f>SUMIF('Bijlage 1.0 Totaalgegevens'!$A:$A,$A7,'Bijlage 1.0 Totaalgegevens'!$I:$I)+SUMIF('Bijlage 1.0 Totaalgegevens'!$A:$A,$A7,'Bijlage 1.0 Totaalgegevens'!$J:$J)+SUMIF('Bijlage 1.0 Totaalgegevens'!$A:$A,$A7,'Bijlage 1.0 Totaalgegevens'!$K:$K)</f>
        <v>2</v>
      </c>
      <c r="I7" s="70">
        <f>SUMIF('Bijlage 1.0 Totaalgegevens'!$A:$A,$A7,'Bijlage 1.0 Totaalgegevens'!$I:$I)+SUMIF('Bijlage 1.0 Totaalgegevens'!$A:$A,$A7,'Bijlage 1.0 Totaalgegevens'!$J:$J)+SUMIF('Bijlage 1.0 Totaalgegevens'!$A:$A,$A7,'Bijlage 1.0 Totaalgegevens'!$K:$K)</f>
        <v>2</v>
      </c>
      <c r="J7" s="70">
        <f>SUMIF('Bijlage 1.0 Totaalgegevens'!$A:$A,$A7,'Bijlage 1.0 Totaalgegevens'!$P:$P)</f>
        <v>0</v>
      </c>
      <c r="K7" s="70"/>
      <c r="L7" s="71">
        <f>C7*'Bijlage 1.1 All-in prijzen'!$D$2</f>
        <v>0</v>
      </c>
      <c r="M7" s="71">
        <f>D7*'Bijlage 1.1 All-in prijzen'!$D$8</f>
        <v>0</v>
      </c>
      <c r="N7" s="71">
        <f>E7*'Bijlage 1.1 All-in prijzen'!$D$14</f>
        <v>0</v>
      </c>
      <c r="O7" s="71">
        <f>F7*'Bijlage 1.1 All-in prijzen'!$D$10</f>
        <v>0</v>
      </c>
      <c r="P7" s="71">
        <f>G7*'Bijlage 1.1 All-in prijzen'!$D$16</f>
        <v>0</v>
      </c>
      <c r="Q7" s="71">
        <f>H7*'Bijlage 1.1 All-in prijzen'!$D$12</f>
        <v>0</v>
      </c>
      <c r="R7" s="71">
        <f>I7*'Bijlage 1.1 All-in prijzen'!$D$17</f>
        <v>0</v>
      </c>
      <c r="S7" s="71">
        <f>J7*'Bijlage 1.1 All-in prijzen'!$D$19</f>
        <v>0</v>
      </c>
      <c r="T7" s="129">
        <f>K7*'Bijlage 1.1 All-in prijzen'!$D$15</f>
        <v>0</v>
      </c>
      <c r="V7" s="71">
        <f t="shared" si="2"/>
        <v>0</v>
      </c>
    </row>
    <row r="8" spans="1:22" s="57" customFormat="1" ht="12.75">
      <c r="A8" s="72">
        <f t="shared" si="3"/>
        <v>7</v>
      </c>
      <c r="B8" s="16" t="s">
        <v>57</v>
      </c>
      <c r="C8" s="69">
        <f>SUMIF('Bijlage 1.0 Totaalgegevens'!$A:$A,$A8,'Bijlage 1.0 Totaalgegevens'!$Q:$Q)</f>
        <v>14</v>
      </c>
      <c r="D8" s="70">
        <f>SUMIF('Bijlage 1.0 Totaalgegevens'!$A:$A,$A8,'Bijlage 1.0 Totaalgegevens'!$O:$O)</f>
        <v>24</v>
      </c>
      <c r="E8" s="70">
        <f>SUMIF('Bijlage 1.0 Totaalgegevens'!$A:$A,$A8,'Bijlage 1.0 Totaalgegevens'!$M:$M)+IF(F8&gt;4,ROUND(F8*0.25,0),0)</f>
        <v>9</v>
      </c>
      <c r="F8" s="70">
        <f>SUMIF('Bijlage 1.0 Totaalgegevens'!$A:$A,$A8,'Bijlage 1.0 Totaalgegevens'!$I:$I)+SUMIF('Bijlage 1.0 Totaalgegevens'!$A:$A,$A8,'Bijlage 1.0 Totaalgegevens'!$J:$J)+SUMIF('Bijlage 1.0 Totaalgegevens'!$A:$A,$A8,'Bijlage 1.0 Totaalgegevens'!$K:$K)</f>
        <v>26</v>
      </c>
      <c r="G8" s="70">
        <f>SUMIF('Bijlage 1.0 Totaalgegevens'!$A:$A,$A8,'Bijlage 1.0 Totaalgegevens'!$I:$I)+SUMIF('Bijlage 1.0 Totaalgegevens'!$A:$A,$A8,'Bijlage 1.0 Totaalgegevens'!$K:$K)</f>
        <v>15</v>
      </c>
      <c r="H8" s="70">
        <f>SUMIF('Bijlage 1.0 Totaalgegevens'!$A:$A,$A8,'Bijlage 1.0 Totaalgegevens'!$I:$I)+SUMIF('Bijlage 1.0 Totaalgegevens'!$A:$A,$A8,'Bijlage 1.0 Totaalgegevens'!$J:$J)+SUMIF('Bijlage 1.0 Totaalgegevens'!$A:$A,$A8,'Bijlage 1.0 Totaalgegevens'!$K:$K)</f>
        <v>26</v>
      </c>
      <c r="I8" s="70">
        <f>SUMIF('Bijlage 1.0 Totaalgegevens'!$A:$A,$A8,'Bijlage 1.0 Totaalgegevens'!$I:$I)+SUMIF('Bijlage 1.0 Totaalgegevens'!$A:$A,$A8,'Bijlage 1.0 Totaalgegevens'!$J:$J)+SUMIF('Bijlage 1.0 Totaalgegevens'!$A:$A,$A8,'Bijlage 1.0 Totaalgegevens'!$K:$K)</f>
        <v>26</v>
      </c>
      <c r="J8" s="70">
        <f>SUMIF('Bijlage 1.0 Totaalgegevens'!$A:$A,$A8,'Bijlage 1.0 Totaalgegevens'!$P:$P)</f>
        <v>2</v>
      </c>
      <c r="K8" s="70"/>
      <c r="L8" s="71">
        <f>C8*'Bijlage 1.1 All-in prijzen'!$D$3</f>
        <v>0</v>
      </c>
      <c r="M8" s="71">
        <f>D8*'Bijlage 1.1 All-in prijzen'!$D$9</f>
        <v>0</v>
      </c>
      <c r="N8" s="71">
        <f>E8*'Bijlage 1.1 All-in prijzen'!$D$14</f>
        <v>0</v>
      </c>
      <c r="O8" s="71">
        <f>F8*'Bijlage 1.1 All-in prijzen'!$D$11</f>
        <v>0</v>
      </c>
      <c r="P8" s="71">
        <f>G8*'Bijlage 1.1 All-in prijzen'!$D$16</f>
        <v>0</v>
      </c>
      <c r="Q8" s="71">
        <f>H8*'Bijlage 1.1 All-in prijzen'!$D$13</f>
        <v>0</v>
      </c>
      <c r="R8" s="71">
        <f>I8*'Bijlage 1.1 All-in prijzen'!$D$17</f>
        <v>0</v>
      </c>
      <c r="S8" s="71">
        <f>J8*'Bijlage 1.1 All-in prijzen'!$D$19</f>
        <v>0</v>
      </c>
      <c r="T8" s="129">
        <f>K8*'Bijlage 1.1 All-in prijzen'!$D$15</f>
        <v>0</v>
      </c>
      <c r="V8" s="71">
        <f t="shared" si="2"/>
        <v>0</v>
      </c>
    </row>
    <row r="9" spans="1:22" s="57" customFormat="1" ht="12.75">
      <c r="A9" s="72">
        <f t="shared" si="3"/>
        <v>8</v>
      </c>
      <c r="B9" s="16" t="s">
        <v>63</v>
      </c>
      <c r="C9" s="69">
        <f>SUMIF('Bijlage 1.0 Totaalgegevens'!$A:$A,$A9,'Bijlage 1.0 Totaalgegevens'!$Q:$Q)</f>
        <v>4</v>
      </c>
      <c r="D9" s="70">
        <f>SUMIF('Bijlage 1.0 Totaalgegevens'!$A:$A,$A9,'Bijlage 1.0 Totaalgegevens'!$O:$O)</f>
        <v>6</v>
      </c>
      <c r="E9" s="70">
        <f>SUMIF('Bijlage 1.0 Totaalgegevens'!$A:$A,$A9,'Bijlage 1.0 Totaalgegevens'!$M:$M)+IF(F9&gt;4,ROUND(F9*0.25,0),0)</f>
        <v>2</v>
      </c>
      <c r="F9" s="70">
        <f>SUMIF('Bijlage 1.0 Totaalgegevens'!$A:$A,$A9,'Bijlage 1.0 Totaalgegevens'!$I:$I)+SUMIF('Bijlage 1.0 Totaalgegevens'!$A:$A,$A9,'Bijlage 1.0 Totaalgegevens'!$J:$J)+SUMIF('Bijlage 1.0 Totaalgegevens'!$A:$A,$A9,'Bijlage 1.0 Totaalgegevens'!$K:$K)</f>
        <v>9</v>
      </c>
      <c r="G9" s="70">
        <f>SUMIF('Bijlage 1.0 Totaalgegevens'!$A:$A,$A9,'Bijlage 1.0 Totaalgegevens'!$I:$I)+SUMIF('Bijlage 1.0 Totaalgegevens'!$A:$A,$A9,'Bijlage 1.0 Totaalgegevens'!$K:$K)</f>
        <v>5</v>
      </c>
      <c r="H9" s="70">
        <f>SUMIF('Bijlage 1.0 Totaalgegevens'!$A:$A,$A9,'Bijlage 1.0 Totaalgegevens'!$I:$I)+SUMIF('Bijlage 1.0 Totaalgegevens'!$A:$A,$A9,'Bijlage 1.0 Totaalgegevens'!$J:$J)+SUMIF('Bijlage 1.0 Totaalgegevens'!$A:$A,$A9,'Bijlage 1.0 Totaalgegevens'!$K:$K)</f>
        <v>9</v>
      </c>
      <c r="I9" s="70">
        <f>SUMIF('Bijlage 1.0 Totaalgegevens'!$A:$A,$A9,'Bijlage 1.0 Totaalgegevens'!$I:$I)+SUMIF('Bijlage 1.0 Totaalgegevens'!$A:$A,$A9,'Bijlage 1.0 Totaalgegevens'!$J:$J)+SUMIF('Bijlage 1.0 Totaalgegevens'!$A:$A,$A9,'Bijlage 1.0 Totaalgegevens'!$K:$K)</f>
        <v>9</v>
      </c>
      <c r="J9" s="70">
        <f>SUMIF('Bijlage 1.0 Totaalgegevens'!$A:$A,$A9,'Bijlage 1.0 Totaalgegevens'!$P:$P)</f>
        <v>0</v>
      </c>
      <c r="K9" s="70"/>
      <c r="L9" s="71">
        <f>C9*'Bijlage 1.1 All-in prijzen'!$D$3</f>
        <v>0</v>
      </c>
      <c r="M9" s="71">
        <f>D9*'Bijlage 1.1 All-in prijzen'!$D$9</f>
        <v>0</v>
      </c>
      <c r="N9" s="71">
        <f>E9*'Bijlage 1.1 All-in prijzen'!$D$14</f>
        <v>0</v>
      </c>
      <c r="O9" s="71">
        <f>F9*'Bijlage 1.1 All-in prijzen'!$D$11</f>
        <v>0</v>
      </c>
      <c r="P9" s="71">
        <f>G9*'Bijlage 1.1 All-in prijzen'!$D$16</f>
        <v>0</v>
      </c>
      <c r="Q9" s="71">
        <f>H9*'Bijlage 1.1 All-in prijzen'!$D$13</f>
        <v>0</v>
      </c>
      <c r="R9" s="71">
        <f>I9*'Bijlage 1.1 All-in prijzen'!$D$17</f>
        <v>0</v>
      </c>
      <c r="S9" s="71">
        <f>J9*'Bijlage 1.1 All-in prijzen'!$D$19</f>
        <v>0</v>
      </c>
      <c r="T9" s="129">
        <f>K9*'Bijlage 1.1 All-in prijzen'!$D$15</f>
        <v>0</v>
      </c>
      <c r="V9" s="71">
        <f t="shared" si="2"/>
        <v>0</v>
      </c>
    </row>
    <row r="10" spans="1:22" s="57" customFormat="1" ht="12.75">
      <c r="A10" s="72">
        <f t="shared" si="3"/>
        <v>9</v>
      </c>
      <c r="B10" s="16" t="s">
        <v>65</v>
      </c>
      <c r="C10" s="69">
        <f>SUMIF('Bijlage 1.0 Totaalgegevens'!$A:$A,$A10,'Bijlage 1.0 Totaalgegevens'!$Q:$Q)</f>
        <v>0</v>
      </c>
      <c r="D10" s="70">
        <f>SUMIF('Bijlage 1.0 Totaalgegevens'!$A:$A,$A10,'Bijlage 1.0 Totaalgegevens'!$O:$O)</f>
        <v>2</v>
      </c>
      <c r="E10" s="70">
        <f>SUMIF('Bijlage 1.0 Totaalgegevens'!$A:$A,$A10,'Bijlage 1.0 Totaalgegevens'!$M:$M)+IF(F10&gt;4,ROUND(F10*0.25,0),0)</f>
        <v>3</v>
      </c>
      <c r="F10" s="70">
        <f>SUMIF('Bijlage 1.0 Totaalgegevens'!$A:$A,$A10,'Bijlage 1.0 Totaalgegevens'!$I:$I)+SUMIF('Bijlage 1.0 Totaalgegevens'!$A:$A,$A10,'Bijlage 1.0 Totaalgegevens'!$J:$J)+SUMIF('Bijlage 1.0 Totaalgegevens'!$A:$A,$A10,'Bijlage 1.0 Totaalgegevens'!$K:$K)</f>
        <v>5</v>
      </c>
      <c r="G10" s="70">
        <f>SUMIF('Bijlage 1.0 Totaalgegevens'!$A:$A,$A10,'Bijlage 1.0 Totaalgegevens'!$I:$I)+SUMIF('Bijlage 1.0 Totaalgegevens'!$A:$A,$A10,'Bijlage 1.0 Totaalgegevens'!$K:$K)</f>
        <v>3</v>
      </c>
      <c r="H10" s="70">
        <f>SUMIF('Bijlage 1.0 Totaalgegevens'!$A:$A,$A10,'Bijlage 1.0 Totaalgegevens'!$I:$I)+SUMIF('Bijlage 1.0 Totaalgegevens'!$A:$A,$A10,'Bijlage 1.0 Totaalgegevens'!$J:$J)+SUMIF('Bijlage 1.0 Totaalgegevens'!$A:$A,$A10,'Bijlage 1.0 Totaalgegevens'!$K:$K)</f>
        <v>5</v>
      </c>
      <c r="I10" s="70">
        <f>SUMIF('Bijlage 1.0 Totaalgegevens'!$A:$A,$A10,'Bijlage 1.0 Totaalgegevens'!$I:$I)+SUMIF('Bijlage 1.0 Totaalgegevens'!$A:$A,$A10,'Bijlage 1.0 Totaalgegevens'!$J:$J)+SUMIF('Bijlage 1.0 Totaalgegevens'!$A:$A,$A10,'Bijlage 1.0 Totaalgegevens'!$K:$K)</f>
        <v>5</v>
      </c>
      <c r="J10" s="70">
        <f>SUMIF('Bijlage 1.0 Totaalgegevens'!$A:$A,$A10,'Bijlage 1.0 Totaalgegevens'!$P:$P)</f>
        <v>0</v>
      </c>
      <c r="K10" s="70"/>
      <c r="L10" s="71">
        <f>C10*'Bijlage 1.1 All-in prijzen'!$D$3</f>
        <v>0</v>
      </c>
      <c r="M10" s="71">
        <f>D10*'Bijlage 1.1 All-in prijzen'!$D$9</f>
        <v>0</v>
      </c>
      <c r="N10" s="71">
        <f>E10*'Bijlage 1.1 All-in prijzen'!$D$14</f>
        <v>0</v>
      </c>
      <c r="O10" s="71">
        <f>F10*'Bijlage 1.1 All-in prijzen'!$D$11</f>
        <v>0</v>
      </c>
      <c r="P10" s="71">
        <f>G10*'Bijlage 1.1 All-in prijzen'!$D$16</f>
        <v>0</v>
      </c>
      <c r="Q10" s="71">
        <f>H10*'Bijlage 1.1 All-in prijzen'!$D$13</f>
        <v>0</v>
      </c>
      <c r="R10" s="71">
        <f>I10*'Bijlage 1.1 All-in prijzen'!$D$17</f>
        <v>0</v>
      </c>
      <c r="S10" s="71">
        <f>J10*'Bijlage 1.1 All-in prijzen'!$D$19</f>
        <v>0</v>
      </c>
      <c r="T10" s="129">
        <f>K10*'Bijlage 1.1 All-in prijzen'!$D$15</f>
        <v>0</v>
      </c>
      <c r="V10" s="71">
        <f t="shared" si="2"/>
        <v>0</v>
      </c>
    </row>
    <row r="11" spans="1:22" s="57" customFormat="1" ht="12.75">
      <c r="A11" s="72">
        <f t="shared" si="3"/>
        <v>10</v>
      </c>
      <c r="B11" s="16" t="s">
        <v>73</v>
      </c>
      <c r="C11" s="69">
        <f>SUMIF('Bijlage 1.0 Totaalgegevens'!$A:$A,$A11,'Bijlage 1.0 Totaalgegevens'!$Q:$Q)</f>
        <v>7</v>
      </c>
      <c r="D11" s="70">
        <f>SUMIF('Bijlage 1.0 Totaalgegevens'!$A:$A,$A11,'Bijlage 1.0 Totaalgegevens'!$O:$O)</f>
        <v>1</v>
      </c>
      <c r="E11" s="70">
        <f>SUMIF('Bijlage 1.0 Totaalgegevens'!$A:$A,$A11,'Bijlage 1.0 Totaalgegevens'!$M:$M)+IF(F11&gt;4,ROUND(F11*0.25,0),0)</f>
        <v>1</v>
      </c>
      <c r="F11" s="70">
        <f>SUMIF('Bijlage 1.0 Totaalgegevens'!$A:$A,$A11,'Bijlage 1.0 Totaalgegevens'!$I:$I)+SUMIF('Bijlage 1.0 Totaalgegevens'!$A:$A,$A11,'Bijlage 1.0 Totaalgegevens'!$J:$J)+SUMIF('Bijlage 1.0 Totaalgegevens'!$A:$A,$A11,'Bijlage 1.0 Totaalgegevens'!$K:$K)</f>
        <v>2</v>
      </c>
      <c r="G11" s="70">
        <f>SUMIF('Bijlage 1.0 Totaalgegevens'!$A:$A,$A11,'Bijlage 1.0 Totaalgegevens'!$I:$I)+SUMIF('Bijlage 1.0 Totaalgegevens'!$A:$A,$A11,'Bijlage 1.0 Totaalgegevens'!$K:$K)</f>
        <v>2</v>
      </c>
      <c r="H11" s="70">
        <f>SUMIF('Bijlage 1.0 Totaalgegevens'!$A:$A,$A11,'Bijlage 1.0 Totaalgegevens'!$I:$I)+SUMIF('Bijlage 1.0 Totaalgegevens'!$A:$A,$A11,'Bijlage 1.0 Totaalgegevens'!$J:$J)+SUMIF('Bijlage 1.0 Totaalgegevens'!$A:$A,$A11,'Bijlage 1.0 Totaalgegevens'!$K:$K)</f>
        <v>2</v>
      </c>
      <c r="I11" s="70">
        <f>SUMIF('Bijlage 1.0 Totaalgegevens'!$A:$A,$A11,'Bijlage 1.0 Totaalgegevens'!$I:$I)+SUMIF('Bijlage 1.0 Totaalgegevens'!$A:$A,$A11,'Bijlage 1.0 Totaalgegevens'!$J:$J)+SUMIF('Bijlage 1.0 Totaalgegevens'!$A:$A,$A11,'Bijlage 1.0 Totaalgegevens'!$K:$K)</f>
        <v>2</v>
      </c>
      <c r="J11" s="70">
        <f>SUMIF('Bijlage 1.0 Totaalgegevens'!$A:$A,$A11,'Bijlage 1.0 Totaalgegevens'!$P:$P)</f>
        <v>0</v>
      </c>
      <c r="K11" s="70"/>
      <c r="L11" s="71">
        <f>C11*'Bijlage 1.1 All-in prijzen'!$D$3</f>
        <v>0</v>
      </c>
      <c r="M11" s="71">
        <f>D11*'Bijlage 1.1 All-in prijzen'!$D$9</f>
        <v>0</v>
      </c>
      <c r="N11" s="71">
        <f>E11*'Bijlage 1.1 All-in prijzen'!$D$14</f>
        <v>0</v>
      </c>
      <c r="O11" s="71">
        <f>F11*'Bijlage 1.1 All-in prijzen'!$D$11</f>
        <v>0</v>
      </c>
      <c r="P11" s="71">
        <f>G11*'Bijlage 1.1 All-in prijzen'!$D$16</f>
        <v>0</v>
      </c>
      <c r="Q11" s="71">
        <f>H11*'Bijlage 1.1 All-in prijzen'!$D$13</f>
        <v>0</v>
      </c>
      <c r="R11" s="71">
        <f>I11*'Bijlage 1.1 All-in prijzen'!$D$17</f>
        <v>0</v>
      </c>
      <c r="S11" s="71">
        <f>J11*'Bijlage 1.1 All-in prijzen'!$D$19</f>
        <v>0</v>
      </c>
      <c r="T11" s="129">
        <f>K11*'Bijlage 1.1 All-in prijzen'!$D$15</f>
        <v>0</v>
      </c>
      <c r="V11" s="71">
        <f t="shared" si="2"/>
        <v>0</v>
      </c>
    </row>
    <row r="12" spans="1:22" s="57" customFormat="1" ht="12.75">
      <c r="A12" s="72">
        <f t="shared" si="3"/>
        <v>11</v>
      </c>
      <c r="B12" s="16" t="s">
        <v>79</v>
      </c>
      <c r="C12" s="69">
        <f>SUMIF('Bijlage 1.0 Totaalgegevens'!$A:$A,$A12,'Bijlage 1.0 Totaalgegevens'!$Q:$Q)</f>
        <v>31</v>
      </c>
      <c r="D12" s="70">
        <f>SUMIF('Bijlage 1.0 Totaalgegevens'!$A:$A,$A12,'Bijlage 1.0 Totaalgegevens'!$O:$O)</f>
        <v>26</v>
      </c>
      <c r="E12" s="70">
        <f>SUMIF('Bijlage 1.0 Totaalgegevens'!$A:$A,$A12,'Bijlage 1.0 Totaalgegevens'!$M:$M)+IF(F12&gt;4,ROUND(F12*0.25,0),0)</f>
        <v>15</v>
      </c>
      <c r="F12" s="70">
        <f>SUMIF('Bijlage 1.0 Totaalgegevens'!$A:$A,$A12,'Bijlage 1.0 Totaalgegevens'!$I:$I)+SUMIF('Bijlage 1.0 Totaalgegevens'!$A:$A,$A12,'Bijlage 1.0 Totaalgegevens'!$J:$J)+SUMIF('Bijlage 1.0 Totaalgegevens'!$A:$A,$A12,'Bijlage 1.0 Totaalgegevens'!$K:$K)</f>
        <v>37</v>
      </c>
      <c r="G12" s="70">
        <f>SUMIF('Bijlage 1.0 Totaalgegevens'!$A:$A,$A12,'Bijlage 1.0 Totaalgegevens'!$I:$I)+SUMIF('Bijlage 1.0 Totaalgegevens'!$A:$A,$A12,'Bijlage 1.0 Totaalgegevens'!$K:$K)</f>
        <v>23</v>
      </c>
      <c r="H12" s="70">
        <f>SUMIF('Bijlage 1.0 Totaalgegevens'!$A:$A,$A12,'Bijlage 1.0 Totaalgegevens'!$I:$I)+SUMIF('Bijlage 1.0 Totaalgegevens'!$A:$A,$A12,'Bijlage 1.0 Totaalgegevens'!$J:$J)+SUMIF('Bijlage 1.0 Totaalgegevens'!$A:$A,$A12,'Bijlage 1.0 Totaalgegevens'!$K:$K)</f>
        <v>37</v>
      </c>
      <c r="I12" s="70">
        <f>SUMIF('Bijlage 1.0 Totaalgegevens'!$A:$A,$A12,'Bijlage 1.0 Totaalgegevens'!$I:$I)+SUMIF('Bijlage 1.0 Totaalgegevens'!$A:$A,$A12,'Bijlage 1.0 Totaalgegevens'!$J:$J)+SUMIF('Bijlage 1.0 Totaalgegevens'!$A:$A,$A12,'Bijlage 1.0 Totaalgegevens'!$K:$K)</f>
        <v>37</v>
      </c>
      <c r="J12" s="70">
        <f>SUMIF('Bijlage 1.0 Totaalgegevens'!$A:$A,$A12,'Bijlage 1.0 Totaalgegevens'!$P:$P)</f>
        <v>0</v>
      </c>
      <c r="K12" s="70"/>
      <c r="L12" s="71">
        <f>C12*'Bijlage 1.1 All-in prijzen'!$D$3</f>
        <v>0</v>
      </c>
      <c r="M12" s="71">
        <f>D12*'Bijlage 1.1 All-in prijzen'!$D$9</f>
        <v>0</v>
      </c>
      <c r="N12" s="71">
        <f>E12*'Bijlage 1.1 All-in prijzen'!$D$14</f>
        <v>0</v>
      </c>
      <c r="O12" s="71">
        <f>F12*'Bijlage 1.1 All-in prijzen'!$D$11</f>
        <v>0</v>
      </c>
      <c r="P12" s="71">
        <f>G12*'Bijlage 1.1 All-in prijzen'!$D$16</f>
        <v>0</v>
      </c>
      <c r="Q12" s="71">
        <f>H12*'Bijlage 1.1 All-in prijzen'!$D$13</f>
        <v>0</v>
      </c>
      <c r="R12" s="71">
        <f>I12*'Bijlage 1.1 All-in prijzen'!$D$17</f>
        <v>0</v>
      </c>
      <c r="S12" s="71">
        <f>J12*'Bijlage 1.1 All-in prijzen'!$D$19</f>
        <v>0</v>
      </c>
      <c r="T12" s="129">
        <f>K12*'Bijlage 1.1 All-in prijzen'!$D$15</f>
        <v>0</v>
      </c>
      <c r="V12" s="71">
        <f t="shared" si="2"/>
        <v>0</v>
      </c>
    </row>
    <row r="13" spans="1:22" s="57" customFormat="1" ht="12.75">
      <c r="A13" s="72">
        <f t="shared" si="3"/>
        <v>12</v>
      </c>
      <c r="B13" s="16" t="s">
        <v>84</v>
      </c>
      <c r="C13" s="69">
        <f>SUMIF('Bijlage 1.0 Totaalgegevens'!$A:$A,$A13,'Bijlage 1.0 Totaalgegevens'!$Q:$Q)</f>
        <v>6</v>
      </c>
      <c r="D13" s="70">
        <f>SUMIF('Bijlage 1.0 Totaalgegevens'!$A:$A,$A13,'Bijlage 1.0 Totaalgegevens'!$O:$O)</f>
        <v>4</v>
      </c>
      <c r="E13" s="70">
        <f>SUMIF('Bijlage 1.0 Totaalgegevens'!$A:$A,$A13,'Bijlage 1.0 Totaalgegevens'!$M:$M)+IF(F13&gt;4,ROUND(F13*0.25,0),0)</f>
        <v>6</v>
      </c>
      <c r="F13" s="70">
        <f>SUMIF('Bijlage 1.0 Totaalgegevens'!$A:$A,$A13,'Bijlage 1.0 Totaalgegevens'!$I:$I)+SUMIF('Bijlage 1.0 Totaalgegevens'!$A:$A,$A13,'Bijlage 1.0 Totaalgegevens'!$J:$J)+SUMIF('Bijlage 1.0 Totaalgegevens'!$A:$A,$A13,'Bijlage 1.0 Totaalgegevens'!$K:$K)</f>
        <v>7</v>
      </c>
      <c r="G13" s="70">
        <f>SUMIF('Bijlage 1.0 Totaalgegevens'!$A:$A,$A13,'Bijlage 1.0 Totaalgegevens'!$I:$I)+SUMIF('Bijlage 1.0 Totaalgegevens'!$A:$A,$A13,'Bijlage 1.0 Totaalgegevens'!$K:$K)</f>
        <v>4</v>
      </c>
      <c r="H13" s="70">
        <f>SUMIF('Bijlage 1.0 Totaalgegevens'!$A:$A,$A13,'Bijlage 1.0 Totaalgegevens'!$I:$I)+SUMIF('Bijlage 1.0 Totaalgegevens'!$A:$A,$A13,'Bijlage 1.0 Totaalgegevens'!$J:$J)+SUMIF('Bijlage 1.0 Totaalgegevens'!$A:$A,$A13,'Bijlage 1.0 Totaalgegevens'!$K:$K)</f>
        <v>7</v>
      </c>
      <c r="I13" s="70">
        <f>SUMIF('Bijlage 1.0 Totaalgegevens'!$A:$A,$A13,'Bijlage 1.0 Totaalgegevens'!$I:$I)+SUMIF('Bijlage 1.0 Totaalgegevens'!$A:$A,$A13,'Bijlage 1.0 Totaalgegevens'!$J:$J)+SUMIF('Bijlage 1.0 Totaalgegevens'!$A:$A,$A13,'Bijlage 1.0 Totaalgegevens'!$K:$K)</f>
        <v>7</v>
      </c>
      <c r="J13" s="70">
        <f>SUMIF('Bijlage 1.0 Totaalgegevens'!$A:$A,$A13,'Bijlage 1.0 Totaalgegevens'!$P:$P)</f>
        <v>0</v>
      </c>
      <c r="K13" s="70"/>
      <c r="L13" s="71">
        <f>C13*'Bijlage 1.1 All-in prijzen'!$D$2</f>
        <v>0</v>
      </c>
      <c r="M13" s="71">
        <f>D13*'Bijlage 1.1 All-in prijzen'!$D$8</f>
        <v>0</v>
      </c>
      <c r="N13" s="71">
        <f>E13*'Bijlage 1.1 All-in prijzen'!$D$14</f>
        <v>0</v>
      </c>
      <c r="O13" s="71">
        <f>F13*'Bijlage 1.1 All-in prijzen'!$D$10</f>
        <v>0</v>
      </c>
      <c r="P13" s="71">
        <f>G13*'Bijlage 1.1 All-in prijzen'!$D$16</f>
        <v>0</v>
      </c>
      <c r="Q13" s="71">
        <f>H13*'Bijlage 1.1 All-in prijzen'!$D$12</f>
        <v>0</v>
      </c>
      <c r="R13" s="71">
        <f>I13*'Bijlage 1.1 All-in prijzen'!$D$17</f>
        <v>0</v>
      </c>
      <c r="S13" s="71">
        <f>J13*'Bijlage 1.1 All-in prijzen'!$D$19</f>
        <v>0</v>
      </c>
      <c r="T13" s="129">
        <f>K13*'Bijlage 1.1 All-in prijzen'!$D$15</f>
        <v>0</v>
      </c>
      <c r="V13" s="71">
        <f t="shared" si="2"/>
        <v>0</v>
      </c>
    </row>
    <row r="14" spans="1:22" s="57" customFormat="1" ht="12.75">
      <c r="A14" s="72">
        <f t="shared" si="3"/>
        <v>13</v>
      </c>
      <c r="B14" s="16" t="s">
        <v>89</v>
      </c>
      <c r="C14" s="69">
        <f>SUMIF('Bijlage 1.0 Totaalgegevens'!$A:$A,$A14,'Bijlage 1.0 Totaalgegevens'!$Q:$Q)</f>
        <v>11</v>
      </c>
      <c r="D14" s="70">
        <f>SUMIF('Bijlage 1.0 Totaalgegevens'!$A:$A,$A14,'Bijlage 1.0 Totaalgegevens'!$O:$O)</f>
        <v>7</v>
      </c>
      <c r="E14" s="70">
        <f>SUMIF('Bijlage 1.0 Totaalgegevens'!$A:$A,$A14,'Bijlage 1.0 Totaalgegevens'!$M:$M)+IF(F14&gt;4,ROUND(F14*0.25,0),0)</f>
        <v>9</v>
      </c>
      <c r="F14" s="70">
        <f>SUMIF('Bijlage 1.0 Totaalgegevens'!$A:$A,$A14,'Bijlage 1.0 Totaalgegevens'!$I:$I)+SUMIF('Bijlage 1.0 Totaalgegevens'!$A:$A,$A14,'Bijlage 1.0 Totaalgegevens'!$J:$J)+SUMIF('Bijlage 1.0 Totaalgegevens'!$A:$A,$A14,'Bijlage 1.0 Totaalgegevens'!$K:$K)</f>
        <v>9</v>
      </c>
      <c r="G14" s="70">
        <f>SUMIF('Bijlage 1.0 Totaalgegevens'!$A:$A,$A14,'Bijlage 1.0 Totaalgegevens'!$I:$I)+SUMIF('Bijlage 1.0 Totaalgegevens'!$A:$A,$A14,'Bijlage 1.0 Totaalgegevens'!$K:$K)</f>
        <v>5</v>
      </c>
      <c r="H14" s="70">
        <f>SUMIF('Bijlage 1.0 Totaalgegevens'!$A:$A,$A14,'Bijlage 1.0 Totaalgegevens'!$I:$I)+SUMIF('Bijlage 1.0 Totaalgegevens'!$A:$A,$A14,'Bijlage 1.0 Totaalgegevens'!$J:$J)+SUMIF('Bijlage 1.0 Totaalgegevens'!$A:$A,$A14,'Bijlage 1.0 Totaalgegevens'!$K:$K)</f>
        <v>9</v>
      </c>
      <c r="I14" s="70">
        <f>SUMIF('Bijlage 1.0 Totaalgegevens'!$A:$A,$A14,'Bijlage 1.0 Totaalgegevens'!$I:$I)+SUMIF('Bijlage 1.0 Totaalgegevens'!$A:$A,$A14,'Bijlage 1.0 Totaalgegevens'!$J:$J)+SUMIF('Bijlage 1.0 Totaalgegevens'!$A:$A,$A14,'Bijlage 1.0 Totaalgegevens'!$K:$K)</f>
        <v>9</v>
      </c>
      <c r="J14" s="70">
        <f>SUMIF('Bijlage 1.0 Totaalgegevens'!$A:$A,$A14,'Bijlage 1.0 Totaalgegevens'!$P:$P)</f>
        <v>0</v>
      </c>
      <c r="K14" s="70"/>
      <c r="L14" s="71">
        <f>C14*'Bijlage 1.1 All-in prijzen'!$D$3</f>
        <v>0</v>
      </c>
      <c r="M14" s="71">
        <f>D14*'Bijlage 1.1 All-in prijzen'!$D$9</f>
        <v>0</v>
      </c>
      <c r="N14" s="71">
        <f>E14*'Bijlage 1.1 All-in prijzen'!$D$14</f>
        <v>0</v>
      </c>
      <c r="O14" s="71">
        <f>F14*'Bijlage 1.1 All-in prijzen'!$D$11</f>
        <v>0</v>
      </c>
      <c r="P14" s="71">
        <f>G14*'Bijlage 1.1 All-in prijzen'!$D$16</f>
        <v>0</v>
      </c>
      <c r="Q14" s="71">
        <f>H14*'Bijlage 1.1 All-in prijzen'!$D$13</f>
        <v>0</v>
      </c>
      <c r="R14" s="71">
        <f>I14*'Bijlage 1.1 All-in prijzen'!$D$17</f>
        <v>0</v>
      </c>
      <c r="S14" s="71">
        <f>J14*'Bijlage 1.1 All-in prijzen'!$D$19</f>
        <v>0</v>
      </c>
      <c r="T14" s="129">
        <f>K14*'Bijlage 1.1 All-in prijzen'!$D$15</f>
        <v>0</v>
      </c>
      <c r="V14" s="71">
        <f t="shared" si="2"/>
        <v>0</v>
      </c>
    </row>
    <row r="15" spans="1:22" s="57" customFormat="1" ht="12.75">
      <c r="A15" s="72">
        <f t="shared" si="3"/>
        <v>14</v>
      </c>
      <c r="B15" s="16" t="s">
        <v>95</v>
      </c>
      <c r="C15" s="69">
        <f>SUMIF('Bijlage 1.0 Totaalgegevens'!$A:$A,$A15,'Bijlage 1.0 Totaalgegevens'!$Q:$Q)</f>
        <v>3</v>
      </c>
      <c r="D15" s="70">
        <f>SUMIF('Bijlage 1.0 Totaalgegevens'!$A:$A,$A15,'Bijlage 1.0 Totaalgegevens'!$O:$O)</f>
        <v>4</v>
      </c>
      <c r="E15" s="70">
        <f>SUMIF('Bijlage 1.0 Totaalgegevens'!$A:$A,$A15,'Bijlage 1.0 Totaalgegevens'!$M:$M)+IF(F15&gt;4,ROUND(F15*0.25,0),0)</f>
        <v>0</v>
      </c>
      <c r="F15" s="70">
        <f>SUMIF('Bijlage 1.0 Totaalgegevens'!$A:$A,$A15,'Bijlage 1.0 Totaalgegevens'!$I:$I)+SUMIF('Bijlage 1.0 Totaalgegevens'!$A:$A,$A15,'Bijlage 1.0 Totaalgegevens'!$J:$J)+SUMIF('Bijlage 1.0 Totaalgegevens'!$A:$A,$A15,'Bijlage 1.0 Totaalgegevens'!$K:$K)</f>
        <v>3</v>
      </c>
      <c r="G15" s="70">
        <f>SUMIF('Bijlage 1.0 Totaalgegevens'!$A:$A,$A15,'Bijlage 1.0 Totaalgegevens'!$I:$I)+SUMIF('Bijlage 1.0 Totaalgegevens'!$A:$A,$A15,'Bijlage 1.0 Totaalgegevens'!$K:$K)</f>
        <v>3</v>
      </c>
      <c r="H15" s="70">
        <f>SUMIF('Bijlage 1.0 Totaalgegevens'!$A:$A,$A15,'Bijlage 1.0 Totaalgegevens'!$I:$I)+SUMIF('Bijlage 1.0 Totaalgegevens'!$A:$A,$A15,'Bijlage 1.0 Totaalgegevens'!$J:$J)+SUMIF('Bijlage 1.0 Totaalgegevens'!$A:$A,$A15,'Bijlage 1.0 Totaalgegevens'!$K:$K)</f>
        <v>3</v>
      </c>
      <c r="I15" s="70">
        <f>SUMIF('Bijlage 1.0 Totaalgegevens'!$A:$A,$A15,'Bijlage 1.0 Totaalgegevens'!$I:$I)+SUMIF('Bijlage 1.0 Totaalgegevens'!$A:$A,$A15,'Bijlage 1.0 Totaalgegevens'!$J:$J)+SUMIF('Bijlage 1.0 Totaalgegevens'!$A:$A,$A15,'Bijlage 1.0 Totaalgegevens'!$K:$K)</f>
        <v>3</v>
      </c>
      <c r="J15" s="70">
        <f>SUMIF('Bijlage 1.0 Totaalgegevens'!$A:$A,$A15,'Bijlage 1.0 Totaalgegevens'!$P:$P)</f>
        <v>2</v>
      </c>
      <c r="K15" s="70"/>
      <c r="L15" s="71">
        <f>C15*'Bijlage 1.1 All-in prijzen'!$D$3</f>
        <v>0</v>
      </c>
      <c r="M15" s="71">
        <f>D15*'Bijlage 1.1 All-in prijzen'!$D$9</f>
        <v>0</v>
      </c>
      <c r="N15" s="71">
        <f>E15*'Bijlage 1.1 All-in prijzen'!$D$14</f>
        <v>0</v>
      </c>
      <c r="O15" s="71">
        <f>F15*'Bijlage 1.1 All-in prijzen'!$D$11</f>
        <v>0</v>
      </c>
      <c r="P15" s="71">
        <f>G15*'Bijlage 1.1 All-in prijzen'!$D$16</f>
        <v>0</v>
      </c>
      <c r="Q15" s="71">
        <f>H15*'Bijlage 1.1 All-in prijzen'!$D$13</f>
        <v>0</v>
      </c>
      <c r="R15" s="71">
        <f>I15*'Bijlage 1.1 All-in prijzen'!$D$17</f>
        <v>0</v>
      </c>
      <c r="S15" s="71">
        <f>J15*'Bijlage 1.1 All-in prijzen'!$D$19</f>
        <v>0</v>
      </c>
      <c r="T15" s="129">
        <f>K15*'Bijlage 1.1 All-in prijzen'!$D$15</f>
        <v>0</v>
      </c>
      <c r="V15" s="71">
        <f t="shared" si="2"/>
        <v>0</v>
      </c>
    </row>
    <row r="16" spans="1:22" s="57" customFormat="1" ht="12.75">
      <c r="A16" s="72">
        <f t="shared" si="3"/>
        <v>15</v>
      </c>
      <c r="B16" s="16" t="s">
        <v>101</v>
      </c>
      <c r="C16" s="69">
        <f>SUMIF('Bijlage 1.0 Totaalgegevens'!$A:$A,$A16,'Bijlage 1.0 Totaalgegevens'!$Q:$Q)</f>
        <v>10</v>
      </c>
      <c r="D16" s="70">
        <f>SUMIF('Bijlage 1.0 Totaalgegevens'!$A:$A,$A16,'Bijlage 1.0 Totaalgegevens'!$O:$O)</f>
        <v>9</v>
      </c>
      <c r="E16" s="70">
        <f>SUMIF('Bijlage 1.0 Totaalgegevens'!$A:$A,$A16,'Bijlage 1.0 Totaalgegevens'!$M:$M)+IF(F16&gt;4,ROUND(F16*0.25,0),0)</f>
        <v>4</v>
      </c>
      <c r="F16" s="70">
        <f>SUMIF('Bijlage 1.0 Totaalgegevens'!$A:$A,$A16,'Bijlage 1.0 Totaalgegevens'!$I:$I)+SUMIF('Bijlage 1.0 Totaalgegevens'!$A:$A,$A16,'Bijlage 1.0 Totaalgegevens'!$J:$J)+SUMIF('Bijlage 1.0 Totaalgegevens'!$A:$A,$A16,'Bijlage 1.0 Totaalgegevens'!$K:$K)</f>
        <v>10</v>
      </c>
      <c r="G16" s="70">
        <f>SUMIF('Bijlage 1.0 Totaalgegevens'!$A:$A,$A16,'Bijlage 1.0 Totaalgegevens'!$I:$I)+SUMIF('Bijlage 1.0 Totaalgegevens'!$A:$A,$A16,'Bijlage 1.0 Totaalgegevens'!$K:$K)</f>
        <v>6</v>
      </c>
      <c r="H16" s="70">
        <f>SUMIF('Bijlage 1.0 Totaalgegevens'!$A:$A,$A16,'Bijlage 1.0 Totaalgegevens'!$I:$I)+SUMIF('Bijlage 1.0 Totaalgegevens'!$A:$A,$A16,'Bijlage 1.0 Totaalgegevens'!$J:$J)+SUMIF('Bijlage 1.0 Totaalgegevens'!$A:$A,$A16,'Bijlage 1.0 Totaalgegevens'!$K:$K)</f>
        <v>10</v>
      </c>
      <c r="I16" s="70">
        <f>SUMIF('Bijlage 1.0 Totaalgegevens'!$A:$A,$A16,'Bijlage 1.0 Totaalgegevens'!$I:$I)+SUMIF('Bijlage 1.0 Totaalgegevens'!$A:$A,$A16,'Bijlage 1.0 Totaalgegevens'!$J:$J)+SUMIF('Bijlage 1.0 Totaalgegevens'!$A:$A,$A16,'Bijlage 1.0 Totaalgegevens'!$K:$K)</f>
        <v>10</v>
      </c>
      <c r="J16" s="70">
        <f>SUMIF('Bijlage 1.0 Totaalgegevens'!$A:$A,$A16,'Bijlage 1.0 Totaalgegevens'!$P:$P)</f>
        <v>0</v>
      </c>
      <c r="K16" s="70">
        <v>1</v>
      </c>
      <c r="L16" s="71">
        <f>C16*'Bijlage 1.1 All-in prijzen'!$D$3</f>
        <v>0</v>
      </c>
      <c r="M16" s="71">
        <f>D16*'Bijlage 1.1 All-in prijzen'!$D$9</f>
        <v>0</v>
      </c>
      <c r="N16" s="71">
        <f>E16*'Bijlage 1.1 All-in prijzen'!$D$14</f>
        <v>0</v>
      </c>
      <c r="O16" s="71">
        <f>F16*'Bijlage 1.1 All-in prijzen'!$D$11</f>
        <v>0</v>
      </c>
      <c r="P16" s="71">
        <f>G16*'Bijlage 1.1 All-in prijzen'!$D$16</f>
        <v>0</v>
      </c>
      <c r="Q16" s="71">
        <f>H16*'Bijlage 1.1 All-in prijzen'!$D$13</f>
        <v>0</v>
      </c>
      <c r="R16" s="71">
        <f>I16*'Bijlage 1.1 All-in prijzen'!$D$17</f>
        <v>0</v>
      </c>
      <c r="S16" s="71">
        <f>J16*'Bijlage 1.1 All-in prijzen'!$D$19</f>
        <v>0</v>
      </c>
      <c r="T16" s="129">
        <f>K16*'Bijlage 1.1 All-in prijzen'!$D$15</f>
        <v>0</v>
      </c>
      <c r="V16" s="71">
        <f t="shared" si="2"/>
        <v>0</v>
      </c>
    </row>
    <row r="17" spans="1:22" s="57" customFormat="1" ht="12.75">
      <c r="A17" s="72">
        <f t="shared" si="3"/>
        <v>16</v>
      </c>
      <c r="B17" s="16" t="s">
        <v>107</v>
      </c>
      <c r="C17" s="69">
        <f>SUMIF('Bijlage 1.0 Totaalgegevens'!$A:$A,$A17,'Bijlage 1.0 Totaalgegevens'!$Q:$Q)</f>
        <v>38</v>
      </c>
      <c r="D17" s="70">
        <f>SUMIF('Bijlage 1.0 Totaalgegevens'!$A:$A,$A17,'Bijlage 1.0 Totaalgegevens'!$O:$O)</f>
        <v>70</v>
      </c>
      <c r="E17" s="70">
        <f>SUMIF('Bijlage 1.0 Totaalgegevens'!$A:$A,$A17,'Bijlage 1.0 Totaalgegevens'!$M:$M)+IF(F17&gt;4,ROUND(F17*0.25,0),0)</f>
        <v>69</v>
      </c>
      <c r="F17" s="70">
        <f>SUMIF('Bijlage 1.0 Totaalgegevens'!$A:$A,$A17,'Bijlage 1.0 Totaalgegevens'!$I:$I)+SUMIF('Bijlage 1.0 Totaalgegevens'!$A:$A,$A17,'Bijlage 1.0 Totaalgegevens'!$J:$J)+SUMIF('Bijlage 1.0 Totaalgegevens'!$A:$A,$A17,'Bijlage 1.0 Totaalgegevens'!$K:$K)</f>
        <v>65</v>
      </c>
      <c r="G17" s="70">
        <f>SUMIF('Bijlage 1.0 Totaalgegevens'!$A:$A,$A17,'Bijlage 1.0 Totaalgegevens'!$I:$I)+SUMIF('Bijlage 1.0 Totaalgegevens'!$A:$A,$A17,'Bijlage 1.0 Totaalgegevens'!$K:$K)</f>
        <v>40</v>
      </c>
      <c r="H17" s="70">
        <f>SUMIF('Bijlage 1.0 Totaalgegevens'!$A:$A,$A17,'Bijlage 1.0 Totaalgegevens'!$I:$I)+SUMIF('Bijlage 1.0 Totaalgegevens'!$A:$A,$A17,'Bijlage 1.0 Totaalgegevens'!$J:$J)+SUMIF('Bijlage 1.0 Totaalgegevens'!$A:$A,$A17,'Bijlage 1.0 Totaalgegevens'!$K:$K)</f>
        <v>65</v>
      </c>
      <c r="I17" s="70">
        <f>SUMIF('Bijlage 1.0 Totaalgegevens'!$A:$A,$A17,'Bijlage 1.0 Totaalgegevens'!$I:$I)+SUMIF('Bijlage 1.0 Totaalgegevens'!$A:$A,$A17,'Bijlage 1.0 Totaalgegevens'!$J:$J)+SUMIF('Bijlage 1.0 Totaalgegevens'!$A:$A,$A17,'Bijlage 1.0 Totaalgegevens'!$K:$K)</f>
        <v>65</v>
      </c>
      <c r="J17" s="70">
        <f>SUMIF('Bijlage 1.0 Totaalgegevens'!$A:$A,$A17,'Bijlage 1.0 Totaalgegevens'!$P:$P)</f>
        <v>0</v>
      </c>
      <c r="K17" s="70"/>
      <c r="L17" s="71">
        <f>C17*'Bijlage 1.1 All-in prijzen'!$D$2</f>
        <v>0</v>
      </c>
      <c r="M17" s="71">
        <f>D17*'Bijlage 1.1 All-in prijzen'!$D$8</f>
        <v>0</v>
      </c>
      <c r="N17" s="71">
        <f>E17*'Bijlage 1.1 All-in prijzen'!$D$14</f>
        <v>0</v>
      </c>
      <c r="O17" s="71">
        <f>F17*'Bijlage 1.1 All-in prijzen'!$D$10</f>
        <v>0</v>
      </c>
      <c r="P17" s="71">
        <f>G17*'Bijlage 1.1 All-in prijzen'!$D$16</f>
        <v>0</v>
      </c>
      <c r="Q17" s="71">
        <f>H17*'Bijlage 1.1 All-in prijzen'!$D$12</f>
        <v>0</v>
      </c>
      <c r="R17" s="71">
        <f>I17*'Bijlage 1.1 All-in prijzen'!$D$17</f>
        <v>0</v>
      </c>
      <c r="S17" s="71">
        <f>J17*'Bijlage 1.1 All-in prijzen'!$D$19</f>
        <v>0</v>
      </c>
      <c r="T17" s="129">
        <f>K17*'Bijlage 1.1 All-in prijzen'!$D$15</f>
        <v>0</v>
      </c>
      <c r="V17" s="71">
        <f t="shared" si="2"/>
        <v>0</v>
      </c>
    </row>
    <row r="18" spans="1:22" s="57" customFormat="1" ht="12.75">
      <c r="A18" s="72">
        <f t="shared" si="3"/>
        <v>17</v>
      </c>
      <c r="B18" s="16" t="s">
        <v>110</v>
      </c>
      <c r="C18" s="69">
        <f>SUMIF('Bijlage 1.0 Totaalgegevens'!$A:$A,$A18,'Bijlage 1.0 Totaalgegevens'!$Q:$Q)</f>
        <v>47</v>
      </c>
      <c r="D18" s="70">
        <f>SUMIF('Bijlage 1.0 Totaalgegevens'!$A:$A,$A18,'Bijlage 1.0 Totaalgegevens'!$O:$O)</f>
        <v>35</v>
      </c>
      <c r="E18" s="70">
        <f>SUMIF('Bijlage 1.0 Totaalgegevens'!$A:$A,$A18,'Bijlage 1.0 Totaalgegevens'!$M:$M)+IF(F18&gt;4,ROUND(F18*0.25,0),0)</f>
        <v>38</v>
      </c>
      <c r="F18" s="70">
        <f>SUMIF('Bijlage 1.0 Totaalgegevens'!$A:$A,$A18,'Bijlage 1.0 Totaalgegevens'!$I:$I)+SUMIF('Bijlage 1.0 Totaalgegevens'!$A:$A,$A18,'Bijlage 1.0 Totaalgegevens'!$J:$J)+SUMIF('Bijlage 1.0 Totaalgegevens'!$A:$A,$A18,'Bijlage 1.0 Totaalgegevens'!$K:$K)</f>
        <v>60</v>
      </c>
      <c r="G18" s="70">
        <f>SUMIF('Bijlage 1.0 Totaalgegevens'!$A:$A,$A18,'Bijlage 1.0 Totaalgegevens'!$I:$I)+SUMIF('Bijlage 1.0 Totaalgegevens'!$A:$A,$A18,'Bijlage 1.0 Totaalgegevens'!$K:$K)</f>
        <v>50</v>
      </c>
      <c r="H18" s="70">
        <f>SUMIF('Bijlage 1.0 Totaalgegevens'!$A:$A,$A18,'Bijlage 1.0 Totaalgegevens'!$I:$I)+SUMIF('Bijlage 1.0 Totaalgegevens'!$A:$A,$A18,'Bijlage 1.0 Totaalgegevens'!$J:$J)+SUMIF('Bijlage 1.0 Totaalgegevens'!$A:$A,$A18,'Bijlage 1.0 Totaalgegevens'!$K:$K)</f>
        <v>60</v>
      </c>
      <c r="I18" s="70">
        <f>SUMIF('Bijlage 1.0 Totaalgegevens'!$A:$A,$A18,'Bijlage 1.0 Totaalgegevens'!$I:$I)+SUMIF('Bijlage 1.0 Totaalgegevens'!$A:$A,$A18,'Bijlage 1.0 Totaalgegevens'!$J:$J)+SUMIF('Bijlage 1.0 Totaalgegevens'!$A:$A,$A18,'Bijlage 1.0 Totaalgegevens'!$K:$K)</f>
        <v>60</v>
      </c>
      <c r="J18" s="70">
        <f>SUMIF('Bijlage 1.0 Totaalgegevens'!$A:$A,$A18,'Bijlage 1.0 Totaalgegevens'!$P:$P)</f>
        <v>7</v>
      </c>
      <c r="K18" s="70"/>
      <c r="L18" s="71">
        <f>C18*'Bijlage 1.1 All-in prijzen'!$D$2</f>
        <v>0</v>
      </c>
      <c r="M18" s="71">
        <f>D18*'Bijlage 1.1 All-in prijzen'!$D$8</f>
        <v>0</v>
      </c>
      <c r="N18" s="71">
        <f>E18*'Bijlage 1.1 All-in prijzen'!$D$14</f>
        <v>0</v>
      </c>
      <c r="O18" s="71">
        <f>F18*'Bijlage 1.1 All-in prijzen'!$D$10</f>
        <v>0</v>
      </c>
      <c r="P18" s="71">
        <f>G18*'Bijlage 1.1 All-in prijzen'!$D$16</f>
        <v>0</v>
      </c>
      <c r="Q18" s="71">
        <f>H18*'Bijlage 1.1 All-in prijzen'!$D$12</f>
        <v>0</v>
      </c>
      <c r="R18" s="71">
        <f>I18*'Bijlage 1.1 All-in prijzen'!$D$17</f>
        <v>0</v>
      </c>
      <c r="S18" s="71">
        <f>J18*'Bijlage 1.1 All-in prijzen'!$D$19</f>
        <v>0</v>
      </c>
      <c r="T18" s="129">
        <f>K18*'Bijlage 1.1 All-in prijzen'!$D$15</f>
        <v>0</v>
      </c>
      <c r="V18" s="71">
        <f t="shared" si="2"/>
        <v>0</v>
      </c>
    </row>
    <row r="19" spans="1:22" s="57" customFormat="1" ht="12.75">
      <c r="A19" s="72">
        <f t="shared" si="3"/>
        <v>18</v>
      </c>
      <c r="B19" s="16" t="s">
        <v>116</v>
      </c>
      <c r="C19" s="69">
        <f>SUMIF('Bijlage 1.0 Totaalgegevens'!$A:$A,$A19,'Bijlage 1.0 Totaalgegevens'!$Q:$Q)</f>
        <v>10</v>
      </c>
      <c r="D19" s="70">
        <f>SUMIF('Bijlage 1.0 Totaalgegevens'!$A:$A,$A19,'Bijlage 1.0 Totaalgegevens'!$O:$O)</f>
        <v>3</v>
      </c>
      <c r="E19" s="70">
        <f>SUMIF('Bijlage 1.0 Totaalgegevens'!$A:$A,$A19,'Bijlage 1.0 Totaalgegevens'!$M:$M)+IF(F19&gt;4,ROUND(F19*0.25,0),0)</f>
        <v>4</v>
      </c>
      <c r="F19" s="70">
        <f>SUMIF('Bijlage 1.0 Totaalgegevens'!$A:$A,$A19,'Bijlage 1.0 Totaalgegevens'!$I:$I)+SUMIF('Bijlage 1.0 Totaalgegevens'!$A:$A,$A19,'Bijlage 1.0 Totaalgegevens'!$J:$J)+SUMIF('Bijlage 1.0 Totaalgegevens'!$A:$A,$A19,'Bijlage 1.0 Totaalgegevens'!$K:$K)</f>
        <v>5</v>
      </c>
      <c r="G19" s="70">
        <f>SUMIF('Bijlage 1.0 Totaalgegevens'!$A:$A,$A19,'Bijlage 1.0 Totaalgegevens'!$I:$I)+SUMIF('Bijlage 1.0 Totaalgegevens'!$A:$A,$A19,'Bijlage 1.0 Totaalgegevens'!$K:$K)</f>
        <v>3</v>
      </c>
      <c r="H19" s="70">
        <f>SUMIF('Bijlage 1.0 Totaalgegevens'!$A:$A,$A19,'Bijlage 1.0 Totaalgegevens'!$I:$I)+SUMIF('Bijlage 1.0 Totaalgegevens'!$A:$A,$A19,'Bijlage 1.0 Totaalgegevens'!$J:$J)+SUMIF('Bijlage 1.0 Totaalgegevens'!$A:$A,$A19,'Bijlage 1.0 Totaalgegevens'!$K:$K)</f>
        <v>5</v>
      </c>
      <c r="I19" s="70">
        <f>SUMIF('Bijlage 1.0 Totaalgegevens'!$A:$A,$A19,'Bijlage 1.0 Totaalgegevens'!$I:$I)+SUMIF('Bijlage 1.0 Totaalgegevens'!$A:$A,$A19,'Bijlage 1.0 Totaalgegevens'!$J:$J)+SUMIF('Bijlage 1.0 Totaalgegevens'!$A:$A,$A19,'Bijlage 1.0 Totaalgegevens'!$K:$K)</f>
        <v>5</v>
      </c>
      <c r="J19" s="70">
        <f>SUMIF('Bijlage 1.0 Totaalgegevens'!$A:$A,$A19,'Bijlage 1.0 Totaalgegevens'!$P:$P)</f>
        <v>0</v>
      </c>
      <c r="K19" s="70"/>
      <c r="L19" s="71">
        <f>C19*'Bijlage 1.1 All-in prijzen'!$D$2</f>
        <v>0</v>
      </c>
      <c r="M19" s="71">
        <f>D19*'Bijlage 1.1 All-in prijzen'!$D$8</f>
        <v>0</v>
      </c>
      <c r="N19" s="71">
        <f>E19*'Bijlage 1.1 All-in prijzen'!$D$14</f>
        <v>0</v>
      </c>
      <c r="O19" s="71">
        <f>F19*'Bijlage 1.1 All-in prijzen'!$D$10</f>
        <v>0</v>
      </c>
      <c r="P19" s="71">
        <f>G19*'Bijlage 1.1 All-in prijzen'!$D$16</f>
        <v>0</v>
      </c>
      <c r="Q19" s="71">
        <f>H19*'Bijlage 1.1 All-in prijzen'!$D$12</f>
        <v>0</v>
      </c>
      <c r="R19" s="71">
        <f>I19*'Bijlage 1.1 All-in prijzen'!$D$17</f>
        <v>0</v>
      </c>
      <c r="S19" s="71">
        <f>J19*'Bijlage 1.1 All-in prijzen'!$D$19</f>
        <v>0</v>
      </c>
      <c r="T19" s="129">
        <f>K19*'Bijlage 1.1 All-in prijzen'!$D$15</f>
        <v>0</v>
      </c>
      <c r="V19" s="71">
        <f t="shared" si="2"/>
        <v>0</v>
      </c>
    </row>
    <row r="20" spans="1:22" s="57" customFormat="1" ht="12.75">
      <c r="A20" s="72">
        <f t="shared" si="3"/>
        <v>19</v>
      </c>
      <c r="B20" s="16" t="s">
        <v>121</v>
      </c>
      <c r="C20" s="69">
        <f>SUMIF('Bijlage 1.0 Totaalgegevens'!$A:$A,$A20,'Bijlage 1.0 Totaalgegevens'!$Q:$Q)</f>
        <v>3</v>
      </c>
      <c r="D20" s="70">
        <f>SUMIF('Bijlage 1.0 Totaalgegevens'!$A:$A,$A20,'Bijlage 1.0 Totaalgegevens'!$O:$O)</f>
        <v>12</v>
      </c>
      <c r="E20" s="70">
        <f>SUMIF('Bijlage 1.0 Totaalgegevens'!$A:$A,$A20,'Bijlage 1.0 Totaalgegevens'!$M:$M)+IF(F20&gt;4,ROUND(F20*0.25,0),0)</f>
        <v>16</v>
      </c>
      <c r="F20" s="70">
        <f>SUMIF('Bijlage 1.0 Totaalgegevens'!$A:$A,$A20,'Bijlage 1.0 Totaalgegevens'!$I:$I)+SUMIF('Bijlage 1.0 Totaalgegevens'!$A:$A,$A20,'Bijlage 1.0 Totaalgegevens'!$J:$J)+SUMIF('Bijlage 1.0 Totaalgegevens'!$A:$A,$A20,'Bijlage 1.0 Totaalgegevens'!$K:$K)</f>
        <v>24</v>
      </c>
      <c r="G20" s="70">
        <f>SUMIF('Bijlage 1.0 Totaalgegevens'!$A:$A,$A20,'Bijlage 1.0 Totaalgegevens'!$I:$I)+SUMIF('Bijlage 1.0 Totaalgegevens'!$A:$A,$A20,'Bijlage 1.0 Totaalgegevens'!$K:$K)</f>
        <v>14</v>
      </c>
      <c r="H20" s="70">
        <f>SUMIF('Bijlage 1.0 Totaalgegevens'!$A:$A,$A20,'Bijlage 1.0 Totaalgegevens'!$I:$I)+SUMIF('Bijlage 1.0 Totaalgegevens'!$A:$A,$A20,'Bijlage 1.0 Totaalgegevens'!$J:$J)+SUMIF('Bijlage 1.0 Totaalgegevens'!$A:$A,$A20,'Bijlage 1.0 Totaalgegevens'!$K:$K)</f>
        <v>24</v>
      </c>
      <c r="I20" s="70">
        <f>SUMIF('Bijlage 1.0 Totaalgegevens'!$A:$A,$A20,'Bijlage 1.0 Totaalgegevens'!$I:$I)+SUMIF('Bijlage 1.0 Totaalgegevens'!$A:$A,$A20,'Bijlage 1.0 Totaalgegevens'!$J:$J)+SUMIF('Bijlage 1.0 Totaalgegevens'!$A:$A,$A20,'Bijlage 1.0 Totaalgegevens'!$K:$K)</f>
        <v>24</v>
      </c>
      <c r="J20" s="70">
        <f>SUMIF('Bijlage 1.0 Totaalgegevens'!$A:$A,$A20,'Bijlage 1.0 Totaalgegevens'!$P:$P)</f>
        <v>0</v>
      </c>
      <c r="K20" s="70">
        <v>6</v>
      </c>
      <c r="L20" s="71">
        <f>C20*'Bijlage 1.1 All-in prijzen'!$D$3</f>
        <v>0</v>
      </c>
      <c r="M20" s="71">
        <f>D20*'Bijlage 1.1 All-in prijzen'!$D$9</f>
        <v>0</v>
      </c>
      <c r="N20" s="71">
        <f>E20*'Bijlage 1.1 All-in prijzen'!$D$14</f>
        <v>0</v>
      </c>
      <c r="O20" s="71">
        <f>F20*'Bijlage 1.1 All-in prijzen'!$D$11</f>
        <v>0</v>
      </c>
      <c r="P20" s="71">
        <f>G20*'Bijlage 1.1 All-in prijzen'!$D$16</f>
        <v>0</v>
      </c>
      <c r="Q20" s="71">
        <f>H20*'Bijlage 1.1 All-in prijzen'!$D$13</f>
        <v>0</v>
      </c>
      <c r="R20" s="71">
        <f>I20*'Bijlage 1.1 All-in prijzen'!$D$17</f>
        <v>0</v>
      </c>
      <c r="S20" s="71">
        <f>J20*'Bijlage 1.1 All-in prijzen'!$D$19</f>
        <v>0</v>
      </c>
      <c r="T20" s="129">
        <f>K20*'Bijlage 1.1 All-in prijzen'!$D$15</f>
        <v>0</v>
      </c>
      <c r="V20" s="71">
        <f t="shared" si="2"/>
        <v>0</v>
      </c>
    </row>
    <row r="21" spans="1:22" s="57" customFormat="1" ht="12.75">
      <c r="A21" s="72">
        <f t="shared" si="3"/>
        <v>20</v>
      </c>
      <c r="B21" s="16" t="s">
        <v>123</v>
      </c>
      <c r="C21" s="69">
        <f>SUMIF('Bijlage 1.0 Totaalgegevens'!$A:$A,$A21,'Bijlage 1.0 Totaalgegevens'!$Q:$Q)</f>
        <v>14</v>
      </c>
      <c r="D21" s="70">
        <f>SUMIF('Bijlage 1.0 Totaalgegevens'!$A:$A,$A21,'Bijlage 1.0 Totaalgegevens'!$O:$O)</f>
        <v>22</v>
      </c>
      <c r="E21" s="70">
        <f>SUMIF('Bijlage 1.0 Totaalgegevens'!$A:$A,$A21,'Bijlage 1.0 Totaalgegevens'!$M:$M)+IF(F21&gt;4,ROUND(F21*0.25,0),0)</f>
        <v>17</v>
      </c>
      <c r="F21" s="70">
        <f>SUMIF('Bijlage 1.0 Totaalgegevens'!$A:$A,$A21,'Bijlage 1.0 Totaalgegevens'!$I:$I)+SUMIF('Bijlage 1.0 Totaalgegevens'!$A:$A,$A21,'Bijlage 1.0 Totaalgegevens'!$J:$J)+SUMIF('Bijlage 1.0 Totaalgegevens'!$A:$A,$A21,'Bijlage 1.0 Totaalgegevens'!$K:$K)</f>
        <v>42</v>
      </c>
      <c r="G21" s="70">
        <f>SUMIF('Bijlage 1.0 Totaalgegevens'!$A:$A,$A21,'Bijlage 1.0 Totaalgegevens'!$I:$I)+SUMIF('Bijlage 1.0 Totaalgegevens'!$A:$A,$A21,'Bijlage 1.0 Totaalgegevens'!$K:$K)</f>
        <v>24</v>
      </c>
      <c r="H21" s="70">
        <f>SUMIF('Bijlage 1.0 Totaalgegevens'!$A:$A,$A21,'Bijlage 1.0 Totaalgegevens'!$I:$I)+SUMIF('Bijlage 1.0 Totaalgegevens'!$A:$A,$A21,'Bijlage 1.0 Totaalgegevens'!$J:$J)+SUMIF('Bijlage 1.0 Totaalgegevens'!$A:$A,$A21,'Bijlage 1.0 Totaalgegevens'!$K:$K)</f>
        <v>42</v>
      </c>
      <c r="I21" s="70">
        <f>SUMIF('Bijlage 1.0 Totaalgegevens'!$A:$A,$A21,'Bijlage 1.0 Totaalgegevens'!$I:$I)+SUMIF('Bijlage 1.0 Totaalgegevens'!$A:$A,$A21,'Bijlage 1.0 Totaalgegevens'!$J:$J)+SUMIF('Bijlage 1.0 Totaalgegevens'!$A:$A,$A21,'Bijlage 1.0 Totaalgegevens'!$K:$K)</f>
        <v>42</v>
      </c>
      <c r="J21" s="70">
        <f>SUMIF('Bijlage 1.0 Totaalgegevens'!$A:$A,$A21,'Bijlage 1.0 Totaalgegevens'!$P:$P)</f>
        <v>2</v>
      </c>
      <c r="K21" s="70"/>
      <c r="L21" s="71">
        <f>C21*'Bijlage 1.1 All-in prijzen'!$D$3</f>
        <v>0</v>
      </c>
      <c r="M21" s="71">
        <f>D21*'Bijlage 1.1 All-in prijzen'!$D$9</f>
        <v>0</v>
      </c>
      <c r="N21" s="71">
        <f>E21*'Bijlage 1.1 All-in prijzen'!$D$14</f>
        <v>0</v>
      </c>
      <c r="O21" s="71">
        <f>F21*'Bijlage 1.1 All-in prijzen'!$D$11</f>
        <v>0</v>
      </c>
      <c r="P21" s="71">
        <f>G21*'Bijlage 1.1 All-in prijzen'!$D$16</f>
        <v>0</v>
      </c>
      <c r="Q21" s="71">
        <f>H21*'Bijlage 1.1 All-in prijzen'!$D$13</f>
        <v>0</v>
      </c>
      <c r="R21" s="71">
        <f>I21*'Bijlage 1.1 All-in prijzen'!$D$17</f>
        <v>0</v>
      </c>
      <c r="S21" s="71">
        <f>J21*'Bijlage 1.1 All-in prijzen'!$D$19</f>
        <v>0</v>
      </c>
      <c r="T21" s="129">
        <f>K21*'Bijlage 1.1 All-in prijzen'!$D$15</f>
        <v>0</v>
      </c>
      <c r="V21" s="71">
        <f t="shared" si="2"/>
        <v>0</v>
      </c>
    </row>
    <row r="22" spans="1:22" s="57" customFormat="1" ht="12.75">
      <c r="A22" s="72">
        <f t="shared" si="3"/>
        <v>21</v>
      </c>
      <c r="B22" s="16" t="s">
        <v>126</v>
      </c>
      <c r="C22" s="69">
        <f>SUMIF('Bijlage 1.0 Totaalgegevens'!$A:$A,$A22,'Bijlage 1.0 Totaalgegevens'!$Q:$Q)</f>
        <v>12</v>
      </c>
      <c r="D22" s="70">
        <f>SUMIF('Bijlage 1.0 Totaalgegevens'!$A:$A,$A22,'Bijlage 1.0 Totaalgegevens'!$O:$O)</f>
        <v>9</v>
      </c>
      <c r="E22" s="70">
        <f>SUMIF('Bijlage 1.0 Totaalgegevens'!$A:$A,$A22,'Bijlage 1.0 Totaalgegevens'!$M:$M)+IF(F22&gt;4,ROUND(F22*0.25,0),0)</f>
        <v>7</v>
      </c>
      <c r="F22" s="70">
        <f>SUMIF('Bijlage 1.0 Totaalgegevens'!$A:$A,$A22,'Bijlage 1.0 Totaalgegevens'!$I:$I)+SUMIF('Bijlage 1.0 Totaalgegevens'!$A:$A,$A22,'Bijlage 1.0 Totaalgegevens'!$J:$J)+SUMIF('Bijlage 1.0 Totaalgegevens'!$A:$A,$A22,'Bijlage 1.0 Totaalgegevens'!$K:$K)</f>
        <v>11</v>
      </c>
      <c r="G22" s="70">
        <f>SUMIF('Bijlage 1.0 Totaalgegevens'!$A:$A,$A22,'Bijlage 1.0 Totaalgegevens'!$I:$I)+SUMIF('Bijlage 1.0 Totaalgegevens'!$A:$A,$A22,'Bijlage 1.0 Totaalgegevens'!$K:$K)</f>
        <v>7</v>
      </c>
      <c r="H22" s="70">
        <f>SUMIF('Bijlage 1.0 Totaalgegevens'!$A:$A,$A22,'Bijlage 1.0 Totaalgegevens'!$I:$I)+SUMIF('Bijlage 1.0 Totaalgegevens'!$A:$A,$A22,'Bijlage 1.0 Totaalgegevens'!$J:$J)+SUMIF('Bijlage 1.0 Totaalgegevens'!$A:$A,$A22,'Bijlage 1.0 Totaalgegevens'!$K:$K)</f>
        <v>11</v>
      </c>
      <c r="I22" s="70">
        <f>SUMIF('Bijlage 1.0 Totaalgegevens'!$A:$A,$A22,'Bijlage 1.0 Totaalgegevens'!$I:$I)+SUMIF('Bijlage 1.0 Totaalgegevens'!$A:$A,$A22,'Bijlage 1.0 Totaalgegevens'!$J:$J)+SUMIF('Bijlage 1.0 Totaalgegevens'!$A:$A,$A22,'Bijlage 1.0 Totaalgegevens'!$K:$K)</f>
        <v>11</v>
      </c>
      <c r="J22" s="70">
        <f>SUMIF('Bijlage 1.0 Totaalgegevens'!$A:$A,$A22,'Bijlage 1.0 Totaalgegevens'!$P:$P)</f>
        <v>0</v>
      </c>
      <c r="K22" s="70"/>
      <c r="L22" s="71">
        <f>C22*'Bijlage 1.1 All-in prijzen'!$D$3</f>
        <v>0</v>
      </c>
      <c r="M22" s="71">
        <f>D22*'Bijlage 1.1 All-in prijzen'!$D$9</f>
        <v>0</v>
      </c>
      <c r="N22" s="71">
        <f>E22*'Bijlage 1.1 All-in prijzen'!$D$14</f>
        <v>0</v>
      </c>
      <c r="O22" s="71">
        <f>F22*'Bijlage 1.1 All-in prijzen'!$D$11</f>
        <v>0</v>
      </c>
      <c r="P22" s="71">
        <f>G22*'Bijlage 1.1 All-in prijzen'!$D$16</f>
        <v>0</v>
      </c>
      <c r="Q22" s="71">
        <f>H22*'Bijlage 1.1 All-in prijzen'!$D$13</f>
        <v>0</v>
      </c>
      <c r="R22" s="71">
        <f>I22*'Bijlage 1.1 All-in prijzen'!$D$17</f>
        <v>0</v>
      </c>
      <c r="S22" s="71">
        <f>J22*'Bijlage 1.1 All-in prijzen'!$D$19</f>
        <v>0</v>
      </c>
      <c r="T22" s="129">
        <f>K22*'Bijlage 1.1 All-in prijzen'!$D$15</f>
        <v>0</v>
      </c>
      <c r="V22" s="71">
        <f t="shared" si="2"/>
        <v>0</v>
      </c>
    </row>
    <row r="23" spans="1:22" s="57" customFormat="1" ht="12.75">
      <c r="A23" s="72">
        <f t="shared" si="3"/>
        <v>22</v>
      </c>
      <c r="B23" s="16" t="s">
        <v>130</v>
      </c>
      <c r="C23" s="69">
        <f>SUMIF('Bijlage 1.0 Totaalgegevens'!$A:$A,$A23,'Bijlage 1.0 Totaalgegevens'!$Q:$Q)</f>
        <v>0</v>
      </c>
      <c r="D23" s="70">
        <f>SUMIF('Bijlage 1.0 Totaalgegevens'!$A:$A,$A23,'Bijlage 1.0 Totaalgegevens'!$O:$O)</f>
        <v>1</v>
      </c>
      <c r="E23" s="70">
        <f>SUMIF('Bijlage 1.0 Totaalgegevens'!$A:$A,$A23,'Bijlage 1.0 Totaalgegevens'!$M:$M)+IF(F23&gt;4,ROUND(F23*0.25,0),0)</f>
        <v>0</v>
      </c>
      <c r="F23" s="70">
        <f>SUMIF('Bijlage 1.0 Totaalgegevens'!$A:$A,$A23,'Bijlage 1.0 Totaalgegevens'!$I:$I)+SUMIF('Bijlage 1.0 Totaalgegevens'!$A:$A,$A23,'Bijlage 1.0 Totaalgegevens'!$J:$J)+SUMIF('Bijlage 1.0 Totaalgegevens'!$A:$A,$A23,'Bijlage 1.0 Totaalgegevens'!$K:$K)</f>
        <v>1</v>
      </c>
      <c r="G23" s="70">
        <f>SUMIF('Bijlage 1.0 Totaalgegevens'!$A:$A,$A23,'Bijlage 1.0 Totaalgegevens'!$I:$I)+SUMIF('Bijlage 1.0 Totaalgegevens'!$A:$A,$A23,'Bijlage 1.0 Totaalgegevens'!$K:$K)</f>
        <v>1</v>
      </c>
      <c r="H23" s="70">
        <f>SUMIF('Bijlage 1.0 Totaalgegevens'!$A:$A,$A23,'Bijlage 1.0 Totaalgegevens'!$I:$I)+SUMIF('Bijlage 1.0 Totaalgegevens'!$A:$A,$A23,'Bijlage 1.0 Totaalgegevens'!$J:$J)+SUMIF('Bijlage 1.0 Totaalgegevens'!$A:$A,$A23,'Bijlage 1.0 Totaalgegevens'!$K:$K)</f>
        <v>1</v>
      </c>
      <c r="I23" s="70">
        <f>SUMIF('Bijlage 1.0 Totaalgegevens'!$A:$A,$A23,'Bijlage 1.0 Totaalgegevens'!$I:$I)+SUMIF('Bijlage 1.0 Totaalgegevens'!$A:$A,$A23,'Bijlage 1.0 Totaalgegevens'!$J:$J)+SUMIF('Bijlage 1.0 Totaalgegevens'!$A:$A,$A23,'Bijlage 1.0 Totaalgegevens'!$K:$K)</f>
        <v>1</v>
      </c>
      <c r="J23" s="70">
        <f>SUMIF('Bijlage 1.0 Totaalgegevens'!$A:$A,$A23,'Bijlage 1.0 Totaalgegevens'!$P:$P)</f>
        <v>0</v>
      </c>
      <c r="K23" s="70"/>
      <c r="L23" s="71">
        <f>C23*'Bijlage 1.1 All-in prijzen'!$D$3</f>
        <v>0</v>
      </c>
      <c r="M23" s="71">
        <f>D23*'Bijlage 1.1 All-in prijzen'!$D$9</f>
        <v>0</v>
      </c>
      <c r="N23" s="71">
        <f>E23*'Bijlage 1.1 All-in prijzen'!$D$14</f>
        <v>0</v>
      </c>
      <c r="O23" s="71">
        <f>F23*'Bijlage 1.1 All-in prijzen'!$D$11</f>
        <v>0</v>
      </c>
      <c r="P23" s="71">
        <f>G23*'Bijlage 1.1 All-in prijzen'!$D$16</f>
        <v>0</v>
      </c>
      <c r="Q23" s="71">
        <f>H23*'Bijlage 1.1 All-in prijzen'!$D$13</f>
        <v>0</v>
      </c>
      <c r="R23" s="71">
        <f>I23*'Bijlage 1.1 All-in prijzen'!$D$17</f>
        <v>0</v>
      </c>
      <c r="S23" s="71">
        <f>J23*'Bijlage 1.1 All-in prijzen'!$D$19</f>
        <v>0</v>
      </c>
      <c r="T23" s="129">
        <f>K23*'Bijlage 1.1 All-in prijzen'!$D$15</f>
        <v>0</v>
      </c>
      <c r="V23" s="71">
        <f t="shared" si="2"/>
        <v>0</v>
      </c>
    </row>
    <row r="24" spans="1:22" s="57" customFormat="1" ht="12.75">
      <c r="A24" s="72">
        <f t="shared" si="3"/>
        <v>23</v>
      </c>
      <c r="B24" s="16" t="s">
        <v>136</v>
      </c>
      <c r="C24" s="69">
        <f>SUMIF('Bijlage 1.0 Totaalgegevens'!$A:$A,$A24,'Bijlage 1.0 Totaalgegevens'!$Q:$Q)</f>
        <v>2</v>
      </c>
      <c r="D24" s="70">
        <f>SUMIF('Bijlage 1.0 Totaalgegevens'!$A:$A,$A24,'Bijlage 1.0 Totaalgegevens'!$O:$O)</f>
        <v>3</v>
      </c>
      <c r="E24" s="70">
        <f>SUMIF('Bijlage 1.0 Totaalgegevens'!$A:$A,$A24,'Bijlage 1.0 Totaalgegevens'!$M:$M)+IF(F24&gt;4,ROUND(F24*0.25,0),0)</f>
        <v>0</v>
      </c>
      <c r="F24" s="70">
        <f>SUMIF('Bijlage 1.0 Totaalgegevens'!$A:$A,$A24,'Bijlage 1.0 Totaalgegevens'!$I:$I)+SUMIF('Bijlage 1.0 Totaalgegevens'!$A:$A,$A24,'Bijlage 1.0 Totaalgegevens'!$J:$J)+SUMIF('Bijlage 1.0 Totaalgegevens'!$A:$A,$A24,'Bijlage 1.0 Totaalgegevens'!$K:$K)</f>
        <v>2</v>
      </c>
      <c r="G24" s="70">
        <f>SUMIF('Bijlage 1.0 Totaalgegevens'!$A:$A,$A24,'Bijlage 1.0 Totaalgegevens'!$I:$I)+SUMIF('Bijlage 1.0 Totaalgegevens'!$A:$A,$A24,'Bijlage 1.0 Totaalgegevens'!$K:$K)</f>
        <v>1</v>
      </c>
      <c r="H24" s="70">
        <f>SUMIF('Bijlage 1.0 Totaalgegevens'!$A:$A,$A24,'Bijlage 1.0 Totaalgegevens'!$I:$I)+SUMIF('Bijlage 1.0 Totaalgegevens'!$A:$A,$A24,'Bijlage 1.0 Totaalgegevens'!$J:$J)+SUMIF('Bijlage 1.0 Totaalgegevens'!$A:$A,$A24,'Bijlage 1.0 Totaalgegevens'!$K:$K)</f>
        <v>2</v>
      </c>
      <c r="I24" s="70">
        <f>SUMIF('Bijlage 1.0 Totaalgegevens'!$A:$A,$A24,'Bijlage 1.0 Totaalgegevens'!$I:$I)+SUMIF('Bijlage 1.0 Totaalgegevens'!$A:$A,$A24,'Bijlage 1.0 Totaalgegevens'!$J:$J)+SUMIF('Bijlage 1.0 Totaalgegevens'!$A:$A,$A24,'Bijlage 1.0 Totaalgegevens'!$K:$K)</f>
        <v>2</v>
      </c>
      <c r="J24" s="70">
        <f>SUMIF('Bijlage 1.0 Totaalgegevens'!$A:$A,$A24,'Bijlage 1.0 Totaalgegevens'!$P:$P)</f>
        <v>2</v>
      </c>
      <c r="K24" s="70"/>
      <c r="L24" s="71">
        <f>C24*'Bijlage 1.1 All-in prijzen'!$D$2</f>
        <v>0</v>
      </c>
      <c r="M24" s="71">
        <f>D24*'Bijlage 1.1 All-in prijzen'!$D$8</f>
        <v>0</v>
      </c>
      <c r="N24" s="71">
        <f>E24*'Bijlage 1.1 All-in prijzen'!$D$14</f>
        <v>0</v>
      </c>
      <c r="O24" s="71">
        <f>F24*'Bijlage 1.1 All-in prijzen'!$D$10</f>
        <v>0</v>
      </c>
      <c r="P24" s="71">
        <f>G24*'Bijlage 1.1 All-in prijzen'!$D$16</f>
        <v>0</v>
      </c>
      <c r="Q24" s="71">
        <f>H24*'Bijlage 1.1 All-in prijzen'!$D$12</f>
        <v>0</v>
      </c>
      <c r="R24" s="71">
        <f>I24*'Bijlage 1.1 All-in prijzen'!$D$17</f>
        <v>0</v>
      </c>
      <c r="S24" s="71">
        <f>J24*'Bijlage 1.1 All-in prijzen'!$D$19</f>
        <v>0</v>
      </c>
      <c r="T24" s="129">
        <f>K24*'Bijlage 1.1 All-in prijzen'!$D$15</f>
        <v>0</v>
      </c>
      <c r="V24" s="71">
        <f t="shared" si="2"/>
        <v>0</v>
      </c>
    </row>
    <row r="25" spans="1:22" s="57" customFormat="1" ht="12.75">
      <c r="A25" s="72">
        <f t="shared" si="3"/>
        <v>24</v>
      </c>
      <c r="B25" s="16" t="s">
        <v>141</v>
      </c>
      <c r="C25" s="69">
        <f>SUMIF('Bijlage 1.0 Totaalgegevens'!$A:$A,$A25,'Bijlage 1.0 Totaalgegevens'!$Q:$Q)</f>
        <v>28</v>
      </c>
      <c r="D25" s="70">
        <f>SUMIF('Bijlage 1.0 Totaalgegevens'!$A:$A,$A25,'Bijlage 1.0 Totaalgegevens'!$O:$O)</f>
        <v>31</v>
      </c>
      <c r="E25" s="70">
        <f>SUMIF('Bijlage 1.0 Totaalgegevens'!$A:$A,$A25,'Bijlage 1.0 Totaalgegevens'!$M:$M)+IF(F25&gt;4,ROUND(F25*0.25,0),0)</f>
        <v>11</v>
      </c>
      <c r="F25" s="70">
        <f>SUMIF('Bijlage 1.0 Totaalgegevens'!$A:$A,$A25,'Bijlage 1.0 Totaalgegevens'!$I:$I)+SUMIF('Bijlage 1.0 Totaalgegevens'!$A:$A,$A25,'Bijlage 1.0 Totaalgegevens'!$J:$J)+SUMIF('Bijlage 1.0 Totaalgegevens'!$A:$A,$A25,'Bijlage 1.0 Totaalgegevens'!$K:$K)</f>
        <v>43</v>
      </c>
      <c r="G25" s="70">
        <f>SUMIF('Bijlage 1.0 Totaalgegevens'!$A:$A,$A25,'Bijlage 1.0 Totaalgegevens'!$I:$I)+SUMIF('Bijlage 1.0 Totaalgegevens'!$A:$A,$A25,'Bijlage 1.0 Totaalgegevens'!$K:$K)</f>
        <v>30</v>
      </c>
      <c r="H25" s="70">
        <f>SUMIF('Bijlage 1.0 Totaalgegevens'!$A:$A,$A25,'Bijlage 1.0 Totaalgegevens'!$I:$I)+SUMIF('Bijlage 1.0 Totaalgegevens'!$A:$A,$A25,'Bijlage 1.0 Totaalgegevens'!$J:$J)+SUMIF('Bijlage 1.0 Totaalgegevens'!$A:$A,$A25,'Bijlage 1.0 Totaalgegevens'!$K:$K)</f>
        <v>43</v>
      </c>
      <c r="I25" s="70">
        <f>SUMIF('Bijlage 1.0 Totaalgegevens'!$A:$A,$A25,'Bijlage 1.0 Totaalgegevens'!$I:$I)+SUMIF('Bijlage 1.0 Totaalgegevens'!$A:$A,$A25,'Bijlage 1.0 Totaalgegevens'!$J:$J)+SUMIF('Bijlage 1.0 Totaalgegevens'!$A:$A,$A25,'Bijlage 1.0 Totaalgegevens'!$K:$K)</f>
        <v>43</v>
      </c>
      <c r="J25" s="70">
        <f>SUMIF('Bijlage 1.0 Totaalgegevens'!$A:$A,$A25,'Bijlage 1.0 Totaalgegevens'!$P:$P)</f>
        <v>9</v>
      </c>
      <c r="K25" s="70"/>
      <c r="L25" s="71">
        <f>C25*'Bijlage 1.1 All-in prijzen'!$D$3</f>
        <v>0</v>
      </c>
      <c r="M25" s="71">
        <f>D25*'Bijlage 1.1 All-in prijzen'!$D$9</f>
        <v>0</v>
      </c>
      <c r="N25" s="71">
        <f>E25*'Bijlage 1.1 All-in prijzen'!$D$14</f>
        <v>0</v>
      </c>
      <c r="O25" s="71">
        <f>F25*'Bijlage 1.1 All-in prijzen'!$D$11</f>
        <v>0</v>
      </c>
      <c r="P25" s="71">
        <f>G25*'Bijlage 1.1 All-in prijzen'!$D$16</f>
        <v>0</v>
      </c>
      <c r="Q25" s="71">
        <f>H25*'Bijlage 1.1 All-in prijzen'!$D$13</f>
        <v>0</v>
      </c>
      <c r="R25" s="71">
        <f>I25*'Bijlage 1.1 All-in prijzen'!$D$17</f>
        <v>0</v>
      </c>
      <c r="S25" s="71">
        <f>J25*'Bijlage 1.1 All-in prijzen'!$D$19</f>
        <v>0</v>
      </c>
      <c r="T25" s="129">
        <f>K25*'Bijlage 1.1 All-in prijzen'!$D$15</f>
        <v>0</v>
      </c>
      <c r="V25" s="71">
        <f t="shared" si="2"/>
        <v>0</v>
      </c>
    </row>
    <row r="26" spans="1:22" s="57" customFormat="1" ht="12.75">
      <c r="A26" s="72">
        <f t="shared" si="3"/>
        <v>25</v>
      </c>
      <c r="B26" s="131" t="s">
        <v>147</v>
      </c>
      <c r="C26" s="69">
        <f>SUMIF('Bijlage 1.0 Totaalgegevens'!$A:$A,$A26,'Bijlage 1.0 Totaalgegevens'!$Q:$Q)</f>
        <v>0</v>
      </c>
      <c r="D26" s="70">
        <f>SUMIF('Bijlage 1.0 Totaalgegevens'!$A:$A,$A26,'Bijlage 1.0 Totaalgegevens'!$O:$O)</f>
        <v>1</v>
      </c>
      <c r="E26" s="70">
        <f>SUMIF('Bijlage 1.0 Totaalgegevens'!$A:$A,$A26,'Bijlage 1.0 Totaalgegevens'!$M:$M)+IF(F26&gt;4,ROUND(F26*0.25,0),0)</f>
        <v>0</v>
      </c>
      <c r="F26" s="70">
        <f>SUMIF('Bijlage 1.0 Totaalgegevens'!$A:$A,$A26,'Bijlage 1.0 Totaalgegevens'!$I:$I)+SUMIF('Bijlage 1.0 Totaalgegevens'!$A:$A,$A26,'Bijlage 1.0 Totaalgegevens'!$J:$J)+SUMIF('Bijlage 1.0 Totaalgegevens'!$A:$A,$A26,'Bijlage 1.0 Totaalgegevens'!$K:$K)</f>
        <v>4</v>
      </c>
      <c r="G26" s="70">
        <f>SUMIF('Bijlage 1.0 Totaalgegevens'!$A:$A,$A26,'Bijlage 1.0 Totaalgegevens'!$I:$I)+SUMIF('Bijlage 1.0 Totaalgegevens'!$A:$A,$A26,'Bijlage 1.0 Totaalgegevens'!$K:$K)</f>
        <v>2</v>
      </c>
      <c r="H26" s="70">
        <f>SUMIF('Bijlage 1.0 Totaalgegevens'!$A:$A,$A26,'Bijlage 1.0 Totaalgegevens'!$I:$I)+SUMIF('Bijlage 1.0 Totaalgegevens'!$A:$A,$A26,'Bijlage 1.0 Totaalgegevens'!$J:$J)+SUMIF('Bijlage 1.0 Totaalgegevens'!$A:$A,$A26,'Bijlage 1.0 Totaalgegevens'!$K:$K)</f>
        <v>4</v>
      </c>
      <c r="I26" s="70">
        <f>SUMIF('Bijlage 1.0 Totaalgegevens'!$A:$A,$A26,'Bijlage 1.0 Totaalgegevens'!$I:$I)+SUMIF('Bijlage 1.0 Totaalgegevens'!$A:$A,$A26,'Bijlage 1.0 Totaalgegevens'!$J:$J)+SUMIF('Bijlage 1.0 Totaalgegevens'!$A:$A,$A26,'Bijlage 1.0 Totaalgegevens'!$K:$K)</f>
        <v>4</v>
      </c>
      <c r="J26" s="70">
        <f>SUMIF('Bijlage 1.0 Totaalgegevens'!$A:$A,$A26,'Bijlage 1.0 Totaalgegevens'!$P:$P)</f>
        <v>1</v>
      </c>
      <c r="K26" s="70"/>
      <c r="L26" s="71">
        <f>C26*'Bijlage 1.1 All-in prijzen'!$D$3</f>
        <v>0</v>
      </c>
      <c r="M26" s="71">
        <f>D26*'Bijlage 1.1 All-in prijzen'!$D$9</f>
        <v>0</v>
      </c>
      <c r="N26" s="71">
        <f>E26*'Bijlage 1.1 All-in prijzen'!$D$14</f>
        <v>0</v>
      </c>
      <c r="O26" s="71">
        <f>F26*'Bijlage 1.1 All-in prijzen'!$D$11</f>
        <v>0</v>
      </c>
      <c r="P26" s="71">
        <f>G26*'Bijlage 1.1 All-in prijzen'!$D$16</f>
        <v>0</v>
      </c>
      <c r="Q26" s="71">
        <f>H26*'Bijlage 1.1 All-in prijzen'!$D$13</f>
        <v>0</v>
      </c>
      <c r="R26" s="71">
        <f>I26*'Bijlage 1.1 All-in prijzen'!$D$17</f>
        <v>0</v>
      </c>
      <c r="S26" s="71">
        <f>J26*'Bijlage 1.1 All-in prijzen'!$D$19</f>
        <v>0</v>
      </c>
      <c r="T26" s="129">
        <f>K26*'Bijlage 1.1 All-in prijzen'!$D$15</f>
        <v>0</v>
      </c>
      <c r="V26" s="71">
        <f t="shared" si="2"/>
        <v>0</v>
      </c>
    </row>
    <row r="27" spans="1:22" s="57" customFormat="1" ht="12">
      <c r="A27" s="72">
        <f t="shared" si="3"/>
        <v>26</v>
      </c>
      <c r="B27" s="131" t="s">
        <v>152</v>
      </c>
      <c r="C27" s="69">
        <f>SUMIF('Bijlage 1.0 Totaalgegevens'!$A:$A,$A27,'Bijlage 1.0 Totaalgegevens'!$Q:$Q)</f>
        <v>0</v>
      </c>
      <c r="D27" s="70">
        <f>SUMIF('Bijlage 1.0 Totaalgegevens'!$A:$A,$A27,'Bijlage 1.0 Totaalgegevens'!$O:$O)</f>
        <v>7</v>
      </c>
      <c r="E27" s="70">
        <f>SUMIF('Bijlage 1.0 Totaalgegevens'!$A:$A,$A27,'Bijlage 1.0 Totaalgegevens'!$M:$M)+IF(F27&gt;4,ROUND(F27*0.25,0),0)</f>
        <v>0</v>
      </c>
      <c r="F27" s="70">
        <f>SUMIF('Bijlage 1.0 Totaalgegevens'!$A:$A,$A27,'Bijlage 1.0 Totaalgegevens'!$I:$I)+SUMIF('Bijlage 1.0 Totaalgegevens'!$A:$A,$A27,'Bijlage 1.0 Totaalgegevens'!$J:$J)+SUMIF('Bijlage 1.0 Totaalgegevens'!$A:$A,$A27,'Bijlage 1.0 Totaalgegevens'!$K:$K)</f>
        <v>3</v>
      </c>
      <c r="G27" s="70">
        <f>SUMIF('Bijlage 1.0 Totaalgegevens'!$A:$A,$A27,'Bijlage 1.0 Totaalgegevens'!$I:$I)+SUMIF('Bijlage 1.0 Totaalgegevens'!$A:$A,$A27,'Bijlage 1.0 Totaalgegevens'!$K:$K)</f>
        <v>2</v>
      </c>
      <c r="H27" s="70">
        <f>SUMIF('Bijlage 1.0 Totaalgegevens'!$A:$A,$A27,'Bijlage 1.0 Totaalgegevens'!$I:$I)+SUMIF('Bijlage 1.0 Totaalgegevens'!$A:$A,$A27,'Bijlage 1.0 Totaalgegevens'!$J:$J)+SUMIF('Bijlage 1.0 Totaalgegevens'!$A:$A,$A27,'Bijlage 1.0 Totaalgegevens'!$K:$K)</f>
        <v>3</v>
      </c>
      <c r="I27" s="70">
        <f>SUMIF('Bijlage 1.0 Totaalgegevens'!$A:$A,$A27,'Bijlage 1.0 Totaalgegevens'!$I:$I)+SUMIF('Bijlage 1.0 Totaalgegevens'!$A:$A,$A27,'Bijlage 1.0 Totaalgegevens'!$J:$J)+SUMIF('Bijlage 1.0 Totaalgegevens'!$A:$A,$A27,'Bijlage 1.0 Totaalgegevens'!$K:$K)</f>
        <v>3</v>
      </c>
      <c r="J27" s="70">
        <f>SUMIF('Bijlage 1.0 Totaalgegevens'!$A:$A,$A27,'Bijlage 1.0 Totaalgegevens'!$P:$P)</f>
        <v>1</v>
      </c>
      <c r="K27" s="70"/>
      <c r="L27" s="71">
        <f>C27*'Bijlage 1.1 All-in prijzen'!$D$3</f>
        <v>0</v>
      </c>
      <c r="M27" s="71">
        <f>D27*'Bijlage 1.1 All-in prijzen'!$D$9</f>
        <v>0</v>
      </c>
      <c r="N27" s="71">
        <f>E27*'Bijlage 1.1 All-in prijzen'!$D$14</f>
        <v>0</v>
      </c>
      <c r="O27" s="71">
        <f>F27*'Bijlage 1.1 All-in prijzen'!$D$11</f>
        <v>0</v>
      </c>
      <c r="P27" s="71">
        <f>G27*'Bijlage 1.1 All-in prijzen'!$D$16</f>
        <v>0</v>
      </c>
      <c r="Q27" s="71">
        <f>H27*'Bijlage 1.1 All-in prijzen'!$D$13</f>
        <v>0</v>
      </c>
      <c r="R27" s="71">
        <f>I27*'Bijlage 1.1 All-in prijzen'!$D$17</f>
        <v>0</v>
      </c>
      <c r="S27" s="71">
        <f>J27*'Bijlage 1.1 All-in prijzen'!$D$19</f>
        <v>0</v>
      </c>
      <c r="T27" s="129">
        <f>K27*'Bijlage 1.1 All-in prijzen'!$D$15</f>
        <v>0</v>
      </c>
      <c r="V27" s="71">
        <f t="shared" si="2"/>
        <v>0</v>
      </c>
    </row>
    <row r="28" spans="1:22" s="57" customFormat="1" ht="12">
      <c r="A28" s="72">
        <f t="shared" si="3"/>
        <v>27</v>
      </c>
      <c r="B28" s="131" t="s">
        <v>157</v>
      </c>
      <c r="C28" s="69">
        <f>SUMIF('Bijlage 1.0 Totaalgegevens'!$A:$A,$A28,'Bijlage 1.0 Totaalgegevens'!$Q:$Q)</f>
        <v>0</v>
      </c>
      <c r="D28" s="70">
        <f>SUMIF('Bijlage 1.0 Totaalgegevens'!$A:$A,$A28,'Bijlage 1.0 Totaalgegevens'!$O:$O)</f>
        <v>1</v>
      </c>
      <c r="E28" s="70">
        <f>SUMIF('Bijlage 1.0 Totaalgegevens'!$A:$A,$A28,'Bijlage 1.0 Totaalgegevens'!$M:$M)+IF(F28&gt;4,ROUND(F28*0.25,0),0)</f>
        <v>2</v>
      </c>
      <c r="F28" s="70">
        <f>SUMIF('Bijlage 1.0 Totaalgegevens'!$A:$A,$A28,'Bijlage 1.0 Totaalgegevens'!$I:$I)+SUMIF('Bijlage 1.0 Totaalgegevens'!$A:$A,$A28,'Bijlage 1.0 Totaalgegevens'!$J:$J)+SUMIF('Bijlage 1.0 Totaalgegevens'!$A:$A,$A28,'Bijlage 1.0 Totaalgegevens'!$K:$K)</f>
        <v>6</v>
      </c>
      <c r="G28" s="70">
        <f>SUMIF('Bijlage 1.0 Totaalgegevens'!$A:$A,$A28,'Bijlage 1.0 Totaalgegevens'!$I:$I)+SUMIF('Bijlage 1.0 Totaalgegevens'!$A:$A,$A28,'Bijlage 1.0 Totaalgegevens'!$K:$K)</f>
        <v>3</v>
      </c>
      <c r="H28" s="70">
        <f>SUMIF('Bijlage 1.0 Totaalgegevens'!$A:$A,$A28,'Bijlage 1.0 Totaalgegevens'!$I:$I)+SUMIF('Bijlage 1.0 Totaalgegevens'!$A:$A,$A28,'Bijlage 1.0 Totaalgegevens'!$J:$J)+SUMIF('Bijlage 1.0 Totaalgegevens'!$A:$A,$A28,'Bijlage 1.0 Totaalgegevens'!$K:$K)</f>
        <v>6</v>
      </c>
      <c r="I28" s="70">
        <f>SUMIF('Bijlage 1.0 Totaalgegevens'!$A:$A,$A28,'Bijlage 1.0 Totaalgegevens'!$I:$I)+SUMIF('Bijlage 1.0 Totaalgegevens'!$A:$A,$A28,'Bijlage 1.0 Totaalgegevens'!$J:$J)+SUMIF('Bijlage 1.0 Totaalgegevens'!$A:$A,$A28,'Bijlage 1.0 Totaalgegevens'!$K:$K)</f>
        <v>6</v>
      </c>
      <c r="J28" s="70">
        <f>SUMIF('Bijlage 1.0 Totaalgegevens'!$A:$A,$A28,'Bijlage 1.0 Totaalgegevens'!$P:$P)</f>
        <v>0</v>
      </c>
      <c r="K28" s="70"/>
      <c r="L28" s="71">
        <f>C28*'Bijlage 1.1 All-in prijzen'!$D$3</f>
        <v>0</v>
      </c>
      <c r="M28" s="71">
        <f>D28*'Bijlage 1.1 All-in prijzen'!$D$9</f>
        <v>0</v>
      </c>
      <c r="N28" s="71">
        <f>E28*'Bijlage 1.1 All-in prijzen'!$D$14</f>
        <v>0</v>
      </c>
      <c r="O28" s="71">
        <f>F28*'Bijlage 1.1 All-in prijzen'!$D$11</f>
        <v>0</v>
      </c>
      <c r="P28" s="71">
        <f>G28*'Bijlage 1.1 All-in prijzen'!$D$16</f>
        <v>0</v>
      </c>
      <c r="Q28" s="71">
        <f>H28*'Bijlage 1.1 All-in prijzen'!$D$13</f>
        <v>0</v>
      </c>
      <c r="R28" s="71">
        <f>I28*'Bijlage 1.1 All-in prijzen'!$D$17</f>
        <v>0</v>
      </c>
      <c r="S28" s="71">
        <f>J28*'Bijlage 1.1 All-in prijzen'!$D$19</f>
        <v>0</v>
      </c>
      <c r="T28" s="129">
        <f>K28*'Bijlage 1.1 All-in prijzen'!$D$15</f>
        <v>0</v>
      </c>
      <c r="V28" s="71">
        <f t="shared" si="2"/>
        <v>0</v>
      </c>
    </row>
    <row r="29" spans="1:22" s="57" customFormat="1" ht="12">
      <c r="A29" s="72">
        <f t="shared" si="3"/>
        <v>28</v>
      </c>
      <c r="B29" s="131" t="s">
        <v>161</v>
      </c>
      <c r="C29" s="69">
        <f>SUMIF('Bijlage 1.0 Totaalgegevens'!$A:$A,$A29,'Bijlage 1.0 Totaalgegevens'!$Q:$Q)</f>
        <v>3</v>
      </c>
      <c r="D29" s="70">
        <f>SUMIF('Bijlage 1.0 Totaalgegevens'!$A:$A,$A29,'Bijlage 1.0 Totaalgegevens'!$O:$O)</f>
        <v>3</v>
      </c>
      <c r="E29" s="70">
        <f>SUMIF('Bijlage 1.0 Totaalgegevens'!$A:$A,$A29,'Bijlage 1.0 Totaalgegevens'!$M:$M)+IF(F29&gt;4,ROUND(F29*0.25,0),0)</f>
        <v>0</v>
      </c>
      <c r="F29" s="70">
        <f>SUMIF('Bijlage 1.0 Totaalgegevens'!$A:$A,$A29,'Bijlage 1.0 Totaalgegevens'!$I:$I)+SUMIF('Bijlage 1.0 Totaalgegevens'!$A:$A,$A29,'Bijlage 1.0 Totaalgegevens'!$J:$J)+SUMIF('Bijlage 1.0 Totaalgegevens'!$A:$A,$A29,'Bijlage 1.0 Totaalgegevens'!$K:$K)</f>
        <v>4</v>
      </c>
      <c r="G29" s="70">
        <f>SUMIF('Bijlage 1.0 Totaalgegevens'!$A:$A,$A29,'Bijlage 1.0 Totaalgegevens'!$I:$I)+SUMIF('Bijlage 1.0 Totaalgegevens'!$A:$A,$A29,'Bijlage 1.0 Totaalgegevens'!$K:$K)</f>
        <v>3</v>
      </c>
      <c r="H29" s="70">
        <f>SUMIF('Bijlage 1.0 Totaalgegevens'!$A:$A,$A29,'Bijlage 1.0 Totaalgegevens'!$I:$I)+SUMIF('Bijlage 1.0 Totaalgegevens'!$A:$A,$A29,'Bijlage 1.0 Totaalgegevens'!$J:$J)+SUMIF('Bijlage 1.0 Totaalgegevens'!$A:$A,$A29,'Bijlage 1.0 Totaalgegevens'!$K:$K)</f>
        <v>4</v>
      </c>
      <c r="I29" s="70">
        <f>SUMIF('Bijlage 1.0 Totaalgegevens'!$A:$A,$A29,'Bijlage 1.0 Totaalgegevens'!$I:$I)+SUMIF('Bijlage 1.0 Totaalgegevens'!$A:$A,$A29,'Bijlage 1.0 Totaalgegevens'!$J:$J)+SUMIF('Bijlage 1.0 Totaalgegevens'!$A:$A,$A29,'Bijlage 1.0 Totaalgegevens'!$K:$K)</f>
        <v>4</v>
      </c>
      <c r="J29" s="70">
        <f>SUMIF('Bijlage 1.0 Totaalgegevens'!$A:$A,$A29,'Bijlage 1.0 Totaalgegevens'!$P:$P)</f>
        <v>0</v>
      </c>
      <c r="K29" s="70"/>
      <c r="L29" s="71">
        <f>C29*'Bijlage 1.1 All-in prijzen'!$D$3</f>
        <v>0</v>
      </c>
      <c r="M29" s="71">
        <f>D29*'Bijlage 1.1 All-in prijzen'!$D$9</f>
        <v>0</v>
      </c>
      <c r="N29" s="71">
        <f>E29*'Bijlage 1.1 All-in prijzen'!$D$14</f>
        <v>0</v>
      </c>
      <c r="O29" s="71">
        <f>F29*'Bijlage 1.1 All-in prijzen'!$D$11</f>
        <v>0</v>
      </c>
      <c r="P29" s="71">
        <f>G29*'Bijlage 1.1 All-in prijzen'!$D$16</f>
        <v>0</v>
      </c>
      <c r="Q29" s="71">
        <f>H29*'Bijlage 1.1 All-in prijzen'!$D$13</f>
        <v>0</v>
      </c>
      <c r="R29" s="71">
        <f>I29*'Bijlage 1.1 All-in prijzen'!$D$17</f>
        <v>0</v>
      </c>
      <c r="S29" s="71">
        <f>J29*'Bijlage 1.1 All-in prijzen'!$D$19</f>
        <v>0</v>
      </c>
      <c r="T29" s="129">
        <f>K29*'Bijlage 1.1 All-in prijzen'!$D$15</f>
        <v>0</v>
      </c>
      <c r="V29" s="71">
        <f t="shared" si="2"/>
        <v>0</v>
      </c>
    </row>
    <row r="30" spans="1:22" s="57" customFormat="1" ht="12">
      <c r="A30" s="72">
        <f t="shared" si="3"/>
        <v>29</v>
      </c>
      <c r="B30" s="131" t="s">
        <v>166</v>
      </c>
      <c r="C30" s="69">
        <f>SUMIF('Bijlage 1.0 Totaalgegevens'!$A:$A,$A30,'Bijlage 1.0 Totaalgegevens'!$Q:$Q)</f>
        <v>2</v>
      </c>
      <c r="D30" s="70">
        <f>SUMIF('Bijlage 1.0 Totaalgegevens'!$A:$A,$A30,'Bijlage 1.0 Totaalgegevens'!$O:$O)</f>
        <v>3</v>
      </c>
      <c r="E30" s="70">
        <f>SUMIF('Bijlage 1.0 Totaalgegevens'!$A:$A,$A30,'Bijlage 1.0 Totaalgegevens'!$M:$M)+IF(F30&gt;4,ROUND(F30*0.25,0),0)</f>
        <v>0</v>
      </c>
      <c r="F30" s="70">
        <f>SUMIF('Bijlage 1.0 Totaalgegevens'!$A:$A,$A30,'Bijlage 1.0 Totaalgegevens'!$I:$I)+SUMIF('Bijlage 1.0 Totaalgegevens'!$A:$A,$A30,'Bijlage 1.0 Totaalgegevens'!$J:$J)+SUMIF('Bijlage 1.0 Totaalgegevens'!$A:$A,$A30,'Bijlage 1.0 Totaalgegevens'!$K:$K)</f>
        <v>3</v>
      </c>
      <c r="G30" s="70">
        <f>SUMIF('Bijlage 1.0 Totaalgegevens'!$A:$A,$A30,'Bijlage 1.0 Totaalgegevens'!$I:$I)+SUMIF('Bijlage 1.0 Totaalgegevens'!$A:$A,$A30,'Bijlage 1.0 Totaalgegevens'!$K:$K)</f>
        <v>2</v>
      </c>
      <c r="H30" s="70">
        <f>SUMIF('Bijlage 1.0 Totaalgegevens'!$A:$A,$A30,'Bijlage 1.0 Totaalgegevens'!$I:$I)+SUMIF('Bijlage 1.0 Totaalgegevens'!$A:$A,$A30,'Bijlage 1.0 Totaalgegevens'!$J:$J)+SUMIF('Bijlage 1.0 Totaalgegevens'!$A:$A,$A30,'Bijlage 1.0 Totaalgegevens'!$K:$K)</f>
        <v>3</v>
      </c>
      <c r="I30" s="70">
        <f>SUMIF('Bijlage 1.0 Totaalgegevens'!$A:$A,$A30,'Bijlage 1.0 Totaalgegevens'!$I:$I)+SUMIF('Bijlage 1.0 Totaalgegevens'!$A:$A,$A30,'Bijlage 1.0 Totaalgegevens'!$J:$J)+SUMIF('Bijlage 1.0 Totaalgegevens'!$A:$A,$A30,'Bijlage 1.0 Totaalgegevens'!$K:$K)</f>
        <v>3</v>
      </c>
      <c r="J30" s="70">
        <f>SUMIF('Bijlage 1.0 Totaalgegevens'!$A:$A,$A30,'Bijlage 1.0 Totaalgegevens'!$P:$P)</f>
        <v>1</v>
      </c>
      <c r="K30" s="70"/>
      <c r="L30" s="71">
        <f>C30*'Bijlage 1.1 All-in prijzen'!$D$3</f>
        <v>0</v>
      </c>
      <c r="M30" s="71">
        <f>D30*'Bijlage 1.1 All-in prijzen'!$D$9</f>
        <v>0</v>
      </c>
      <c r="N30" s="71">
        <f>E30*'Bijlage 1.1 All-in prijzen'!$D$14</f>
        <v>0</v>
      </c>
      <c r="O30" s="71">
        <f>F30*'Bijlage 1.1 All-in prijzen'!$D$11</f>
        <v>0</v>
      </c>
      <c r="P30" s="71">
        <f>G30*'Bijlage 1.1 All-in prijzen'!$D$16</f>
        <v>0</v>
      </c>
      <c r="Q30" s="71">
        <f>H30*'Bijlage 1.1 All-in prijzen'!$D$13</f>
        <v>0</v>
      </c>
      <c r="R30" s="71">
        <f>I30*'Bijlage 1.1 All-in prijzen'!$D$17</f>
        <v>0</v>
      </c>
      <c r="S30" s="71">
        <f>J30*'Bijlage 1.1 All-in prijzen'!$D$19</f>
        <v>0</v>
      </c>
      <c r="T30" s="129">
        <f>K30*'Bijlage 1.1 All-in prijzen'!$D$15</f>
        <v>0</v>
      </c>
      <c r="V30" s="71">
        <f t="shared" si="2"/>
        <v>0</v>
      </c>
    </row>
    <row r="31" spans="1:22" s="57" customFormat="1" ht="12">
      <c r="A31" s="72">
        <f t="shared" si="3"/>
        <v>30</v>
      </c>
      <c r="B31" s="131" t="s">
        <v>170</v>
      </c>
      <c r="C31" s="69">
        <f>SUMIF('Bijlage 1.0 Totaalgegevens'!$A:$A,$A31,'Bijlage 1.0 Totaalgegevens'!$Q:$Q)</f>
        <v>0</v>
      </c>
      <c r="D31" s="70">
        <f>SUMIF('Bijlage 1.0 Totaalgegevens'!$A:$A,$A31,'Bijlage 1.0 Totaalgegevens'!$O:$O)</f>
        <v>0</v>
      </c>
      <c r="E31" s="70">
        <f>SUMIF('Bijlage 1.0 Totaalgegevens'!$A:$A,$A31,'Bijlage 1.0 Totaalgegevens'!$M:$M)+IF(F31&gt;4,ROUND(F31*0.25,0),0)</f>
        <v>0</v>
      </c>
      <c r="F31" s="70">
        <f>SUMIF('Bijlage 1.0 Totaalgegevens'!$A:$A,$A31,'Bijlage 1.0 Totaalgegevens'!$I:$I)+SUMIF('Bijlage 1.0 Totaalgegevens'!$A:$A,$A31,'Bijlage 1.0 Totaalgegevens'!$J:$J)+SUMIF('Bijlage 1.0 Totaalgegevens'!$A:$A,$A31,'Bijlage 1.0 Totaalgegevens'!$K:$K)</f>
        <v>3</v>
      </c>
      <c r="G31" s="70">
        <f>SUMIF('Bijlage 1.0 Totaalgegevens'!$A:$A,$A31,'Bijlage 1.0 Totaalgegevens'!$I:$I)+SUMIF('Bijlage 1.0 Totaalgegevens'!$A:$A,$A31,'Bijlage 1.0 Totaalgegevens'!$K:$K)</f>
        <v>1</v>
      </c>
      <c r="H31" s="70">
        <f>SUMIF('Bijlage 1.0 Totaalgegevens'!$A:$A,$A31,'Bijlage 1.0 Totaalgegevens'!$I:$I)+SUMIF('Bijlage 1.0 Totaalgegevens'!$A:$A,$A31,'Bijlage 1.0 Totaalgegevens'!$J:$J)+SUMIF('Bijlage 1.0 Totaalgegevens'!$A:$A,$A31,'Bijlage 1.0 Totaalgegevens'!$K:$K)</f>
        <v>3</v>
      </c>
      <c r="I31" s="70">
        <f>SUMIF('Bijlage 1.0 Totaalgegevens'!$A:$A,$A31,'Bijlage 1.0 Totaalgegevens'!$I:$I)+SUMIF('Bijlage 1.0 Totaalgegevens'!$A:$A,$A31,'Bijlage 1.0 Totaalgegevens'!$J:$J)+SUMIF('Bijlage 1.0 Totaalgegevens'!$A:$A,$A31,'Bijlage 1.0 Totaalgegevens'!$K:$K)</f>
        <v>3</v>
      </c>
      <c r="J31" s="70">
        <f>SUMIF('Bijlage 1.0 Totaalgegevens'!$A:$A,$A31,'Bijlage 1.0 Totaalgegevens'!$P:$P)</f>
        <v>1</v>
      </c>
      <c r="K31" s="70"/>
      <c r="L31" s="71">
        <f>C31*'Bijlage 1.1 All-in prijzen'!$D$3</f>
        <v>0</v>
      </c>
      <c r="M31" s="71">
        <f>D31*'Bijlage 1.1 All-in prijzen'!$D$9</f>
        <v>0</v>
      </c>
      <c r="N31" s="71">
        <f>E31*'Bijlage 1.1 All-in prijzen'!$D$14</f>
        <v>0</v>
      </c>
      <c r="O31" s="71">
        <f>F31*'Bijlage 1.1 All-in prijzen'!$D$11</f>
        <v>0</v>
      </c>
      <c r="P31" s="71">
        <f>G31*'Bijlage 1.1 All-in prijzen'!$D$16</f>
        <v>0</v>
      </c>
      <c r="Q31" s="71">
        <f>H31*'Bijlage 1.1 All-in prijzen'!$D$13</f>
        <v>0</v>
      </c>
      <c r="R31" s="71">
        <f>I31*'Bijlage 1.1 All-in prijzen'!$D$17</f>
        <v>0</v>
      </c>
      <c r="S31" s="71">
        <f>J31*'Bijlage 1.1 All-in prijzen'!$D$19</f>
        <v>0</v>
      </c>
      <c r="T31" s="129">
        <f>K31*'Bijlage 1.1 All-in prijzen'!$D$15</f>
        <v>0</v>
      </c>
      <c r="V31" s="71">
        <f t="shared" si="2"/>
        <v>0</v>
      </c>
    </row>
    <row r="32" spans="1:22" s="57" customFormat="1" ht="12">
      <c r="A32" s="72">
        <f t="shared" si="3"/>
        <v>31</v>
      </c>
      <c r="B32" s="131" t="s">
        <v>176</v>
      </c>
      <c r="C32" s="69">
        <f>SUMIF('Bijlage 1.0 Totaalgegevens'!$A:$A,$A32,'Bijlage 1.0 Totaalgegevens'!$Q:$Q)</f>
        <v>0</v>
      </c>
      <c r="D32" s="70">
        <f>SUMIF('Bijlage 1.0 Totaalgegevens'!$A:$A,$A32,'Bijlage 1.0 Totaalgegevens'!$O:$O)</f>
        <v>0</v>
      </c>
      <c r="E32" s="70">
        <f>SUMIF('Bijlage 1.0 Totaalgegevens'!$A:$A,$A32,'Bijlage 1.0 Totaalgegevens'!$M:$M)+IF(F32&gt;4,ROUND(F32*0.25,0),0)</f>
        <v>0</v>
      </c>
      <c r="F32" s="70">
        <f>SUMIF('Bijlage 1.0 Totaalgegevens'!$A:$A,$A32,'Bijlage 1.0 Totaalgegevens'!$I:$I)+SUMIF('Bijlage 1.0 Totaalgegevens'!$A:$A,$A32,'Bijlage 1.0 Totaalgegevens'!$J:$J)+SUMIF('Bijlage 1.0 Totaalgegevens'!$A:$A,$A32,'Bijlage 1.0 Totaalgegevens'!$K:$K)</f>
        <v>3</v>
      </c>
      <c r="G32" s="70">
        <f>SUMIF('Bijlage 1.0 Totaalgegevens'!$A:$A,$A32,'Bijlage 1.0 Totaalgegevens'!$I:$I)+SUMIF('Bijlage 1.0 Totaalgegevens'!$A:$A,$A32,'Bijlage 1.0 Totaalgegevens'!$K:$K)</f>
        <v>2</v>
      </c>
      <c r="H32" s="70">
        <f>SUMIF('Bijlage 1.0 Totaalgegevens'!$A:$A,$A32,'Bijlage 1.0 Totaalgegevens'!$I:$I)+SUMIF('Bijlage 1.0 Totaalgegevens'!$A:$A,$A32,'Bijlage 1.0 Totaalgegevens'!$J:$J)+SUMIF('Bijlage 1.0 Totaalgegevens'!$A:$A,$A32,'Bijlage 1.0 Totaalgegevens'!$K:$K)</f>
        <v>3</v>
      </c>
      <c r="I32" s="70">
        <f>SUMIF('Bijlage 1.0 Totaalgegevens'!$A:$A,$A32,'Bijlage 1.0 Totaalgegevens'!$I:$I)+SUMIF('Bijlage 1.0 Totaalgegevens'!$A:$A,$A32,'Bijlage 1.0 Totaalgegevens'!$J:$J)+SUMIF('Bijlage 1.0 Totaalgegevens'!$A:$A,$A32,'Bijlage 1.0 Totaalgegevens'!$K:$K)</f>
        <v>3</v>
      </c>
      <c r="J32" s="70">
        <f>SUMIF('Bijlage 1.0 Totaalgegevens'!$A:$A,$A32,'Bijlage 1.0 Totaalgegevens'!$P:$P)</f>
        <v>0</v>
      </c>
      <c r="K32" s="70"/>
      <c r="L32" s="71">
        <f>C32*'Bijlage 1.1 All-in prijzen'!$D$3</f>
        <v>0</v>
      </c>
      <c r="M32" s="71">
        <f>D32*'Bijlage 1.1 All-in prijzen'!$D$9</f>
        <v>0</v>
      </c>
      <c r="N32" s="71">
        <f>E32*'Bijlage 1.1 All-in prijzen'!$D$14</f>
        <v>0</v>
      </c>
      <c r="O32" s="71">
        <f>F32*'Bijlage 1.1 All-in prijzen'!$D$11</f>
        <v>0</v>
      </c>
      <c r="P32" s="71">
        <f>G32*'Bijlage 1.1 All-in prijzen'!$D$16</f>
        <v>0</v>
      </c>
      <c r="Q32" s="71">
        <f>H32*'Bijlage 1.1 All-in prijzen'!$D$13</f>
        <v>0</v>
      </c>
      <c r="R32" s="71">
        <f>I32*'Bijlage 1.1 All-in prijzen'!$D$17</f>
        <v>0</v>
      </c>
      <c r="S32" s="71">
        <f>J32*'Bijlage 1.1 All-in prijzen'!$D$19</f>
        <v>0</v>
      </c>
      <c r="T32" s="129">
        <f>K32*'Bijlage 1.1 All-in prijzen'!$D$15</f>
        <v>0</v>
      </c>
      <c r="V32" s="71">
        <f t="shared" si="2"/>
        <v>0</v>
      </c>
    </row>
    <row r="33" spans="1:23" s="57" customFormat="1" ht="12">
      <c r="A33" s="72">
        <f t="shared" si="3"/>
        <v>32</v>
      </c>
      <c r="B33" s="131" t="s">
        <v>180</v>
      </c>
      <c r="C33" s="69">
        <f>SUMIF('Bijlage 1.0 Totaalgegevens'!$A:$A,$A33,'Bijlage 1.0 Totaalgegevens'!$Q:$Q)</f>
        <v>0</v>
      </c>
      <c r="D33" s="70">
        <f>SUMIF('Bijlage 1.0 Totaalgegevens'!$A:$A,$A33,'Bijlage 1.0 Totaalgegevens'!$O:$O)</f>
        <v>0</v>
      </c>
      <c r="E33" s="70">
        <f>SUMIF('Bijlage 1.0 Totaalgegevens'!$A:$A,$A33,'Bijlage 1.0 Totaalgegevens'!$M:$M)+IF(F33&gt;4,ROUND(F33*0.25,0),0)</f>
        <v>0</v>
      </c>
      <c r="F33" s="70">
        <f>SUMIF('Bijlage 1.0 Totaalgegevens'!$A:$A,$A33,'Bijlage 1.0 Totaalgegevens'!$I:$I)+SUMIF('Bijlage 1.0 Totaalgegevens'!$A:$A,$A33,'Bijlage 1.0 Totaalgegevens'!$J:$J)+SUMIF('Bijlage 1.0 Totaalgegevens'!$A:$A,$A33,'Bijlage 1.0 Totaalgegevens'!$K:$K)</f>
        <v>3</v>
      </c>
      <c r="G33" s="70">
        <f>SUMIF('Bijlage 1.0 Totaalgegevens'!$A:$A,$A33,'Bijlage 1.0 Totaalgegevens'!$I:$I)+SUMIF('Bijlage 1.0 Totaalgegevens'!$A:$A,$A33,'Bijlage 1.0 Totaalgegevens'!$K:$K)</f>
        <v>2</v>
      </c>
      <c r="H33" s="70">
        <f>SUMIF('Bijlage 1.0 Totaalgegevens'!$A:$A,$A33,'Bijlage 1.0 Totaalgegevens'!$I:$I)+SUMIF('Bijlage 1.0 Totaalgegevens'!$A:$A,$A33,'Bijlage 1.0 Totaalgegevens'!$J:$J)+SUMIF('Bijlage 1.0 Totaalgegevens'!$A:$A,$A33,'Bijlage 1.0 Totaalgegevens'!$K:$K)</f>
        <v>3</v>
      </c>
      <c r="I33" s="70">
        <f>SUMIF('Bijlage 1.0 Totaalgegevens'!$A:$A,$A33,'Bijlage 1.0 Totaalgegevens'!$I:$I)+SUMIF('Bijlage 1.0 Totaalgegevens'!$A:$A,$A33,'Bijlage 1.0 Totaalgegevens'!$J:$J)+SUMIF('Bijlage 1.0 Totaalgegevens'!$A:$A,$A33,'Bijlage 1.0 Totaalgegevens'!$K:$K)</f>
        <v>3</v>
      </c>
      <c r="J33" s="70">
        <f>SUMIF('Bijlage 1.0 Totaalgegevens'!$A:$A,$A33,'Bijlage 1.0 Totaalgegevens'!$P:$P)</f>
        <v>0</v>
      </c>
      <c r="K33" s="70"/>
      <c r="L33" s="71">
        <f>C33*'Bijlage 1.1 All-in prijzen'!$D$3</f>
        <v>0</v>
      </c>
      <c r="M33" s="71">
        <f>D33*'Bijlage 1.1 All-in prijzen'!$D$9</f>
        <v>0</v>
      </c>
      <c r="N33" s="71">
        <f>E33*'Bijlage 1.1 All-in prijzen'!$D$14</f>
        <v>0</v>
      </c>
      <c r="O33" s="71">
        <f>F33*'Bijlage 1.1 All-in prijzen'!$D$11</f>
        <v>0</v>
      </c>
      <c r="P33" s="71">
        <f>G33*'Bijlage 1.1 All-in prijzen'!$D$16</f>
        <v>0</v>
      </c>
      <c r="Q33" s="71">
        <f>H33*'Bijlage 1.1 All-in prijzen'!$D$13</f>
        <v>0</v>
      </c>
      <c r="R33" s="71">
        <f>I33*'Bijlage 1.1 All-in prijzen'!$D$17</f>
        <v>0</v>
      </c>
      <c r="S33" s="71">
        <f>J33*'Bijlage 1.1 All-in prijzen'!$D$19</f>
        <v>0</v>
      </c>
      <c r="T33" s="129">
        <f>K33*'Bijlage 1.1 All-in prijzen'!$D$15</f>
        <v>0</v>
      </c>
      <c r="V33" s="71">
        <f t="shared" si="2"/>
        <v>0</v>
      </c>
    </row>
    <row r="34" spans="1:23" s="57" customFormat="1" ht="12">
      <c r="A34" s="99">
        <f t="shared" si="3"/>
        <v>33</v>
      </c>
      <c r="B34" s="132" t="s">
        <v>184</v>
      </c>
      <c r="C34" s="133">
        <f>SUMIF('Bijlage 1.0 Totaalgegevens'!$A:$A,$A34,'Bijlage 1.0 Totaalgegevens'!$Q:$Q)</f>
        <v>0</v>
      </c>
      <c r="D34" s="100">
        <f>SUMIF('Bijlage 1.0 Totaalgegevens'!$A:$A,$A34,'Bijlage 1.0 Totaalgegevens'!$O:$O)</f>
        <v>0</v>
      </c>
      <c r="E34" s="100">
        <f>SUMIF('Bijlage 1.0 Totaalgegevens'!$A:$A,$A34,'Bijlage 1.0 Totaalgegevens'!$M:$M)+IF(F34&gt;4,ROUND(F34*0.25,0),0)</f>
        <v>0</v>
      </c>
      <c r="F34" s="100">
        <f>SUMIF('Bijlage 1.0 Totaalgegevens'!$A:$A,$A34,'Bijlage 1.0 Totaalgegevens'!$I:$I)+SUMIF('Bijlage 1.0 Totaalgegevens'!$A:$A,$A34,'Bijlage 1.0 Totaalgegevens'!$J:$J)+SUMIF('Bijlage 1.0 Totaalgegevens'!$A:$A,$A34,'Bijlage 1.0 Totaalgegevens'!$K:$K)</f>
        <v>3</v>
      </c>
      <c r="G34" s="100">
        <f>SUMIF('Bijlage 1.0 Totaalgegevens'!$A:$A,$A34,'Bijlage 1.0 Totaalgegevens'!$I:$I)+SUMIF('Bijlage 1.0 Totaalgegevens'!$A:$A,$A34,'Bijlage 1.0 Totaalgegevens'!$K:$K)</f>
        <v>3</v>
      </c>
      <c r="H34" s="100">
        <f>SUMIF('Bijlage 1.0 Totaalgegevens'!$A:$A,$A34,'Bijlage 1.0 Totaalgegevens'!$I:$I)+SUMIF('Bijlage 1.0 Totaalgegevens'!$A:$A,$A34,'Bijlage 1.0 Totaalgegevens'!$J:$J)+SUMIF('Bijlage 1.0 Totaalgegevens'!$A:$A,$A34,'Bijlage 1.0 Totaalgegevens'!$K:$K)</f>
        <v>3</v>
      </c>
      <c r="I34" s="100">
        <f>SUMIF('Bijlage 1.0 Totaalgegevens'!$A:$A,$A34,'Bijlage 1.0 Totaalgegevens'!$I:$I)+SUMIF('Bijlage 1.0 Totaalgegevens'!$A:$A,$A34,'Bijlage 1.0 Totaalgegevens'!$J:$J)+SUMIF('Bijlage 1.0 Totaalgegevens'!$A:$A,$A34,'Bijlage 1.0 Totaalgegevens'!$K:$K)</f>
        <v>3</v>
      </c>
      <c r="J34" s="100">
        <f>SUMIF('Bijlage 1.0 Totaalgegevens'!$A:$A,$A34,'Bijlage 1.0 Totaalgegevens'!$P:$P)</f>
        <v>0</v>
      </c>
      <c r="K34" s="100"/>
      <c r="L34" s="101">
        <f>C34*'Bijlage 1.1 All-in prijzen'!$D$3</f>
        <v>0</v>
      </c>
      <c r="M34" s="101">
        <f>D34*'Bijlage 1.1 All-in prijzen'!$D$9</f>
        <v>0</v>
      </c>
      <c r="N34" s="101">
        <f>E34*'Bijlage 1.1 All-in prijzen'!$D$14</f>
        <v>0</v>
      </c>
      <c r="O34" s="101">
        <f>F34*'Bijlage 1.1 All-in prijzen'!$D$11</f>
        <v>0</v>
      </c>
      <c r="P34" s="101">
        <f>G34*'Bijlage 1.1 All-in prijzen'!$D$16</f>
        <v>0</v>
      </c>
      <c r="Q34" s="101">
        <f>H34*'Bijlage 1.1 All-in prijzen'!$D$13</f>
        <v>0</v>
      </c>
      <c r="R34" s="101">
        <f>I34*'Bijlage 1.1 All-in prijzen'!$D$17</f>
        <v>0</v>
      </c>
      <c r="S34" s="101">
        <f>J34*'Bijlage 1.1 All-in prijzen'!$D$19</f>
        <v>0</v>
      </c>
      <c r="T34" s="130">
        <f>K34*'Bijlage 1.1 All-in prijzen'!$D$15</f>
        <v>0</v>
      </c>
      <c r="V34" s="71">
        <f t="shared" si="2"/>
        <v>0</v>
      </c>
    </row>
    <row r="35" spans="1:23" s="73" customFormat="1" ht="12">
      <c r="A35" s="94" t="s">
        <v>235</v>
      </c>
      <c r="B35" s="95"/>
      <c r="C35" s="96">
        <f>SUM(C2:C34)</f>
        <v>293</v>
      </c>
      <c r="D35" s="96">
        <f t="shared" ref="D35:V35" si="4">SUM(D2:D34)</f>
        <v>341</v>
      </c>
      <c r="E35" s="96">
        <f t="shared" si="4"/>
        <v>235</v>
      </c>
      <c r="F35" s="96">
        <f t="shared" si="4"/>
        <v>449</v>
      </c>
      <c r="G35" s="96">
        <f t="shared" si="4"/>
        <v>283</v>
      </c>
      <c r="H35" s="96">
        <f t="shared" si="4"/>
        <v>449</v>
      </c>
      <c r="I35" s="96">
        <f t="shared" si="4"/>
        <v>449</v>
      </c>
      <c r="J35" s="96">
        <f t="shared" si="4"/>
        <v>42</v>
      </c>
      <c r="K35" s="96">
        <f t="shared" si="4"/>
        <v>7</v>
      </c>
      <c r="L35" s="97">
        <f t="shared" si="4"/>
        <v>0</v>
      </c>
      <c r="M35" s="97">
        <f t="shared" si="4"/>
        <v>0</v>
      </c>
      <c r="N35" s="97">
        <f t="shared" si="4"/>
        <v>0</v>
      </c>
      <c r="O35" s="97">
        <f t="shared" si="4"/>
        <v>0</v>
      </c>
      <c r="P35" s="97">
        <f t="shared" si="4"/>
        <v>0</v>
      </c>
      <c r="Q35" s="97">
        <f t="shared" si="4"/>
        <v>0</v>
      </c>
      <c r="R35" s="97">
        <f t="shared" si="4"/>
        <v>0</v>
      </c>
      <c r="S35" s="97">
        <f t="shared" si="4"/>
        <v>0</v>
      </c>
      <c r="T35" s="128">
        <f t="shared" si="4"/>
        <v>0</v>
      </c>
      <c r="U35" s="97"/>
      <c r="V35" s="98">
        <f t="shared" si="4"/>
        <v>0</v>
      </c>
    </row>
    <row r="37" spans="1:23">
      <c r="S37" s="121" t="s">
        <v>236</v>
      </c>
      <c r="T37" s="121"/>
      <c r="V37" s="12">
        <f>'Bijlage 1.2 Overige kosten'!B6</f>
        <v>0</v>
      </c>
      <c r="W37" s="140" t="s">
        <v>237</v>
      </c>
    </row>
    <row r="38" spans="1:23" ht="15.75" thickBot="1"/>
    <row r="39" spans="1:23" ht="15.75" thickBot="1">
      <c r="R39" s="122"/>
      <c r="S39" s="123" t="s">
        <v>238</v>
      </c>
      <c r="T39" s="123"/>
      <c r="U39" s="124"/>
      <c r="V39" s="125">
        <f>(V35*10)+V37</f>
        <v>0</v>
      </c>
    </row>
    <row r="42" spans="1:23">
      <c r="A42" s="60" t="s">
        <v>239</v>
      </c>
    </row>
    <row r="43" spans="1:23">
      <c r="A43" s="60" t="s">
        <v>240</v>
      </c>
    </row>
    <row r="44" spans="1:23">
      <c r="A44" s="60" t="s">
        <v>241</v>
      </c>
    </row>
    <row r="47" spans="1:23" ht="114" customHeight="1">
      <c r="B47" s="134" t="s">
        <v>242</v>
      </c>
      <c r="C47" s="160" t="s">
        <v>243</v>
      </c>
      <c r="D47" s="161"/>
      <c r="E47" s="161"/>
      <c r="F47" s="161"/>
      <c r="G47" s="161"/>
      <c r="H47" s="161"/>
      <c r="I47" s="161"/>
      <c r="J47" s="161"/>
      <c r="K47" s="161"/>
      <c r="L47" s="162"/>
    </row>
    <row r="48" spans="1:23">
      <c r="B48" s="135" t="s">
        <v>244</v>
      </c>
      <c r="C48" s="157"/>
      <c r="D48" s="158"/>
      <c r="E48" s="158"/>
      <c r="F48" s="158"/>
      <c r="G48" s="158"/>
      <c r="H48" s="158"/>
      <c r="I48" s="158"/>
      <c r="J48" s="158"/>
      <c r="K48" s="158"/>
      <c r="L48" s="159"/>
    </row>
    <row r="49" spans="2:12">
      <c r="B49" s="135" t="s">
        <v>245</v>
      </c>
      <c r="C49" s="157"/>
      <c r="D49" s="158"/>
      <c r="E49" s="158"/>
      <c r="F49" s="158"/>
      <c r="G49" s="158"/>
      <c r="H49" s="158"/>
      <c r="I49" s="158"/>
      <c r="J49" s="158"/>
      <c r="K49" s="158"/>
      <c r="L49" s="159"/>
    </row>
    <row r="50" spans="2:12">
      <c r="B50" s="135" t="s">
        <v>246</v>
      </c>
      <c r="C50" s="157"/>
      <c r="D50" s="158"/>
      <c r="E50" s="158"/>
      <c r="F50" s="158"/>
      <c r="G50" s="158"/>
      <c r="H50" s="158"/>
      <c r="I50" s="158"/>
      <c r="J50" s="158"/>
      <c r="K50" s="158"/>
      <c r="L50" s="159"/>
    </row>
    <row r="51" spans="2:12">
      <c r="B51" s="136" t="s">
        <v>247</v>
      </c>
      <c r="C51" s="148"/>
      <c r="D51" s="149"/>
      <c r="E51" s="149"/>
      <c r="F51" s="149"/>
      <c r="G51" s="149"/>
      <c r="H51" s="149"/>
      <c r="I51" s="149"/>
      <c r="J51" s="149"/>
      <c r="K51" s="149"/>
      <c r="L51" s="150"/>
    </row>
    <row r="52" spans="2:12">
      <c r="B52" s="137"/>
      <c r="C52" s="151"/>
      <c r="D52" s="152"/>
      <c r="E52" s="152"/>
      <c r="F52" s="152"/>
      <c r="G52" s="152"/>
      <c r="H52" s="152"/>
      <c r="I52" s="152"/>
      <c r="J52" s="152"/>
      <c r="K52" s="152"/>
      <c r="L52" s="153"/>
    </row>
    <row r="53" spans="2:12">
      <c r="B53" s="137"/>
      <c r="C53" s="151"/>
      <c r="D53" s="152"/>
      <c r="E53" s="152"/>
      <c r="F53" s="152"/>
      <c r="G53" s="152"/>
      <c r="H53" s="152"/>
      <c r="I53" s="152"/>
      <c r="J53" s="152"/>
      <c r="K53" s="152"/>
      <c r="L53" s="153"/>
    </row>
    <row r="54" spans="2:12">
      <c r="B54" s="137"/>
      <c r="C54" s="151"/>
      <c r="D54" s="152"/>
      <c r="E54" s="152"/>
      <c r="F54" s="152"/>
      <c r="G54" s="152"/>
      <c r="H54" s="152"/>
      <c r="I54" s="152"/>
      <c r="J54" s="152"/>
      <c r="K54" s="152"/>
      <c r="L54" s="153"/>
    </row>
    <row r="55" spans="2:12">
      <c r="B55" s="138"/>
      <c r="C55" s="154"/>
      <c r="D55" s="155"/>
      <c r="E55" s="155"/>
      <c r="F55" s="155"/>
      <c r="G55" s="155"/>
      <c r="H55" s="155"/>
      <c r="I55" s="155"/>
      <c r="J55" s="155"/>
      <c r="K55" s="155"/>
      <c r="L55" s="156"/>
    </row>
    <row r="56" spans="2:12">
      <c r="B56" s="139" t="s">
        <v>248</v>
      </c>
      <c r="C56" s="157"/>
      <c r="D56" s="158"/>
      <c r="E56" s="158"/>
      <c r="F56" s="158"/>
      <c r="G56" s="158"/>
      <c r="H56" s="158"/>
      <c r="I56" s="158"/>
      <c r="J56" s="158"/>
      <c r="K56" s="158"/>
      <c r="L56" s="159"/>
    </row>
  </sheetData>
  <sheetProtection algorithmName="SHA-512" hashValue="zy3XCjS5eyGnfhLHwMb6E7btC2Zc2aCcvLYhbTos3+mt8kDSMNpxkj2TP4KVGA5h3sIV1y8JM/OkoVI4IMPK3A==" saltValue="yo9NBxuuw3Bm8svOySGj0w==" spinCount="100000" sheet="1" objects="1" scenarios="1"/>
  <protectedRanges>
    <protectedRange sqref="C48:L56" name="Bereik1"/>
  </protectedRanges>
  <mergeCells count="6">
    <mergeCell ref="C51:L55"/>
    <mergeCell ref="C56:L56"/>
    <mergeCell ref="C47:L47"/>
    <mergeCell ref="C48:L48"/>
    <mergeCell ref="C49:L49"/>
    <mergeCell ref="C50:L50"/>
  </mergeCells>
  <pageMargins left="0.7" right="0.7" top="0.75" bottom="0.75" header="0.3" footer="0.3"/>
  <pageSetup paperSize="9" orientation="portrait" r:id="rId1"/>
  <ignoredErrors>
    <ignoredError sqref="G2:G3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Boot - Reijnaars, Dymfy</DisplayName>
        <AccountId>585</AccountId>
        <AccountType/>
      </UserInfo>
      <UserInfo>
        <DisplayName>Verhaaren, Arthur</DisplayName>
        <AccountId>761</AccountId>
        <AccountType/>
      </UserInfo>
    </SharedWithUsers>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MediaLengthInSeconds xmlns="f7f8b349-3925-43c0-afb0-a9f218744f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5" ma:contentTypeDescription="Een nieuw document maken." ma:contentTypeScope="" ma:versionID="cb46dc46042858ebbe4a4c592580754f">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72bee2e1562d5582fee8dd946c22d11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DCA908-FF52-408C-8725-363D52CBC990}"/>
</file>

<file path=customXml/itemProps2.xml><?xml version="1.0" encoding="utf-8"?>
<ds:datastoreItem xmlns:ds="http://schemas.openxmlformats.org/officeDocument/2006/customXml" ds:itemID="{9113B100-8351-4804-A1D1-4C96B69DB3D9}"/>
</file>

<file path=customXml/itemProps3.xml><?xml version="1.0" encoding="utf-8"?>
<ds:datastoreItem xmlns:ds="http://schemas.openxmlformats.org/officeDocument/2006/customXml" ds:itemID="{263AFA4D-908E-4250-9714-CBEC078E8983}"/>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Boot - Reijnaars, Dymfy</cp:lastModifiedBy>
  <cp:revision/>
  <dcterms:created xsi:type="dcterms:W3CDTF">2024-02-27T12:23:36Z</dcterms:created>
  <dcterms:modified xsi:type="dcterms:W3CDTF">2024-04-09T12:39:53Z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naam">
    <vt:lpwstr>3;#DIT|d14207bc-a8ea-442f-b42e-5f6285d118e9</vt:lpwstr>
  </property>
  <property fmtid="{D5CDD505-2E9C-101B-9397-08002B2CF9AE}" pid="4" name="MediaServiceImageTags">
    <vt:lpwstr/>
  </property>
  <property fmtid="{D5CDD505-2E9C-101B-9397-08002B2CF9AE}" pid="5" name="Order">
    <vt:r8>25895700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d6a0f0c0c0124d58878f9601e6ca6271">
    <vt:lpwstr>DIT|d14207bc-a8ea-442f-b42e-5f6285d118e9</vt:lpwstr>
  </property>
  <property fmtid="{D5CDD505-2E9C-101B-9397-08002B2CF9AE}" pid="13" name="_ExtendedDescription">
    <vt:lpwstr/>
  </property>
  <property fmtid="{D5CDD505-2E9C-101B-9397-08002B2CF9AE}" pid="14" name="TriggerFlowInfo">
    <vt:lpwstr/>
  </property>
  <property fmtid="{D5CDD505-2E9C-101B-9397-08002B2CF9AE}" pid="15" name="Afdeling">
    <vt:lpwstr>2;#JUR|c13dae60-aece-4cd4-a722-d80de7d0f43c</vt:lpwstr>
  </property>
</Properties>
</file>