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G:\RU.GEDEELD\PO.VG\Projecten\66210001-Noodopanlocaties Oekraïense Vluchtelingen\09 Aanb. technisch en fac. beheer\Uitvraag\"/>
    </mc:Choice>
  </mc:AlternateContent>
  <xr:revisionPtr revIDLastSave="0" documentId="13_ncr:1_{AC50371E-B72A-47F1-936A-F61EE6B198F8}" xr6:coauthVersionLast="47" xr6:coauthVersionMax="47" xr10:uidLastSave="{00000000-0000-0000-0000-000000000000}"/>
  <workbookProtection workbookAlgorithmName="SHA-512" workbookHashValue="yXOC2gN5/F7GDmAEZ6tN51mHM+OpvZAnU3xJBamzIDKJCd2Eif/M96Hs4EJkJ6UA4I4Y+sqt1OQcc1eEhm0s7w==" workbookSaltValue="uSSGZ9MHUst1FKVSw/18xA==" workbookSpinCount="100000" lockStructure="1"/>
  <bookViews>
    <workbookView xWindow="28680" yWindow="-120" windowWidth="29040" windowHeight="15840" tabRatio="878" firstSheet="3" activeTab="9" xr2:uid="{00000000-000D-0000-FFFF-FFFF00000000}"/>
  </bookViews>
  <sheets>
    <sheet name="Invulinstructie" sheetId="1" r:id="rId1"/>
    <sheet name="Inschrijfstaat" sheetId="2" r:id="rId2"/>
    <sheet name="A. Ger. loonkosten bouwkundig" sheetId="16" r:id="rId3"/>
    <sheet name="B. Ger. loonkosten inrichting" sheetId="19" r:id="rId4"/>
    <sheet name="C. Kosten rapportage veiligheid" sheetId="20" r:id="rId5"/>
    <sheet name="D1. Kosten schoonmaak" sheetId="3" r:id="rId6"/>
    <sheet name="D2. Ger. afroep schoonmaak" sheetId="21" r:id="rId7"/>
    <sheet name="E. Kosten glasbewassing" sheetId="4" r:id="rId8"/>
    <sheet name="F. Kosten sanitaire middelen" sheetId="13" r:id="rId9"/>
    <sheet name="G. Kosten afvalinzameling" sheetId="7" r:id="rId10"/>
  </sheets>
  <definedNames>
    <definedName name="_xlnm._FilterDatabase" localSheetId="5" hidden="1">'D1. Kosten schoonmaak'!$A$3:$AD$32</definedName>
    <definedName name="_xlnm._FilterDatabase" localSheetId="6" hidden="1">'D2. Ger. afroep schoonmaak'!$A$3:$AD$32</definedName>
    <definedName name="_xlnm.Print_Area" localSheetId="2">'A. Ger. loonkosten bouwkundig'!$A$1:$F$13</definedName>
    <definedName name="_xlnm.Print_Area" localSheetId="3">'B. Ger. loonkosten inrichting'!$A$1:$F$13</definedName>
    <definedName name="_xlnm.Print_Area" localSheetId="4">'C. Kosten rapportage veiligheid'!$A$1:$B$15</definedName>
    <definedName name="_xlnm.Print_Area" localSheetId="5">'D1. Kosten schoonmaak'!$A$1:$L$34</definedName>
    <definedName name="_xlnm.Print_Area" localSheetId="6">'D2. Ger. afroep schoonmaak'!$A$1:$L$34</definedName>
    <definedName name="_xlnm.Print_Area" localSheetId="7">'E. Kosten glasbewassing'!$A$1:$F$35</definedName>
    <definedName name="_xlnm.Print_Area" localSheetId="8">'F. Kosten sanitaire middelen'!$A$1:$E$24</definedName>
    <definedName name="_xlnm.Print_Area" localSheetId="9">'G. Kosten afvalinzameling'!$A$1:$G$24</definedName>
    <definedName name="_xlnm.Print_Area" localSheetId="1">Inschrijfstaat!$A$1:$C$18</definedName>
    <definedName name="_xlnm.Print_Area" localSheetId="0">Invulinstructie!$A$1:$J$11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21" l="1"/>
  <c r="L10" i="21"/>
  <c r="L11" i="21"/>
  <c r="L12" i="21"/>
  <c r="L13" i="21"/>
  <c r="L14" i="21"/>
  <c r="L15" i="21"/>
  <c r="L16" i="21"/>
  <c r="L17" i="21"/>
  <c r="F13" i="21"/>
  <c r="L34" i="3"/>
  <c r="L31" i="21"/>
  <c r="L30" i="21"/>
  <c r="L29" i="21"/>
  <c r="L28" i="21"/>
  <c r="L27" i="21"/>
  <c r="L26" i="21"/>
  <c r="L25" i="21"/>
  <c r="L24" i="21"/>
  <c r="L23" i="21"/>
  <c r="L22" i="21"/>
  <c r="L21" i="21"/>
  <c r="L20" i="21"/>
  <c r="L19" i="21"/>
  <c r="F18" i="21"/>
  <c r="F16" i="21"/>
  <c r="F15" i="21"/>
  <c r="F14" i="21"/>
  <c r="F11" i="21"/>
  <c r="F10" i="21"/>
  <c r="L8" i="21"/>
  <c r="L7" i="21"/>
  <c r="L6" i="21"/>
  <c r="L5" i="21"/>
  <c r="L4" i="21"/>
  <c r="L4"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B15" i="20"/>
  <c r="L34" i="21" l="1"/>
  <c r="B8" i="2" s="1"/>
  <c r="B6" i="2"/>
  <c r="G6" i="7" l="1"/>
  <c r="G8" i="7"/>
  <c r="G7" i="7"/>
  <c r="G15" i="7"/>
  <c r="G14" i="7"/>
  <c r="G13" i="7"/>
  <c r="G21" i="7"/>
  <c r="G22" i="7"/>
  <c r="G20" i="7"/>
  <c r="B5" i="2"/>
  <c r="F8" i="19"/>
  <c r="F6" i="19"/>
  <c r="F5" i="19"/>
  <c r="F4" i="19"/>
  <c r="G24" i="7" l="1"/>
  <c r="F4" i="16"/>
  <c r="F6" i="16"/>
  <c r="F5" i="16"/>
  <c r="B7" i="2"/>
  <c r="F8" i="16" l="1"/>
  <c r="B4" i="2" s="1"/>
  <c r="F11" i="3"/>
  <c r="F10" i="3"/>
  <c r="F12" i="3"/>
  <c r="F13" i="3"/>
  <c r="F15" i="3"/>
  <c r="F14" i="3"/>
  <c r="F17" i="3"/>
  <c r="F19" i="3"/>
  <c r="F18" i="3"/>
  <c r="F32" i="3"/>
  <c r="B30" i="4"/>
  <c r="B29" i="4"/>
  <c r="B27" i="4"/>
  <c r="E27" i="4" s="1"/>
  <c r="F27" i="4" s="1"/>
  <c r="B26" i="4"/>
  <c r="E26" i="4" s="1"/>
  <c r="F26" i="4" s="1"/>
  <c r="B24" i="4"/>
  <c r="E24" i="4" s="1"/>
  <c r="F24" i="4" s="1"/>
  <c r="B28" i="4"/>
  <c r="E28" i="4" s="1"/>
  <c r="F28" i="4" s="1"/>
  <c r="B23" i="4"/>
  <c r="E23" i="4" s="1"/>
  <c r="F23" i="4" s="1"/>
  <c r="B22" i="4"/>
  <c r="E22" i="4" s="1"/>
  <c r="F22" i="4" s="1"/>
  <c r="B25" i="4"/>
  <c r="E30" i="4" l="1"/>
  <c r="F30" i="4" s="1"/>
  <c r="E29" i="4"/>
  <c r="F29" i="4" s="1"/>
  <c r="E25" i="4"/>
  <c r="F25" i="4" s="1"/>
  <c r="B15" i="4"/>
  <c r="E15" i="4" s="1"/>
  <c r="F15" i="4" s="1"/>
  <c r="B14" i="4"/>
  <c r="E14" i="4" s="1"/>
  <c r="F14" i="4" s="1"/>
  <c r="B13" i="4"/>
  <c r="E13" i="4" s="1"/>
  <c r="F13" i="4" s="1"/>
  <c r="B12" i="4"/>
  <c r="E12" i="4" s="1"/>
  <c r="F12" i="4" s="1"/>
  <c r="B17" i="4"/>
  <c r="E17" i="4" s="1"/>
  <c r="B18" i="4"/>
  <c r="E18" i="4" s="1"/>
  <c r="B8" i="4"/>
  <c r="E8" i="4" s="1"/>
  <c r="B6" i="4"/>
  <c r="E6" i="4" s="1"/>
  <c r="F6" i="4" s="1"/>
  <c r="B5" i="4"/>
  <c r="E5" i="4" s="1"/>
  <c r="F5" i="4" s="1"/>
  <c r="F7" i="4" s="1"/>
  <c r="E15" i="13"/>
  <c r="E14" i="13"/>
  <c r="E13" i="13"/>
  <c r="E12" i="13"/>
  <c r="E20" i="13"/>
  <c r="E21" i="13"/>
  <c r="E22" i="13"/>
  <c r="E19" i="13"/>
  <c r="E6" i="13"/>
  <c r="E7" i="13"/>
  <c r="E8" i="13"/>
  <c r="E5" i="13"/>
  <c r="F31" i="4" l="1"/>
  <c r="E24" i="13"/>
  <c r="F16" i="4"/>
  <c r="F33" i="4" s="1"/>
  <c r="B9" i="2" s="1"/>
  <c r="B11" i="2" l="1"/>
  <c r="B10" i="2"/>
  <c r="B12" i="2" l="1"/>
</calcChain>
</file>

<file path=xl/sharedStrings.xml><?xml version="1.0" encoding="utf-8"?>
<sst xmlns="http://schemas.openxmlformats.org/spreadsheetml/2006/main" count="677" uniqueCount="216">
  <si>
    <t>Invulinstructie Prijzenblad</t>
  </si>
  <si>
    <t>Onderdeel</t>
  </si>
  <si>
    <t>Prijs excl. BTW</t>
  </si>
  <si>
    <t>Totaalprijs per jaar</t>
  </si>
  <si>
    <t>Datum:</t>
  </si>
  <si>
    <t>Handtekening rechtsgeldig vertegenwoordiger:</t>
  </si>
  <si>
    <t>Naam:</t>
  </si>
  <si>
    <t>Functie:</t>
  </si>
  <si>
    <t>Organisatie:</t>
  </si>
  <si>
    <t>Locatie</t>
  </si>
  <si>
    <t>Etage</t>
  </si>
  <si>
    <t>Ruimtenr.</t>
  </si>
  <si>
    <t>Ruimteomschrijving</t>
  </si>
  <si>
    <t>Ruimte categorie</t>
  </si>
  <si>
    <t>Totaal m2</t>
  </si>
  <si>
    <t>Vloerafwerking</t>
  </si>
  <si>
    <t>Kwaliteitseis</t>
  </si>
  <si>
    <t>Kosten totaal per jaar excl. BTW</t>
  </si>
  <si>
    <t>Soort glas</t>
  </si>
  <si>
    <t xml:space="preserve">Aantal m2 </t>
  </si>
  <si>
    <t>Frequentie per jaar</t>
  </si>
  <si>
    <t>Prijs per m² ex. BTW</t>
  </si>
  <si>
    <t>Prijs per beurt ex. BTW</t>
  </si>
  <si>
    <t>Totaalprijs (sanitaire dispensers, artikelen en vuilnisbakken)</t>
  </si>
  <si>
    <t>Tapijt</t>
  </si>
  <si>
    <t>Kantoor</t>
  </si>
  <si>
    <t>AQL 7%</t>
  </si>
  <si>
    <t>Afvalstroom/grondstoffen</t>
  </si>
  <si>
    <t>Restafval</t>
  </si>
  <si>
    <t>Papier en karton</t>
  </si>
  <si>
    <t>Soort en inhoud container (liters)</t>
  </si>
  <si>
    <t>Toiletpapier en -dispenser</t>
  </si>
  <si>
    <t>Zeep en -dispenser</t>
  </si>
  <si>
    <t>Handdoekrol en -dispenser</t>
  </si>
  <si>
    <t>Sanitaire ruimten</t>
  </si>
  <si>
    <t>Overige ruimten</t>
  </si>
  <si>
    <t>AQL 4%</t>
  </si>
  <si>
    <t>Op afroep</t>
  </si>
  <si>
    <t>1 keer per week</t>
  </si>
  <si>
    <t>Woonkamer</t>
  </si>
  <si>
    <t>Douche heren</t>
  </si>
  <si>
    <t>Douche dames</t>
  </si>
  <si>
    <t>PVC</t>
  </si>
  <si>
    <t>Opslag</t>
  </si>
  <si>
    <t>Linoleum</t>
  </si>
  <si>
    <t>Toilet</t>
  </si>
  <si>
    <t>Bureaukamer</t>
  </si>
  <si>
    <t>Totaalprijs afval/jaar</t>
  </si>
  <si>
    <t>Aantal stuks</t>
  </si>
  <si>
    <t>Aantal maanden</t>
  </si>
  <si>
    <t>Totaalkosten</t>
  </si>
  <si>
    <t>Haagpad 1 t/m 26</t>
  </si>
  <si>
    <t>Arckelweg 30</t>
  </si>
  <si>
    <t>Burg. Crezéelaan 22A1 t/m 22A47</t>
  </si>
  <si>
    <t>Compleet volledig chalet</t>
  </si>
  <si>
    <t>Compleet 3-kamer woning</t>
  </si>
  <si>
    <t>Compleet 1-kamerwoning</t>
  </si>
  <si>
    <t>Prijs per jaar ex. BTW</t>
  </si>
  <si>
    <t>Gemeenschappelijke unit - Buitengevelglas (enkelzijdig)</t>
  </si>
  <si>
    <t>Gemeenschappelijke unit - Binnengevelglas (enkelzijdig)</t>
  </si>
  <si>
    <t>Voetnoot * = incidenteel alleen op afroep</t>
  </si>
  <si>
    <t>Gemeenschappelijke unit, kantoor en wasserette - Buitengevelglas (enkelzijdig)</t>
  </si>
  <si>
    <t>Gemeenschappelijke unit, kantoor en wasserette - Binnengevelglas (enkelzijdig)</t>
  </si>
  <si>
    <t>Groene loods - Buitengevelglas entree deuren (enkelzijdig)</t>
  </si>
  <si>
    <t>Groene loods - Binnengevelglas entree deuren (enkelzijdig)</t>
  </si>
  <si>
    <t>3-Kamerwoning compleet - Buitengevelglas (enkelzijdig) - AFROEP *</t>
  </si>
  <si>
    <t>1-Kamerwoning compleet - Buitengevelglas (enkelzijdig) - AFROEP *</t>
  </si>
  <si>
    <t>Gebouw gemeenschapsruimten - Binnengevelglas (enkelzijdig)</t>
  </si>
  <si>
    <t>Gebouw kamers - Buitengevelglas (enkelzijdig)</t>
  </si>
  <si>
    <t>Gebouw entree pui - Buitengevelglas (enkelzijdig)</t>
  </si>
  <si>
    <t>Gebouw gemeenschapsruimten - Buitengevelglas (enkelzijdig)</t>
  </si>
  <si>
    <t>Gebouw kantoor - Buitengevelglas (enkelzijdig)</t>
  </si>
  <si>
    <t>Gebouw kantoor  - Binnengevelglas (enkelzijdig)</t>
  </si>
  <si>
    <t>Gebouw entree pui - Binnengevelglas (enkelzijdig)</t>
  </si>
  <si>
    <t>Gebouw entree pui - Binnenpui separatieglas (dubbelzijdig)</t>
  </si>
  <si>
    <t>Gebouw algemene ruimten en kantoor - Separatieglas (dubbelzijdig)</t>
  </si>
  <si>
    <t>Subtotaal locatie planbaar</t>
  </si>
  <si>
    <t>Totaal planbaar</t>
  </si>
  <si>
    <t>Verkeersruimten</t>
  </si>
  <si>
    <t>Woonruimten</t>
  </si>
  <si>
    <t>Niet van toepassing</t>
  </si>
  <si>
    <t>Begane grond</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</si>
  <si>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</si>
  <si>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</si>
  <si>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</si>
  <si>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</si>
  <si>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</si>
  <si>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</si>
  <si>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</si>
  <si>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</si>
  <si>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</si>
  <si>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</si>
  <si>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</si>
  <si>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</si>
  <si>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</si>
  <si>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</si>
  <si>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</si>
  <si>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</si>
  <si>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</si>
  <si>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</si>
  <si>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</si>
  <si>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</si>
  <si>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</si>
  <si>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</si>
  <si>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</si>
  <si>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</si>
  <si>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</si>
  <si>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Tegelvloer</t>
  </si>
  <si>
    <t>Wasruimte</t>
  </si>
  <si>
    <t>PVC / Vinyl / Linoleum</t>
  </si>
  <si>
    <t>Dubbele keuken</t>
  </si>
  <si>
    <t>Gemeenschappelijke ruimte 2</t>
  </si>
  <si>
    <t>Gemeenschappelijke ruimte 1</t>
  </si>
  <si>
    <t>Onzelfstandige woonruimte</t>
  </si>
  <si>
    <t>Keuken</t>
  </si>
  <si>
    <t>Gangzones</t>
  </si>
  <si>
    <t>Schoonmaakkast</t>
  </si>
  <si>
    <t>Groene loods</t>
  </si>
  <si>
    <t>Bijeenkomstruimte</t>
  </si>
  <si>
    <t>Toilet 1</t>
  </si>
  <si>
    <t>Toilet 2</t>
  </si>
  <si>
    <t>Portaal toiletten</t>
  </si>
  <si>
    <t>Gemeenschappelijke unit</t>
  </si>
  <si>
    <t>Vinyl</t>
  </si>
  <si>
    <t>Slaapkamer 1</t>
  </si>
  <si>
    <t>Slaapkamer 2</t>
  </si>
  <si>
    <t>Sanitaire ruimte</t>
  </si>
  <si>
    <t>Gemeenschappelijke ruimten</t>
  </si>
  <si>
    <t>0.1</t>
  </si>
  <si>
    <t>0.3</t>
  </si>
  <si>
    <t>0.2</t>
  </si>
  <si>
    <t>0.4</t>
  </si>
  <si>
    <t>0.5</t>
  </si>
  <si>
    <t>0.6</t>
  </si>
  <si>
    <t>Hal</t>
  </si>
  <si>
    <t>Verblijfsruimte (Wasruimte)</t>
  </si>
  <si>
    <t>Verblijfsruimte (Kantoor)</t>
  </si>
  <si>
    <t>Slaapkamer 3</t>
  </si>
  <si>
    <t>Uurtarieven
curatief en correctief onderhoud</t>
  </si>
  <si>
    <t>Tarief dal
per eenheid (uur)</t>
  </si>
  <si>
    <t>Tarief piek
per eenheid (uur)</t>
  </si>
  <si>
    <r>
      <rPr>
        <u/>
        <sz val="10"/>
        <color theme="1"/>
        <rFont val="Pt sans"/>
        <family val="2"/>
        <scheme val="major"/>
      </rPr>
      <t>Tariefgroep 1</t>
    </r>
    <r>
      <rPr>
        <sz val="10"/>
        <color theme="1"/>
        <rFont val="Pt sans"/>
        <family val="2"/>
        <scheme val="major"/>
      </rPr>
      <t xml:space="preserve">
   - Projectleider</t>
    </r>
  </si>
  <si>
    <r>
      <rPr>
        <u/>
        <sz val="10"/>
        <color theme="1"/>
        <rFont val="Pt sans"/>
        <family val="2"/>
        <scheme val="major"/>
      </rPr>
      <t>Tariefgroep 2</t>
    </r>
    <r>
      <rPr>
        <sz val="10"/>
        <color theme="1"/>
        <rFont val="Pt sans"/>
        <family val="2"/>
        <scheme val="major"/>
      </rPr>
      <t xml:space="preserve">
   - Tekenaar
   - Werkvoorbereider
   - Uitvoerder / voorman</t>
    </r>
  </si>
  <si>
    <r>
      <rPr>
        <u/>
        <sz val="10"/>
        <color theme="1"/>
        <rFont val="Pt sans"/>
        <family val="2"/>
        <scheme val="major"/>
      </rPr>
      <t>Tariefgroep 3</t>
    </r>
    <r>
      <rPr>
        <sz val="10"/>
        <color theme="1"/>
        <rFont val="Pt sans"/>
        <family val="2"/>
        <scheme val="major"/>
      </rPr>
      <t xml:space="preserve">
   - All round vakman
   - Timmerman
   - Schilder
   - Betonboorder
   - Dakdekker
   - Grondwerker
   - Loodgieter
   - Metselaar
   - Tegelzetter
   - Leerling algemeen</t>
    </r>
  </si>
  <si>
    <t>Subtoaal
kosten</t>
  </si>
  <si>
    <t>Opmerking: Alle niet nader genoemde functies worden geacht onder tarefgroep 3 te vallen.</t>
  </si>
  <si>
    <t>Inschrijfstaat</t>
  </si>
  <si>
    <t>Aantal daluren
(indicatief aantal uur per jaar)</t>
  </si>
  <si>
    <t>Aantal piekuren
(indicatief aantal uur per jaar)</t>
  </si>
  <si>
    <t>Totaal (indicatief)</t>
  </si>
  <si>
    <t>2 keer per week</t>
  </si>
  <si>
    <t>Aantal containers</t>
  </si>
  <si>
    <t>Lediging per jaar</t>
  </si>
  <si>
    <t>All-in kosten per container per lediging</t>
  </si>
  <si>
    <t>Ledigings-frequentie</t>
  </si>
  <si>
    <t>GFT</t>
  </si>
  <si>
    <t>240 l rolcontainer</t>
  </si>
  <si>
    <t>1100 l rolcontainer</t>
  </si>
  <si>
    <t>120 l rolcontainer</t>
  </si>
  <si>
    <t>660 l rolcontainer</t>
  </si>
  <si>
    <t>1700 l rolcontainer</t>
  </si>
  <si>
    <t>Totaal all-in kosten per afvalstroom per jaar</t>
  </si>
  <si>
    <t>Huur-, transport- en verwerkingskosten (all-in kosten)</t>
  </si>
  <si>
    <r>
      <rPr>
        <u/>
        <sz val="10"/>
        <color theme="1"/>
        <rFont val="Pt sans"/>
        <family val="2"/>
        <scheme val="major"/>
      </rPr>
      <t>Tariefgroep 2</t>
    </r>
    <r>
      <rPr>
        <sz val="10"/>
        <color theme="1"/>
        <rFont val="Pt sans"/>
        <family val="2"/>
        <scheme val="major"/>
      </rPr>
      <t xml:space="preserve">
   - Onderhoudsmonteur
   - Servicetechnicus
   - Werkvoorbereider
   - Uitvoerder / voorman</t>
    </r>
  </si>
  <si>
    <r>
      <rPr>
        <u/>
        <sz val="10"/>
        <color theme="1"/>
        <rFont val="Pt sans"/>
        <family val="2"/>
        <scheme val="major"/>
      </rPr>
      <t>Tariefgroep 3</t>
    </r>
    <r>
      <rPr>
        <sz val="10"/>
        <color theme="1"/>
        <rFont val="Pt sans"/>
        <family val="2"/>
        <scheme val="major"/>
      </rPr>
      <t xml:space="preserve">
   - Assistend onderhoudsmonteur
   - Service monteur
   - Verhuizer
   - Leerling algemeen</t>
    </r>
  </si>
  <si>
    <t>Prijs eenmalig</t>
  </si>
  <si>
    <t>Totaalprijs</t>
  </si>
  <si>
    <t>0-meting incl. onderhoudsadvies en een veiligheidsadvies</t>
  </si>
  <si>
    <t>Na oplevering rapportage losse veiligheidsvoorzieningen</t>
  </si>
  <si>
    <t>A. Geraamde loonkosten bouwkundig serviceonderhoud</t>
  </si>
  <si>
    <t>B. Geraamde loonkosten inrichting inclusief inventaris en apparatuur</t>
  </si>
  <si>
    <t>Totaal: A. Geraamde loonkosten bouwkundig serviceonderhoud</t>
  </si>
  <si>
    <t>Totaal: B. Geraamde loonkosten inrichting inclusief inventaris en apparatuur</t>
  </si>
  <si>
    <t>C. Kosten rapportage losse veiligheidsvoorzieningen</t>
  </si>
  <si>
    <t>Totaal: C. Kosten rapportage losse veiligheidsvoorzieningen</t>
  </si>
  <si>
    <t>D1. Kosten reguliere en periodieke schoonmaak</t>
  </si>
  <si>
    <t>Totaal: D1. Kosten reguliere en periodieke schoonmaak</t>
  </si>
  <si>
    <t>E. Kosten afvalinzameling en - verwerking</t>
  </si>
  <si>
    <r>
      <rPr>
        <b/>
        <sz val="11"/>
        <color theme="1"/>
        <rFont val="Pt sans"/>
        <family val="2"/>
        <scheme val="major"/>
      </rPr>
      <t>Onderdeel: C. Kosten rapportage losse veiligheidsvoorzieningen</t>
    </r>
    <r>
      <rPr>
        <b/>
        <sz val="10"/>
        <color theme="1"/>
        <rFont val="Pt sans"/>
        <family val="2"/>
        <scheme val="major"/>
      </rPr>
      <t xml:space="preserve">
</t>
    </r>
    <r>
      <rPr>
        <sz val="10"/>
        <color theme="1"/>
        <rFont val="Pt sans"/>
        <family val="2"/>
        <scheme val="major"/>
      </rPr>
      <t>In dit tabblad staan de tarieven voor de rapportages met daarin de 0-meting incl. het onderhoudsadvies en een veiligheidsadvies opgegeven, rekening houdend met de eisen zoals opgegeven in de aanbestedingsdocumentatie.  De tarieven worden meegenomen in de beoordeling.</t>
    </r>
  </si>
  <si>
    <r>
      <rPr>
        <b/>
        <sz val="11"/>
        <color theme="1"/>
        <rFont val="Pt sans"/>
        <family val="2"/>
        <scheme val="major"/>
      </rPr>
      <t>Onderdeel: B. Geraamde loonkosten inrichting inclusief inventaris en apparatuur</t>
    </r>
    <r>
      <rPr>
        <b/>
        <sz val="10"/>
        <color theme="1"/>
        <rFont val="Pt sans"/>
        <family val="2"/>
        <scheme val="major"/>
      </rPr>
      <t xml:space="preserve">
</t>
    </r>
    <r>
      <rPr>
        <sz val="11"/>
        <color theme="1"/>
        <rFont val="Pt sans"/>
        <family val="2"/>
        <scheme val="major"/>
      </rPr>
      <t>In dit tabblad staan de uurtarieven benoemd die meegenomen worden in de beoordeling. De genoemde aantallen voor afname vormen een indicatie. Opdrachtnemer kan aan deze aantallen geen rechten ontlenen. Uitvoering van de genoemde extra werkzaamheden zal plaatsvinden in overleg na ingang van de Overeenkomst.</t>
    </r>
  </si>
  <si>
    <r>
      <rPr>
        <b/>
        <sz val="11"/>
        <color theme="1"/>
        <rFont val="Pt sans"/>
        <family val="2"/>
        <scheme val="major"/>
      </rPr>
      <t>Onderdeel: A. Geraamde loonkosten bouwkundig serviceonderhoud</t>
    </r>
    <r>
      <rPr>
        <b/>
        <sz val="10"/>
        <color theme="1"/>
        <rFont val="Pt sans"/>
        <family val="2"/>
        <scheme val="major"/>
      </rPr>
      <t xml:space="preserve">
</t>
    </r>
    <r>
      <rPr>
        <sz val="10"/>
        <color theme="1"/>
        <rFont val="Pt sans"/>
        <family val="2"/>
        <scheme val="major"/>
      </rPr>
      <t>In dit tabblad staan de uurtarieven benoemd die meegenomen worden in de beoordeling. De genoemde aantallen voor afname vormen een indicatie. Opdrachtnemer kan aan deze aantallen geen rechten ontlenen. Uitvoering van de genoemde extra werkzaamheden zal plaatsvinden in overleg na ingang van de Overeenkomst.</t>
    </r>
  </si>
  <si>
    <r>
      <rPr>
        <u/>
        <sz val="10"/>
        <color theme="1"/>
        <rFont val="Pt sans"/>
        <family val="2"/>
        <scheme val="major"/>
      </rPr>
      <t xml:space="preserve">Tariefgroep 1
</t>
    </r>
    <r>
      <rPr>
        <sz val="10"/>
        <color theme="1"/>
        <rFont val="Pt sans"/>
        <family val="2"/>
        <scheme val="major"/>
      </rPr>
      <t xml:space="preserve">   - Servicespecialist
   - Projectleider</t>
    </r>
  </si>
  <si>
    <t>Tarief dal: Tarief binnen kantooruren (maandag t/m vrijdag 08:00 - 18:00 uur)</t>
  </si>
  <si>
    <t>Tarief piek: Tarief buiten kantooruren (maandag t/m vrijdag 18:00 - 08:00 uur, zaterdagen, zon- en feestdagen)</t>
  </si>
  <si>
    <t>Score (weging)</t>
  </si>
  <si>
    <t>Kosten totaal per schoonmaakbeurt excl. BTW</t>
  </si>
  <si>
    <t>Aantal schoonmaakbeurten per jaar</t>
  </si>
  <si>
    <t>Conform planning</t>
  </si>
  <si>
    <t>Inzet Schoonmaakbeurten volgens PvE</t>
  </si>
  <si>
    <t>D2. Geraamde kosten afroep schoonmaak</t>
  </si>
  <si>
    <t>Chalet - Per ruimte</t>
  </si>
  <si>
    <t>1-kamer woning - Per ruimte</t>
  </si>
  <si>
    <t>3-kamer woning - Per ruimte</t>
  </si>
  <si>
    <t>Chalet - Compleet</t>
  </si>
  <si>
    <t>AQL 7% / AQL 4%</t>
  </si>
  <si>
    <t>Overige en sanitaire ruimten</t>
  </si>
  <si>
    <t>3-kamer woning - Compleet</t>
  </si>
  <si>
    <t>1-kamer woning - Compleet</t>
  </si>
  <si>
    <t>Aantal schoonmaakbeurten per jaar (indicatief)</t>
  </si>
  <si>
    <t>Totaal: D2. Geraamde kosten afroep schoonmaak</t>
  </si>
  <si>
    <r>
      <rPr>
        <b/>
        <sz val="11"/>
        <color rgb="FF586574"/>
        <rFont val="Pt sans"/>
        <family val="2"/>
        <scheme val="major"/>
      </rPr>
      <t>Onderdeel: D1. Reguliere en periodieke schoonmaak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regel de all-in </t>
    </r>
    <r>
      <rPr>
        <sz val="10"/>
        <color theme="1"/>
        <rFont val="Pt sans"/>
        <family val="2"/>
        <scheme val="minor"/>
      </rPr>
      <t xml:space="preserve">kosten te specificeren. De bedragen worden  in de beoordeling meegenomen. </t>
    </r>
  </si>
  <si>
    <r>
      <rPr>
        <b/>
        <sz val="11"/>
        <color rgb="FF586574"/>
        <rFont val="Pt sans"/>
        <family val="2"/>
        <scheme val="major"/>
      </rPr>
      <t>Onderdeel: D2. Geraamde kosten afroep schoonmaak</t>
    </r>
    <r>
      <rPr>
        <sz val="11"/>
        <rFont val="Pt sans"/>
        <family val="2"/>
        <scheme val="minor"/>
      </rPr>
      <t xml:space="preserve">
</t>
    </r>
    <r>
      <rPr>
        <sz val="10"/>
        <color rgb="FF586574"/>
        <rFont val="Pt sans"/>
        <family val="2"/>
        <scheme val="minor"/>
      </rPr>
      <t>In dit tabblad worden de verrekentarieven voor het schoonmaakwerk op afroep opgegeven, rekening houdend met de eisen zoals opgegeven in de aanbestedingsdocumentatie. Opdrachtnemer dient per regel de all-in kosten te specificeren. De bedragen worden  in de beoordeling meegenomen. De genoemde aantallen voor afname vormen een indicatie. Opdrachtnemer kan aan deze aantallen geen rechten ontlenen. Uitvoering van de genoemde extra werkzaamheden zal incidenteel plaatsvinden.</t>
    </r>
  </si>
  <si>
    <r>
      <t xml:space="preserve">Opdrachtnemer dient ten behoeve van deze aanbesteding het volledige Prijzenblad in te vullen. Opdrachtnemer dient uitsluitend gebruik te maken van dit model. Opdrachtnemer mag geen wijzigingen aanbrengen in het model, zoals het toevoegen/verwijderen van regels. Er zijn formules en koppelingen toegevoegd in het Prijzenblad. Alleen een volledig ingevulde en ondertekende inschrijving is rechtsgeldig.
</t>
    </r>
    <r>
      <rPr>
        <b/>
        <u/>
        <sz val="10"/>
        <color rgb="FF586574"/>
        <rFont val="Pt sans"/>
        <family val="2"/>
        <scheme val="minor"/>
      </rPr>
      <t>Opdrachtnemer is zelf verantwoordelijk voor het controleren van de juistheid formules en 
koppelingen en dient afwijkingen onverwijld bij de aanbestedende dienst te melden.</t>
    </r>
    <r>
      <rPr>
        <sz val="10"/>
        <color rgb="FF586574"/>
        <rFont val="Pt sans"/>
        <family val="2"/>
        <scheme val="minor"/>
      </rPr>
      <t xml:space="preserve">
</t>
    </r>
  </si>
  <si>
    <r>
      <rPr>
        <b/>
        <sz val="11"/>
        <color theme="1"/>
        <rFont val="Pt sans"/>
        <family val="2"/>
        <scheme val="major"/>
      </rPr>
      <t>Onderdeel: Inschrijfstaat</t>
    </r>
    <r>
      <rPr>
        <b/>
        <sz val="10"/>
        <color theme="1"/>
        <rFont val="Pt sans"/>
        <family val="2"/>
        <scheme val="major"/>
      </rPr>
      <t xml:space="preserve">
</t>
    </r>
    <r>
      <rPr>
        <sz val="10"/>
        <color theme="1"/>
        <rFont val="Pt sans"/>
        <family val="2"/>
        <scheme val="major"/>
      </rPr>
      <t>In dit tabblad worden de totaalprijzen voor voor de verschillende onderdelen automatisch aan de hand van de ingevulde waarden vanuit de andere tabbladen ingegeven. 
Dit overzicht wordt beoordeeld conform hetgeen beschreven is in het Beschrijvend Document. De prijzen worden daarbij voor de beoordeling voor het onderdeel prijs gewogen conform de op de inschrijfstaat aangegeven scores.
De Inschrijfstaat dient rechtsgeldig ondertekend te worden door een daartoe bevoegd persoon en dient te worden bijgevoegd bij de Inschrijving.</t>
    </r>
  </si>
  <si>
    <t>Afroep</t>
  </si>
  <si>
    <t>Chalet compleet - Buitengevelglas (enkelzijdig)</t>
  </si>
  <si>
    <t>E. Kosten reguliere glasbewassing</t>
  </si>
  <si>
    <t>F. Kosten levering en onderhoud sanitaire middelen</t>
  </si>
  <si>
    <t>Totaal: F. Kosten levering en onderhoud sanitaire middelen</t>
  </si>
  <si>
    <t>Totaal: G. Kosten afvalinzameling en - verwerking</t>
  </si>
  <si>
    <t>Totaal: E. Kosten reguliere glasbewassing</t>
  </si>
  <si>
    <r>
      <t xml:space="preserve">Onderdeel: G. Kosten afvalinzameling en - verwerking
</t>
    </r>
    <r>
      <rPr>
        <sz val="10"/>
        <color rgb="FF586574"/>
        <rFont val="Pt sans"/>
        <family val="2"/>
        <scheme val="minor"/>
      </rPr>
      <t xml:space="preserve">In dit tabblad worden de kosten ten behoeve van het afvalmanagement opgegeven, rekening houdend met de eisen zoals opgegeven in de aanbestedingsdocumentatie. Opdrachtnemer dient per stroom per jaar te specificeren. </t>
    </r>
  </si>
  <si>
    <r>
      <rPr>
        <b/>
        <sz val="11"/>
        <color rgb="FF586574"/>
        <rFont val="Pt sans"/>
        <family val="2"/>
        <scheme val="major"/>
      </rPr>
      <t xml:space="preserve">Onderdeel: F. Kosten levering en onderhoud sanitaire middelen </t>
    </r>
    <r>
      <rPr>
        <sz val="11"/>
        <rFont val="Pt sans"/>
        <family val="2"/>
        <scheme val="minor"/>
      </rPr>
      <t xml:space="preserve">
</t>
    </r>
    <r>
      <rPr>
        <sz val="10"/>
        <color rgb="FF586574"/>
        <rFont val="Pt sans"/>
        <family val="2"/>
        <scheme val="minor"/>
      </rPr>
      <t xml:space="preserve">In dit tabblad dienen de kosten voor de sanitaire middelen te worden opgenomen. Opdrachtnemer dient hier een huurprijs per stuk per maand op te geven, inclusief de verbruiksartikelen. Op basis van het aantal dispensers zoals aangegeven dient Opdrachtnemer een totaalprijs per jaar op te geven. </t>
    </r>
  </si>
  <si>
    <r>
      <rPr>
        <b/>
        <sz val="11"/>
        <color rgb="FF586574"/>
        <rFont val="Pt sans"/>
        <family val="2"/>
        <scheme val="major"/>
      </rPr>
      <t>Onderdeel: E. Kosten reguliere glasbewassing</t>
    </r>
    <r>
      <rPr>
        <sz val="11"/>
        <rFont val="Pt sans"/>
        <family val="2"/>
        <scheme val="minor"/>
      </rPr>
      <t xml:space="preserve">
</t>
    </r>
    <r>
      <rPr>
        <sz val="10"/>
        <color rgb="FF586574"/>
        <rFont val="Pt sans"/>
        <family val="2"/>
        <scheme val="minor"/>
      </rPr>
      <t>In dit tabblad worden de kosten ten behoeve van de glasbewassing opgegeven, rekening houd</t>
    </r>
    <r>
      <rPr>
        <sz val="10"/>
        <color theme="1"/>
        <rFont val="Pt sans"/>
        <family val="2"/>
        <scheme val="minor"/>
      </rPr>
      <t>end met de eisen zoals opgegeven in de aanbestedingsdocumentatie. Opdrachtnemer dient per soort glas en per locatie de kosten per beurt en per jaar te specificeren. Alleen de i</t>
    </r>
    <r>
      <rPr>
        <sz val="11"/>
        <color theme="1"/>
        <rFont val="Pt sans"/>
        <family val="2"/>
        <scheme val="minor"/>
      </rPr>
      <t>n dit tabblad verwerkte tarieven voor de reguliere glasbewassing worden in de beoordeling meegenomen. De tarieven voor de incidentele glasbewassing worden getoest op conformiteit.</t>
    </r>
  </si>
  <si>
    <t>Dameshygiënebox</t>
  </si>
  <si>
    <r>
      <t xml:space="preserve">Huurprijs all-in per stuk per maand
</t>
    </r>
    <r>
      <rPr>
        <u/>
        <sz val="10"/>
        <color theme="0"/>
        <rFont val="Pt sans"/>
        <family val="2"/>
        <scheme val="minor"/>
      </rPr>
      <t>incl. levering verbruiksartikelen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</si>
</sst>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quot;€&quot;\ #,##0.00"/>
    <numFmt numFmtId="166" formatCode="_ [$€-413]\ * #,##0.00_ ;_ [$€-413]\ * \-#,##0.00_ ;_ [$€-413]\ * &quot;-&quot;??_ ;_ @_ "/>
    <numFmt numFmtId="167" formatCode="#,##0.0"/>
  </numFmts>
  <fonts count="41"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0"/>
      <name val="MS Sans Serif"/>
      <family val="2"/>
    </font>
    <font>
      <sz val="10"/>
      <color theme="1"/>
      <name val="Arial"/>
      <family val="2"/>
    </font>
    <font>
      <sz val="11"/>
      <name val="Arial"/>
      <family val="2"/>
    </font>
    <font>
      <sz val="10"/>
      <color indexed="8"/>
      <name val="MS Sans Serif"/>
      <family val="2"/>
    </font>
    <font>
      <sz val="11"/>
      <name val="Calibri"/>
      <family val="2"/>
    </font>
    <font>
      <b/>
      <sz val="11"/>
      <name val="Arial"/>
      <family val="2"/>
    </font>
    <font>
      <sz val="10"/>
      <color theme="0"/>
      <name val="Pt sans"/>
      <family val="2"/>
      <scheme val="minor"/>
    </font>
    <font>
      <sz val="10"/>
      <color rgb="FF586574"/>
      <name val="Pt sans"/>
      <family val="2"/>
      <scheme val="minor"/>
    </font>
    <font>
      <sz val="10"/>
      <color rgb="FF586574"/>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name val="Calibri"/>
      <family val="2"/>
    </font>
    <font>
      <sz val="10"/>
      <color rgb="FF586574"/>
      <name val="Pt sans"/>
      <family val="2"/>
      <scheme val="major"/>
    </font>
    <font>
      <b/>
      <sz val="10"/>
      <color rgb="FF586574"/>
      <name val="Pt sans"/>
      <family val="2"/>
      <scheme val="major"/>
    </font>
    <font>
      <b/>
      <sz val="11"/>
      <color rgb="FF586574"/>
      <name val="Pt sans"/>
      <family val="2"/>
      <scheme val="major"/>
    </font>
    <font>
      <b/>
      <sz val="11"/>
      <color rgb="FF586574"/>
      <name val="Pt sans"/>
      <family val="2"/>
      <scheme val="minor"/>
    </font>
    <font>
      <b/>
      <sz val="11"/>
      <color theme="0"/>
      <name val="Pt sans"/>
      <family val="2"/>
      <scheme val="minor"/>
    </font>
    <font>
      <b/>
      <sz val="12"/>
      <color rgb="FFF28A05"/>
      <name val="Open Sans"/>
      <family val="2"/>
    </font>
    <font>
      <sz val="10"/>
      <color theme="0"/>
      <name val="Pt sans"/>
      <family val="2"/>
      <scheme val="major"/>
    </font>
    <font>
      <sz val="8"/>
      <name val="Pt sans"/>
      <family val="2"/>
      <scheme val="minor"/>
    </font>
    <font>
      <sz val="10"/>
      <color theme="0"/>
      <name val="Pt sans"/>
      <family val="2"/>
      <scheme val="minor"/>
    </font>
    <font>
      <sz val="10"/>
      <color theme="1"/>
      <name val="Pt sans"/>
      <family val="2"/>
      <scheme val="major"/>
    </font>
    <font>
      <b/>
      <sz val="10"/>
      <color theme="1"/>
      <name val="Pt sans"/>
      <family val="2"/>
      <scheme val="major"/>
    </font>
    <font>
      <b/>
      <sz val="12"/>
      <color rgb="FFF28A05"/>
      <name val="Open Sans"/>
      <family val="2"/>
    </font>
    <font>
      <sz val="11"/>
      <color theme="1"/>
      <name val="Calibri"/>
      <family val="2"/>
    </font>
    <font>
      <b/>
      <sz val="11"/>
      <color theme="1"/>
      <name val="Pt sans"/>
      <family val="2"/>
      <scheme val="major"/>
    </font>
    <font>
      <sz val="10"/>
      <name val="Pt sans"/>
      <family val="2"/>
      <scheme val="major"/>
    </font>
    <font>
      <sz val="11"/>
      <color theme="1"/>
      <name val="Pt sans"/>
      <family val="2"/>
      <scheme val="major"/>
    </font>
    <font>
      <u/>
      <sz val="10"/>
      <color theme="1"/>
      <name val="Pt sans"/>
      <family val="2"/>
      <scheme val="major"/>
    </font>
    <font>
      <b/>
      <u/>
      <sz val="10"/>
      <color rgb="FF586574"/>
      <name val="Pt sans"/>
      <family val="2"/>
      <scheme val="minor"/>
    </font>
    <font>
      <u/>
      <sz val="10"/>
      <color theme="0"/>
      <name val="Pt sans"/>
      <family val="2"/>
      <scheme val="minor"/>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lightUp">
        <bgColor theme="0"/>
      </patternFill>
    </fill>
    <fill>
      <patternFill patternType="lightUp"/>
    </fill>
    <fill>
      <patternFill patternType="solid">
        <fgColor rgb="FFFFFFFF"/>
        <bgColor indexed="64"/>
      </patternFill>
    </fill>
    <fill>
      <patternFill patternType="solid">
        <fgColor rgb="FFF2F2F2"/>
        <bgColor indexed="64"/>
      </patternFill>
    </fill>
    <fill>
      <patternFill patternType="solid">
        <fgColor rgb="FFCC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thin">
        <color rgb="FF586574"/>
      </left>
      <right style="thin">
        <color rgb="FF586574"/>
      </right>
      <top style="medium">
        <color rgb="FF586574"/>
      </top>
      <bottom style="thin">
        <color rgb="FF586574"/>
      </bottom>
      <diagonal/>
    </border>
    <border>
      <left style="thin">
        <color rgb="FF586574"/>
      </left>
      <right style="thin">
        <color rgb="FF586574"/>
      </right>
      <top/>
      <bottom style="thin">
        <color rgb="FF58657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586574"/>
      </left>
      <right/>
      <top style="medium">
        <color indexed="64"/>
      </top>
      <bottom style="thin">
        <color rgb="FF586574"/>
      </bottom>
      <diagonal/>
    </border>
    <border>
      <left/>
      <right style="thin">
        <color rgb="FF586574"/>
      </right>
      <top style="medium">
        <color indexed="64"/>
      </top>
      <bottom style="thin">
        <color rgb="FF586574"/>
      </bottom>
      <diagonal/>
    </border>
    <border>
      <left style="medium">
        <color indexed="64"/>
      </left>
      <right style="medium">
        <color indexed="64"/>
      </right>
      <top style="medium">
        <color indexed="64"/>
      </top>
      <bottom style="medium">
        <color indexed="64"/>
      </bottom>
      <diagonal/>
    </border>
    <border>
      <left style="medium">
        <color theme="1"/>
      </left>
      <right style="medium">
        <color theme="1"/>
      </right>
      <top style="medium">
        <color rgb="FF586574"/>
      </top>
      <bottom style="medium">
        <color rgb="FF586574"/>
      </bottom>
      <diagonal/>
    </border>
    <border>
      <left style="medium">
        <color rgb="FF586574"/>
      </left>
      <right/>
      <top style="medium">
        <color indexed="64"/>
      </top>
      <bottom style="medium">
        <color rgb="FF586574"/>
      </bottom>
      <diagonal/>
    </border>
    <border>
      <left/>
      <right/>
      <top style="medium">
        <color indexed="64"/>
      </top>
      <bottom style="medium">
        <color rgb="FF586574"/>
      </bottom>
      <diagonal/>
    </border>
    <border>
      <left/>
      <right style="medium">
        <color rgb="FF586574"/>
      </right>
      <top style="medium">
        <color indexed="64"/>
      </top>
      <bottom style="medium">
        <color rgb="FF586574"/>
      </bottom>
      <diagonal/>
    </border>
    <border>
      <left style="thin">
        <color rgb="FF586574"/>
      </left>
      <right style="medium">
        <color rgb="FF586574"/>
      </right>
      <top style="medium">
        <color rgb="FF586574"/>
      </top>
      <bottom style="medium">
        <color rgb="FF586574"/>
      </bottom>
      <diagonal/>
    </border>
  </borders>
  <cellStyleXfs count="14">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9" fillId="0" borderId="0"/>
    <xf numFmtId="0" fontId="3" fillId="0" borderId="0"/>
    <xf numFmtId="0" fontId="3" fillId="0" borderId="0" applyBorder="0" applyProtection="0"/>
    <xf numFmtId="164" fontId="9" fillId="0" borderId="0" applyFont="0" applyFill="0" applyBorder="0" applyAlignment="0" applyProtection="0"/>
    <xf numFmtId="0" fontId="10" fillId="0" borderId="0"/>
    <xf numFmtId="0" fontId="12" fillId="0" borderId="0"/>
    <xf numFmtId="0" fontId="3" fillId="0" borderId="0"/>
    <xf numFmtId="164" fontId="3" fillId="0" borderId="0" applyFont="0" applyFill="0" applyBorder="0" applyAlignment="0" applyProtection="0"/>
    <xf numFmtId="0" fontId="34" fillId="0" borderId="0"/>
  </cellStyleXfs>
  <cellXfs count="161">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1" fillId="2" borderId="0" xfId="0" applyFont="1" applyFill="1"/>
    <xf numFmtId="0" fontId="2" fillId="0" borderId="0" xfId="0" applyFont="1" applyAlignment="1">
      <alignment horizontal="left" vertical="top"/>
    </xf>
    <xf numFmtId="0" fontId="11" fillId="0" borderId="0" xfId="3" applyFont="1"/>
    <xf numFmtId="4" fontId="11" fillId="0" borderId="0" xfId="3" applyNumberFormat="1" applyFont="1"/>
    <xf numFmtId="0" fontId="13" fillId="0" borderId="0" xfId="3" applyFont="1" applyAlignment="1">
      <alignment horizontal="left"/>
    </xf>
    <xf numFmtId="3" fontId="13" fillId="0" borderId="0" xfId="3" applyNumberFormat="1" applyFont="1" applyAlignment="1">
      <alignment horizontal="left"/>
    </xf>
    <xf numFmtId="0" fontId="14" fillId="0" borderId="0" xfId="3" applyFont="1"/>
    <xf numFmtId="0" fontId="16" fillId="2" borderId="2" xfId="4" applyFont="1" applyFill="1" applyBorder="1" applyAlignment="1">
      <alignment horizontal="left" vertical="top" wrapText="1"/>
    </xf>
    <xf numFmtId="44" fontId="16" fillId="2" borderId="2" xfId="1" applyFont="1" applyFill="1" applyBorder="1"/>
    <xf numFmtId="44" fontId="16" fillId="0" borderId="2" xfId="1" applyFont="1" applyFill="1" applyBorder="1"/>
    <xf numFmtId="0" fontId="20" fillId="0" borderId="8" xfId="4" applyFont="1" applyBorder="1" applyAlignment="1">
      <alignment horizontal="left"/>
    </xf>
    <xf numFmtId="2" fontId="16" fillId="3" borderId="2" xfId="0" applyNumberFormat="1" applyFont="1" applyFill="1" applyBorder="1"/>
    <xf numFmtId="1" fontId="16" fillId="3" borderId="2" xfId="0" applyNumberFormat="1" applyFont="1" applyFill="1" applyBorder="1" applyAlignment="1">
      <alignment horizontal="left"/>
    </xf>
    <xf numFmtId="0" fontId="16" fillId="3" borderId="2" xfId="0" applyFont="1" applyFill="1" applyBorder="1"/>
    <xf numFmtId="0" fontId="16" fillId="3" borderId="2" xfId="0" applyFont="1" applyFill="1" applyBorder="1" applyAlignment="1">
      <alignment horizontal="left"/>
    </xf>
    <xf numFmtId="0" fontId="2" fillId="2" borderId="0" xfId="0" applyFont="1" applyFill="1" applyAlignment="1">
      <alignment horizontal="left" vertical="top"/>
    </xf>
    <xf numFmtId="0" fontId="21" fillId="2" borderId="0" xfId="7" applyFont="1" applyFill="1" applyBorder="1"/>
    <xf numFmtId="4" fontId="21" fillId="2" borderId="0" xfId="3" applyNumberFormat="1" applyFont="1" applyFill="1" applyAlignment="1">
      <alignment horizontal="right"/>
    </xf>
    <xf numFmtId="0" fontId="21" fillId="2" borderId="0" xfId="7" quotePrefix="1" applyFont="1" applyFill="1" applyBorder="1" applyAlignment="1">
      <alignment horizontal="center"/>
    </xf>
    <xf numFmtId="165" fontId="21" fillId="2" borderId="0" xfId="7" quotePrefix="1" applyNumberFormat="1" applyFont="1" applyFill="1" applyBorder="1" applyAlignment="1">
      <alignment horizontal="center"/>
    </xf>
    <xf numFmtId="0" fontId="22" fillId="3" borderId="2" xfId="7" quotePrefix="1" applyFont="1" applyFill="1" applyBorder="1" applyAlignment="1">
      <alignment horizontal="center"/>
    </xf>
    <xf numFmtId="44" fontId="22" fillId="0" borderId="2" xfId="7" quotePrefix="1" applyNumberFormat="1" applyFont="1" applyBorder="1" applyAlignment="1">
      <alignment horizontal="center"/>
    </xf>
    <xf numFmtId="4" fontId="23" fillId="4" borderId="2" xfId="3" applyNumberFormat="1" applyFont="1" applyFill="1" applyBorder="1" applyAlignment="1">
      <alignment horizontal="right"/>
    </xf>
    <xf numFmtId="0" fontId="23" fillId="4" borderId="2" xfId="7" quotePrefix="1" applyFont="1" applyFill="1" applyBorder="1" applyAlignment="1">
      <alignment horizontal="center"/>
    </xf>
    <xf numFmtId="44" fontId="23" fillId="4" borderId="2" xfId="7" quotePrefix="1" applyNumberFormat="1" applyFont="1" applyFill="1" applyBorder="1" applyAlignment="1">
      <alignment horizontal="center"/>
    </xf>
    <xf numFmtId="0" fontId="11" fillId="2" borderId="0" xfId="3" applyFont="1" applyFill="1"/>
    <xf numFmtId="4" fontId="11" fillId="2" borderId="0" xfId="3" applyNumberFormat="1" applyFont="1" applyFill="1"/>
    <xf numFmtId="0" fontId="4" fillId="2" borderId="0" xfId="3" applyFont="1" applyFill="1"/>
    <xf numFmtId="0" fontId="7" fillId="2" borderId="0" xfId="3" applyFont="1" applyFill="1"/>
    <xf numFmtId="0" fontId="5" fillId="2" borderId="0" xfId="3" applyFont="1" applyFill="1"/>
    <xf numFmtId="0" fontId="1" fillId="2" borderId="0" xfId="4" applyFill="1" applyAlignment="1">
      <alignment horizontal="left"/>
    </xf>
    <xf numFmtId="0" fontId="1" fillId="2" borderId="0" xfId="4" applyFill="1"/>
    <xf numFmtId="0" fontId="18" fillId="0" borderId="0" xfId="0" applyFont="1"/>
    <xf numFmtId="44" fontId="16" fillId="0" borderId="2" xfId="1" applyFont="1" applyBorder="1"/>
    <xf numFmtId="0" fontId="18" fillId="2" borderId="0" xfId="0" applyFont="1" applyFill="1"/>
    <xf numFmtId="0" fontId="19" fillId="2" borderId="0" xfId="0" applyFont="1" applyFill="1"/>
    <xf numFmtId="0" fontId="1" fillId="0" borderId="0" xfId="0" applyFont="1"/>
    <xf numFmtId="0" fontId="25" fillId="3" borderId="2" xfId="3" applyFont="1" applyFill="1" applyBorder="1" applyAlignment="1">
      <alignment vertical="center" wrapText="1"/>
    </xf>
    <xf numFmtId="0" fontId="25" fillId="3" borderId="2" xfId="3" applyFont="1" applyFill="1" applyBorder="1" applyAlignment="1">
      <alignment vertical="top" wrapText="1"/>
    </xf>
    <xf numFmtId="0" fontId="27" fillId="2" borderId="0" xfId="3" applyFont="1" applyFill="1"/>
    <xf numFmtId="0" fontId="27" fillId="2" borderId="0" xfId="3" applyFont="1" applyFill="1" applyAlignment="1">
      <alignment horizontal="left" vertical="top"/>
    </xf>
    <xf numFmtId="0" fontId="15" fillId="6" borderId="2" xfId="0" applyFont="1" applyFill="1" applyBorder="1" applyAlignment="1">
      <alignment horizontal="left" vertical="top"/>
    </xf>
    <xf numFmtId="0" fontId="15" fillId="6" borderId="2" xfId="0" applyFont="1" applyFill="1" applyBorder="1" applyAlignment="1">
      <alignment horizontal="left" vertical="top" wrapText="1"/>
    </xf>
    <xf numFmtId="0" fontId="15" fillId="6" borderId="2" xfId="3" applyFont="1" applyFill="1" applyBorder="1" applyAlignment="1">
      <alignment vertical="top"/>
    </xf>
    <xf numFmtId="0" fontId="15" fillId="6" borderId="2" xfId="3" applyFont="1" applyFill="1" applyBorder="1" applyAlignment="1">
      <alignment vertical="center" wrapText="1"/>
    </xf>
    <xf numFmtId="0" fontId="31" fillId="3" borderId="2" xfId="7" applyFont="1" applyFill="1" applyBorder="1"/>
    <xf numFmtId="4" fontId="31" fillId="3" borderId="2" xfId="3" applyNumberFormat="1" applyFont="1" applyFill="1" applyBorder="1" applyAlignment="1">
      <alignment horizontal="right"/>
    </xf>
    <xf numFmtId="0" fontId="33" fillId="2" borderId="0" xfId="0" applyFont="1" applyFill="1"/>
    <xf numFmtId="49" fontId="1" fillId="2" borderId="0" xfId="0" applyNumberFormat="1" applyFont="1" applyFill="1" applyAlignment="1">
      <alignment horizontal="left"/>
    </xf>
    <xf numFmtId="49" fontId="15" fillId="6" borderId="2" xfId="0" applyNumberFormat="1" applyFont="1" applyFill="1" applyBorder="1" applyAlignment="1">
      <alignment horizontal="left" vertical="top" wrapText="1"/>
    </xf>
    <xf numFmtId="49" fontId="16" fillId="3" borderId="2" xfId="0" applyNumberFormat="1" applyFont="1" applyFill="1" applyBorder="1" applyAlignment="1">
      <alignment horizontal="left"/>
    </xf>
    <xf numFmtId="1" fontId="16" fillId="3" borderId="2" xfId="0" applyNumberFormat="1" applyFont="1" applyFill="1" applyBorder="1" applyAlignment="1">
      <alignment horizontal="right"/>
    </xf>
    <xf numFmtId="0" fontId="23" fillId="4" borderId="2" xfId="7" applyFont="1" applyFill="1" applyBorder="1" applyAlignment="1">
      <alignment horizontal="left" vertical="center"/>
    </xf>
    <xf numFmtId="0" fontId="27" fillId="2" borderId="0" xfId="0" applyFont="1" applyFill="1"/>
    <xf numFmtId="166" fontId="20" fillId="0" borderId="18" xfId="0" applyNumberFormat="1" applyFont="1" applyBorder="1"/>
    <xf numFmtId="0" fontId="20" fillId="5" borderId="11" xfId="0" applyFont="1" applyFill="1" applyBorder="1" applyAlignment="1">
      <alignment horizontal="left" vertical="top" wrapText="1"/>
    </xf>
    <xf numFmtId="0" fontId="5" fillId="2" borderId="0" xfId="7" applyFont="1" applyFill="1" applyBorder="1" applyAlignment="1">
      <alignment vertical="center"/>
    </xf>
    <xf numFmtId="49" fontId="28" fillId="6" borderId="12" xfId="3" applyNumberFormat="1" applyFont="1" applyFill="1" applyBorder="1" applyAlignment="1">
      <alignment horizontal="left" vertical="top" wrapText="1"/>
    </xf>
    <xf numFmtId="4" fontId="28" fillId="6" borderId="12" xfId="3" applyNumberFormat="1" applyFont="1" applyFill="1" applyBorder="1" applyAlignment="1">
      <alignment horizontal="left" vertical="top" wrapText="1"/>
    </xf>
    <xf numFmtId="0" fontId="28" fillId="6" borderId="12" xfId="10" applyFont="1" applyFill="1" applyBorder="1" applyAlignment="1">
      <alignment horizontal="left" vertical="top" wrapText="1"/>
    </xf>
    <xf numFmtId="0" fontId="28" fillId="6" borderId="12" xfId="7" applyFont="1" applyFill="1" applyBorder="1" applyAlignment="1">
      <alignment horizontal="left" vertical="top" wrapText="1"/>
    </xf>
    <xf numFmtId="0" fontId="22" fillId="7" borderId="2" xfId="7" quotePrefix="1" applyFont="1" applyFill="1" applyBorder="1" applyAlignment="1">
      <alignment horizontal="center"/>
    </xf>
    <xf numFmtId="3" fontId="16" fillId="3" borderId="2" xfId="0" applyNumberFormat="1" applyFont="1" applyFill="1" applyBorder="1"/>
    <xf numFmtId="0" fontId="27" fillId="2" borderId="0" xfId="3" applyFont="1" applyFill="1" applyAlignment="1">
      <alignment horizontal="right" vertical="top" indent="1"/>
    </xf>
    <xf numFmtId="3" fontId="1" fillId="2" borderId="0" xfId="0" applyNumberFormat="1" applyFont="1" applyFill="1" applyAlignment="1">
      <alignment horizontal="right" indent="1"/>
    </xf>
    <xf numFmtId="3" fontId="15" fillId="6" borderId="2" xfId="0" applyNumberFormat="1" applyFont="1" applyFill="1" applyBorder="1" applyAlignment="1">
      <alignment horizontal="right" vertical="top" wrapText="1" indent="1"/>
    </xf>
    <xf numFmtId="167" fontId="16" fillId="3" borderId="2" xfId="0" applyNumberFormat="1" applyFont="1" applyFill="1" applyBorder="1" applyAlignment="1">
      <alignment horizontal="right" indent="1"/>
    </xf>
    <xf numFmtId="44" fontId="16" fillId="8" borderId="2" xfId="1" applyFont="1" applyFill="1" applyBorder="1"/>
    <xf numFmtId="2" fontId="16" fillId="3" borderId="1" xfId="0" applyNumberFormat="1" applyFont="1" applyFill="1" applyBorder="1"/>
    <xf numFmtId="1" fontId="16" fillId="3" borderId="1" xfId="0" applyNumberFormat="1" applyFont="1" applyFill="1" applyBorder="1" applyAlignment="1">
      <alignment horizontal="left"/>
    </xf>
    <xf numFmtId="49" fontId="16" fillId="3" borderId="1" xfId="0" applyNumberFormat="1" applyFont="1" applyFill="1" applyBorder="1" applyAlignment="1">
      <alignment horizontal="left"/>
    </xf>
    <xf numFmtId="0" fontId="16" fillId="3" borderId="1" xfId="0" applyFont="1" applyFill="1" applyBorder="1"/>
    <xf numFmtId="167" fontId="16" fillId="3" borderId="1" xfId="0" applyNumberFormat="1" applyFont="1" applyFill="1" applyBorder="1" applyAlignment="1">
      <alignment horizontal="right" indent="1"/>
    </xf>
    <xf numFmtId="0" fontId="16" fillId="3" borderId="1" xfId="0" applyFont="1" applyFill="1" applyBorder="1" applyAlignment="1">
      <alignment horizontal="left"/>
    </xf>
    <xf numFmtId="2" fontId="16" fillId="9" borderId="0" xfId="0" applyNumberFormat="1" applyFont="1" applyFill="1"/>
    <xf numFmtId="1" fontId="16" fillId="9" borderId="0" xfId="0" applyNumberFormat="1" applyFont="1" applyFill="1" applyAlignment="1">
      <alignment horizontal="left"/>
    </xf>
    <xf numFmtId="49" fontId="16" fillId="9" borderId="0" xfId="0" applyNumberFormat="1" applyFont="1" applyFill="1" applyAlignment="1">
      <alignment horizontal="left"/>
    </xf>
    <xf numFmtId="0" fontId="16" fillId="9" borderId="0" xfId="0" applyFont="1" applyFill="1"/>
    <xf numFmtId="167" fontId="16" fillId="9" borderId="0" xfId="0" applyNumberFormat="1" applyFont="1" applyFill="1" applyAlignment="1">
      <alignment horizontal="right" indent="1"/>
    </xf>
    <xf numFmtId="0" fontId="16" fillId="9" borderId="0" xfId="0" applyFont="1" applyFill="1" applyAlignment="1">
      <alignment horizontal="left"/>
    </xf>
    <xf numFmtId="1" fontId="16" fillId="9" borderId="0" xfId="0" applyNumberFormat="1" applyFont="1" applyFill="1" applyAlignment="1">
      <alignment horizontal="right"/>
    </xf>
    <xf numFmtId="44" fontId="16" fillId="9" borderId="0" xfId="1" applyFont="1" applyFill="1" applyBorder="1"/>
    <xf numFmtId="0" fontId="23" fillId="9" borderId="9" xfId="3" applyFont="1" applyFill="1" applyBorder="1"/>
    <xf numFmtId="4" fontId="22" fillId="9" borderId="10" xfId="3" applyNumberFormat="1" applyFont="1" applyFill="1" applyBorder="1" applyAlignment="1">
      <alignment horizontal="right"/>
    </xf>
    <xf numFmtId="0" fontId="22" fillId="9" borderId="10" xfId="3" applyFont="1" applyFill="1" applyBorder="1" applyAlignment="1">
      <alignment horizontal="center"/>
    </xf>
    <xf numFmtId="0" fontId="22" fillId="9" borderId="10" xfId="3" applyFont="1" applyFill="1" applyBorder="1"/>
    <xf numFmtId="44" fontId="22" fillId="9" borderId="19" xfId="3" applyNumberFormat="1" applyFont="1" applyFill="1" applyBorder="1"/>
    <xf numFmtId="0" fontId="36" fillId="2" borderId="0" xfId="3" applyFont="1" applyFill="1"/>
    <xf numFmtId="0" fontId="36" fillId="0" borderId="0" xfId="3" applyFont="1"/>
    <xf numFmtId="0" fontId="37" fillId="0" borderId="0" xfId="0" applyFont="1"/>
    <xf numFmtId="0" fontId="31" fillId="0" borderId="0" xfId="0" applyFont="1"/>
    <xf numFmtId="0" fontId="37" fillId="0" borderId="0" xfId="0" applyFont="1" applyAlignment="1">
      <alignment vertical="top"/>
    </xf>
    <xf numFmtId="0" fontId="31" fillId="3" borderId="2" xfId="7" applyFont="1" applyFill="1" applyBorder="1" applyAlignment="1">
      <alignment vertical="top" wrapText="1"/>
    </xf>
    <xf numFmtId="0" fontId="31" fillId="10" borderId="2" xfId="7" applyFont="1" applyFill="1" applyBorder="1" applyAlignment="1">
      <alignment vertical="top" wrapText="1"/>
    </xf>
    <xf numFmtId="0" fontId="37" fillId="10" borderId="1" xfId="0" applyFont="1" applyFill="1" applyBorder="1" applyAlignment="1">
      <alignment vertical="top"/>
    </xf>
    <xf numFmtId="44" fontId="22" fillId="9" borderId="2" xfId="7" quotePrefix="1" applyNumberFormat="1" applyFont="1" applyFill="1" applyBorder="1" applyAlignment="1">
      <alignment horizontal="center" vertical="top"/>
    </xf>
    <xf numFmtId="0" fontId="36" fillId="9" borderId="0" xfId="3" applyFont="1" applyFill="1"/>
    <xf numFmtId="0" fontId="37" fillId="9" borderId="0" xfId="0" applyFont="1" applyFill="1"/>
    <xf numFmtId="0" fontId="31" fillId="9" borderId="0" xfId="0" applyFont="1" applyFill="1"/>
    <xf numFmtId="0" fontId="18" fillId="0" borderId="0" xfId="0" applyFont="1" applyAlignment="1">
      <alignment vertical="top"/>
    </xf>
    <xf numFmtId="0" fontId="18" fillId="9" borderId="0" xfId="0" applyFont="1" applyFill="1"/>
    <xf numFmtId="44" fontId="20" fillId="0" borderId="23" xfId="1" applyFont="1" applyFill="1" applyBorder="1"/>
    <xf numFmtId="0" fontId="21" fillId="9" borderId="0" xfId="7" applyFont="1" applyFill="1" applyBorder="1"/>
    <xf numFmtId="4" fontId="21" fillId="9" borderId="0" xfId="3" applyNumberFormat="1" applyFont="1" applyFill="1" applyAlignment="1">
      <alignment horizontal="right"/>
    </xf>
    <xf numFmtId="0" fontId="21" fillId="9" borderId="0" xfId="7" quotePrefix="1" applyFont="1" applyFill="1" applyBorder="1" applyAlignment="1">
      <alignment horizontal="center"/>
    </xf>
    <xf numFmtId="165" fontId="21" fillId="9" borderId="0" xfId="7" quotePrefix="1" applyNumberFormat="1" applyFont="1" applyFill="1" applyBorder="1" applyAlignment="1">
      <alignment horizontal="center"/>
    </xf>
    <xf numFmtId="0" fontId="11" fillId="9" borderId="0" xfId="3" applyFont="1" applyFill="1"/>
    <xf numFmtId="4" fontId="11" fillId="9" borderId="0" xfId="3" applyNumberFormat="1" applyFont="1" applyFill="1"/>
    <xf numFmtId="0" fontId="15" fillId="6" borderId="2" xfId="3" applyFont="1" applyFill="1" applyBorder="1" applyAlignment="1">
      <alignment horizontal="center" vertical="top"/>
    </xf>
    <xf numFmtId="0" fontId="16" fillId="2" borderId="2" xfId="4" applyFont="1" applyFill="1" applyBorder="1" applyAlignment="1">
      <alignment horizontal="center" vertical="top" wrapText="1"/>
    </xf>
    <xf numFmtId="0" fontId="20" fillId="0" borderId="8" xfId="4" applyFont="1" applyBorder="1" applyAlignment="1">
      <alignment horizontal="center"/>
    </xf>
    <xf numFmtId="0" fontId="27" fillId="2" borderId="0" xfId="3" applyFont="1" applyFill="1" applyAlignment="1">
      <alignment vertical="top"/>
    </xf>
    <xf numFmtId="0" fontId="15" fillId="6" borderId="2" xfId="0" applyFont="1" applyFill="1" applyBorder="1" applyAlignment="1">
      <alignment vertical="top" wrapText="1"/>
    </xf>
    <xf numFmtId="1" fontId="16" fillId="3" borderId="2" xfId="0" applyNumberFormat="1" applyFont="1" applyFill="1" applyBorder="1"/>
    <xf numFmtId="1" fontId="16" fillId="9" borderId="0" xfId="0" applyNumberFormat="1" applyFont="1" applyFill="1"/>
    <xf numFmtId="4" fontId="22" fillId="9" borderId="10" xfId="3" applyNumberFormat="1" applyFont="1" applyFill="1" applyBorder="1"/>
    <xf numFmtId="0" fontId="30" fillId="6" borderId="12" xfId="0" applyFont="1" applyFill="1" applyBorder="1" applyAlignment="1">
      <alignment vertical="top" wrapText="1"/>
    </xf>
    <xf numFmtId="0" fontId="15" fillId="6" borderId="12" xfId="0" applyFont="1" applyFill="1" applyBorder="1" applyAlignment="1">
      <alignment vertical="top" wrapText="1"/>
    </xf>
    <xf numFmtId="0" fontId="15" fillId="6" borderId="16" xfId="0" applyFont="1" applyFill="1" applyBorder="1" applyAlignment="1">
      <alignment vertical="top" wrapText="1"/>
    </xf>
    <xf numFmtId="0" fontId="15" fillId="6" borderId="17" xfId="0" applyFont="1" applyFill="1" applyBorder="1" applyAlignment="1">
      <alignment vertical="top" wrapText="1"/>
    </xf>
    <xf numFmtId="0" fontId="18" fillId="0" borderId="0" xfId="0" applyFont="1" applyAlignment="1">
      <alignment vertical="top" wrapText="1"/>
    </xf>
    <xf numFmtId="44" fontId="16" fillId="11" borderId="2" xfId="1" applyFont="1" applyFill="1" applyBorder="1" applyProtection="1">
      <protection locked="0"/>
    </xf>
    <xf numFmtId="44" fontId="22" fillId="11" borderId="2" xfId="7" quotePrefix="1" applyNumberFormat="1" applyFont="1" applyFill="1" applyBorder="1" applyAlignment="1" applyProtection="1">
      <alignment horizontal="center"/>
      <protection locked="0"/>
    </xf>
    <xf numFmtId="44" fontId="22" fillId="11" borderId="2" xfId="7" quotePrefix="1" applyNumberFormat="1" applyFont="1" applyFill="1" applyBorder="1" applyAlignment="1" applyProtection="1">
      <alignment horizontal="center" vertical="top"/>
      <protection locked="0"/>
    </xf>
    <xf numFmtId="0" fontId="26" fillId="6" borderId="5" xfId="2" applyFont="1" applyFill="1" applyBorder="1" applyAlignment="1">
      <alignment horizontal="center"/>
    </xf>
    <xf numFmtId="0" fontId="26" fillId="6" borderId="6" xfId="2" applyFont="1" applyFill="1" applyBorder="1" applyAlignment="1">
      <alignment horizontal="center"/>
    </xf>
    <xf numFmtId="0" fontId="26" fillId="6" borderId="7" xfId="2" applyFont="1" applyFill="1" applyBorder="1" applyAlignment="1">
      <alignment horizontal="center"/>
    </xf>
    <xf numFmtId="0" fontId="16" fillId="0" borderId="3" xfId="3" applyFont="1" applyBorder="1" applyAlignment="1">
      <alignment horizontal="left" vertical="top" wrapText="1"/>
    </xf>
    <xf numFmtId="0" fontId="16" fillId="0" borderId="0" xfId="3" applyFont="1" applyAlignment="1">
      <alignment horizontal="left" vertical="top" wrapText="1"/>
    </xf>
    <xf numFmtId="0" fontId="16" fillId="0" borderId="4" xfId="3" applyFont="1" applyBorder="1" applyAlignment="1">
      <alignment horizontal="left" vertical="top" wrapText="1"/>
    </xf>
    <xf numFmtId="0" fontId="4" fillId="0" borderId="3" xfId="3" applyFont="1" applyBorder="1" applyAlignment="1">
      <alignment horizontal="left" vertical="top" wrapText="1"/>
    </xf>
    <xf numFmtId="0" fontId="4" fillId="0" borderId="0" xfId="3" applyFont="1" applyAlignment="1">
      <alignment horizontal="left" vertical="top" wrapText="1"/>
    </xf>
    <xf numFmtId="0" fontId="4" fillId="0" borderId="4" xfId="3" applyFont="1" applyBorder="1" applyAlignment="1">
      <alignment horizontal="left" vertical="top" wrapText="1"/>
    </xf>
    <xf numFmtId="0" fontId="25" fillId="0" borderId="3" xfId="3" applyFont="1" applyBorder="1" applyAlignment="1">
      <alignment horizontal="left" vertical="top" wrapText="1"/>
    </xf>
    <xf numFmtId="0" fontId="37" fillId="0" borderId="3" xfId="3" applyFont="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8" fillId="0" borderId="0" xfId="3" applyFont="1" applyAlignment="1">
      <alignment horizontal="left" vertical="top" wrapText="1"/>
    </xf>
    <xf numFmtId="0" fontId="17" fillId="0" borderId="5" xfId="3" applyFont="1" applyBorder="1" applyAlignment="1">
      <alignment horizontal="center" vertical="center" wrapText="1"/>
    </xf>
    <xf numFmtId="0" fontId="17" fillId="0" borderId="7" xfId="3" applyFont="1" applyBorder="1" applyAlignment="1">
      <alignment horizontal="center" vertical="center" wrapText="1"/>
    </xf>
    <xf numFmtId="0" fontId="19" fillId="2" borderId="13" xfId="0" applyFont="1" applyFill="1" applyBorder="1" applyAlignment="1">
      <alignment horizontal="center"/>
    </xf>
    <xf numFmtId="0" fontId="19" fillId="2" borderId="15" xfId="0" applyFont="1" applyFill="1" applyBorder="1" applyAlignment="1">
      <alignment horizontal="center"/>
    </xf>
    <xf numFmtId="0" fontId="31" fillId="2" borderId="13" xfId="7" applyFont="1" applyFill="1" applyBorder="1" applyAlignment="1">
      <alignment horizontal="center" wrapText="1"/>
    </xf>
    <xf numFmtId="0" fontId="31" fillId="2" borderId="14" xfId="7" applyFont="1" applyFill="1" applyBorder="1" applyAlignment="1">
      <alignment horizontal="center" wrapText="1"/>
    </xf>
    <xf numFmtId="0" fontId="31" fillId="2" borderId="15" xfId="7" applyFont="1" applyFill="1" applyBorder="1" applyAlignment="1">
      <alignment horizontal="center" wrapText="1"/>
    </xf>
    <xf numFmtId="0" fontId="19" fillId="0" borderId="13" xfId="0" applyFont="1" applyBorder="1" applyAlignment="1">
      <alignment horizontal="center"/>
    </xf>
    <xf numFmtId="0" fontId="19" fillId="0" borderId="14" xfId="0" applyFont="1" applyBorder="1" applyAlignment="1">
      <alignment horizontal="center"/>
    </xf>
    <xf numFmtId="0" fontId="20" fillId="0" borderId="13" xfId="0" applyFont="1" applyBorder="1" applyAlignment="1">
      <alignment horizontal="left"/>
    </xf>
    <xf numFmtId="0" fontId="20" fillId="0" borderId="14" xfId="0" applyFont="1" applyBorder="1" applyAlignment="1">
      <alignment horizontal="left"/>
    </xf>
    <xf numFmtId="0" fontId="20" fillId="0" borderId="15" xfId="0" applyFont="1" applyBorder="1" applyAlignment="1">
      <alignment horizontal="left"/>
    </xf>
    <xf numFmtId="0" fontId="15" fillId="6" borderId="20" xfId="7" applyFont="1" applyFill="1" applyBorder="1" applyAlignment="1">
      <alignment horizontal="center" vertical="top"/>
    </xf>
    <xf numFmtId="0" fontId="15" fillId="6" borderId="21" xfId="7" applyFont="1" applyFill="1" applyBorder="1" applyAlignment="1">
      <alignment horizontal="center" vertical="top"/>
    </xf>
    <xf numFmtId="0" fontId="15" fillId="6" borderId="22" xfId="7" applyFont="1" applyFill="1" applyBorder="1" applyAlignment="1">
      <alignment horizontal="center" vertical="top"/>
    </xf>
    <xf numFmtId="0" fontId="19" fillId="2" borderId="14" xfId="0" applyFont="1" applyFill="1" applyBorder="1" applyAlignment="1">
      <alignment horizontal="center"/>
    </xf>
  </cellXfs>
  <cellStyles count="14">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xfId="13" xr:uid="{B8A7075F-3A7C-4248-9CC0-E27347087018}"/>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CCFFFF"/>
      <color rgb="FFFFFFFF"/>
      <color rgb="FFF2F2F2"/>
      <color rgb="FF586574"/>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
  <sheetViews>
    <sheetView view="pageBreakPreview" zoomScale="85" zoomScaleNormal="100" zoomScaleSheetLayoutView="85" workbookViewId="0">
      <selection activeCell="Q4" sqref="Q4"/>
    </sheetView>
  </sheetViews>
  <sheetFormatPr defaultRowHeight="15" x14ac:dyDescent="0.25"/>
  <cols>
    <col min="1" max="9" width="8.625" style="1"/>
    <col min="10" max="10" width="18.625" style="1" customWidth="1"/>
    <col min="11" max="13" width="8.625" style="1"/>
    <col min="14" max="14" width="8.125" style="1" customWidth="1"/>
    <col min="15" max="264" width="8.625" style="1"/>
    <col min="265" max="265" width="11.625" style="1" customWidth="1"/>
    <col min="266" max="269" width="8.625" style="1"/>
    <col min="270" max="270" width="8.125" style="1" customWidth="1"/>
    <col min="271" max="520" width="8.625" style="1"/>
    <col min="521" max="521" width="11.625" style="1" customWidth="1"/>
    <col min="522" max="525" width="8.625" style="1"/>
    <col min="526" max="526" width="8.125" style="1" customWidth="1"/>
    <col min="527" max="776" width="8.625" style="1"/>
    <col min="777" max="777" width="11.625" style="1" customWidth="1"/>
    <col min="778" max="781" width="8.625" style="1"/>
    <col min="782" max="782" width="8.125" style="1" customWidth="1"/>
    <col min="783" max="1032" width="8.625" style="1"/>
    <col min="1033" max="1033" width="11.625" style="1" customWidth="1"/>
    <col min="1034" max="1037" width="8.625" style="1"/>
    <col min="1038" max="1038" width="8.125" style="1" customWidth="1"/>
    <col min="1039" max="1288" width="8.625" style="1"/>
    <col min="1289" max="1289" width="11.625" style="1" customWidth="1"/>
    <col min="1290" max="1293" width="8.625" style="1"/>
    <col min="1294" max="1294" width="8.125" style="1" customWidth="1"/>
    <col min="1295" max="1544" width="8.625" style="1"/>
    <col min="1545" max="1545" width="11.625" style="1" customWidth="1"/>
    <col min="1546" max="1549" width="8.625" style="1"/>
    <col min="1550" max="1550" width="8.125" style="1" customWidth="1"/>
    <col min="1551" max="1800" width="8.625" style="1"/>
    <col min="1801" max="1801" width="11.625" style="1" customWidth="1"/>
    <col min="1802" max="1805" width="8.625" style="1"/>
    <col min="1806" max="1806" width="8.125" style="1" customWidth="1"/>
    <col min="1807" max="2056" width="8.625" style="1"/>
    <col min="2057" max="2057" width="11.625" style="1" customWidth="1"/>
    <col min="2058" max="2061" width="8.625" style="1"/>
    <col min="2062" max="2062" width="8.125" style="1" customWidth="1"/>
    <col min="2063" max="2312" width="8.625" style="1"/>
    <col min="2313" max="2313" width="11.625" style="1" customWidth="1"/>
    <col min="2314" max="2317" width="8.625" style="1"/>
    <col min="2318" max="2318" width="8.125" style="1" customWidth="1"/>
    <col min="2319" max="2568" width="8.625" style="1"/>
    <col min="2569" max="2569" width="11.625" style="1" customWidth="1"/>
    <col min="2570" max="2573" width="8.625" style="1"/>
    <col min="2574" max="2574" width="8.125" style="1" customWidth="1"/>
    <col min="2575" max="2824" width="8.625" style="1"/>
    <col min="2825" max="2825" width="11.625" style="1" customWidth="1"/>
    <col min="2826" max="2829" width="8.625" style="1"/>
    <col min="2830" max="2830" width="8.125" style="1" customWidth="1"/>
    <col min="2831" max="3080" width="8.625" style="1"/>
    <col min="3081" max="3081" width="11.625" style="1" customWidth="1"/>
    <col min="3082" max="3085" width="8.625" style="1"/>
    <col min="3086" max="3086" width="8.125" style="1" customWidth="1"/>
    <col min="3087" max="3336" width="8.625" style="1"/>
    <col min="3337" max="3337" width="11.625" style="1" customWidth="1"/>
    <col min="3338" max="3341" width="8.625" style="1"/>
    <col min="3342" max="3342" width="8.125" style="1" customWidth="1"/>
    <col min="3343" max="3592" width="8.625" style="1"/>
    <col min="3593" max="3593" width="11.625" style="1" customWidth="1"/>
    <col min="3594" max="3597" width="8.625" style="1"/>
    <col min="3598" max="3598" width="8.125" style="1" customWidth="1"/>
    <col min="3599" max="3848" width="8.625" style="1"/>
    <col min="3849" max="3849" width="11.625" style="1" customWidth="1"/>
    <col min="3850" max="3853" width="8.625" style="1"/>
    <col min="3854" max="3854" width="8.125" style="1" customWidth="1"/>
    <col min="3855" max="4104" width="8.625" style="1"/>
    <col min="4105" max="4105" width="11.625" style="1" customWidth="1"/>
    <col min="4106" max="4109" width="8.625" style="1"/>
    <col min="4110" max="4110" width="8.125" style="1" customWidth="1"/>
    <col min="4111" max="4360" width="8.625" style="1"/>
    <col min="4361" max="4361" width="11.625" style="1" customWidth="1"/>
    <col min="4362" max="4365" width="8.625" style="1"/>
    <col min="4366" max="4366" width="8.125" style="1" customWidth="1"/>
    <col min="4367" max="4616" width="8.625" style="1"/>
    <col min="4617" max="4617" width="11.625" style="1" customWidth="1"/>
    <col min="4618" max="4621" width="8.625" style="1"/>
    <col min="4622" max="4622" width="8.125" style="1" customWidth="1"/>
    <col min="4623" max="4872" width="8.625" style="1"/>
    <col min="4873" max="4873" width="11.625" style="1" customWidth="1"/>
    <col min="4874" max="4877" width="8.625" style="1"/>
    <col min="4878" max="4878" width="8.125" style="1" customWidth="1"/>
    <col min="4879" max="5128" width="8.625" style="1"/>
    <col min="5129" max="5129" width="11.625" style="1" customWidth="1"/>
    <col min="5130" max="5133" width="8.625" style="1"/>
    <col min="5134" max="5134" width="8.125" style="1" customWidth="1"/>
    <col min="5135" max="5384" width="8.625" style="1"/>
    <col min="5385" max="5385" width="11.625" style="1" customWidth="1"/>
    <col min="5386" max="5389" width="8.625" style="1"/>
    <col min="5390" max="5390" width="8.125" style="1" customWidth="1"/>
    <col min="5391" max="5640" width="8.625" style="1"/>
    <col min="5641" max="5641" width="11.625" style="1" customWidth="1"/>
    <col min="5642" max="5645" width="8.625" style="1"/>
    <col min="5646" max="5646" width="8.125" style="1" customWidth="1"/>
    <col min="5647" max="5896" width="8.625" style="1"/>
    <col min="5897" max="5897" width="11.625" style="1" customWidth="1"/>
    <col min="5898" max="5901" width="8.625" style="1"/>
    <col min="5902" max="5902" width="8.125" style="1" customWidth="1"/>
    <col min="5903" max="6152" width="8.625" style="1"/>
    <col min="6153" max="6153" width="11.625" style="1" customWidth="1"/>
    <col min="6154" max="6157" width="8.625" style="1"/>
    <col min="6158" max="6158" width="8.125" style="1" customWidth="1"/>
    <col min="6159" max="6408" width="8.625" style="1"/>
    <col min="6409" max="6409" width="11.625" style="1" customWidth="1"/>
    <col min="6410" max="6413" width="8.625" style="1"/>
    <col min="6414" max="6414" width="8.125" style="1" customWidth="1"/>
    <col min="6415" max="6664" width="8.625" style="1"/>
    <col min="6665" max="6665" width="11.625" style="1" customWidth="1"/>
    <col min="6666" max="6669" width="8.625" style="1"/>
    <col min="6670" max="6670" width="8.125" style="1" customWidth="1"/>
    <col min="6671" max="6920" width="8.625" style="1"/>
    <col min="6921" max="6921" width="11.625" style="1" customWidth="1"/>
    <col min="6922" max="6925" width="8.625" style="1"/>
    <col min="6926" max="6926" width="8.125" style="1" customWidth="1"/>
    <col min="6927" max="7176" width="8.625" style="1"/>
    <col min="7177" max="7177" width="11.625" style="1" customWidth="1"/>
    <col min="7178" max="7181" width="8.625" style="1"/>
    <col min="7182" max="7182" width="8.125" style="1" customWidth="1"/>
    <col min="7183" max="7432" width="8.625" style="1"/>
    <col min="7433" max="7433" width="11.625" style="1" customWidth="1"/>
    <col min="7434" max="7437" width="8.625" style="1"/>
    <col min="7438" max="7438" width="8.125" style="1" customWidth="1"/>
    <col min="7439" max="7688" width="8.625" style="1"/>
    <col min="7689" max="7689" width="11.625" style="1" customWidth="1"/>
    <col min="7690" max="7693" width="8.625" style="1"/>
    <col min="7694" max="7694" width="8.125" style="1" customWidth="1"/>
    <col min="7695" max="7944" width="8.625" style="1"/>
    <col min="7945" max="7945" width="11.625" style="1" customWidth="1"/>
    <col min="7946" max="7949" width="8.625" style="1"/>
    <col min="7950" max="7950" width="8.125" style="1" customWidth="1"/>
    <col min="7951" max="8200" width="8.625" style="1"/>
    <col min="8201" max="8201" width="11.625" style="1" customWidth="1"/>
    <col min="8202" max="8205" width="8.625" style="1"/>
    <col min="8206" max="8206" width="8.125" style="1" customWidth="1"/>
    <col min="8207" max="8456" width="8.625" style="1"/>
    <col min="8457" max="8457" width="11.625" style="1" customWidth="1"/>
    <col min="8458" max="8461" width="8.625" style="1"/>
    <col min="8462" max="8462" width="8.125" style="1" customWidth="1"/>
    <col min="8463" max="8712" width="8.625" style="1"/>
    <col min="8713" max="8713" width="11.625" style="1" customWidth="1"/>
    <col min="8714" max="8717" width="8.625" style="1"/>
    <col min="8718" max="8718" width="8.125" style="1" customWidth="1"/>
    <col min="8719" max="8968" width="8.625" style="1"/>
    <col min="8969" max="8969" width="11.625" style="1" customWidth="1"/>
    <col min="8970" max="8973" width="8.625" style="1"/>
    <col min="8974" max="8974" width="8.125" style="1" customWidth="1"/>
    <col min="8975" max="9224" width="8.625" style="1"/>
    <col min="9225" max="9225" width="11.625" style="1" customWidth="1"/>
    <col min="9226" max="9229" width="8.625" style="1"/>
    <col min="9230" max="9230" width="8.125" style="1" customWidth="1"/>
    <col min="9231" max="9480" width="8.625" style="1"/>
    <col min="9481" max="9481" width="11.625" style="1" customWidth="1"/>
    <col min="9482" max="9485" width="8.625" style="1"/>
    <col min="9486" max="9486" width="8.125" style="1" customWidth="1"/>
    <col min="9487" max="9736" width="8.625" style="1"/>
    <col min="9737" max="9737" width="11.625" style="1" customWidth="1"/>
    <col min="9738" max="9741" width="8.625" style="1"/>
    <col min="9742" max="9742" width="8.125" style="1" customWidth="1"/>
    <col min="9743" max="9992" width="8.625" style="1"/>
    <col min="9993" max="9993" width="11.625" style="1" customWidth="1"/>
    <col min="9994" max="9997" width="8.625" style="1"/>
    <col min="9998" max="9998" width="8.125" style="1" customWidth="1"/>
    <col min="9999" max="10248" width="8.625" style="1"/>
    <col min="10249" max="10249" width="11.625" style="1" customWidth="1"/>
    <col min="10250" max="10253" width="8.625" style="1"/>
    <col min="10254" max="10254" width="8.125" style="1" customWidth="1"/>
    <col min="10255" max="10504" width="8.625" style="1"/>
    <col min="10505" max="10505" width="11.625" style="1" customWidth="1"/>
    <col min="10506" max="10509" width="8.625" style="1"/>
    <col min="10510" max="10510" width="8.125" style="1" customWidth="1"/>
    <col min="10511" max="10760" width="8.625" style="1"/>
    <col min="10761" max="10761" width="11.625" style="1" customWidth="1"/>
    <col min="10762" max="10765" width="8.625" style="1"/>
    <col min="10766" max="10766" width="8.125" style="1" customWidth="1"/>
    <col min="10767" max="11016" width="8.625" style="1"/>
    <col min="11017" max="11017" width="11.625" style="1" customWidth="1"/>
    <col min="11018" max="11021" width="8.625" style="1"/>
    <col min="11022" max="11022" width="8.125" style="1" customWidth="1"/>
    <col min="11023" max="11272" width="8.625" style="1"/>
    <col min="11273" max="11273" width="11.625" style="1" customWidth="1"/>
    <col min="11274" max="11277" width="8.625" style="1"/>
    <col min="11278" max="11278" width="8.125" style="1" customWidth="1"/>
    <col min="11279" max="11528" width="8.625" style="1"/>
    <col min="11529" max="11529" width="11.625" style="1" customWidth="1"/>
    <col min="11530" max="11533" width="8.625" style="1"/>
    <col min="11534" max="11534" width="8.125" style="1" customWidth="1"/>
    <col min="11535" max="11784" width="8.625" style="1"/>
    <col min="11785" max="11785" width="11.625" style="1" customWidth="1"/>
    <col min="11786" max="11789" width="8.625" style="1"/>
    <col min="11790" max="11790" width="8.125" style="1" customWidth="1"/>
    <col min="11791" max="12040" width="8.625" style="1"/>
    <col min="12041" max="12041" width="11.625" style="1" customWidth="1"/>
    <col min="12042" max="12045" width="8.625" style="1"/>
    <col min="12046" max="12046" width="8.125" style="1" customWidth="1"/>
    <col min="12047" max="12296" width="8.625" style="1"/>
    <col min="12297" max="12297" width="11.625" style="1" customWidth="1"/>
    <col min="12298" max="12301" width="8.625" style="1"/>
    <col min="12302" max="12302" width="8.125" style="1" customWidth="1"/>
    <col min="12303" max="12552" width="8.625" style="1"/>
    <col min="12553" max="12553" width="11.625" style="1" customWidth="1"/>
    <col min="12554" max="12557" width="8.625" style="1"/>
    <col min="12558" max="12558" width="8.125" style="1" customWidth="1"/>
    <col min="12559" max="12808" width="8.625" style="1"/>
    <col min="12809" max="12809" width="11.625" style="1" customWidth="1"/>
    <col min="12810" max="12813" width="8.625" style="1"/>
    <col min="12814" max="12814" width="8.125" style="1" customWidth="1"/>
    <col min="12815" max="13064" width="8.625" style="1"/>
    <col min="13065" max="13065" width="11.625" style="1" customWidth="1"/>
    <col min="13066" max="13069" width="8.625" style="1"/>
    <col min="13070" max="13070" width="8.125" style="1" customWidth="1"/>
    <col min="13071" max="13320" width="8.625" style="1"/>
    <col min="13321" max="13321" width="11.625" style="1" customWidth="1"/>
    <col min="13322" max="13325" width="8.625" style="1"/>
    <col min="13326" max="13326" width="8.125" style="1" customWidth="1"/>
    <col min="13327" max="13576" width="8.625" style="1"/>
    <col min="13577" max="13577" width="11.625" style="1" customWidth="1"/>
    <col min="13578" max="13581" width="8.625" style="1"/>
    <col min="13582" max="13582" width="8.125" style="1" customWidth="1"/>
    <col min="13583" max="13832" width="8.625" style="1"/>
    <col min="13833" max="13833" width="11.625" style="1" customWidth="1"/>
    <col min="13834" max="13837" width="8.625" style="1"/>
    <col min="13838" max="13838" width="8.125" style="1" customWidth="1"/>
    <col min="13839" max="14088" width="8.625" style="1"/>
    <col min="14089" max="14089" width="11.625" style="1" customWidth="1"/>
    <col min="14090" max="14093" width="8.625" style="1"/>
    <col min="14094" max="14094" width="8.125" style="1" customWidth="1"/>
    <col min="14095" max="14344" width="8.625" style="1"/>
    <col min="14345" max="14345" width="11.625" style="1" customWidth="1"/>
    <col min="14346" max="14349" width="8.625" style="1"/>
    <col min="14350" max="14350" width="8.125" style="1" customWidth="1"/>
    <col min="14351" max="14600" width="8.625" style="1"/>
    <col min="14601" max="14601" width="11.625" style="1" customWidth="1"/>
    <col min="14602" max="14605" width="8.625" style="1"/>
    <col min="14606" max="14606" width="8.125" style="1" customWidth="1"/>
    <col min="14607" max="14856" width="8.625" style="1"/>
    <col min="14857" max="14857" width="11.625" style="1" customWidth="1"/>
    <col min="14858" max="14861" width="8.625" style="1"/>
    <col min="14862" max="14862" width="8.125" style="1" customWidth="1"/>
    <col min="14863" max="15112" width="8.625" style="1"/>
    <col min="15113" max="15113" width="11.625" style="1" customWidth="1"/>
    <col min="15114" max="15117" width="8.625" style="1"/>
    <col min="15118" max="15118" width="8.125" style="1" customWidth="1"/>
    <col min="15119" max="15368" width="8.625" style="1"/>
    <col min="15369" max="15369" width="11.625" style="1" customWidth="1"/>
    <col min="15370" max="15373" width="8.625" style="1"/>
    <col min="15374" max="15374" width="8.125" style="1" customWidth="1"/>
    <col min="15375" max="15624" width="8.625" style="1"/>
    <col min="15625" max="15625" width="11.625" style="1" customWidth="1"/>
    <col min="15626" max="15629" width="8.625" style="1"/>
    <col min="15630" max="15630" width="8.125" style="1" customWidth="1"/>
    <col min="15631" max="15880" width="8.625" style="1"/>
    <col min="15881" max="15881" width="11.625" style="1" customWidth="1"/>
    <col min="15882" max="15885" width="8.625" style="1"/>
    <col min="15886" max="15886" width="8.125" style="1" customWidth="1"/>
    <col min="15887" max="16136" width="8.625" style="1"/>
    <col min="16137" max="16137" width="11.625" style="1" customWidth="1"/>
    <col min="16138" max="16141" width="8.625" style="1"/>
    <col min="16142" max="16142" width="8.125" style="1" customWidth="1"/>
    <col min="16143" max="16383" width="8.625" style="1"/>
    <col min="16384" max="16384" width="8.625" style="1" customWidth="1"/>
  </cols>
  <sheetData>
    <row r="1" spans="1:12" x14ac:dyDescent="0.25">
      <c r="A1" s="130" t="s">
        <v>0</v>
      </c>
      <c r="B1" s="131"/>
      <c r="C1" s="131"/>
      <c r="D1" s="131"/>
      <c r="E1" s="131"/>
      <c r="F1" s="131"/>
      <c r="G1" s="131"/>
      <c r="H1" s="131"/>
      <c r="I1" s="131"/>
      <c r="J1" s="132"/>
      <c r="K1" s="33"/>
    </row>
    <row r="2" spans="1:12" ht="102.75" customHeight="1" x14ac:dyDescent="0.25">
      <c r="A2" s="133" t="s">
        <v>202</v>
      </c>
      <c r="B2" s="134"/>
      <c r="C2" s="134"/>
      <c r="D2" s="134"/>
      <c r="E2" s="134"/>
      <c r="F2" s="134"/>
      <c r="G2" s="134"/>
      <c r="H2" s="134"/>
      <c r="I2" s="134"/>
      <c r="J2" s="135"/>
      <c r="K2" s="33"/>
    </row>
    <row r="3" spans="1:12" ht="129" customHeight="1" x14ac:dyDescent="0.25">
      <c r="A3" s="140" t="s">
        <v>203</v>
      </c>
      <c r="B3" s="137"/>
      <c r="C3" s="137"/>
      <c r="D3" s="137"/>
      <c r="E3" s="137"/>
      <c r="F3" s="137"/>
      <c r="G3" s="137"/>
      <c r="H3" s="137"/>
      <c r="I3" s="137"/>
      <c r="J3" s="138"/>
      <c r="K3" s="33"/>
    </row>
    <row r="4" spans="1:12" ht="69.75" customHeight="1" x14ac:dyDescent="0.25">
      <c r="A4" s="140" t="s">
        <v>180</v>
      </c>
      <c r="B4" s="137"/>
      <c r="C4" s="137"/>
      <c r="D4" s="137"/>
      <c r="E4" s="137"/>
      <c r="F4" s="137"/>
      <c r="G4" s="137"/>
      <c r="H4" s="137"/>
      <c r="I4" s="137"/>
      <c r="J4" s="138"/>
      <c r="K4" s="33"/>
      <c r="L4" s="2"/>
    </row>
    <row r="5" spans="1:12" ht="69.75" customHeight="1" x14ac:dyDescent="0.25">
      <c r="A5" s="140" t="s">
        <v>179</v>
      </c>
      <c r="B5" s="137"/>
      <c r="C5" s="137"/>
      <c r="D5" s="137"/>
      <c r="E5" s="137"/>
      <c r="F5" s="137"/>
      <c r="G5" s="137"/>
      <c r="H5" s="137"/>
      <c r="I5" s="137"/>
      <c r="J5" s="138"/>
      <c r="K5" s="33"/>
      <c r="L5" s="2"/>
    </row>
    <row r="6" spans="1:12" ht="69.75" customHeight="1" x14ac:dyDescent="0.25">
      <c r="A6" s="140" t="s">
        <v>178</v>
      </c>
      <c r="B6" s="137"/>
      <c r="C6" s="137"/>
      <c r="D6" s="137"/>
      <c r="E6" s="137"/>
      <c r="F6" s="137"/>
      <c r="G6" s="137"/>
      <c r="H6" s="137"/>
      <c r="I6" s="137"/>
      <c r="J6" s="138"/>
      <c r="K6" s="33"/>
      <c r="L6" s="2"/>
    </row>
    <row r="7" spans="1:12" ht="69.75" customHeight="1" x14ac:dyDescent="0.25">
      <c r="A7" s="136" t="s">
        <v>200</v>
      </c>
      <c r="B7" s="137"/>
      <c r="C7" s="137"/>
      <c r="D7" s="137"/>
      <c r="E7" s="137"/>
      <c r="F7" s="137"/>
      <c r="G7" s="137"/>
      <c r="H7" s="137"/>
      <c r="I7" s="137"/>
      <c r="J7" s="138"/>
      <c r="K7" s="33"/>
    </row>
    <row r="8" spans="1:12" ht="69.75" customHeight="1" x14ac:dyDescent="0.25">
      <c r="A8" s="136" t="s">
        <v>201</v>
      </c>
      <c r="B8" s="137"/>
      <c r="C8" s="137"/>
      <c r="D8" s="137"/>
      <c r="E8" s="137"/>
      <c r="F8" s="137"/>
      <c r="G8" s="137"/>
      <c r="H8" s="137"/>
      <c r="I8" s="137"/>
      <c r="J8" s="138"/>
      <c r="K8" s="33"/>
      <c r="L8" s="2"/>
    </row>
    <row r="9" spans="1:12" ht="72.75" customHeight="1" x14ac:dyDescent="0.25">
      <c r="A9" s="136" t="s">
        <v>213</v>
      </c>
      <c r="B9" s="137"/>
      <c r="C9" s="137"/>
      <c r="D9" s="137"/>
      <c r="E9" s="137"/>
      <c r="F9" s="137"/>
      <c r="G9" s="137"/>
      <c r="H9" s="137"/>
      <c r="I9" s="137"/>
      <c r="J9" s="138"/>
      <c r="K9" s="33"/>
      <c r="L9" s="2"/>
    </row>
    <row r="10" spans="1:12" ht="69.75" customHeight="1" x14ac:dyDescent="0.25">
      <c r="A10" s="141" t="s">
        <v>212</v>
      </c>
      <c r="B10" s="142"/>
      <c r="C10" s="142"/>
      <c r="D10" s="142"/>
      <c r="E10" s="142"/>
      <c r="F10" s="142"/>
      <c r="G10" s="142"/>
      <c r="H10" s="142"/>
      <c r="I10" s="142"/>
      <c r="J10" s="143"/>
      <c r="K10" s="33"/>
    </row>
    <row r="11" spans="1:12" ht="69.75" customHeight="1" x14ac:dyDescent="0.25">
      <c r="A11" s="139" t="s">
        <v>211</v>
      </c>
      <c r="B11" s="137"/>
      <c r="C11" s="137"/>
      <c r="D11" s="137"/>
      <c r="E11" s="137"/>
      <c r="F11" s="137"/>
      <c r="G11" s="137"/>
      <c r="H11" s="137"/>
      <c r="I11" s="137"/>
      <c r="J11" s="138"/>
      <c r="K11" s="33"/>
      <c r="L11" s="2"/>
    </row>
  </sheetData>
  <sheetProtection algorithmName="SHA-512" hashValue="dhG1lez7q8/imzn8dueVDtgHMWORYs2FsnaUeBsZgOkrRllUEr9LHZZja4NqxLaVqNMY3uDNKMFdbsMqhcByzw==" saltValue="Kri87QLwdP/so4lo8j7Ufw==" spinCount="100000" sheet="1" objects="1" scenarios="1"/>
  <mergeCells count="11">
    <mergeCell ref="A1:J1"/>
    <mergeCell ref="A2:J2"/>
    <mergeCell ref="A7:J7"/>
    <mergeCell ref="A11:J11"/>
    <mergeCell ref="A3:J3"/>
    <mergeCell ref="A6:J6"/>
    <mergeCell ref="A4:J4"/>
    <mergeCell ref="A5:J5"/>
    <mergeCell ref="A9:J9"/>
    <mergeCell ref="A8:J8"/>
    <mergeCell ref="A10:J10"/>
  </mergeCells>
  <pageMargins left="0.70866141732283472" right="0.70866141732283472" top="0.74803149606299213" bottom="0.74803149606299213"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2F2B-6A9D-48B4-8358-A78EF9B0AC7C}">
  <sheetPr>
    <pageSetUpPr fitToPage="1"/>
  </sheetPr>
  <dimension ref="A1:G24"/>
  <sheetViews>
    <sheetView tabSelected="1" view="pageBreakPreview" zoomScale="85" zoomScaleNormal="100" zoomScaleSheetLayoutView="85" workbookViewId="0">
      <selection activeCell="A17" sqref="A17:G17"/>
    </sheetView>
  </sheetViews>
  <sheetFormatPr defaultColWidth="8.125" defaultRowHeight="13.5" x14ac:dyDescent="0.25"/>
  <cols>
    <col min="1" max="1" width="19.25" style="38" bestFit="1" customWidth="1"/>
    <col min="2" max="2" width="25.25" style="38" bestFit="1" customWidth="1"/>
    <col min="3" max="7" width="17.25" style="38" customWidth="1"/>
    <col min="8" max="16384" width="8.125" style="38"/>
  </cols>
  <sheetData>
    <row r="1" spans="1:7" ht="15.75" x14ac:dyDescent="0.25">
      <c r="A1" s="59" t="s">
        <v>177</v>
      </c>
      <c r="B1" s="41"/>
      <c r="C1" s="40"/>
      <c r="D1" s="40"/>
      <c r="E1" s="40"/>
      <c r="F1" s="40"/>
      <c r="G1" s="40"/>
    </row>
    <row r="2" spans="1:7" ht="16.5" thickBot="1" x14ac:dyDescent="0.3">
      <c r="A2" s="53"/>
      <c r="B2" s="41"/>
      <c r="C2" s="40"/>
      <c r="D2" s="40"/>
      <c r="E2" s="40"/>
      <c r="F2" s="40"/>
      <c r="G2" s="40"/>
    </row>
    <row r="3" spans="1:7" ht="14.25" thickBot="1" x14ac:dyDescent="0.3">
      <c r="A3" s="147" t="s">
        <v>51</v>
      </c>
      <c r="B3" s="160"/>
      <c r="C3" s="160"/>
      <c r="D3" s="160"/>
      <c r="E3" s="160"/>
      <c r="F3" s="160"/>
      <c r="G3" s="148"/>
    </row>
    <row r="4" spans="1:7" ht="15" customHeight="1" thickBot="1" x14ac:dyDescent="0.3">
      <c r="A4" s="157" t="s">
        <v>162</v>
      </c>
      <c r="B4" s="158"/>
      <c r="C4" s="158"/>
      <c r="D4" s="158"/>
      <c r="E4" s="158"/>
      <c r="F4" s="158"/>
      <c r="G4" s="159"/>
    </row>
    <row r="5" spans="1:7" s="105" customFormat="1" ht="25.5" x14ac:dyDescent="0.25">
      <c r="A5" s="61" t="s">
        <v>27</v>
      </c>
      <c r="B5" s="61" t="s">
        <v>30</v>
      </c>
      <c r="C5" s="61" t="s">
        <v>151</v>
      </c>
      <c r="D5" s="61" t="s">
        <v>154</v>
      </c>
      <c r="E5" s="61" t="s">
        <v>152</v>
      </c>
      <c r="F5" s="61" t="s">
        <v>153</v>
      </c>
      <c r="G5" s="61" t="s">
        <v>161</v>
      </c>
    </row>
    <row r="6" spans="1:7" x14ac:dyDescent="0.25">
      <c r="A6" s="19" t="s">
        <v>28</v>
      </c>
      <c r="B6" s="19" t="s">
        <v>160</v>
      </c>
      <c r="C6" s="19">
        <v>2</v>
      </c>
      <c r="D6" s="19" t="s">
        <v>150</v>
      </c>
      <c r="E6" s="19">
        <v>104</v>
      </c>
      <c r="F6" s="127">
        <v>0</v>
      </c>
      <c r="G6" s="39">
        <f t="shared" ref="G6:G8" si="0">C6*E6*F6</f>
        <v>0</v>
      </c>
    </row>
    <row r="7" spans="1:7" x14ac:dyDescent="0.25">
      <c r="A7" s="19" t="s">
        <v>29</v>
      </c>
      <c r="B7" s="19" t="s">
        <v>157</v>
      </c>
      <c r="C7" s="19">
        <v>2</v>
      </c>
      <c r="D7" s="19" t="s">
        <v>150</v>
      </c>
      <c r="E7" s="19">
        <v>104</v>
      </c>
      <c r="F7" s="127">
        <v>0</v>
      </c>
      <c r="G7" s="39">
        <f t="shared" si="0"/>
        <v>0</v>
      </c>
    </row>
    <row r="8" spans="1:7" x14ac:dyDescent="0.25">
      <c r="A8" s="19" t="s">
        <v>155</v>
      </c>
      <c r="B8" s="19" t="s">
        <v>156</v>
      </c>
      <c r="C8" s="19">
        <v>3</v>
      </c>
      <c r="D8" s="19" t="s">
        <v>38</v>
      </c>
      <c r="E8" s="19">
        <v>52</v>
      </c>
      <c r="F8" s="127">
        <v>0</v>
      </c>
      <c r="G8" s="39">
        <f t="shared" si="0"/>
        <v>0</v>
      </c>
    </row>
    <row r="9" spans="1:7" ht="14.25" thickBot="1" x14ac:dyDescent="0.3">
      <c r="A9" s="40"/>
      <c r="B9" s="40"/>
      <c r="C9" s="40"/>
      <c r="D9" s="40"/>
      <c r="E9" s="40"/>
      <c r="F9" s="40"/>
      <c r="G9" s="40"/>
    </row>
    <row r="10" spans="1:7" ht="14.25" thickBot="1" x14ac:dyDescent="0.3">
      <c r="A10" s="147" t="s">
        <v>53</v>
      </c>
      <c r="B10" s="160"/>
      <c r="C10" s="160"/>
      <c r="D10" s="160"/>
      <c r="E10" s="160"/>
      <c r="F10" s="160"/>
      <c r="G10" s="148"/>
    </row>
    <row r="11" spans="1:7" ht="15" customHeight="1" thickBot="1" x14ac:dyDescent="0.3">
      <c r="A11" s="157" t="s">
        <v>162</v>
      </c>
      <c r="B11" s="158"/>
      <c r="C11" s="158"/>
      <c r="D11" s="158"/>
      <c r="E11" s="158"/>
      <c r="F11" s="158"/>
      <c r="G11" s="159"/>
    </row>
    <row r="12" spans="1:7" s="105" customFormat="1" ht="25.5" x14ac:dyDescent="0.25">
      <c r="A12" s="61" t="s">
        <v>27</v>
      </c>
      <c r="B12" s="61" t="s">
        <v>30</v>
      </c>
      <c r="C12" s="61" t="s">
        <v>151</v>
      </c>
      <c r="D12" s="61" t="s">
        <v>154</v>
      </c>
      <c r="E12" s="61" t="s">
        <v>152</v>
      </c>
      <c r="F12" s="61" t="s">
        <v>153</v>
      </c>
      <c r="G12" s="61" t="s">
        <v>161</v>
      </c>
    </row>
    <row r="13" spans="1:7" x14ac:dyDescent="0.25">
      <c r="A13" s="19" t="s">
        <v>28</v>
      </c>
      <c r="B13" s="19" t="s">
        <v>160</v>
      </c>
      <c r="C13" s="19">
        <v>2</v>
      </c>
      <c r="D13" s="19" t="s">
        <v>150</v>
      </c>
      <c r="E13" s="19">
        <v>104</v>
      </c>
      <c r="F13" s="127">
        <v>0</v>
      </c>
      <c r="G13" s="39">
        <f>C13*E13*F13</f>
        <v>0</v>
      </c>
    </row>
    <row r="14" spans="1:7" x14ac:dyDescent="0.25">
      <c r="A14" s="19" t="s">
        <v>29</v>
      </c>
      <c r="B14" s="19" t="s">
        <v>157</v>
      </c>
      <c r="C14" s="19">
        <v>2</v>
      </c>
      <c r="D14" s="19" t="s">
        <v>150</v>
      </c>
      <c r="E14" s="19">
        <v>104</v>
      </c>
      <c r="F14" s="127">
        <v>0</v>
      </c>
      <c r="G14" s="39">
        <f t="shared" ref="G14:G15" si="1">C14*E14*F14</f>
        <v>0</v>
      </c>
    </row>
    <row r="15" spans="1:7" x14ac:dyDescent="0.25">
      <c r="A15" s="19" t="s">
        <v>155</v>
      </c>
      <c r="B15" s="19" t="s">
        <v>156</v>
      </c>
      <c r="C15" s="19">
        <v>3</v>
      </c>
      <c r="D15" s="19" t="s">
        <v>38</v>
      </c>
      <c r="E15" s="19">
        <v>52</v>
      </c>
      <c r="F15" s="127">
        <v>0</v>
      </c>
      <c r="G15" s="39">
        <f t="shared" si="1"/>
        <v>0</v>
      </c>
    </row>
    <row r="16" spans="1:7" ht="14.25" thickBot="1" x14ac:dyDescent="0.3">
      <c r="A16" s="40"/>
      <c r="B16" s="40"/>
      <c r="C16" s="40"/>
      <c r="D16" s="40"/>
      <c r="E16" s="40"/>
      <c r="F16" s="40"/>
      <c r="G16" s="40"/>
    </row>
    <row r="17" spans="1:7" ht="14.25" thickBot="1" x14ac:dyDescent="0.3">
      <c r="A17" s="147" t="s">
        <v>52</v>
      </c>
      <c r="B17" s="160"/>
      <c r="C17" s="160"/>
      <c r="D17" s="160"/>
      <c r="E17" s="160"/>
      <c r="F17" s="160"/>
      <c r="G17" s="148"/>
    </row>
    <row r="18" spans="1:7" ht="15" customHeight="1" thickBot="1" x14ac:dyDescent="0.3">
      <c r="A18" s="157" t="s">
        <v>162</v>
      </c>
      <c r="B18" s="158"/>
      <c r="C18" s="158"/>
      <c r="D18" s="158"/>
      <c r="E18" s="158"/>
      <c r="F18" s="158"/>
      <c r="G18" s="159"/>
    </row>
    <row r="19" spans="1:7" s="105" customFormat="1" ht="25.5" x14ac:dyDescent="0.25">
      <c r="A19" s="61" t="s">
        <v>27</v>
      </c>
      <c r="B19" s="61" t="s">
        <v>30</v>
      </c>
      <c r="C19" s="61" t="s">
        <v>151</v>
      </c>
      <c r="D19" s="61" t="s">
        <v>154</v>
      </c>
      <c r="E19" s="61" t="s">
        <v>152</v>
      </c>
      <c r="F19" s="61" t="s">
        <v>153</v>
      </c>
      <c r="G19" s="61" t="s">
        <v>161</v>
      </c>
    </row>
    <row r="20" spans="1:7" x14ac:dyDescent="0.25">
      <c r="A20" s="19" t="s">
        <v>28</v>
      </c>
      <c r="B20" s="19" t="s">
        <v>157</v>
      </c>
      <c r="C20" s="19">
        <v>2</v>
      </c>
      <c r="D20" s="19" t="s">
        <v>150</v>
      </c>
      <c r="E20" s="19">
        <v>104</v>
      </c>
      <c r="F20" s="127">
        <v>0</v>
      </c>
      <c r="G20" s="39">
        <f>C20*E20*F20</f>
        <v>0</v>
      </c>
    </row>
    <row r="21" spans="1:7" x14ac:dyDescent="0.25">
      <c r="A21" s="19" t="s">
        <v>29</v>
      </c>
      <c r="B21" s="19" t="s">
        <v>159</v>
      </c>
      <c r="C21" s="19">
        <v>1</v>
      </c>
      <c r="D21" s="19" t="s">
        <v>150</v>
      </c>
      <c r="E21" s="19">
        <v>104</v>
      </c>
      <c r="F21" s="127">
        <v>0</v>
      </c>
      <c r="G21" s="39">
        <f t="shared" ref="G21:G22" si="2">C21*E21*F21</f>
        <v>0</v>
      </c>
    </row>
    <row r="22" spans="1:7" x14ac:dyDescent="0.25">
      <c r="A22" s="19" t="s">
        <v>155</v>
      </c>
      <c r="B22" s="19" t="s">
        <v>158</v>
      </c>
      <c r="C22" s="19">
        <v>1</v>
      </c>
      <c r="D22" s="19" t="s">
        <v>150</v>
      </c>
      <c r="E22" s="19">
        <v>104</v>
      </c>
      <c r="F22" s="127">
        <v>0</v>
      </c>
      <c r="G22" s="39">
        <f t="shared" si="2"/>
        <v>0</v>
      </c>
    </row>
    <row r="23" spans="1:7" ht="14.25" thickBot="1" x14ac:dyDescent="0.3">
      <c r="A23" s="106"/>
      <c r="B23" s="106"/>
      <c r="C23" s="106"/>
      <c r="D23" s="106"/>
      <c r="E23" s="106"/>
      <c r="F23" s="106"/>
      <c r="G23" s="106"/>
    </row>
    <row r="24" spans="1:7" ht="15" customHeight="1" thickBot="1" x14ac:dyDescent="0.3">
      <c r="A24" s="88" t="s">
        <v>47</v>
      </c>
      <c r="B24" s="90"/>
      <c r="C24" s="90"/>
      <c r="D24" s="90"/>
      <c r="E24" s="91"/>
      <c r="F24" s="91"/>
      <c r="G24" s="92">
        <f>SUM(G6:G8)+SUM(G13:G15)+SUM(G20:G22)</f>
        <v>0</v>
      </c>
    </row>
  </sheetData>
  <mergeCells count="6">
    <mergeCell ref="A18:G18"/>
    <mergeCell ref="A3:G3"/>
    <mergeCell ref="A4:G4"/>
    <mergeCell ref="A10:G10"/>
    <mergeCell ref="A11:G11"/>
    <mergeCell ref="A17:G17"/>
  </mergeCells>
  <phoneticPr fontId="29" type="noConversion"/>
  <pageMargins left="0.70866141732283472" right="0.70866141732283472" top="0.74803149606299213" bottom="0.74803149606299213" header="0.31496062992125984" footer="0.31496062992125984"/>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sheetPr>
    <pageSetUpPr fitToPage="1"/>
  </sheetPr>
  <dimension ref="A1:D21"/>
  <sheetViews>
    <sheetView view="pageBreakPreview" zoomScaleNormal="100" zoomScaleSheetLayoutView="100" workbookViewId="0">
      <selection activeCell="B11" sqref="B11"/>
    </sheetView>
  </sheetViews>
  <sheetFormatPr defaultRowHeight="13.5" x14ac:dyDescent="0.25"/>
  <cols>
    <col min="1" max="1" width="56.125" style="3" customWidth="1"/>
    <col min="2" max="2" width="23.625" style="3" customWidth="1"/>
    <col min="3" max="3" width="12.5" style="3" customWidth="1"/>
    <col min="4" max="250" width="8.625" style="3"/>
    <col min="251" max="251" width="34.125" style="3" bestFit="1" customWidth="1"/>
    <col min="252" max="252" width="31.125" style="3" customWidth="1"/>
    <col min="253" max="506" width="8.625" style="3"/>
    <col min="507" max="507" width="34.125" style="3" bestFit="1" customWidth="1"/>
    <col min="508" max="508" width="31.125" style="3" customWidth="1"/>
    <col min="509" max="762" width="8.625" style="3"/>
    <col min="763" max="763" width="34.125" style="3" bestFit="1" customWidth="1"/>
    <col min="764" max="764" width="31.125" style="3" customWidth="1"/>
    <col min="765" max="1018" width="8.625" style="3"/>
    <col min="1019" max="1019" width="34.125" style="3" bestFit="1" customWidth="1"/>
    <col min="1020" max="1020" width="31.125" style="3" customWidth="1"/>
    <col min="1021" max="1274" width="8.625" style="3"/>
    <col min="1275" max="1275" width="34.125" style="3" bestFit="1" customWidth="1"/>
    <col min="1276" max="1276" width="31.125" style="3" customWidth="1"/>
    <col min="1277" max="1530" width="8.625" style="3"/>
    <col min="1531" max="1531" width="34.125" style="3" bestFit="1" customWidth="1"/>
    <col min="1532" max="1532" width="31.125" style="3" customWidth="1"/>
    <col min="1533" max="1786" width="8.625" style="3"/>
    <col min="1787" max="1787" width="34.125" style="3" bestFit="1" customWidth="1"/>
    <col min="1788" max="1788" width="31.125" style="3" customWidth="1"/>
    <col min="1789" max="2042" width="8.625" style="3"/>
    <col min="2043" max="2043" width="34.125" style="3" bestFit="1" customWidth="1"/>
    <col min="2044" max="2044" width="31.125" style="3" customWidth="1"/>
    <col min="2045" max="2298" width="8.625" style="3"/>
    <col min="2299" max="2299" width="34.125" style="3" bestFit="1" customWidth="1"/>
    <col min="2300" max="2300" width="31.125" style="3" customWidth="1"/>
    <col min="2301" max="2554" width="8.625" style="3"/>
    <col min="2555" max="2555" width="34.125" style="3" bestFit="1" customWidth="1"/>
    <col min="2556" max="2556" width="31.125" style="3" customWidth="1"/>
    <col min="2557" max="2810" width="8.625" style="3"/>
    <col min="2811" max="2811" width="34.125" style="3" bestFit="1" customWidth="1"/>
    <col min="2812" max="2812" width="31.125" style="3" customWidth="1"/>
    <col min="2813" max="3066" width="8.625" style="3"/>
    <col min="3067" max="3067" width="34.125" style="3" bestFit="1" customWidth="1"/>
    <col min="3068" max="3068" width="31.125" style="3" customWidth="1"/>
    <col min="3069" max="3322" width="8.625" style="3"/>
    <col min="3323" max="3323" width="34.125" style="3" bestFit="1" customWidth="1"/>
    <col min="3324" max="3324" width="31.125" style="3" customWidth="1"/>
    <col min="3325" max="3578" width="8.625" style="3"/>
    <col min="3579" max="3579" width="34.125" style="3" bestFit="1" customWidth="1"/>
    <col min="3580" max="3580" width="31.125" style="3" customWidth="1"/>
    <col min="3581" max="3834" width="8.625" style="3"/>
    <col min="3835" max="3835" width="34.125" style="3" bestFit="1" customWidth="1"/>
    <col min="3836" max="3836" width="31.125" style="3" customWidth="1"/>
    <col min="3837" max="4090" width="8.625" style="3"/>
    <col min="4091" max="4091" width="34.125" style="3" bestFit="1" customWidth="1"/>
    <col min="4092" max="4092" width="31.125" style="3" customWidth="1"/>
    <col min="4093" max="4346" width="8.625" style="3"/>
    <col min="4347" max="4347" width="34.125" style="3" bestFit="1" customWidth="1"/>
    <col min="4348" max="4348" width="31.125" style="3" customWidth="1"/>
    <col min="4349" max="4602" width="8.625" style="3"/>
    <col min="4603" max="4603" width="34.125" style="3" bestFit="1" customWidth="1"/>
    <col min="4604" max="4604" width="31.125" style="3" customWidth="1"/>
    <col min="4605" max="4858" width="8.625" style="3"/>
    <col min="4859" max="4859" width="34.125" style="3" bestFit="1" customWidth="1"/>
    <col min="4860" max="4860" width="31.125" style="3" customWidth="1"/>
    <col min="4861" max="5114" width="8.625" style="3"/>
    <col min="5115" max="5115" width="34.125" style="3" bestFit="1" customWidth="1"/>
    <col min="5116" max="5116" width="31.125" style="3" customWidth="1"/>
    <col min="5117" max="5370" width="8.625" style="3"/>
    <col min="5371" max="5371" width="34.125" style="3" bestFit="1" customWidth="1"/>
    <col min="5372" max="5372" width="31.125" style="3" customWidth="1"/>
    <col min="5373" max="5626" width="8.625" style="3"/>
    <col min="5627" max="5627" width="34.125" style="3" bestFit="1" customWidth="1"/>
    <col min="5628" max="5628" width="31.125" style="3" customWidth="1"/>
    <col min="5629" max="5882" width="8.625" style="3"/>
    <col min="5883" max="5883" width="34.125" style="3" bestFit="1" customWidth="1"/>
    <col min="5884" max="5884" width="31.125" style="3" customWidth="1"/>
    <col min="5885" max="6138" width="8.625" style="3"/>
    <col min="6139" max="6139" width="34.125" style="3" bestFit="1" customWidth="1"/>
    <col min="6140" max="6140" width="31.125" style="3" customWidth="1"/>
    <col min="6141" max="6394" width="8.625" style="3"/>
    <col min="6395" max="6395" width="34.125" style="3" bestFit="1" customWidth="1"/>
    <col min="6396" max="6396" width="31.125" style="3" customWidth="1"/>
    <col min="6397" max="6650" width="8.625" style="3"/>
    <col min="6651" max="6651" width="34.125" style="3" bestFit="1" customWidth="1"/>
    <col min="6652" max="6652" width="31.125" style="3" customWidth="1"/>
    <col min="6653" max="6906" width="8.625" style="3"/>
    <col min="6907" max="6907" width="34.125" style="3" bestFit="1" customWidth="1"/>
    <col min="6908" max="6908" width="31.125" style="3" customWidth="1"/>
    <col min="6909" max="7162" width="8.625" style="3"/>
    <col min="7163" max="7163" width="34.125" style="3" bestFit="1" customWidth="1"/>
    <col min="7164" max="7164" width="31.125" style="3" customWidth="1"/>
    <col min="7165" max="7418" width="8.625" style="3"/>
    <col min="7419" max="7419" width="34.125" style="3" bestFit="1" customWidth="1"/>
    <col min="7420" max="7420" width="31.125" style="3" customWidth="1"/>
    <col min="7421" max="7674" width="8.625" style="3"/>
    <col min="7675" max="7675" width="34.125" style="3" bestFit="1" customWidth="1"/>
    <col min="7676" max="7676" width="31.125" style="3" customWidth="1"/>
    <col min="7677" max="7930" width="8.625" style="3"/>
    <col min="7931" max="7931" width="34.125" style="3" bestFit="1" customWidth="1"/>
    <col min="7932" max="7932" width="31.125" style="3" customWidth="1"/>
    <col min="7933" max="8186" width="8.625" style="3"/>
    <col min="8187" max="8187" width="34.125" style="3" bestFit="1" customWidth="1"/>
    <col min="8188" max="8188" width="31.125" style="3" customWidth="1"/>
    <col min="8189" max="8442" width="8.625" style="3"/>
    <col min="8443" max="8443" width="34.125" style="3" bestFit="1" customWidth="1"/>
    <col min="8444" max="8444" width="31.125" style="3" customWidth="1"/>
    <col min="8445" max="8698" width="8.625" style="3"/>
    <col min="8699" max="8699" width="34.125" style="3" bestFit="1" customWidth="1"/>
    <col min="8700" max="8700" width="31.125" style="3" customWidth="1"/>
    <col min="8701" max="8954" width="8.625" style="3"/>
    <col min="8955" max="8955" width="34.125" style="3" bestFit="1" customWidth="1"/>
    <col min="8956" max="8956" width="31.125" style="3" customWidth="1"/>
    <col min="8957" max="9210" width="8.625" style="3"/>
    <col min="9211" max="9211" width="34.125" style="3" bestFit="1" customWidth="1"/>
    <col min="9212" max="9212" width="31.125" style="3" customWidth="1"/>
    <col min="9213" max="9466" width="8.625" style="3"/>
    <col min="9467" max="9467" width="34.125" style="3" bestFit="1" customWidth="1"/>
    <col min="9468" max="9468" width="31.125" style="3" customWidth="1"/>
    <col min="9469" max="9722" width="8.625" style="3"/>
    <col min="9723" max="9723" width="34.125" style="3" bestFit="1" customWidth="1"/>
    <col min="9724" max="9724" width="31.125" style="3" customWidth="1"/>
    <col min="9725" max="9978" width="8.625" style="3"/>
    <col min="9979" max="9979" width="34.125" style="3" bestFit="1" customWidth="1"/>
    <col min="9980" max="9980" width="31.125" style="3" customWidth="1"/>
    <col min="9981" max="10234" width="8.625" style="3"/>
    <col min="10235" max="10235" width="34.125" style="3" bestFit="1" customWidth="1"/>
    <col min="10236" max="10236" width="31.125" style="3" customWidth="1"/>
    <col min="10237" max="10490" width="8.625" style="3"/>
    <col min="10491" max="10491" width="34.125" style="3" bestFit="1" customWidth="1"/>
    <col min="10492" max="10492" width="31.125" style="3" customWidth="1"/>
    <col min="10493" max="10746" width="8.625" style="3"/>
    <col min="10747" max="10747" width="34.125" style="3" bestFit="1" customWidth="1"/>
    <col min="10748" max="10748" width="31.125" style="3" customWidth="1"/>
    <col min="10749" max="11002" width="8.625" style="3"/>
    <col min="11003" max="11003" width="34.125" style="3" bestFit="1" customWidth="1"/>
    <col min="11004" max="11004" width="31.125" style="3" customWidth="1"/>
    <col min="11005" max="11258" width="8.625" style="3"/>
    <col min="11259" max="11259" width="34.125" style="3" bestFit="1" customWidth="1"/>
    <col min="11260" max="11260" width="31.125" style="3" customWidth="1"/>
    <col min="11261" max="11514" width="8.625" style="3"/>
    <col min="11515" max="11515" width="34.125" style="3" bestFit="1" customWidth="1"/>
    <col min="11516" max="11516" width="31.125" style="3" customWidth="1"/>
    <col min="11517" max="11770" width="8.625" style="3"/>
    <col min="11771" max="11771" width="34.125" style="3" bestFit="1" customWidth="1"/>
    <col min="11772" max="11772" width="31.125" style="3" customWidth="1"/>
    <col min="11773" max="12026" width="8.625" style="3"/>
    <col min="12027" max="12027" width="34.125" style="3" bestFit="1" customWidth="1"/>
    <col min="12028" max="12028" width="31.125" style="3" customWidth="1"/>
    <col min="12029" max="12282" width="8.625" style="3"/>
    <col min="12283" max="12283" width="34.125" style="3" bestFit="1" customWidth="1"/>
    <col min="12284" max="12284" width="31.125" style="3" customWidth="1"/>
    <col min="12285" max="12538" width="8.625" style="3"/>
    <col min="12539" max="12539" width="34.125" style="3" bestFit="1" customWidth="1"/>
    <col min="12540" max="12540" width="31.125" style="3" customWidth="1"/>
    <col min="12541" max="12794" width="8.625" style="3"/>
    <col min="12795" max="12795" width="34.125" style="3" bestFit="1" customWidth="1"/>
    <col min="12796" max="12796" width="31.125" style="3" customWidth="1"/>
    <col min="12797" max="13050" width="8.625" style="3"/>
    <col min="13051" max="13051" width="34.125" style="3" bestFit="1" customWidth="1"/>
    <col min="13052" max="13052" width="31.125" style="3" customWidth="1"/>
    <col min="13053" max="13306" width="8.625" style="3"/>
    <col min="13307" max="13307" width="34.125" style="3" bestFit="1" customWidth="1"/>
    <col min="13308" max="13308" width="31.125" style="3" customWidth="1"/>
    <col min="13309" max="13562" width="8.625" style="3"/>
    <col min="13563" max="13563" width="34.125" style="3" bestFit="1" customWidth="1"/>
    <col min="13564" max="13564" width="31.125" style="3" customWidth="1"/>
    <col min="13565" max="13818" width="8.625" style="3"/>
    <col min="13819" max="13819" width="34.125" style="3" bestFit="1" customWidth="1"/>
    <col min="13820" max="13820" width="31.125" style="3" customWidth="1"/>
    <col min="13821" max="14074" width="8.625" style="3"/>
    <col min="14075" max="14075" width="34.125" style="3" bestFit="1" customWidth="1"/>
    <col min="14076" max="14076" width="31.125" style="3" customWidth="1"/>
    <col min="14077" max="14330" width="8.625" style="3"/>
    <col min="14331" max="14331" width="34.125" style="3" bestFit="1" customWidth="1"/>
    <col min="14332" max="14332" width="31.125" style="3" customWidth="1"/>
    <col min="14333" max="14586" width="8.625" style="3"/>
    <col min="14587" max="14587" width="34.125" style="3" bestFit="1" customWidth="1"/>
    <col min="14588" max="14588" width="31.125" style="3" customWidth="1"/>
    <col min="14589" max="14842" width="8.625" style="3"/>
    <col min="14843" max="14843" width="34.125" style="3" bestFit="1" customWidth="1"/>
    <col min="14844" max="14844" width="31.125" style="3" customWidth="1"/>
    <col min="14845" max="15098" width="8.625" style="3"/>
    <col min="15099" max="15099" width="34.125" style="3" bestFit="1" customWidth="1"/>
    <col min="15100" max="15100" width="31.125" style="3" customWidth="1"/>
    <col min="15101" max="15354" width="8.625" style="3"/>
    <col min="15355" max="15355" width="34.125" style="3" bestFit="1" customWidth="1"/>
    <col min="15356" max="15356" width="31.125" style="3" customWidth="1"/>
    <col min="15357" max="15610" width="8.625" style="3"/>
    <col min="15611" max="15611" width="34.125" style="3" bestFit="1" customWidth="1"/>
    <col min="15612" max="15612" width="31.125" style="3" customWidth="1"/>
    <col min="15613" max="15866" width="8.625" style="3"/>
    <col min="15867" max="15867" width="34.125" style="3" bestFit="1" customWidth="1"/>
    <col min="15868" max="15868" width="31.125" style="3" customWidth="1"/>
    <col min="15869" max="16122" width="8.625" style="3"/>
    <col min="16123" max="16123" width="34.125" style="3" bestFit="1" customWidth="1"/>
    <col min="16124" max="16124" width="31.125" style="3" customWidth="1"/>
    <col min="16125" max="16383" width="8.625" style="3"/>
    <col min="16384" max="16384" width="8.625" style="3" customWidth="1"/>
  </cols>
  <sheetData>
    <row r="1" spans="1:4" ht="18" x14ac:dyDescent="0.35">
      <c r="A1" s="45" t="s">
        <v>146</v>
      </c>
      <c r="B1" s="34"/>
      <c r="C1" s="45"/>
    </row>
    <row r="2" spans="1:4" ht="15" x14ac:dyDescent="0.25">
      <c r="A2" s="35"/>
      <c r="B2" s="34"/>
      <c r="C2" s="35"/>
    </row>
    <row r="3" spans="1:4" x14ac:dyDescent="0.25">
      <c r="A3" s="49" t="s">
        <v>1</v>
      </c>
      <c r="B3" s="50" t="s">
        <v>2</v>
      </c>
      <c r="C3" s="114" t="s">
        <v>184</v>
      </c>
    </row>
    <row r="4" spans="1:4" x14ac:dyDescent="0.25">
      <c r="A4" s="13" t="s">
        <v>171</v>
      </c>
      <c r="B4" s="14">
        <f>'A. Ger. loonkosten bouwkundig'!F8</f>
        <v>0</v>
      </c>
      <c r="C4" s="115">
        <v>15</v>
      </c>
    </row>
    <row r="5" spans="1:4" x14ac:dyDescent="0.25">
      <c r="A5" s="13" t="s">
        <v>172</v>
      </c>
      <c r="B5" s="14">
        <f>'B. Ger. loonkosten inrichting'!F8</f>
        <v>0</v>
      </c>
      <c r="C5" s="115">
        <v>15</v>
      </c>
    </row>
    <row r="6" spans="1:4" x14ac:dyDescent="0.25">
      <c r="A6" s="13" t="s">
        <v>174</v>
      </c>
      <c r="B6" s="14">
        <f>'C. Kosten rapportage veiligheid'!B15</f>
        <v>0</v>
      </c>
      <c r="C6" s="115">
        <v>5</v>
      </c>
    </row>
    <row r="7" spans="1:4" x14ac:dyDescent="0.25">
      <c r="A7" s="13" t="s">
        <v>176</v>
      </c>
      <c r="B7" s="14">
        <f>'D1. Kosten schoonmaak'!L34</f>
        <v>0</v>
      </c>
      <c r="C7" s="115">
        <v>20</v>
      </c>
    </row>
    <row r="8" spans="1:4" x14ac:dyDescent="0.25">
      <c r="A8" s="13" t="s">
        <v>199</v>
      </c>
      <c r="B8" s="14">
        <f>'D2. Ger. afroep schoonmaak'!L34</f>
        <v>0</v>
      </c>
      <c r="C8" s="115">
        <v>15</v>
      </c>
    </row>
    <row r="9" spans="1:4" x14ac:dyDescent="0.25">
      <c r="A9" s="13" t="s">
        <v>210</v>
      </c>
      <c r="B9" s="14">
        <f>'E. Kosten glasbewassing'!F33</f>
        <v>0</v>
      </c>
      <c r="C9" s="115">
        <v>15</v>
      </c>
    </row>
    <row r="10" spans="1:4" x14ac:dyDescent="0.25">
      <c r="A10" s="13" t="s">
        <v>208</v>
      </c>
      <c r="B10" s="14">
        <f>'F. Kosten sanitaire middelen'!E24</f>
        <v>0</v>
      </c>
      <c r="C10" s="115">
        <v>10</v>
      </c>
    </row>
    <row r="11" spans="1:4" ht="14.25" thickBot="1" x14ac:dyDescent="0.3">
      <c r="A11" s="13" t="s">
        <v>209</v>
      </c>
      <c r="B11" s="14">
        <f>'G. Kosten afvalinzameling'!G24</f>
        <v>0</v>
      </c>
      <c r="C11" s="115">
        <v>5</v>
      </c>
    </row>
    <row r="12" spans="1:4" ht="15.75" thickBot="1" x14ac:dyDescent="0.3">
      <c r="A12" s="16" t="s">
        <v>3</v>
      </c>
      <c r="B12" s="107">
        <f>SUM(B4:B11)</f>
        <v>0</v>
      </c>
      <c r="C12" s="116">
        <v>100</v>
      </c>
      <c r="D12" s="4"/>
    </row>
    <row r="13" spans="1:4" ht="15" x14ac:dyDescent="0.25">
      <c r="A13" s="36"/>
      <c r="B13" s="37"/>
      <c r="C13" s="36"/>
      <c r="D13" s="4"/>
    </row>
    <row r="14" spans="1:4" ht="15" x14ac:dyDescent="0.25">
      <c r="A14" s="43" t="s">
        <v>4</v>
      </c>
      <c r="B14" s="145"/>
      <c r="C14" s="146"/>
    </row>
    <row r="15" spans="1:4" ht="37.35" customHeight="1" x14ac:dyDescent="0.25">
      <c r="A15" s="44" t="s">
        <v>5</v>
      </c>
      <c r="B15" s="145"/>
      <c r="C15" s="146"/>
    </row>
    <row r="16" spans="1:4" ht="15" x14ac:dyDescent="0.25">
      <c r="A16" s="43" t="s">
        <v>6</v>
      </c>
      <c r="B16" s="145"/>
      <c r="C16" s="146"/>
    </row>
    <row r="17" spans="1:3" ht="15" x14ac:dyDescent="0.25">
      <c r="A17" s="43" t="s">
        <v>7</v>
      </c>
      <c r="B17" s="145"/>
      <c r="C17" s="146"/>
    </row>
    <row r="18" spans="1:3" ht="15" x14ac:dyDescent="0.25">
      <c r="A18" s="43" t="s">
        <v>8</v>
      </c>
      <c r="B18" s="145"/>
      <c r="C18" s="146"/>
    </row>
    <row r="19" spans="1:3" x14ac:dyDescent="0.25">
      <c r="A19" s="34"/>
      <c r="B19" s="34"/>
      <c r="C19" s="34"/>
    </row>
    <row r="20" spans="1:3" x14ac:dyDescent="0.25">
      <c r="A20" s="144"/>
      <c r="B20" s="144"/>
    </row>
    <row r="21" spans="1:3" ht="15" x14ac:dyDescent="0.25">
      <c r="A21" s="1"/>
      <c r="B21" s="1"/>
      <c r="C21" s="1"/>
    </row>
  </sheetData>
  <sheetProtection algorithmName="SHA-512" hashValue="9M8so7FJpMXyt/9bL8ssHQyjfYKqfA0g16eNmYaNlVFJVj6QKMuJOQjNAAt8eCdoZr4MooYRtMaDhHZ2tetAkQ==" saltValue="4yZinjXU9sPCNg6YpPbnxA==" spinCount="100000" sheet="1" objects="1" scenarios="1"/>
  <mergeCells count="6">
    <mergeCell ref="A20:B20"/>
    <mergeCell ref="B14:C14"/>
    <mergeCell ref="B15:C15"/>
    <mergeCell ref="B16:C16"/>
    <mergeCell ref="B17:C17"/>
    <mergeCell ref="B18:C18"/>
  </mergeCells>
  <pageMargins left="0.70866141732283472" right="0.70866141732283472" top="0.74803149606299213" bottom="0.74803149606299213" header="0.31496062992125984" footer="0.31496062992125984"/>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9F597-6901-4647-AE71-99613EFD0C5E}">
  <sheetPr>
    <pageSetUpPr fitToPage="1"/>
  </sheetPr>
  <dimension ref="A1:F16"/>
  <sheetViews>
    <sheetView view="pageBreakPreview" zoomScaleNormal="100" zoomScaleSheetLayoutView="100" workbookViewId="0">
      <selection activeCell="B6" sqref="B6"/>
    </sheetView>
  </sheetViews>
  <sheetFormatPr defaultColWidth="9" defaultRowHeight="15" x14ac:dyDescent="0.25"/>
  <cols>
    <col min="1" max="1" width="48.125" style="95" customWidth="1"/>
    <col min="2" max="2" width="23.875" style="95" bestFit="1" customWidth="1"/>
    <col min="3" max="3" width="22.625" style="95" bestFit="1" customWidth="1"/>
    <col min="4" max="4" width="24.75" style="95" bestFit="1" customWidth="1"/>
    <col min="5" max="5" width="23.125" style="95" bestFit="1" customWidth="1"/>
    <col min="6" max="6" width="21" style="95" bestFit="1" customWidth="1"/>
    <col min="7" max="16384" width="9" style="95"/>
  </cols>
  <sheetData>
    <row r="1" spans="1:6" s="94" customFormat="1" ht="18" x14ac:dyDescent="0.35">
      <c r="A1" s="45" t="s">
        <v>169</v>
      </c>
      <c r="B1" s="93"/>
      <c r="C1" s="102"/>
      <c r="D1" s="102"/>
      <c r="E1" s="102"/>
      <c r="F1" s="102"/>
    </row>
    <row r="2" spans="1:6" s="94" customFormat="1" ht="13.5" x14ac:dyDescent="0.25">
      <c r="A2" s="93"/>
      <c r="B2" s="93"/>
      <c r="C2" s="102"/>
      <c r="D2" s="102"/>
      <c r="E2" s="102"/>
      <c r="F2" s="102"/>
    </row>
    <row r="3" spans="1:6" s="97" customFormat="1" ht="27" x14ac:dyDescent="0.25">
      <c r="A3" s="63" t="s">
        <v>138</v>
      </c>
      <c r="B3" s="63" t="s">
        <v>139</v>
      </c>
      <c r="C3" s="63" t="s">
        <v>147</v>
      </c>
      <c r="D3" s="63" t="s">
        <v>140</v>
      </c>
      <c r="E3" s="63" t="s">
        <v>148</v>
      </c>
      <c r="F3" s="63" t="s">
        <v>144</v>
      </c>
    </row>
    <row r="4" spans="1:6" s="97" customFormat="1" ht="27" x14ac:dyDescent="0.25">
      <c r="A4" s="98" t="s">
        <v>141</v>
      </c>
      <c r="B4" s="129">
        <v>0</v>
      </c>
      <c r="C4" s="100">
        <v>50</v>
      </c>
      <c r="D4" s="129">
        <v>0</v>
      </c>
      <c r="E4" s="100">
        <v>5</v>
      </c>
      <c r="F4" s="101">
        <f>((B4*C4)+(D4*E4))</f>
        <v>0</v>
      </c>
    </row>
    <row r="5" spans="1:6" s="97" customFormat="1" ht="54" x14ac:dyDescent="0.25">
      <c r="A5" s="99" t="s">
        <v>142</v>
      </c>
      <c r="B5" s="129">
        <v>0</v>
      </c>
      <c r="C5" s="100">
        <v>120</v>
      </c>
      <c r="D5" s="129">
        <v>0</v>
      </c>
      <c r="E5" s="100">
        <v>10</v>
      </c>
      <c r="F5" s="101">
        <f>((B5*C5)+(D5*E5))/2</f>
        <v>0</v>
      </c>
    </row>
    <row r="6" spans="1:6" s="97" customFormat="1" ht="148.5" x14ac:dyDescent="0.25">
      <c r="A6" s="98" t="s">
        <v>143</v>
      </c>
      <c r="B6" s="129">
        <v>0</v>
      </c>
      <c r="C6" s="100">
        <v>200</v>
      </c>
      <c r="D6" s="129">
        <v>0</v>
      </c>
      <c r="E6" s="100">
        <v>20</v>
      </c>
      <c r="F6" s="101">
        <f>((B6*C6)+(D6*E6))/2</f>
        <v>0</v>
      </c>
    </row>
    <row r="7" spans="1:6" ht="15.75" thickBot="1" x14ac:dyDescent="0.3">
      <c r="A7" s="103"/>
      <c r="B7" s="103"/>
      <c r="C7" s="103"/>
      <c r="D7" s="103"/>
      <c r="E7" s="103"/>
      <c r="F7" s="103"/>
    </row>
    <row r="8" spans="1:6" ht="15.75" thickBot="1" x14ac:dyDescent="0.3">
      <c r="A8" s="88" t="s">
        <v>149</v>
      </c>
      <c r="B8" s="89"/>
      <c r="C8" s="91"/>
      <c r="D8" s="90"/>
      <c r="E8" s="91"/>
      <c r="F8" s="92">
        <f>SUM(F4:F6)</f>
        <v>0</v>
      </c>
    </row>
    <row r="9" spans="1:6" x14ac:dyDescent="0.25">
      <c r="A9" s="103"/>
      <c r="B9" s="103"/>
      <c r="C9" s="103"/>
      <c r="D9" s="103"/>
      <c r="E9" s="103"/>
      <c r="F9" s="103"/>
    </row>
    <row r="10" spans="1:6" x14ac:dyDescent="0.25">
      <c r="A10" s="104" t="s">
        <v>182</v>
      </c>
      <c r="B10" s="103"/>
      <c r="C10" s="103"/>
      <c r="D10" s="103"/>
      <c r="E10" s="103"/>
      <c r="F10" s="103"/>
    </row>
    <row r="11" spans="1:6" x14ac:dyDescent="0.25">
      <c r="A11" s="104" t="s">
        <v>183</v>
      </c>
      <c r="B11" s="104"/>
      <c r="C11" s="103"/>
      <c r="D11" s="103"/>
      <c r="E11" s="103"/>
      <c r="F11" s="103"/>
    </row>
    <row r="12" spans="1:6" x14ac:dyDescent="0.25">
      <c r="A12" s="103"/>
      <c r="B12" s="104"/>
      <c r="C12" s="103"/>
      <c r="D12" s="103"/>
      <c r="E12" s="103"/>
      <c r="F12" s="103"/>
    </row>
    <row r="13" spans="1:6" x14ac:dyDescent="0.25">
      <c r="A13" s="104" t="s">
        <v>145</v>
      </c>
      <c r="B13" s="104"/>
      <c r="C13" s="103"/>
      <c r="D13" s="103"/>
      <c r="E13" s="103"/>
      <c r="F13" s="103"/>
    </row>
    <row r="14" spans="1:6" x14ac:dyDescent="0.25">
      <c r="A14" s="96"/>
      <c r="B14" s="96"/>
    </row>
    <row r="15" spans="1:6" x14ac:dyDescent="0.25">
      <c r="A15" s="96"/>
      <c r="B15" s="96"/>
    </row>
    <row r="16" spans="1:6" x14ac:dyDescent="0.25">
      <c r="A16" s="96"/>
    </row>
  </sheetData>
  <sheetProtection algorithmName="SHA-512" hashValue="pPBroQ4eF251hDim3q00BiIukcke/SiwOFJfH3OvP7gtySAd72XPGv2Gd/n2u7Nbev4f1QhnYIEiezKO4Uif/w==" saltValue="jpYCmPJtDu/BsfJdpwu3bw==" spinCount="100000" sheet="1" objects="1" scenarios="1"/>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8CAA0-DED0-4989-B77A-51324F1BB7E5}">
  <sheetPr>
    <pageSetUpPr fitToPage="1"/>
  </sheetPr>
  <dimension ref="A1:F16"/>
  <sheetViews>
    <sheetView view="pageBreakPreview" zoomScaleNormal="100" zoomScaleSheetLayoutView="100" workbookViewId="0">
      <selection activeCell="D4" activeCellId="1" sqref="B4:B6 D4:D6"/>
    </sheetView>
  </sheetViews>
  <sheetFormatPr defaultColWidth="9" defaultRowHeight="15" x14ac:dyDescent="0.25"/>
  <cols>
    <col min="1" max="1" width="48.125" style="95" customWidth="1"/>
    <col min="2" max="2" width="23.875" style="95" bestFit="1" customWidth="1"/>
    <col min="3" max="3" width="22.625" style="95" bestFit="1" customWidth="1"/>
    <col min="4" max="4" width="24.75" style="95" bestFit="1" customWidth="1"/>
    <col min="5" max="5" width="23.125" style="95" bestFit="1" customWidth="1"/>
    <col min="6" max="6" width="21" style="95" bestFit="1" customWidth="1"/>
    <col min="7" max="16384" width="9" style="95"/>
  </cols>
  <sheetData>
    <row r="1" spans="1:6" s="94" customFormat="1" ht="18" x14ac:dyDescent="0.35">
      <c r="A1" s="45" t="s">
        <v>170</v>
      </c>
      <c r="B1" s="93"/>
      <c r="C1" s="102"/>
      <c r="D1" s="102"/>
      <c r="E1" s="102"/>
      <c r="F1" s="102"/>
    </row>
    <row r="2" spans="1:6" s="94" customFormat="1" ht="13.5" x14ac:dyDescent="0.25">
      <c r="A2" s="93"/>
      <c r="B2" s="93"/>
      <c r="C2" s="102"/>
      <c r="D2" s="102"/>
      <c r="E2" s="102"/>
      <c r="F2" s="102"/>
    </row>
    <row r="3" spans="1:6" s="97" customFormat="1" ht="27" x14ac:dyDescent="0.25">
      <c r="A3" s="63" t="s">
        <v>138</v>
      </c>
      <c r="B3" s="63" t="s">
        <v>139</v>
      </c>
      <c r="C3" s="63" t="s">
        <v>147</v>
      </c>
      <c r="D3" s="63" t="s">
        <v>140</v>
      </c>
      <c r="E3" s="63" t="s">
        <v>148</v>
      </c>
      <c r="F3" s="63" t="s">
        <v>144</v>
      </c>
    </row>
    <row r="4" spans="1:6" s="97" customFormat="1" ht="40.5" x14ac:dyDescent="0.25">
      <c r="A4" s="98" t="s">
        <v>181</v>
      </c>
      <c r="B4" s="129">
        <v>0</v>
      </c>
      <c r="C4" s="100">
        <v>50</v>
      </c>
      <c r="D4" s="129">
        <v>0</v>
      </c>
      <c r="E4" s="100">
        <v>5</v>
      </c>
      <c r="F4" s="101">
        <f>((B4*C4)+(D4*E4))</f>
        <v>0</v>
      </c>
    </row>
    <row r="5" spans="1:6" s="97" customFormat="1" ht="67.5" x14ac:dyDescent="0.25">
      <c r="A5" s="99" t="s">
        <v>163</v>
      </c>
      <c r="B5" s="129">
        <v>0</v>
      </c>
      <c r="C5" s="100">
        <v>120</v>
      </c>
      <c r="D5" s="129">
        <v>0</v>
      </c>
      <c r="E5" s="100">
        <v>10</v>
      </c>
      <c r="F5" s="101">
        <f>((B5*C5)+(D5*E5))/2</f>
        <v>0</v>
      </c>
    </row>
    <row r="6" spans="1:6" s="97" customFormat="1" ht="67.5" x14ac:dyDescent="0.25">
      <c r="A6" s="98" t="s">
        <v>164</v>
      </c>
      <c r="B6" s="129">
        <v>0</v>
      </c>
      <c r="C6" s="100">
        <v>200</v>
      </c>
      <c r="D6" s="129">
        <v>0</v>
      </c>
      <c r="E6" s="100">
        <v>20</v>
      </c>
      <c r="F6" s="101">
        <f>((B6*C6)+(D6*E6))/2</f>
        <v>0</v>
      </c>
    </row>
    <row r="7" spans="1:6" ht="15.75" thickBot="1" x14ac:dyDescent="0.3">
      <c r="A7" s="103"/>
      <c r="B7" s="103"/>
      <c r="C7" s="103"/>
      <c r="D7" s="103"/>
      <c r="E7" s="103"/>
      <c r="F7" s="103"/>
    </row>
    <row r="8" spans="1:6" ht="15.75" thickBot="1" x14ac:dyDescent="0.3">
      <c r="A8" s="88" t="s">
        <v>149</v>
      </c>
      <c r="B8" s="89"/>
      <c r="C8" s="91"/>
      <c r="D8" s="90"/>
      <c r="E8" s="91"/>
      <c r="F8" s="92">
        <f>SUM(F4:F6)</f>
        <v>0</v>
      </c>
    </row>
    <row r="9" spans="1:6" x14ac:dyDescent="0.25">
      <c r="A9" s="103"/>
      <c r="B9" s="103"/>
      <c r="C9" s="103"/>
      <c r="D9" s="103"/>
      <c r="E9" s="103"/>
      <c r="F9" s="103"/>
    </row>
    <row r="10" spans="1:6" x14ac:dyDescent="0.25">
      <c r="A10" s="104" t="s">
        <v>182</v>
      </c>
      <c r="B10" s="103"/>
      <c r="C10" s="103"/>
      <c r="D10" s="103"/>
      <c r="E10" s="103"/>
      <c r="F10" s="103"/>
    </row>
    <row r="11" spans="1:6" x14ac:dyDescent="0.25">
      <c r="A11" s="104" t="s">
        <v>183</v>
      </c>
      <c r="B11" s="104"/>
      <c r="C11" s="103"/>
      <c r="D11" s="103"/>
      <c r="E11" s="103"/>
      <c r="F11" s="103"/>
    </row>
    <row r="12" spans="1:6" x14ac:dyDescent="0.25">
      <c r="A12" s="103"/>
      <c r="B12" s="104"/>
      <c r="C12" s="103"/>
      <c r="D12" s="103"/>
      <c r="E12" s="103"/>
      <c r="F12" s="103"/>
    </row>
    <row r="13" spans="1:6" x14ac:dyDescent="0.25">
      <c r="A13" s="104" t="s">
        <v>145</v>
      </c>
      <c r="B13" s="104"/>
      <c r="C13" s="103"/>
      <c r="D13" s="103"/>
      <c r="E13" s="103"/>
      <c r="F13" s="103"/>
    </row>
    <row r="14" spans="1:6" x14ac:dyDescent="0.25">
      <c r="A14" s="96"/>
      <c r="B14" s="96"/>
    </row>
    <row r="15" spans="1:6" x14ac:dyDescent="0.25">
      <c r="A15" s="96"/>
      <c r="B15" s="96"/>
    </row>
    <row r="16" spans="1:6" x14ac:dyDescent="0.25">
      <c r="A16" s="96"/>
    </row>
  </sheetData>
  <sheetProtection algorithmName="SHA-512" hashValue="KIqSbrs78PDexvqODNcUraRk3KMx8qEa3lkX2lVrufcWC0EMKDy5975tu8t8JWnw6tEkQaBD9YPrr4NAMX3r3g==" saltValue="RCINWrEF7YNpgL6HTA5cbg==" spinCount="100000" sheet="1" objects="1" scenarios="1"/>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8B4CA-2D4A-405B-897D-BA280A7DA097}">
  <sheetPr>
    <pageSetUpPr fitToPage="1"/>
  </sheetPr>
  <dimension ref="A1:G15"/>
  <sheetViews>
    <sheetView view="pageBreakPreview" zoomScale="115" zoomScaleNormal="100" zoomScaleSheetLayoutView="115" workbookViewId="0">
      <selection activeCell="A13" sqref="A13"/>
    </sheetView>
  </sheetViews>
  <sheetFormatPr defaultColWidth="8.125" defaultRowHeight="13.5" x14ac:dyDescent="0.25"/>
  <cols>
    <col min="1" max="1" width="53" style="38" customWidth="1"/>
    <col min="2" max="2" width="17.25" style="38" customWidth="1"/>
    <col min="3" max="16384" width="8.125" style="38"/>
  </cols>
  <sheetData>
    <row r="1" spans="1:7" ht="18" x14ac:dyDescent="0.35">
      <c r="A1" s="59" t="s">
        <v>173</v>
      </c>
      <c r="B1" s="40"/>
    </row>
    <row r="2" spans="1:7" ht="18.75" thickBot="1" x14ac:dyDescent="0.4">
      <c r="A2" s="53"/>
      <c r="B2" s="40"/>
    </row>
    <row r="3" spans="1:7" ht="15.75" customHeight="1" thickBot="1" x14ac:dyDescent="0.3">
      <c r="A3" s="147" t="s">
        <v>51</v>
      </c>
      <c r="B3" s="148"/>
    </row>
    <row r="4" spans="1:7" s="105" customFormat="1" x14ac:dyDescent="0.25">
      <c r="A4" s="64" t="s">
        <v>167</v>
      </c>
      <c r="B4" s="64" t="s">
        <v>165</v>
      </c>
      <c r="G4" s="38"/>
    </row>
    <row r="5" spans="1:7" x14ac:dyDescent="0.25">
      <c r="A5" s="19" t="s">
        <v>168</v>
      </c>
      <c r="B5" s="127">
        <v>0</v>
      </c>
    </row>
    <row r="6" spans="1:7" ht="19.5" customHeight="1" thickBot="1" x14ac:dyDescent="0.3">
      <c r="A6" s="40"/>
      <c r="B6" s="40"/>
    </row>
    <row r="7" spans="1:7" ht="15.75" customHeight="1" thickBot="1" x14ac:dyDescent="0.3">
      <c r="A7" s="147" t="s">
        <v>53</v>
      </c>
      <c r="B7" s="148"/>
    </row>
    <row r="8" spans="1:7" ht="15" customHeight="1" x14ac:dyDescent="0.25">
      <c r="A8" s="64" t="s">
        <v>167</v>
      </c>
      <c r="B8" s="64" t="s">
        <v>165</v>
      </c>
    </row>
    <row r="9" spans="1:7" s="105" customFormat="1" x14ac:dyDescent="0.25">
      <c r="A9" s="19" t="s">
        <v>168</v>
      </c>
      <c r="B9" s="127">
        <v>0</v>
      </c>
    </row>
    <row r="10" spans="1:7" ht="19.5" customHeight="1" thickBot="1" x14ac:dyDescent="0.3">
      <c r="A10" s="40"/>
      <c r="B10" s="40"/>
    </row>
    <row r="11" spans="1:7" ht="15.75" customHeight="1" thickBot="1" x14ac:dyDescent="0.3">
      <c r="A11" s="147" t="s">
        <v>52</v>
      </c>
      <c r="B11" s="148"/>
    </row>
    <row r="12" spans="1:7" ht="15" customHeight="1" x14ac:dyDescent="0.25">
      <c r="A12" s="64" t="s">
        <v>167</v>
      </c>
      <c r="B12" s="64" t="s">
        <v>165</v>
      </c>
    </row>
    <row r="13" spans="1:7" s="105" customFormat="1" x14ac:dyDescent="0.25">
      <c r="A13" s="19" t="s">
        <v>168</v>
      </c>
      <c r="B13" s="127">
        <v>0</v>
      </c>
    </row>
    <row r="14" spans="1:7" ht="19.5" customHeight="1" thickBot="1" x14ac:dyDescent="0.3">
      <c r="A14" s="106"/>
      <c r="B14" s="106"/>
    </row>
    <row r="15" spans="1:7" ht="15" customHeight="1" thickBot="1" x14ac:dyDescent="0.3">
      <c r="A15" s="88" t="s">
        <v>166</v>
      </c>
      <c r="B15" s="92">
        <f>SUM(B5,B9,B13)</f>
        <v>0</v>
      </c>
    </row>
  </sheetData>
  <sheetProtection algorithmName="SHA-512" hashValue="yhp45Nf9mpsIFX7RWgy1IgNkqSERzdCy3//tD1NHIBDQD94Airt/AEBBgfmO6Ws14p4mpnLQsYOMm3mOjNK8/g==" saltValue="GgaYo8tbiNGcMnwF7xFgyg==" spinCount="100000" sheet="1" objects="1" scenarios="1"/>
  <mergeCells count="3">
    <mergeCell ref="A3:B3"/>
    <mergeCell ref="A11:B11"/>
    <mergeCell ref="A7:B7"/>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sheetPr>
    <pageSetUpPr fitToPage="1"/>
  </sheetPr>
  <dimension ref="A1:AD34"/>
  <sheetViews>
    <sheetView view="pageBreakPreview" zoomScale="70" zoomScaleNormal="100" zoomScaleSheetLayoutView="70" workbookViewId="0">
      <pane ySplit="3" topLeftCell="A4" activePane="bottomLeft" state="frozen"/>
      <selection activeCell="A30" sqref="A30"/>
      <selection pane="bottomLeft" activeCell="A30" sqref="A30"/>
    </sheetView>
  </sheetViews>
  <sheetFormatPr defaultColWidth="8.125" defaultRowHeight="15" x14ac:dyDescent="0.25"/>
  <cols>
    <col min="1" max="1" width="31.125" style="6" customWidth="1"/>
    <col min="2" max="2" width="27" style="5" customWidth="1"/>
    <col min="3" max="3" width="9.625" style="54" customWidth="1"/>
    <col min="4" max="4" width="30.625" style="6" bestFit="1" customWidth="1"/>
    <col min="5" max="5" width="23.125" style="6" customWidth="1"/>
    <col min="6" max="6" width="13.75" style="70" bestFit="1" customWidth="1"/>
    <col min="7" max="7" width="19.25" style="5" bestFit="1" customWidth="1"/>
    <col min="8" max="10" width="16.625" style="6" customWidth="1"/>
    <col min="11" max="12" width="15.75" style="42" customWidth="1"/>
    <col min="13" max="16384" width="8.125" style="6"/>
  </cols>
  <sheetData>
    <row r="1" spans="1:30" s="46" customFormat="1" ht="18" x14ac:dyDescent="0.25">
      <c r="A1" s="46" t="s">
        <v>175</v>
      </c>
      <c r="F1" s="69"/>
      <c r="I1" s="117"/>
    </row>
    <row r="2" spans="1:30" x14ac:dyDescent="0.25">
      <c r="K2" s="62"/>
      <c r="L2" s="62"/>
      <c r="N2" s="42"/>
      <c r="O2" s="42"/>
      <c r="P2" s="42"/>
      <c r="Q2" s="42"/>
      <c r="R2" s="42"/>
      <c r="S2" s="42"/>
      <c r="T2" s="42"/>
      <c r="U2" s="42"/>
      <c r="V2" s="42"/>
      <c r="W2" s="42"/>
      <c r="X2" s="42"/>
      <c r="Y2" s="42"/>
      <c r="Z2" s="42"/>
      <c r="AA2" s="42"/>
      <c r="AB2" s="42"/>
      <c r="AC2" s="42"/>
      <c r="AD2" s="42"/>
    </row>
    <row r="3" spans="1:30" s="7" customFormat="1" ht="40.5" x14ac:dyDescent="0.25">
      <c r="A3" s="47" t="s">
        <v>9</v>
      </c>
      <c r="B3" s="48" t="s">
        <v>10</v>
      </c>
      <c r="C3" s="55" t="s">
        <v>11</v>
      </c>
      <c r="D3" s="48" t="s">
        <v>12</v>
      </c>
      <c r="E3" s="48" t="s">
        <v>13</v>
      </c>
      <c r="F3" s="71" t="s">
        <v>14</v>
      </c>
      <c r="G3" s="48" t="s">
        <v>15</v>
      </c>
      <c r="H3" s="48" t="s">
        <v>16</v>
      </c>
      <c r="I3" s="118" t="s">
        <v>188</v>
      </c>
      <c r="J3" s="48" t="s">
        <v>186</v>
      </c>
      <c r="K3" s="48" t="s">
        <v>185</v>
      </c>
      <c r="L3" s="48" t="s">
        <v>17</v>
      </c>
      <c r="M3" s="21"/>
    </row>
    <row r="4" spans="1:30" x14ac:dyDescent="0.25">
      <c r="A4" s="17" t="s">
        <v>51</v>
      </c>
      <c r="B4" s="18" t="s">
        <v>127</v>
      </c>
      <c r="C4" s="56" t="s">
        <v>128</v>
      </c>
      <c r="D4" s="19" t="s">
        <v>135</v>
      </c>
      <c r="E4" s="19" t="s">
        <v>35</v>
      </c>
      <c r="F4" s="72">
        <v>15.9</v>
      </c>
      <c r="G4" s="20" t="s">
        <v>44</v>
      </c>
      <c r="H4" s="68" t="s">
        <v>26</v>
      </c>
      <c r="I4" s="19" t="s">
        <v>187</v>
      </c>
      <c r="J4" s="19">
        <v>104</v>
      </c>
      <c r="K4" s="127">
        <v>0</v>
      </c>
      <c r="L4" s="15">
        <f t="shared" ref="L4:L32" si="0">J4*K4</f>
        <v>0</v>
      </c>
    </row>
    <row r="5" spans="1:30" x14ac:dyDescent="0.25">
      <c r="A5" s="17" t="s">
        <v>51</v>
      </c>
      <c r="B5" s="18" t="s">
        <v>127</v>
      </c>
      <c r="C5" s="56" t="s">
        <v>130</v>
      </c>
      <c r="D5" s="19" t="s">
        <v>136</v>
      </c>
      <c r="E5" s="19" t="s">
        <v>46</v>
      </c>
      <c r="F5" s="72">
        <v>15.9</v>
      </c>
      <c r="G5" s="20" t="s">
        <v>44</v>
      </c>
      <c r="H5" s="68" t="s">
        <v>26</v>
      </c>
      <c r="I5" s="19" t="s">
        <v>187</v>
      </c>
      <c r="J5" s="19">
        <v>104</v>
      </c>
      <c r="K5" s="127">
        <v>0</v>
      </c>
      <c r="L5" s="15">
        <f t="shared" si="0"/>
        <v>0</v>
      </c>
    </row>
    <row r="6" spans="1:30" x14ac:dyDescent="0.25">
      <c r="A6" s="17" t="s">
        <v>51</v>
      </c>
      <c r="B6" s="18" t="s">
        <v>127</v>
      </c>
      <c r="C6" s="56" t="s">
        <v>129</v>
      </c>
      <c r="D6" s="19" t="s">
        <v>114</v>
      </c>
      <c r="E6" s="19" t="s">
        <v>35</v>
      </c>
      <c r="F6" s="72">
        <v>6.8</v>
      </c>
      <c r="G6" s="20" t="s">
        <v>44</v>
      </c>
      <c r="H6" s="68" t="s">
        <v>26</v>
      </c>
      <c r="I6" s="19" t="s">
        <v>187</v>
      </c>
      <c r="J6" s="19">
        <v>104</v>
      </c>
      <c r="K6" s="127">
        <v>0</v>
      </c>
      <c r="L6" s="15">
        <f t="shared" si="0"/>
        <v>0</v>
      </c>
    </row>
    <row r="7" spans="1:30" x14ac:dyDescent="0.25">
      <c r="A7" s="17" t="s">
        <v>51</v>
      </c>
      <c r="B7" s="18" t="s">
        <v>127</v>
      </c>
      <c r="C7" s="56" t="s">
        <v>131</v>
      </c>
      <c r="D7" s="19" t="s">
        <v>119</v>
      </c>
      <c r="E7" s="19" t="s">
        <v>34</v>
      </c>
      <c r="F7" s="72">
        <v>1.1000000000000001</v>
      </c>
      <c r="G7" s="20" t="s">
        <v>44</v>
      </c>
      <c r="H7" s="68" t="s">
        <v>36</v>
      </c>
      <c r="I7" s="19" t="s">
        <v>187</v>
      </c>
      <c r="J7" s="19">
        <v>365</v>
      </c>
      <c r="K7" s="127">
        <v>0</v>
      </c>
      <c r="L7" s="15">
        <f t="shared" si="0"/>
        <v>0</v>
      </c>
    </row>
    <row r="8" spans="1:30" x14ac:dyDescent="0.25">
      <c r="A8" s="17" t="s">
        <v>51</v>
      </c>
      <c r="B8" s="18" t="s">
        <v>127</v>
      </c>
      <c r="C8" s="56" t="s">
        <v>132</v>
      </c>
      <c r="D8" s="19" t="s">
        <v>120</v>
      </c>
      <c r="E8" s="19" t="s">
        <v>34</v>
      </c>
      <c r="F8" s="72">
        <v>1.1000000000000001</v>
      </c>
      <c r="G8" s="20" t="s">
        <v>44</v>
      </c>
      <c r="H8" s="68" t="s">
        <v>36</v>
      </c>
      <c r="I8" s="19" t="s">
        <v>187</v>
      </c>
      <c r="J8" s="19">
        <v>365</v>
      </c>
      <c r="K8" s="127">
        <v>0</v>
      </c>
      <c r="L8" s="15">
        <f t="shared" si="0"/>
        <v>0</v>
      </c>
    </row>
    <row r="9" spans="1:30" x14ac:dyDescent="0.25">
      <c r="A9" s="17" t="s">
        <v>51</v>
      </c>
      <c r="B9" s="18" t="s">
        <v>127</v>
      </c>
      <c r="C9" s="56" t="s">
        <v>133</v>
      </c>
      <c r="D9" s="19" t="s">
        <v>134</v>
      </c>
      <c r="E9" s="19" t="s">
        <v>43</v>
      </c>
      <c r="F9" s="72">
        <v>6.2</v>
      </c>
      <c r="G9" s="20" t="s">
        <v>44</v>
      </c>
      <c r="H9" s="68" t="s">
        <v>26</v>
      </c>
      <c r="I9" s="19" t="s">
        <v>187</v>
      </c>
      <c r="J9" s="19">
        <v>104</v>
      </c>
      <c r="K9" s="127">
        <v>0</v>
      </c>
      <c r="L9" s="15">
        <f t="shared" si="0"/>
        <v>0</v>
      </c>
    </row>
    <row r="10" spans="1:30" x14ac:dyDescent="0.25">
      <c r="A10" s="17" t="s">
        <v>53</v>
      </c>
      <c r="B10" s="18" t="s">
        <v>122</v>
      </c>
      <c r="C10" s="56"/>
      <c r="D10" s="19" t="s">
        <v>108</v>
      </c>
      <c r="E10" s="19" t="s">
        <v>35</v>
      </c>
      <c r="F10" s="72">
        <f>2.9*5.9</f>
        <v>17.11</v>
      </c>
      <c r="G10" s="20" t="s">
        <v>123</v>
      </c>
      <c r="H10" s="68" t="s">
        <v>26</v>
      </c>
      <c r="I10" s="19" t="s">
        <v>187</v>
      </c>
      <c r="J10" s="19">
        <v>104</v>
      </c>
      <c r="K10" s="127">
        <v>0</v>
      </c>
      <c r="L10" s="15">
        <f t="shared" si="0"/>
        <v>0</v>
      </c>
    </row>
    <row r="11" spans="1:30" x14ac:dyDescent="0.25">
      <c r="A11" s="17" t="s">
        <v>53</v>
      </c>
      <c r="B11" s="18" t="s">
        <v>122</v>
      </c>
      <c r="C11" s="56"/>
      <c r="D11" s="19" t="s">
        <v>118</v>
      </c>
      <c r="E11" s="19" t="s">
        <v>35</v>
      </c>
      <c r="F11" s="72">
        <f>5.9*5.9</f>
        <v>34.81</v>
      </c>
      <c r="G11" s="20" t="s">
        <v>123</v>
      </c>
      <c r="H11" s="68" t="s">
        <v>26</v>
      </c>
      <c r="I11" s="19" t="s">
        <v>187</v>
      </c>
      <c r="J11" s="19">
        <v>104</v>
      </c>
      <c r="K11" s="127">
        <v>0</v>
      </c>
      <c r="L11" s="15">
        <f t="shared" si="0"/>
        <v>0</v>
      </c>
    </row>
    <row r="12" spans="1:30" x14ac:dyDescent="0.25">
      <c r="A12" s="17" t="s">
        <v>53</v>
      </c>
      <c r="B12" s="18" t="s">
        <v>122</v>
      </c>
      <c r="C12" s="56"/>
      <c r="D12" s="19" t="s">
        <v>25</v>
      </c>
      <c r="E12" s="19" t="s">
        <v>46</v>
      </c>
      <c r="F12" s="72">
        <f>2.9*3.805</f>
        <v>11.0345</v>
      </c>
      <c r="G12" s="20" t="s">
        <v>123</v>
      </c>
      <c r="H12" s="68" t="s">
        <v>26</v>
      </c>
      <c r="I12" s="19" t="s">
        <v>187</v>
      </c>
      <c r="J12" s="19">
        <v>104</v>
      </c>
      <c r="K12" s="127">
        <v>0</v>
      </c>
      <c r="L12" s="15">
        <f t="shared" si="0"/>
        <v>0</v>
      </c>
    </row>
    <row r="13" spans="1:30" x14ac:dyDescent="0.25">
      <c r="A13" s="17" t="s">
        <v>53</v>
      </c>
      <c r="B13" s="18" t="s">
        <v>122</v>
      </c>
      <c r="C13" s="56"/>
      <c r="D13" s="19" t="s">
        <v>121</v>
      </c>
      <c r="E13" s="19" t="s">
        <v>34</v>
      </c>
      <c r="F13" s="72">
        <f>2.9*1.05</f>
        <v>3.0449999999999999</v>
      </c>
      <c r="G13" s="20" t="s">
        <v>123</v>
      </c>
      <c r="H13" s="68" t="s">
        <v>36</v>
      </c>
      <c r="I13" s="19" t="s">
        <v>187</v>
      </c>
      <c r="J13" s="19">
        <v>365</v>
      </c>
      <c r="K13" s="127">
        <v>0</v>
      </c>
      <c r="L13" s="15">
        <f t="shared" si="0"/>
        <v>0</v>
      </c>
    </row>
    <row r="14" spans="1:30" x14ac:dyDescent="0.25">
      <c r="A14" s="17" t="s">
        <v>53</v>
      </c>
      <c r="B14" s="18" t="s">
        <v>122</v>
      </c>
      <c r="C14" s="56"/>
      <c r="D14" s="19" t="s">
        <v>119</v>
      </c>
      <c r="E14" s="19" t="s">
        <v>34</v>
      </c>
      <c r="F14" s="72">
        <f>0.9*1.125</f>
        <v>1.0125</v>
      </c>
      <c r="G14" s="20" t="s">
        <v>123</v>
      </c>
      <c r="H14" s="68" t="s">
        <v>36</v>
      </c>
      <c r="I14" s="19" t="s">
        <v>187</v>
      </c>
      <c r="J14" s="19">
        <v>365</v>
      </c>
      <c r="K14" s="127">
        <v>0</v>
      </c>
      <c r="L14" s="15">
        <f t="shared" si="0"/>
        <v>0</v>
      </c>
    </row>
    <row r="15" spans="1:30" x14ac:dyDescent="0.25">
      <c r="A15" s="17" t="s">
        <v>53</v>
      </c>
      <c r="B15" s="18" t="s">
        <v>122</v>
      </c>
      <c r="C15" s="56"/>
      <c r="D15" s="19" t="s">
        <v>120</v>
      </c>
      <c r="E15" s="19" t="s">
        <v>34</v>
      </c>
      <c r="F15" s="72">
        <f t="shared" ref="F15" si="1">0.9*1.125</f>
        <v>1.0125</v>
      </c>
      <c r="G15" s="20" t="s">
        <v>123</v>
      </c>
      <c r="H15" s="68" t="s">
        <v>36</v>
      </c>
      <c r="I15" s="19" t="s">
        <v>187</v>
      </c>
      <c r="J15" s="19">
        <v>365</v>
      </c>
      <c r="K15" s="127">
        <v>0</v>
      </c>
      <c r="L15" s="15">
        <f t="shared" si="0"/>
        <v>0</v>
      </c>
    </row>
    <row r="16" spans="1:30" x14ac:dyDescent="0.25">
      <c r="A16" s="17" t="s">
        <v>53</v>
      </c>
      <c r="B16" s="18" t="s">
        <v>117</v>
      </c>
      <c r="C16" s="56" t="s">
        <v>82</v>
      </c>
      <c r="D16" s="19" t="s">
        <v>118</v>
      </c>
      <c r="E16" s="19" t="s">
        <v>35</v>
      </c>
      <c r="F16" s="72">
        <v>70.5</v>
      </c>
      <c r="G16" s="20" t="s">
        <v>42</v>
      </c>
      <c r="H16" s="68" t="s">
        <v>26</v>
      </c>
      <c r="I16" s="19" t="s">
        <v>187</v>
      </c>
      <c r="J16" s="19">
        <v>104</v>
      </c>
      <c r="K16" s="127">
        <v>0</v>
      </c>
      <c r="L16" s="15">
        <f t="shared" si="0"/>
        <v>0</v>
      </c>
    </row>
    <row r="17" spans="1:12" x14ac:dyDescent="0.25">
      <c r="A17" s="17" t="s">
        <v>53</v>
      </c>
      <c r="B17" s="18" t="s">
        <v>117</v>
      </c>
      <c r="C17" s="56"/>
      <c r="D17" s="19" t="s">
        <v>121</v>
      </c>
      <c r="E17" s="19" t="s">
        <v>34</v>
      </c>
      <c r="F17" s="72">
        <f>1.3*2.06</f>
        <v>2.6780000000000004</v>
      </c>
      <c r="G17" s="20" t="s">
        <v>109</v>
      </c>
      <c r="H17" s="68" t="s">
        <v>36</v>
      </c>
      <c r="I17" s="19" t="s">
        <v>187</v>
      </c>
      <c r="J17" s="19">
        <v>365</v>
      </c>
      <c r="K17" s="127">
        <v>0</v>
      </c>
      <c r="L17" s="15">
        <f t="shared" si="0"/>
        <v>0</v>
      </c>
    </row>
    <row r="18" spans="1:12" x14ac:dyDescent="0.25">
      <c r="A18" s="17" t="s">
        <v>53</v>
      </c>
      <c r="B18" s="18" t="s">
        <v>117</v>
      </c>
      <c r="C18" s="56"/>
      <c r="D18" s="19" t="s">
        <v>119</v>
      </c>
      <c r="E18" s="19" t="s">
        <v>34</v>
      </c>
      <c r="F18" s="72">
        <f>1.2*9</f>
        <v>10.799999999999999</v>
      </c>
      <c r="G18" s="20" t="s">
        <v>109</v>
      </c>
      <c r="H18" s="68" t="s">
        <v>36</v>
      </c>
      <c r="I18" s="19" t="s">
        <v>187</v>
      </c>
      <c r="J18" s="19">
        <v>365</v>
      </c>
      <c r="K18" s="127">
        <v>0</v>
      </c>
      <c r="L18" s="15">
        <f t="shared" si="0"/>
        <v>0</v>
      </c>
    </row>
    <row r="19" spans="1:12" x14ac:dyDescent="0.25">
      <c r="A19" s="17" t="s">
        <v>53</v>
      </c>
      <c r="B19" s="18" t="s">
        <v>117</v>
      </c>
      <c r="C19" s="56"/>
      <c r="D19" s="19" t="s">
        <v>120</v>
      </c>
      <c r="E19" s="19" t="s">
        <v>34</v>
      </c>
      <c r="F19" s="72">
        <f>1.2*9</f>
        <v>10.799999999999999</v>
      </c>
      <c r="G19" s="20" t="s">
        <v>109</v>
      </c>
      <c r="H19" s="68" t="s">
        <v>36</v>
      </c>
      <c r="I19" s="19" t="s">
        <v>187</v>
      </c>
      <c r="J19" s="19">
        <v>365</v>
      </c>
      <c r="K19" s="127">
        <v>0</v>
      </c>
      <c r="L19" s="15">
        <f t="shared" si="0"/>
        <v>0</v>
      </c>
    </row>
    <row r="20" spans="1:12" x14ac:dyDescent="0.25">
      <c r="A20" s="17" t="s">
        <v>52</v>
      </c>
      <c r="B20" s="18" t="s">
        <v>81</v>
      </c>
      <c r="C20" s="56" t="s">
        <v>95</v>
      </c>
      <c r="D20" s="19" t="s">
        <v>112</v>
      </c>
      <c r="E20" s="19" t="s">
        <v>35</v>
      </c>
      <c r="F20" s="72">
        <v>50.04</v>
      </c>
      <c r="G20" s="20" t="s">
        <v>42</v>
      </c>
      <c r="H20" s="68" t="s">
        <v>26</v>
      </c>
      <c r="I20" s="19" t="s">
        <v>187</v>
      </c>
      <c r="J20" s="19">
        <v>104</v>
      </c>
      <c r="K20" s="127">
        <v>0</v>
      </c>
      <c r="L20" s="15">
        <f t="shared" si="0"/>
        <v>0</v>
      </c>
    </row>
    <row r="21" spans="1:12" x14ac:dyDescent="0.25">
      <c r="A21" s="17" t="s">
        <v>52</v>
      </c>
      <c r="B21" s="18" t="s">
        <v>81</v>
      </c>
      <c r="C21" s="56" t="s">
        <v>96</v>
      </c>
      <c r="D21" s="19" t="s">
        <v>111</v>
      </c>
      <c r="E21" s="19" t="s">
        <v>35</v>
      </c>
      <c r="F21" s="72">
        <v>29.86</v>
      </c>
      <c r="G21" s="20" t="s">
        <v>42</v>
      </c>
      <c r="H21" s="68" t="s">
        <v>26</v>
      </c>
      <c r="I21" s="19" t="s">
        <v>187</v>
      </c>
      <c r="J21" s="19">
        <v>104</v>
      </c>
      <c r="K21" s="127">
        <v>0</v>
      </c>
      <c r="L21" s="15">
        <f t="shared" si="0"/>
        <v>0</v>
      </c>
    </row>
    <row r="22" spans="1:12" x14ac:dyDescent="0.25">
      <c r="A22" s="17" t="s">
        <v>52</v>
      </c>
      <c r="B22" s="18" t="s">
        <v>81</v>
      </c>
      <c r="C22" s="56" t="s">
        <v>97</v>
      </c>
      <c r="D22" s="19" t="s">
        <v>41</v>
      </c>
      <c r="E22" s="19" t="s">
        <v>34</v>
      </c>
      <c r="F22" s="72">
        <v>16.21</v>
      </c>
      <c r="G22" s="20" t="s">
        <v>109</v>
      </c>
      <c r="H22" s="68" t="s">
        <v>36</v>
      </c>
      <c r="I22" s="19" t="s">
        <v>187</v>
      </c>
      <c r="J22" s="19">
        <v>365</v>
      </c>
      <c r="K22" s="127">
        <v>0</v>
      </c>
      <c r="L22" s="15">
        <f t="shared" si="0"/>
        <v>0</v>
      </c>
    </row>
    <row r="23" spans="1:12" x14ac:dyDescent="0.25">
      <c r="A23" s="17" t="s">
        <v>52</v>
      </c>
      <c r="B23" s="18" t="s">
        <v>81</v>
      </c>
      <c r="C23" s="56" t="s">
        <v>98</v>
      </c>
      <c r="D23" s="19" t="s">
        <v>110</v>
      </c>
      <c r="E23" s="19" t="s">
        <v>35</v>
      </c>
      <c r="F23" s="72">
        <v>23.78</v>
      </c>
      <c r="G23" s="20" t="s">
        <v>109</v>
      </c>
      <c r="H23" s="68" t="s">
        <v>26</v>
      </c>
      <c r="I23" s="19" t="s">
        <v>187</v>
      </c>
      <c r="J23" s="19">
        <v>104</v>
      </c>
      <c r="K23" s="127">
        <v>0</v>
      </c>
      <c r="L23" s="15">
        <f t="shared" si="0"/>
        <v>0</v>
      </c>
    </row>
    <row r="24" spans="1:12" x14ac:dyDescent="0.25">
      <c r="A24" s="17" t="s">
        <v>52</v>
      </c>
      <c r="B24" s="18" t="s">
        <v>81</v>
      </c>
      <c r="C24" s="56" t="s">
        <v>99</v>
      </c>
      <c r="D24" s="19" t="s">
        <v>114</v>
      </c>
      <c r="E24" s="19" t="s">
        <v>35</v>
      </c>
      <c r="F24" s="72">
        <v>5.82</v>
      </c>
      <c r="G24" s="20" t="s">
        <v>42</v>
      </c>
      <c r="H24" s="68" t="s">
        <v>26</v>
      </c>
      <c r="I24" s="19" t="s">
        <v>187</v>
      </c>
      <c r="J24" s="19">
        <v>104</v>
      </c>
      <c r="K24" s="127">
        <v>0</v>
      </c>
      <c r="L24" s="15">
        <f t="shared" si="0"/>
        <v>0</v>
      </c>
    </row>
    <row r="25" spans="1:12" x14ac:dyDescent="0.25">
      <c r="A25" s="17" t="s">
        <v>52</v>
      </c>
      <c r="B25" s="18" t="s">
        <v>81</v>
      </c>
      <c r="C25" s="56" t="s">
        <v>100</v>
      </c>
      <c r="D25" s="19" t="s">
        <v>25</v>
      </c>
      <c r="E25" s="19" t="s">
        <v>46</v>
      </c>
      <c r="F25" s="72">
        <v>9.9700000000000006</v>
      </c>
      <c r="G25" s="20" t="s">
        <v>24</v>
      </c>
      <c r="H25" s="68" t="s">
        <v>26</v>
      </c>
      <c r="I25" s="19" t="s">
        <v>187</v>
      </c>
      <c r="J25" s="19">
        <v>104</v>
      </c>
      <c r="K25" s="127">
        <v>0</v>
      </c>
      <c r="L25" s="15">
        <f t="shared" si="0"/>
        <v>0</v>
      </c>
    </row>
    <row r="26" spans="1:12" x14ac:dyDescent="0.25">
      <c r="A26" s="17" t="s">
        <v>52</v>
      </c>
      <c r="B26" s="18" t="s">
        <v>81</v>
      </c>
      <c r="C26" s="56" t="s">
        <v>101</v>
      </c>
      <c r="D26" s="19" t="s">
        <v>108</v>
      </c>
      <c r="E26" s="19" t="s">
        <v>35</v>
      </c>
      <c r="F26" s="72">
        <v>6.78</v>
      </c>
      <c r="G26" s="20" t="s">
        <v>109</v>
      </c>
      <c r="H26" s="68" t="s">
        <v>26</v>
      </c>
      <c r="I26" s="19" t="s">
        <v>187</v>
      </c>
      <c r="J26" s="19">
        <v>104</v>
      </c>
      <c r="K26" s="127">
        <v>0</v>
      </c>
      <c r="L26" s="15">
        <f t="shared" si="0"/>
        <v>0</v>
      </c>
    </row>
    <row r="27" spans="1:12" x14ac:dyDescent="0.25">
      <c r="A27" s="17" t="s">
        <v>52</v>
      </c>
      <c r="B27" s="18" t="s">
        <v>81</v>
      </c>
      <c r="C27" s="56" t="s">
        <v>102</v>
      </c>
      <c r="D27" s="19" t="s">
        <v>45</v>
      </c>
      <c r="E27" s="19" t="s">
        <v>34</v>
      </c>
      <c r="F27" s="72">
        <v>3.26</v>
      </c>
      <c r="G27" s="20" t="s">
        <v>107</v>
      </c>
      <c r="H27" s="68" t="s">
        <v>36</v>
      </c>
      <c r="I27" s="19" t="s">
        <v>187</v>
      </c>
      <c r="J27" s="19">
        <v>365</v>
      </c>
      <c r="K27" s="127">
        <v>0</v>
      </c>
      <c r="L27" s="15">
        <f t="shared" si="0"/>
        <v>0</v>
      </c>
    </row>
    <row r="28" spans="1:12" x14ac:dyDescent="0.25">
      <c r="A28" s="17" t="s">
        <v>52</v>
      </c>
      <c r="B28" s="18" t="s">
        <v>81</v>
      </c>
      <c r="C28" s="56" t="s">
        <v>103</v>
      </c>
      <c r="D28" s="19" t="s">
        <v>45</v>
      </c>
      <c r="E28" s="19" t="s">
        <v>34</v>
      </c>
      <c r="F28" s="72">
        <v>3.26</v>
      </c>
      <c r="G28" s="20" t="s">
        <v>107</v>
      </c>
      <c r="H28" s="68" t="s">
        <v>36</v>
      </c>
      <c r="I28" s="19" t="s">
        <v>187</v>
      </c>
      <c r="J28" s="19">
        <v>365</v>
      </c>
      <c r="K28" s="127">
        <v>0</v>
      </c>
      <c r="L28" s="15">
        <f t="shared" si="0"/>
        <v>0</v>
      </c>
    </row>
    <row r="29" spans="1:12" x14ac:dyDescent="0.25">
      <c r="A29" s="17" t="s">
        <v>52</v>
      </c>
      <c r="B29" s="18" t="s">
        <v>81</v>
      </c>
      <c r="C29" s="56" t="s">
        <v>104</v>
      </c>
      <c r="D29" s="19" t="s">
        <v>40</v>
      </c>
      <c r="E29" s="19" t="s">
        <v>34</v>
      </c>
      <c r="F29" s="72">
        <v>3.84</v>
      </c>
      <c r="G29" s="20" t="s">
        <v>107</v>
      </c>
      <c r="H29" s="68" t="s">
        <v>36</v>
      </c>
      <c r="I29" s="19" t="s">
        <v>187</v>
      </c>
      <c r="J29" s="19">
        <v>365</v>
      </c>
      <c r="K29" s="127">
        <v>0</v>
      </c>
      <c r="L29" s="15">
        <f t="shared" si="0"/>
        <v>0</v>
      </c>
    </row>
    <row r="30" spans="1:12" x14ac:dyDescent="0.25">
      <c r="A30" s="17" t="s">
        <v>52</v>
      </c>
      <c r="B30" s="18" t="s">
        <v>81</v>
      </c>
      <c r="C30" s="56" t="s">
        <v>105</v>
      </c>
      <c r="D30" s="19" t="s">
        <v>45</v>
      </c>
      <c r="E30" s="19" t="s">
        <v>34</v>
      </c>
      <c r="F30" s="72">
        <v>3.26</v>
      </c>
      <c r="G30" s="20" t="s">
        <v>107</v>
      </c>
      <c r="H30" s="68" t="s">
        <v>36</v>
      </c>
      <c r="I30" s="19" t="s">
        <v>187</v>
      </c>
      <c r="J30" s="19">
        <v>365</v>
      </c>
      <c r="K30" s="127">
        <v>0</v>
      </c>
      <c r="L30" s="15">
        <f t="shared" si="0"/>
        <v>0</v>
      </c>
    </row>
    <row r="31" spans="1:12" x14ac:dyDescent="0.25">
      <c r="A31" s="17" t="s">
        <v>52</v>
      </c>
      <c r="B31" s="18" t="s">
        <v>81</v>
      </c>
      <c r="C31" s="56" t="s">
        <v>106</v>
      </c>
      <c r="D31" s="19" t="s">
        <v>45</v>
      </c>
      <c r="E31" s="19" t="s">
        <v>34</v>
      </c>
      <c r="F31" s="72">
        <v>3.26</v>
      </c>
      <c r="G31" s="20" t="s">
        <v>107</v>
      </c>
      <c r="H31" s="68" t="s">
        <v>36</v>
      </c>
      <c r="I31" s="19" t="s">
        <v>187</v>
      </c>
      <c r="J31" s="19">
        <v>365</v>
      </c>
      <c r="K31" s="127">
        <v>0</v>
      </c>
      <c r="L31" s="15">
        <f t="shared" si="0"/>
        <v>0</v>
      </c>
    </row>
    <row r="32" spans="1:12" x14ac:dyDescent="0.25">
      <c r="A32" s="17" t="s">
        <v>52</v>
      </c>
      <c r="B32" s="18" t="s">
        <v>81</v>
      </c>
      <c r="C32" s="56"/>
      <c r="D32" s="19" t="s">
        <v>115</v>
      </c>
      <c r="E32" s="19" t="s">
        <v>78</v>
      </c>
      <c r="F32" s="72">
        <f>(8*1.25*5)+(4*1.25*3.55)+(4*1.25*3.8)</f>
        <v>86.75</v>
      </c>
      <c r="G32" s="20" t="s">
        <v>42</v>
      </c>
      <c r="H32" s="68" t="s">
        <v>26</v>
      </c>
      <c r="I32" s="19" t="s">
        <v>187</v>
      </c>
      <c r="J32" s="19">
        <v>104</v>
      </c>
      <c r="K32" s="127">
        <v>0</v>
      </c>
      <c r="L32" s="15">
        <f t="shared" si="0"/>
        <v>0</v>
      </c>
    </row>
    <row r="33" spans="1:12" s="42" customFormat="1" ht="15.75" thickBot="1" x14ac:dyDescent="0.3">
      <c r="A33" s="80"/>
      <c r="B33" s="81"/>
      <c r="C33" s="82"/>
      <c r="D33" s="83"/>
      <c r="E33" s="83"/>
      <c r="F33" s="84"/>
      <c r="G33" s="85"/>
      <c r="H33" s="83"/>
      <c r="I33" s="120"/>
      <c r="J33" s="86"/>
      <c r="K33" s="87"/>
      <c r="L33" s="87"/>
    </row>
    <row r="34" spans="1:12" ht="15.75" thickBot="1" x14ac:dyDescent="0.3">
      <c r="A34" s="88" t="s">
        <v>50</v>
      </c>
      <c r="B34" s="89"/>
      <c r="C34" s="90"/>
      <c r="D34" s="89"/>
      <c r="E34" s="89"/>
      <c r="F34" s="89"/>
      <c r="G34" s="89"/>
      <c r="H34" s="89"/>
      <c r="I34" s="121"/>
      <c r="J34" s="89"/>
      <c r="K34" s="89"/>
      <c r="L34" s="92">
        <f>SUM(L4:L32)</f>
        <v>0</v>
      </c>
    </row>
  </sheetData>
  <sheetProtection algorithmName="SHA-512" hashValue="GK1T3OoG6tozpdgSXs/jACau6iSlLvcLJ8C1Rx5RWwjs+xM7a4rCpIA3tqU5PNJsNHn9Dzld3eQfshCQMH2x/g==" saltValue="eJL5b45wmRQh43o1k4Dyug==" spinCount="100000" sheet="1" objects="1" scenarios="1"/>
  <sortState xmlns:xlrd2="http://schemas.microsoft.com/office/spreadsheetml/2017/richdata2" ref="A5:L32">
    <sortCondition ref="A5:A32"/>
    <sortCondition ref="B5:B32"/>
  </sortState>
  <phoneticPr fontId="29" type="noConversion"/>
  <pageMargins left="0.70866141732283472" right="0.70866141732283472" top="0.74803149606299213" bottom="0.74803149606299213" header="0.31496062992125984" footer="0.31496062992125984"/>
  <pageSetup paperSize="9" scale="5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692E0-76C3-4BB6-9CD2-0142D2B529F6}">
  <sheetPr>
    <pageSetUpPr fitToPage="1"/>
  </sheetPr>
  <dimension ref="A1:AD37"/>
  <sheetViews>
    <sheetView view="pageBreakPreview" zoomScale="70" zoomScaleNormal="100" zoomScaleSheetLayoutView="70" workbookViewId="0">
      <pane ySplit="3" topLeftCell="A4" activePane="bottomLeft" state="frozen"/>
      <selection activeCell="A30" sqref="A30"/>
      <selection pane="bottomLeft" activeCell="K15" sqref="K15"/>
    </sheetView>
  </sheetViews>
  <sheetFormatPr defaultColWidth="8.125" defaultRowHeight="15" x14ac:dyDescent="0.25"/>
  <cols>
    <col min="1" max="1" width="31.125" style="6" customWidth="1"/>
    <col min="2" max="2" width="27" style="5" customWidth="1"/>
    <col min="3" max="3" width="9.625" style="54" customWidth="1"/>
    <col min="4" max="4" width="30.625" style="6" bestFit="1" customWidth="1"/>
    <col min="5" max="5" width="23.125" style="6" customWidth="1"/>
    <col min="6" max="6" width="13.75" style="70" bestFit="1" customWidth="1"/>
    <col min="7" max="7" width="19.25" style="5" bestFit="1" customWidth="1"/>
    <col min="8" max="10" width="16.625" style="6" customWidth="1"/>
    <col min="11" max="12" width="15.75" style="42" customWidth="1"/>
    <col min="13" max="16384" width="8.125" style="6"/>
  </cols>
  <sheetData>
    <row r="1" spans="1:30" s="46" customFormat="1" ht="18" x14ac:dyDescent="0.25">
      <c r="A1" s="46" t="s">
        <v>189</v>
      </c>
      <c r="F1" s="69"/>
      <c r="I1" s="117"/>
    </row>
    <row r="2" spans="1:30" x14ac:dyDescent="0.25">
      <c r="K2" s="62"/>
      <c r="L2" s="62"/>
      <c r="N2" s="42"/>
      <c r="O2" s="42"/>
      <c r="P2" s="42"/>
      <c r="Q2" s="42"/>
      <c r="R2" s="42"/>
      <c r="S2" s="42"/>
      <c r="T2" s="42"/>
      <c r="U2" s="42"/>
      <c r="V2" s="42"/>
      <c r="W2" s="42"/>
      <c r="X2" s="42"/>
      <c r="Y2" s="42"/>
      <c r="Z2" s="42"/>
      <c r="AA2" s="42"/>
      <c r="AB2" s="42"/>
      <c r="AC2" s="42"/>
      <c r="AD2" s="42"/>
    </row>
    <row r="3" spans="1:30" s="7" customFormat="1" ht="40.5" x14ac:dyDescent="0.25">
      <c r="A3" s="47" t="s">
        <v>9</v>
      </c>
      <c r="B3" s="48" t="s">
        <v>10</v>
      </c>
      <c r="C3" s="55" t="s">
        <v>11</v>
      </c>
      <c r="D3" s="48" t="s">
        <v>12</v>
      </c>
      <c r="E3" s="48" t="s">
        <v>13</v>
      </c>
      <c r="F3" s="71" t="s">
        <v>14</v>
      </c>
      <c r="G3" s="48" t="s">
        <v>15</v>
      </c>
      <c r="H3" s="48" t="s">
        <v>16</v>
      </c>
      <c r="I3" s="118" t="s">
        <v>188</v>
      </c>
      <c r="J3" s="48" t="s">
        <v>198</v>
      </c>
      <c r="K3" s="48" t="s">
        <v>185</v>
      </c>
      <c r="L3" s="48" t="s">
        <v>17</v>
      </c>
      <c r="M3" s="21"/>
    </row>
    <row r="4" spans="1:30" x14ac:dyDescent="0.25">
      <c r="A4" s="17" t="s">
        <v>51</v>
      </c>
      <c r="B4" s="18" t="s">
        <v>190</v>
      </c>
      <c r="C4" s="56" t="s">
        <v>128</v>
      </c>
      <c r="D4" s="19" t="s">
        <v>39</v>
      </c>
      <c r="E4" s="19" t="s">
        <v>35</v>
      </c>
      <c r="F4" s="72">
        <v>17.7</v>
      </c>
      <c r="G4" s="20" t="s">
        <v>123</v>
      </c>
      <c r="H4" s="68" t="s">
        <v>26</v>
      </c>
      <c r="I4" s="119" t="s">
        <v>37</v>
      </c>
      <c r="J4" s="57">
        <v>2</v>
      </c>
      <c r="K4" s="127">
        <v>0</v>
      </c>
      <c r="L4" s="15">
        <f>J4*K4</f>
        <v>0</v>
      </c>
    </row>
    <row r="5" spans="1:30" x14ac:dyDescent="0.25">
      <c r="A5" s="17" t="s">
        <v>51</v>
      </c>
      <c r="B5" s="18" t="s">
        <v>190</v>
      </c>
      <c r="C5" s="56" t="s">
        <v>130</v>
      </c>
      <c r="D5" s="19" t="s">
        <v>124</v>
      </c>
      <c r="E5" s="19" t="s">
        <v>35</v>
      </c>
      <c r="F5" s="72">
        <v>6.3</v>
      </c>
      <c r="G5" s="20" t="s">
        <v>123</v>
      </c>
      <c r="H5" s="68" t="s">
        <v>26</v>
      </c>
      <c r="I5" s="119" t="s">
        <v>37</v>
      </c>
      <c r="J5" s="57">
        <v>2</v>
      </c>
      <c r="K5" s="127">
        <v>0</v>
      </c>
      <c r="L5" s="15">
        <f t="shared" ref="L5:L31" si="0">J5*K5</f>
        <v>0</v>
      </c>
    </row>
    <row r="6" spans="1:30" x14ac:dyDescent="0.25">
      <c r="A6" s="17" t="s">
        <v>51</v>
      </c>
      <c r="B6" s="18" t="s">
        <v>190</v>
      </c>
      <c r="C6" s="56" t="s">
        <v>129</v>
      </c>
      <c r="D6" s="19" t="s">
        <v>125</v>
      </c>
      <c r="E6" s="19" t="s">
        <v>35</v>
      </c>
      <c r="F6" s="72">
        <v>4.8</v>
      </c>
      <c r="G6" s="20" t="s">
        <v>123</v>
      </c>
      <c r="H6" s="68" t="s">
        <v>26</v>
      </c>
      <c r="I6" s="119" t="s">
        <v>37</v>
      </c>
      <c r="J6" s="57">
        <v>2</v>
      </c>
      <c r="K6" s="127">
        <v>0</v>
      </c>
      <c r="L6" s="15">
        <f t="shared" si="0"/>
        <v>0</v>
      </c>
    </row>
    <row r="7" spans="1:30" x14ac:dyDescent="0.25">
      <c r="A7" s="17" t="s">
        <v>51</v>
      </c>
      <c r="B7" s="18" t="s">
        <v>190</v>
      </c>
      <c r="C7" s="56" t="s">
        <v>131</v>
      </c>
      <c r="D7" s="19" t="s">
        <v>137</v>
      </c>
      <c r="E7" s="19" t="s">
        <v>35</v>
      </c>
      <c r="F7" s="72">
        <v>4.7</v>
      </c>
      <c r="G7" s="20" t="s">
        <v>123</v>
      </c>
      <c r="H7" s="68" t="s">
        <v>26</v>
      </c>
      <c r="I7" s="119" t="s">
        <v>37</v>
      </c>
      <c r="J7" s="57">
        <v>2</v>
      </c>
      <c r="K7" s="127">
        <v>0</v>
      </c>
      <c r="L7" s="15">
        <f t="shared" si="0"/>
        <v>0</v>
      </c>
    </row>
    <row r="8" spans="1:30" x14ac:dyDescent="0.25">
      <c r="A8" s="17" t="s">
        <v>51</v>
      </c>
      <c r="B8" s="18" t="s">
        <v>190</v>
      </c>
      <c r="C8" s="56" t="s">
        <v>132</v>
      </c>
      <c r="D8" s="19" t="s">
        <v>126</v>
      </c>
      <c r="E8" s="19" t="s">
        <v>34</v>
      </c>
      <c r="F8" s="72">
        <v>2.2000000000000002</v>
      </c>
      <c r="G8" s="20" t="s">
        <v>123</v>
      </c>
      <c r="H8" s="68" t="s">
        <v>36</v>
      </c>
      <c r="I8" s="119" t="s">
        <v>37</v>
      </c>
      <c r="J8" s="57">
        <v>2</v>
      </c>
      <c r="K8" s="127">
        <v>0</v>
      </c>
      <c r="L8" s="15">
        <f t="shared" si="0"/>
        <v>0</v>
      </c>
    </row>
    <row r="9" spans="1:30" x14ac:dyDescent="0.25">
      <c r="A9" s="17" t="s">
        <v>51</v>
      </c>
      <c r="B9" s="18" t="s">
        <v>193</v>
      </c>
      <c r="C9" s="56"/>
      <c r="D9" s="19" t="s">
        <v>54</v>
      </c>
      <c r="E9" s="19" t="s">
        <v>195</v>
      </c>
      <c r="F9" s="72">
        <v>37.5</v>
      </c>
      <c r="G9" s="20"/>
      <c r="H9" s="68" t="s">
        <v>194</v>
      </c>
      <c r="I9" s="119" t="s">
        <v>37</v>
      </c>
      <c r="J9" s="57">
        <v>5</v>
      </c>
      <c r="K9" s="127">
        <v>0</v>
      </c>
      <c r="L9" s="15">
        <f t="shared" ref="L9:L17" si="1">J9*K9</f>
        <v>0</v>
      </c>
    </row>
    <row r="10" spans="1:30" x14ac:dyDescent="0.25">
      <c r="A10" s="17" t="s">
        <v>53</v>
      </c>
      <c r="B10" s="18" t="s">
        <v>191</v>
      </c>
      <c r="C10" s="56"/>
      <c r="D10" s="19" t="s">
        <v>39</v>
      </c>
      <c r="E10" s="19" t="s">
        <v>35</v>
      </c>
      <c r="F10" s="72">
        <f>(2.8*4.055)+(1.575*1.925)</f>
        <v>14.385874999999999</v>
      </c>
      <c r="G10" s="20" t="s">
        <v>123</v>
      </c>
      <c r="H10" s="68" t="s">
        <v>26</v>
      </c>
      <c r="I10" s="119" t="s">
        <v>37</v>
      </c>
      <c r="J10" s="57">
        <v>1</v>
      </c>
      <c r="K10" s="127">
        <v>0</v>
      </c>
      <c r="L10" s="15">
        <f t="shared" si="1"/>
        <v>0</v>
      </c>
    </row>
    <row r="11" spans="1:30" x14ac:dyDescent="0.25">
      <c r="A11" s="17" t="s">
        <v>53</v>
      </c>
      <c r="B11" s="18" t="s">
        <v>191</v>
      </c>
      <c r="C11" s="56"/>
      <c r="D11" s="19" t="s">
        <v>126</v>
      </c>
      <c r="E11" s="19" t="s">
        <v>34</v>
      </c>
      <c r="F11" s="72">
        <f>1.2*1.8</f>
        <v>2.16</v>
      </c>
      <c r="G11" s="20" t="s">
        <v>123</v>
      </c>
      <c r="H11" s="68" t="s">
        <v>36</v>
      </c>
      <c r="I11" s="119" t="s">
        <v>37</v>
      </c>
      <c r="J11" s="57">
        <v>1</v>
      </c>
      <c r="K11" s="127">
        <v>0</v>
      </c>
      <c r="L11" s="15">
        <f t="shared" si="1"/>
        <v>0</v>
      </c>
    </row>
    <row r="12" spans="1:30" x14ac:dyDescent="0.25">
      <c r="A12" s="17" t="s">
        <v>53</v>
      </c>
      <c r="B12" s="18" t="s">
        <v>197</v>
      </c>
      <c r="C12" s="56"/>
      <c r="D12" s="19" t="s">
        <v>56</v>
      </c>
      <c r="E12" s="19" t="s">
        <v>195</v>
      </c>
      <c r="F12" s="72">
        <v>16.5</v>
      </c>
      <c r="G12" s="20"/>
      <c r="H12" s="68" t="s">
        <v>194</v>
      </c>
      <c r="I12" s="119" t="s">
        <v>37</v>
      </c>
      <c r="J12" s="57">
        <v>5</v>
      </c>
      <c r="K12" s="127">
        <v>0</v>
      </c>
      <c r="L12" s="15">
        <f t="shared" si="1"/>
        <v>0</v>
      </c>
    </row>
    <row r="13" spans="1:30" x14ac:dyDescent="0.25">
      <c r="A13" s="17" t="s">
        <v>53</v>
      </c>
      <c r="B13" s="18" t="s">
        <v>192</v>
      </c>
      <c r="C13" s="56"/>
      <c r="D13" s="19" t="s">
        <v>39</v>
      </c>
      <c r="E13" s="19" t="s">
        <v>35</v>
      </c>
      <c r="F13" s="72">
        <f>2.3*4.6</f>
        <v>10.579999999999998</v>
      </c>
      <c r="G13" s="20" t="s">
        <v>123</v>
      </c>
      <c r="H13" s="68" t="s">
        <v>26</v>
      </c>
      <c r="I13" s="119" t="s">
        <v>37</v>
      </c>
      <c r="J13" s="57">
        <v>2</v>
      </c>
      <c r="K13" s="127">
        <v>0</v>
      </c>
      <c r="L13" s="15">
        <f t="shared" si="1"/>
        <v>0</v>
      </c>
    </row>
    <row r="14" spans="1:30" x14ac:dyDescent="0.25">
      <c r="A14" s="17" t="s">
        <v>53</v>
      </c>
      <c r="B14" s="18" t="s">
        <v>192</v>
      </c>
      <c r="C14" s="56"/>
      <c r="D14" s="19" t="s">
        <v>124</v>
      </c>
      <c r="E14" s="19" t="s">
        <v>35</v>
      </c>
      <c r="F14" s="72">
        <f>2.3*3.6</f>
        <v>8.2799999999999994</v>
      </c>
      <c r="G14" s="20" t="s">
        <v>123</v>
      </c>
      <c r="H14" s="68" t="s">
        <v>26</v>
      </c>
      <c r="I14" s="119" t="s">
        <v>37</v>
      </c>
      <c r="J14" s="57">
        <v>2</v>
      </c>
      <c r="K14" s="127">
        <v>0</v>
      </c>
      <c r="L14" s="15">
        <f t="shared" si="1"/>
        <v>0</v>
      </c>
    </row>
    <row r="15" spans="1:30" x14ac:dyDescent="0.25">
      <c r="A15" s="17" t="s">
        <v>53</v>
      </c>
      <c r="B15" s="18" t="s">
        <v>192</v>
      </c>
      <c r="C15" s="56"/>
      <c r="D15" s="19" t="s">
        <v>125</v>
      </c>
      <c r="E15" s="19" t="s">
        <v>35</v>
      </c>
      <c r="F15" s="72">
        <f>2.3*2.38</f>
        <v>5.4739999999999993</v>
      </c>
      <c r="G15" s="20" t="s">
        <v>123</v>
      </c>
      <c r="H15" s="68" t="s">
        <v>26</v>
      </c>
      <c r="I15" s="119" t="s">
        <v>37</v>
      </c>
      <c r="J15" s="57">
        <v>2</v>
      </c>
      <c r="K15" s="127">
        <v>0</v>
      </c>
      <c r="L15" s="15">
        <f t="shared" si="1"/>
        <v>0</v>
      </c>
    </row>
    <row r="16" spans="1:30" x14ac:dyDescent="0.25">
      <c r="A16" s="17" t="s">
        <v>53</v>
      </c>
      <c r="B16" s="18" t="s">
        <v>192</v>
      </c>
      <c r="C16" s="56"/>
      <c r="D16" s="19" t="s">
        <v>126</v>
      </c>
      <c r="E16" s="19" t="s">
        <v>34</v>
      </c>
      <c r="F16" s="72">
        <f>2.3*1.255</f>
        <v>2.8864999999999994</v>
      </c>
      <c r="G16" s="20" t="s">
        <v>123</v>
      </c>
      <c r="H16" s="68" t="s">
        <v>36</v>
      </c>
      <c r="I16" s="119" t="s">
        <v>37</v>
      </c>
      <c r="J16" s="57">
        <v>2</v>
      </c>
      <c r="K16" s="127">
        <v>0</v>
      </c>
      <c r="L16" s="15">
        <f t="shared" si="1"/>
        <v>0</v>
      </c>
    </row>
    <row r="17" spans="1:12" x14ac:dyDescent="0.25">
      <c r="A17" s="17" t="s">
        <v>53</v>
      </c>
      <c r="B17" s="18" t="s">
        <v>196</v>
      </c>
      <c r="C17" s="56"/>
      <c r="D17" s="19" t="s">
        <v>55</v>
      </c>
      <c r="E17" s="19" t="s">
        <v>195</v>
      </c>
      <c r="F17" s="72">
        <v>27.2</v>
      </c>
      <c r="G17" s="20"/>
      <c r="H17" s="68" t="s">
        <v>194</v>
      </c>
      <c r="I17" s="119" t="s">
        <v>37</v>
      </c>
      <c r="J17" s="19">
        <v>3</v>
      </c>
      <c r="K17" s="127">
        <v>0</v>
      </c>
      <c r="L17" s="15">
        <f t="shared" si="1"/>
        <v>0</v>
      </c>
    </row>
    <row r="18" spans="1:12" x14ac:dyDescent="0.25">
      <c r="A18" s="17" t="s">
        <v>53</v>
      </c>
      <c r="B18" s="18" t="s">
        <v>122</v>
      </c>
      <c r="C18" s="56"/>
      <c r="D18" s="19" t="s">
        <v>116</v>
      </c>
      <c r="E18" s="19" t="s">
        <v>43</v>
      </c>
      <c r="F18" s="72">
        <f t="shared" ref="F18" si="2">0.9*1.125</f>
        <v>1.0125</v>
      </c>
      <c r="G18" s="20" t="s">
        <v>123</v>
      </c>
      <c r="H18" s="19" t="s">
        <v>80</v>
      </c>
      <c r="I18" s="19" t="s">
        <v>80</v>
      </c>
      <c r="J18" s="19" t="s">
        <v>80</v>
      </c>
      <c r="K18" s="73"/>
      <c r="L18" s="73"/>
    </row>
    <row r="19" spans="1:12" x14ac:dyDescent="0.25">
      <c r="A19" s="17" t="s">
        <v>52</v>
      </c>
      <c r="B19" s="18" t="s">
        <v>81</v>
      </c>
      <c r="C19" s="56" t="s">
        <v>82</v>
      </c>
      <c r="D19" s="19" t="s">
        <v>113</v>
      </c>
      <c r="E19" s="19" t="s">
        <v>79</v>
      </c>
      <c r="F19" s="72">
        <v>20.350000000000001</v>
      </c>
      <c r="G19" s="20" t="s">
        <v>24</v>
      </c>
      <c r="H19" s="68" t="s">
        <v>26</v>
      </c>
      <c r="I19" s="119" t="s">
        <v>37</v>
      </c>
      <c r="J19" s="57">
        <v>1</v>
      </c>
      <c r="K19" s="127">
        <v>0</v>
      </c>
      <c r="L19" s="15">
        <f t="shared" si="0"/>
        <v>0</v>
      </c>
    </row>
    <row r="20" spans="1:12" x14ac:dyDescent="0.25">
      <c r="A20" s="17" t="s">
        <v>52</v>
      </c>
      <c r="B20" s="18" t="s">
        <v>81</v>
      </c>
      <c r="C20" s="56" t="s">
        <v>83</v>
      </c>
      <c r="D20" s="19" t="s">
        <v>113</v>
      </c>
      <c r="E20" s="19" t="s">
        <v>79</v>
      </c>
      <c r="F20" s="72">
        <v>20.350000000000001</v>
      </c>
      <c r="G20" s="20" t="s">
        <v>24</v>
      </c>
      <c r="H20" s="68" t="s">
        <v>26</v>
      </c>
      <c r="I20" s="119" t="s">
        <v>37</v>
      </c>
      <c r="J20" s="57">
        <v>1</v>
      </c>
      <c r="K20" s="127">
        <v>0</v>
      </c>
      <c r="L20" s="15">
        <f t="shared" si="0"/>
        <v>0</v>
      </c>
    </row>
    <row r="21" spans="1:12" x14ac:dyDescent="0.25">
      <c r="A21" s="17" t="s">
        <v>52</v>
      </c>
      <c r="B21" s="18" t="s">
        <v>81</v>
      </c>
      <c r="C21" s="56" t="s">
        <v>84</v>
      </c>
      <c r="D21" s="19" t="s">
        <v>113</v>
      </c>
      <c r="E21" s="19" t="s">
        <v>79</v>
      </c>
      <c r="F21" s="72">
        <v>20.350000000000001</v>
      </c>
      <c r="G21" s="20" t="s">
        <v>24</v>
      </c>
      <c r="H21" s="68" t="s">
        <v>26</v>
      </c>
      <c r="I21" s="119" t="s">
        <v>37</v>
      </c>
      <c r="J21" s="57">
        <v>1</v>
      </c>
      <c r="K21" s="127">
        <v>0</v>
      </c>
      <c r="L21" s="15">
        <f t="shared" si="0"/>
        <v>0</v>
      </c>
    </row>
    <row r="22" spans="1:12" x14ac:dyDescent="0.25">
      <c r="A22" s="17" t="s">
        <v>52</v>
      </c>
      <c r="B22" s="18" t="s">
        <v>81</v>
      </c>
      <c r="C22" s="56" t="s">
        <v>85</v>
      </c>
      <c r="D22" s="19" t="s">
        <v>113</v>
      </c>
      <c r="E22" s="19" t="s">
        <v>79</v>
      </c>
      <c r="F22" s="72">
        <v>29.9</v>
      </c>
      <c r="G22" s="20" t="s">
        <v>24</v>
      </c>
      <c r="H22" s="68" t="s">
        <v>26</v>
      </c>
      <c r="I22" s="119" t="s">
        <v>37</v>
      </c>
      <c r="J22" s="57">
        <v>1</v>
      </c>
      <c r="K22" s="127">
        <v>0</v>
      </c>
      <c r="L22" s="15">
        <f t="shared" si="0"/>
        <v>0</v>
      </c>
    </row>
    <row r="23" spans="1:12" x14ac:dyDescent="0.25">
      <c r="A23" s="17" t="s">
        <v>52</v>
      </c>
      <c r="B23" s="18" t="s">
        <v>81</v>
      </c>
      <c r="C23" s="56" t="s">
        <v>86</v>
      </c>
      <c r="D23" s="19" t="s">
        <v>113</v>
      </c>
      <c r="E23" s="19" t="s">
        <v>79</v>
      </c>
      <c r="F23" s="72">
        <v>20.350000000000001</v>
      </c>
      <c r="G23" s="20" t="s">
        <v>24</v>
      </c>
      <c r="H23" s="68" t="s">
        <v>26</v>
      </c>
      <c r="I23" s="119" t="s">
        <v>37</v>
      </c>
      <c r="J23" s="57">
        <v>1</v>
      </c>
      <c r="K23" s="127">
        <v>0</v>
      </c>
      <c r="L23" s="15">
        <f t="shared" si="0"/>
        <v>0</v>
      </c>
    </row>
    <row r="24" spans="1:12" x14ac:dyDescent="0.25">
      <c r="A24" s="17" t="s">
        <v>52</v>
      </c>
      <c r="B24" s="18" t="s">
        <v>81</v>
      </c>
      <c r="C24" s="56" t="s">
        <v>87</v>
      </c>
      <c r="D24" s="19" t="s">
        <v>113</v>
      </c>
      <c r="E24" s="19" t="s">
        <v>79</v>
      </c>
      <c r="F24" s="72">
        <v>30.7</v>
      </c>
      <c r="G24" s="20" t="s">
        <v>24</v>
      </c>
      <c r="H24" s="68" t="s">
        <v>26</v>
      </c>
      <c r="I24" s="119" t="s">
        <v>37</v>
      </c>
      <c r="J24" s="57">
        <v>1</v>
      </c>
      <c r="K24" s="127">
        <v>0</v>
      </c>
      <c r="L24" s="15">
        <f t="shared" si="0"/>
        <v>0</v>
      </c>
    </row>
    <row r="25" spans="1:12" x14ac:dyDescent="0.25">
      <c r="A25" s="17" t="s">
        <v>52</v>
      </c>
      <c r="B25" s="18" t="s">
        <v>81</v>
      </c>
      <c r="C25" s="56" t="s">
        <v>88</v>
      </c>
      <c r="D25" s="19" t="s">
        <v>113</v>
      </c>
      <c r="E25" s="19" t="s">
        <v>79</v>
      </c>
      <c r="F25" s="72">
        <v>20.350000000000001</v>
      </c>
      <c r="G25" s="20" t="s">
        <v>24</v>
      </c>
      <c r="H25" s="68" t="s">
        <v>26</v>
      </c>
      <c r="I25" s="119" t="s">
        <v>37</v>
      </c>
      <c r="J25" s="57">
        <v>1</v>
      </c>
      <c r="K25" s="127">
        <v>0</v>
      </c>
      <c r="L25" s="15">
        <f t="shared" si="0"/>
        <v>0</v>
      </c>
    </row>
    <row r="26" spans="1:12" x14ac:dyDescent="0.25">
      <c r="A26" s="17" t="s">
        <v>52</v>
      </c>
      <c r="B26" s="18" t="s">
        <v>81</v>
      </c>
      <c r="C26" s="56" t="s">
        <v>89</v>
      </c>
      <c r="D26" s="19" t="s">
        <v>113</v>
      </c>
      <c r="E26" s="19" t="s">
        <v>79</v>
      </c>
      <c r="F26" s="72">
        <v>20.350000000000001</v>
      </c>
      <c r="G26" s="20" t="s">
        <v>24</v>
      </c>
      <c r="H26" s="68" t="s">
        <v>26</v>
      </c>
      <c r="I26" s="119" t="s">
        <v>37</v>
      </c>
      <c r="J26" s="57">
        <v>1</v>
      </c>
      <c r="K26" s="127">
        <v>0</v>
      </c>
      <c r="L26" s="15">
        <f t="shared" si="0"/>
        <v>0</v>
      </c>
    </row>
    <row r="27" spans="1:12" x14ac:dyDescent="0.25">
      <c r="A27" s="17" t="s">
        <v>52</v>
      </c>
      <c r="B27" s="18" t="s">
        <v>81</v>
      </c>
      <c r="C27" s="56" t="s">
        <v>90</v>
      </c>
      <c r="D27" s="19" t="s">
        <v>113</v>
      </c>
      <c r="E27" s="19" t="s">
        <v>79</v>
      </c>
      <c r="F27" s="72">
        <v>20.350000000000001</v>
      </c>
      <c r="G27" s="20" t="s">
        <v>24</v>
      </c>
      <c r="H27" s="68" t="s">
        <v>26</v>
      </c>
      <c r="I27" s="119" t="s">
        <v>37</v>
      </c>
      <c r="J27" s="57">
        <v>1</v>
      </c>
      <c r="K27" s="127">
        <v>0</v>
      </c>
      <c r="L27" s="15">
        <f t="shared" si="0"/>
        <v>0</v>
      </c>
    </row>
    <row r="28" spans="1:12" x14ac:dyDescent="0.25">
      <c r="A28" s="17" t="s">
        <v>52</v>
      </c>
      <c r="B28" s="18" t="s">
        <v>81</v>
      </c>
      <c r="C28" s="56" t="s">
        <v>91</v>
      </c>
      <c r="D28" s="19" t="s">
        <v>113</v>
      </c>
      <c r="E28" s="19" t="s">
        <v>79</v>
      </c>
      <c r="F28" s="72">
        <v>30.7</v>
      </c>
      <c r="G28" s="20" t="s">
        <v>24</v>
      </c>
      <c r="H28" s="68" t="s">
        <v>26</v>
      </c>
      <c r="I28" s="119" t="s">
        <v>37</v>
      </c>
      <c r="J28" s="57">
        <v>1</v>
      </c>
      <c r="K28" s="127">
        <v>0</v>
      </c>
      <c r="L28" s="15">
        <f t="shared" si="0"/>
        <v>0</v>
      </c>
    </row>
    <row r="29" spans="1:12" x14ac:dyDescent="0.25">
      <c r="A29" s="17" t="s">
        <v>52</v>
      </c>
      <c r="B29" s="18" t="s">
        <v>81</v>
      </c>
      <c r="C29" s="56" t="s">
        <v>92</v>
      </c>
      <c r="D29" s="19" t="s">
        <v>113</v>
      </c>
      <c r="E29" s="19" t="s">
        <v>79</v>
      </c>
      <c r="F29" s="72">
        <v>20.350000000000001</v>
      </c>
      <c r="G29" s="20" t="s">
        <v>24</v>
      </c>
      <c r="H29" s="68" t="s">
        <v>26</v>
      </c>
      <c r="I29" s="119" t="s">
        <v>37</v>
      </c>
      <c r="J29" s="57">
        <v>1</v>
      </c>
      <c r="K29" s="127">
        <v>0</v>
      </c>
      <c r="L29" s="15">
        <f t="shared" si="0"/>
        <v>0</v>
      </c>
    </row>
    <row r="30" spans="1:12" x14ac:dyDescent="0.25">
      <c r="A30" s="17" t="s">
        <v>52</v>
      </c>
      <c r="B30" s="18" t="s">
        <v>81</v>
      </c>
      <c r="C30" s="56" t="s">
        <v>93</v>
      </c>
      <c r="D30" s="19" t="s">
        <v>113</v>
      </c>
      <c r="E30" s="19" t="s">
        <v>79</v>
      </c>
      <c r="F30" s="72">
        <v>20.350000000000001</v>
      </c>
      <c r="G30" s="20" t="s">
        <v>24</v>
      </c>
      <c r="H30" s="68" t="s">
        <v>26</v>
      </c>
      <c r="I30" s="119" t="s">
        <v>37</v>
      </c>
      <c r="J30" s="57">
        <v>1</v>
      </c>
      <c r="K30" s="127">
        <v>0</v>
      </c>
      <c r="L30" s="15">
        <f t="shared" si="0"/>
        <v>0</v>
      </c>
    </row>
    <row r="31" spans="1:12" x14ac:dyDescent="0.25">
      <c r="A31" s="17" t="s">
        <v>52</v>
      </c>
      <c r="B31" s="18" t="s">
        <v>81</v>
      </c>
      <c r="C31" s="56" t="s">
        <v>94</v>
      </c>
      <c r="D31" s="19" t="s">
        <v>113</v>
      </c>
      <c r="E31" s="19" t="s">
        <v>79</v>
      </c>
      <c r="F31" s="72">
        <v>20.350000000000001</v>
      </c>
      <c r="G31" s="20" t="s">
        <v>24</v>
      </c>
      <c r="H31" s="68" t="s">
        <v>26</v>
      </c>
      <c r="I31" s="119" t="s">
        <v>37</v>
      </c>
      <c r="J31" s="57">
        <v>1</v>
      </c>
      <c r="K31" s="127">
        <v>0</v>
      </c>
      <c r="L31" s="15">
        <f t="shared" si="0"/>
        <v>0</v>
      </c>
    </row>
    <row r="32" spans="1:12" x14ac:dyDescent="0.25">
      <c r="A32" s="74" t="s">
        <v>52</v>
      </c>
      <c r="B32" s="75" t="s">
        <v>81</v>
      </c>
      <c r="C32" s="76"/>
      <c r="D32" s="77" t="s">
        <v>116</v>
      </c>
      <c r="E32" s="77" t="s">
        <v>43</v>
      </c>
      <c r="F32" s="78">
        <v>3</v>
      </c>
      <c r="G32" s="79" t="s">
        <v>107</v>
      </c>
      <c r="H32" s="77" t="s">
        <v>80</v>
      </c>
      <c r="I32" s="19" t="s">
        <v>80</v>
      </c>
      <c r="J32" s="19" t="s">
        <v>80</v>
      </c>
      <c r="K32" s="73"/>
      <c r="L32" s="73"/>
    </row>
    <row r="33" spans="1:12" s="42" customFormat="1" ht="15.75" thickBot="1" x14ac:dyDescent="0.3">
      <c r="A33" s="80"/>
      <c r="B33" s="81"/>
      <c r="C33" s="82"/>
      <c r="D33" s="83"/>
      <c r="E33" s="83"/>
      <c r="F33" s="84"/>
      <c r="G33" s="85"/>
      <c r="H33" s="83"/>
      <c r="I33" s="120"/>
      <c r="J33" s="86"/>
      <c r="K33" s="87"/>
      <c r="L33" s="87"/>
    </row>
    <row r="34" spans="1:12" ht="15.75" thickBot="1" x14ac:dyDescent="0.3">
      <c r="A34" s="88" t="s">
        <v>50</v>
      </c>
      <c r="B34" s="89"/>
      <c r="C34" s="90"/>
      <c r="D34" s="89"/>
      <c r="E34" s="89"/>
      <c r="F34" s="89"/>
      <c r="G34" s="89"/>
      <c r="H34" s="89"/>
      <c r="I34" s="121"/>
      <c r="J34" s="89"/>
      <c r="K34" s="89"/>
      <c r="L34" s="92">
        <f>SUM(L4:L32)</f>
        <v>0</v>
      </c>
    </row>
    <row r="36" spans="1:12" x14ac:dyDescent="0.25">
      <c r="F36" s="6"/>
      <c r="G36" s="6"/>
    </row>
    <row r="37" spans="1:12" x14ac:dyDescent="0.25">
      <c r="F37" s="6"/>
      <c r="G37" s="6"/>
    </row>
  </sheetData>
  <sheetProtection algorithmName="SHA-512" hashValue="8l+8WldhtcYwPN8NHBauKN2zkr7iEl3aQbf0PzFsn3jwLWRP4LQXYa1SHMG7pgPP1vKxIVi6hD8ekQL5rIp7pA==" saltValue="sp9JqxAfFO9EC5UoLVRrWw==" spinCount="100000" sheet="1" objects="1" scenarios="1"/>
  <pageMargins left="0.70866141732283472" right="0.70866141732283472" top="0.74803149606299213" bottom="0.74803149606299213" header="0.31496062992125984" footer="0.31496062992125984"/>
  <pageSetup paperSize="9"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sheetPr>
    <pageSetUpPr fitToPage="1"/>
  </sheetPr>
  <dimension ref="A1:S35"/>
  <sheetViews>
    <sheetView view="pageBreakPreview" zoomScale="70" zoomScaleNormal="40" zoomScaleSheetLayoutView="70" workbookViewId="0">
      <selection activeCell="E27" sqref="E27"/>
    </sheetView>
  </sheetViews>
  <sheetFormatPr defaultColWidth="8.125" defaultRowHeight="14.25" x14ac:dyDescent="0.2"/>
  <cols>
    <col min="1" max="1" width="61" style="8" bestFit="1" customWidth="1"/>
    <col min="2" max="2" width="18.75" style="9" customWidth="1"/>
    <col min="3" max="6" width="18.75" style="8" customWidth="1"/>
    <col min="7" max="16384" width="8.125" style="8"/>
  </cols>
  <sheetData>
    <row r="1" spans="1:19" ht="15.75" x14ac:dyDescent="0.25">
      <c r="A1" s="46" t="s">
        <v>206</v>
      </c>
      <c r="B1" s="32"/>
      <c r="C1" s="31"/>
      <c r="D1" s="31"/>
      <c r="E1" s="31"/>
      <c r="F1" s="31"/>
      <c r="K1" s="10"/>
      <c r="M1" s="10"/>
      <c r="N1" s="10"/>
      <c r="O1" s="10"/>
      <c r="P1" s="10"/>
      <c r="Q1" s="10"/>
      <c r="R1" s="10"/>
      <c r="S1" s="10"/>
    </row>
    <row r="2" spans="1:19" ht="15" thickBot="1" x14ac:dyDescent="0.25">
      <c r="A2" s="31"/>
      <c r="B2" s="32"/>
      <c r="C2" s="31"/>
      <c r="D2" s="31"/>
      <c r="E2" s="31"/>
      <c r="F2" s="31"/>
    </row>
    <row r="3" spans="1:19" ht="15.75" customHeight="1" thickBot="1" x14ac:dyDescent="0.3">
      <c r="A3" s="149" t="s">
        <v>51</v>
      </c>
      <c r="B3" s="150"/>
      <c r="C3" s="150"/>
      <c r="D3" s="150"/>
      <c r="E3" s="150"/>
      <c r="F3" s="151"/>
      <c r="K3" s="10"/>
      <c r="M3" s="10"/>
      <c r="N3" s="10"/>
      <c r="O3" s="10"/>
      <c r="P3" s="10"/>
      <c r="Q3" s="10"/>
      <c r="R3" s="10"/>
      <c r="S3" s="10"/>
    </row>
    <row r="4" spans="1:19" s="10" customFormat="1" ht="15" x14ac:dyDescent="0.25">
      <c r="A4" s="63" t="s">
        <v>18</v>
      </c>
      <c r="B4" s="64" t="s">
        <v>19</v>
      </c>
      <c r="C4" s="63" t="s">
        <v>20</v>
      </c>
      <c r="D4" s="65" t="s">
        <v>21</v>
      </c>
      <c r="E4" s="66" t="s">
        <v>22</v>
      </c>
      <c r="F4" s="66" t="s">
        <v>57</v>
      </c>
      <c r="G4" s="11"/>
      <c r="K4" s="8"/>
      <c r="L4" s="8"/>
      <c r="M4" s="8"/>
      <c r="N4" s="8"/>
      <c r="O4" s="8"/>
      <c r="P4" s="8"/>
      <c r="Q4" s="8"/>
      <c r="R4" s="8"/>
      <c r="S4" s="8"/>
    </row>
    <row r="5" spans="1:19" ht="15" x14ac:dyDescent="0.25">
      <c r="A5" s="51" t="s">
        <v>58</v>
      </c>
      <c r="B5" s="52">
        <f>(3*2.3*1.15)+(3*1.15*1.15)</f>
        <v>11.902499999999998</v>
      </c>
      <c r="C5" s="26">
        <v>2</v>
      </c>
      <c r="D5" s="128">
        <v>0</v>
      </c>
      <c r="E5" s="27">
        <f>B5*D5</f>
        <v>0</v>
      </c>
      <c r="F5" s="27">
        <f>C5*E5</f>
        <v>0</v>
      </c>
      <c r="K5" s="10"/>
      <c r="M5" s="10"/>
      <c r="N5" s="10"/>
      <c r="O5" s="10"/>
      <c r="P5" s="10"/>
      <c r="Q5" s="10"/>
      <c r="R5" s="10"/>
      <c r="S5" s="10"/>
    </row>
    <row r="6" spans="1:19" ht="15" x14ac:dyDescent="0.25">
      <c r="A6" s="51" t="s">
        <v>59</v>
      </c>
      <c r="B6" s="52">
        <f>(3*2.3*1.15)+(3*1.15*1.15)</f>
        <v>11.902499999999998</v>
      </c>
      <c r="C6" s="26">
        <v>2</v>
      </c>
      <c r="D6" s="128">
        <v>0</v>
      </c>
      <c r="E6" s="27">
        <f t="shared" ref="E6:E8" si="0">B6*D6</f>
        <v>0</v>
      </c>
      <c r="F6" s="27">
        <f t="shared" ref="F6" si="1">C6*E6</f>
        <v>0</v>
      </c>
    </row>
    <row r="7" spans="1:19" s="12" customFormat="1" ht="15" x14ac:dyDescent="0.25">
      <c r="A7" s="58" t="s">
        <v>76</v>
      </c>
      <c r="B7" s="28"/>
      <c r="C7" s="29"/>
      <c r="D7" s="30"/>
      <c r="E7" s="30"/>
      <c r="F7" s="30">
        <f>SUM(F5:F6)</f>
        <v>0</v>
      </c>
      <c r="K7" s="10"/>
      <c r="L7" s="8"/>
      <c r="M7" s="10"/>
      <c r="N7" s="10"/>
      <c r="O7" s="10"/>
      <c r="P7" s="10"/>
      <c r="Q7" s="10"/>
      <c r="R7" s="10"/>
      <c r="S7" s="10"/>
    </row>
    <row r="8" spans="1:19" ht="15" x14ac:dyDescent="0.25">
      <c r="A8" s="51" t="s">
        <v>205</v>
      </c>
      <c r="B8" s="52">
        <f>(3*1*1.3)+(1*0.8*0.8)+(1*0.7*0.8)+(1*0.7*0.35)+(2*0.5*1.3)</f>
        <v>6.6450000000000005</v>
      </c>
      <c r="C8" s="26" t="s">
        <v>204</v>
      </c>
      <c r="D8" s="128">
        <v>0</v>
      </c>
      <c r="E8" s="27">
        <f t="shared" si="0"/>
        <v>0</v>
      </c>
      <c r="F8" s="67"/>
    </row>
    <row r="9" spans="1:19" ht="15.75" thickBot="1" x14ac:dyDescent="0.3">
      <c r="A9" s="22"/>
      <c r="B9" s="23"/>
      <c r="C9" s="24"/>
      <c r="D9" s="25"/>
      <c r="E9" s="25"/>
      <c r="F9" s="25"/>
      <c r="K9" s="10"/>
      <c r="M9" s="10"/>
      <c r="N9" s="10"/>
      <c r="O9" s="10"/>
      <c r="P9" s="10"/>
      <c r="Q9" s="10"/>
      <c r="R9" s="10"/>
      <c r="S9" s="10"/>
    </row>
    <row r="10" spans="1:19" ht="15.75" customHeight="1" thickBot="1" x14ac:dyDescent="0.3">
      <c r="A10" s="149" t="s">
        <v>53</v>
      </c>
      <c r="B10" s="150"/>
      <c r="C10" s="150"/>
      <c r="D10" s="150"/>
      <c r="E10" s="150"/>
      <c r="F10" s="151"/>
    </row>
    <row r="11" spans="1:19" s="10" customFormat="1" ht="15" x14ac:dyDescent="0.25">
      <c r="A11" s="63" t="s">
        <v>18</v>
      </c>
      <c r="B11" s="64" t="s">
        <v>19</v>
      </c>
      <c r="C11" s="63" t="s">
        <v>20</v>
      </c>
      <c r="D11" s="65" t="s">
        <v>21</v>
      </c>
      <c r="E11" s="66" t="s">
        <v>22</v>
      </c>
      <c r="F11" s="66" t="s">
        <v>57</v>
      </c>
      <c r="G11" s="11"/>
      <c r="L11" s="8"/>
    </row>
    <row r="12" spans="1:19" ht="15" x14ac:dyDescent="0.25">
      <c r="A12" s="51" t="s">
        <v>61</v>
      </c>
      <c r="B12" s="52">
        <f>(5*2.2*1.3)+(3*0.6*0.35)</f>
        <v>14.93</v>
      </c>
      <c r="C12" s="26">
        <v>2</v>
      </c>
      <c r="D12" s="128">
        <v>0</v>
      </c>
      <c r="E12" s="27">
        <f>B12*D12</f>
        <v>0</v>
      </c>
      <c r="F12" s="27">
        <f>C12*E12</f>
        <v>0</v>
      </c>
    </row>
    <row r="13" spans="1:19" ht="15" x14ac:dyDescent="0.25">
      <c r="A13" s="51" t="s">
        <v>62</v>
      </c>
      <c r="B13" s="52">
        <f>(5*2.2*1.3)+(3*0.6*0.35)</f>
        <v>14.93</v>
      </c>
      <c r="C13" s="26">
        <v>2</v>
      </c>
      <c r="D13" s="128">
        <v>0</v>
      </c>
      <c r="E13" s="27">
        <f t="shared" ref="E13" si="2">B13*D13</f>
        <v>0</v>
      </c>
      <c r="F13" s="27">
        <f t="shared" ref="F13" si="3">C13*E13</f>
        <v>0</v>
      </c>
      <c r="K13" s="10"/>
      <c r="M13" s="10"/>
      <c r="N13" s="10"/>
      <c r="O13" s="10"/>
      <c r="P13" s="10"/>
      <c r="Q13" s="10"/>
      <c r="R13" s="10"/>
      <c r="S13" s="10"/>
    </row>
    <row r="14" spans="1:19" ht="15" x14ac:dyDescent="0.25">
      <c r="A14" s="51" t="s">
        <v>63</v>
      </c>
      <c r="B14" s="52">
        <f>1.8*2.2</f>
        <v>3.9600000000000004</v>
      </c>
      <c r="C14" s="26">
        <v>2</v>
      </c>
      <c r="D14" s="128">
        <v>0</v>
      </c>
      <c r="E14" s="27">
        <f>B14*D14</f>
        <v>0</v>
      </c>
      <c r="F14" s="27">
        <f>C14*E14</f>
        <v>0</v>
      </c>
    </row>
    <row r="15" spans="1:19" ht="15" x14ac:dyDescent="0.25">
      <c r="A15" s="51" t="s">
        <v>64</v>
      </c>
      <c r="B15" s="52">
        <f>1.8*2.2</f>
        <v>3.9600000000000004</v>
      </c>
      <c r="C15" s="26">
        <v>2</v>
      </c>
      <c r="D15" s="128">
        <v>0</v>
      </c>
      <c r="E15" s="27">
        <f t="shared" ref="E15" si="4">B15*D15</f>
        <v>0</v>
      </c>
      <c r="F15" s="27">
        <f t="shared" ref="F15" si="5">C15*E15</f>
        <v>0</v>
      </c>
      <c r="K15" s="10"/>
      <c r="M15" s="10"/>
      <c r="N15" s="10"/>
      <c r="O15" s="10"/>
      <c r="P15" s="10"/>
      <c r="Q15" s="10"/>
      <c r="R15" s="10"/>
      <c r="S15" s="10"/>
    </row>
    <row r="16" spans="1:19" s="12" customFormat="1" ht="15" x14ac:dyDescent="0.25">
      <c r="A16" s="58" t="s">
        <v>76</v>
      </c>
      <c r="B16" s="28"/>
      <c r="C16" s="29"/>
      <c r="D16" s="30"/>
      <c r="E16" s="30"/>
      <c r="F16" s="30">
        <f>SUM(F12:F15)</f>
        <v>0</v>
      </c>
      <c r="K16" s="8"/>
      <c r="L16" s="8"/>
      <c r="M16" s="8"/>
      <c r="N16" s="8"/>
      <c r="O16" s="8"/>
      <c r="P16" s="8"/>
      <c r="Q16" s="8"/>
      <c r="R16" s="8"/>
      <c r="S16" s="8"/>
    </row>
    <row r="17" spans="1:19" ht="15" x14ac:dyDescent="0.25">
      <c r="A17" s="51" t="s">
        <v>65</v>
      </c>
      <c r="B17" s="52">
        <f>(2*2.2*1.3)+(1*0.7*1.3)+(1*0.8*1.3)+(1*1.1*1.1)</f>
        <v>8.8800000000000008</v>
      </c>
      <c r="C17" s="26" t="s">
        <v>204</v>
      </c>
      <c r="D17" s="128">
        <v>0</v>
      </c>
      <c r="E17" s="27">
        <f t="shared" ref="E17" si="6">B17*D17</f>
        <v>0</v>
      </c>
      <c r="F17" s="67"/>
      <c r="K17" s="10"/>
      <c r="M17" s="10"/>
      <c r="N17" s="10"/>
      <c r="O17" s="10"/>
      <c r="P17" s="10"/>
      <c r="Q17" s="10"/>
      <c r="R17" s="10"/>
      <c r="S17" s="10"/>
    </row>
    <row r="18" spans="1:19" ht="15" x14ac:dyDescent="0.25">
      <c r="A18" s="51" t="s">
        <v>66</v>
      </c>
      <c r="B18" s="52">
        <f>(1*1.35*1.3)+(1*0.7*1.3)+(1*1.1*1.1)</f>
        <v>3.875</v>
      </c>
      <c r="C18" s="26" t="s">
        <v>204</v>
      </c>
      <c r="D18" s="128">
        <v>0</v>
      </c>
      <c r="E18" s="27">
        <f t="shared" ref="E18" si="7">B18*D18</f>
        <v>0</v>
      </c>
      <c r="F18" s="67"/>
    </row>
    <row r="19" spans="1:19" ht="15.75" thickBot="1" x14ac:dyDescent="0.3">
      <c r="A19" s="22"/>
      <c r="B19" s="23"/>
      <c r="C19" s="24"/>
      <c r="D19" s="25"/>
      <c r="E19" s="25"/>
      <c r="F19" s="25"/>
      <c r="K19" s="10"/>
      <c r="M19" s="10"/>
      <c r="N19" s="10"/>
      <c r="O19" s="10"/>
      <c r="P19" s="10"/>
      <c r="Q19" s="10"/>
      <c r="R19" s="10"/>
      <c r="S19" s="10"/>
    </row>
    <row r="20" spans="1:19" ht="15.75" customHeight="1" thickBot="1" x14ac:dyDescent="0.3">
      <c r="A20" s="149" t="s">
        <v>52</v>
      </c>
      <c r="B20" s="150"/>
      <c r="C20" s="150"/>
      <c r="D20" s="150"/>
      <c r="E20" s="150"/>
      <c r="F20" s="151"/>
    </row>
    <row r="21" spans="1:19" s="10" customFormat="1" ht="15" x14ac:dyDescent="0.25">
      <c r="A21" s="63" t="s">
        <v>18</v>
      </c>
      <c r="B21" s="64" t="s">
        <v>19</v>
      </c>
      <c r="C21" s="63" t="s">
        <v>20</v>
      </c>
      <c r="D21" s="65" t="s">
        <v>21</v>
      </c>
      <c r="E21" s="66" t="s">
        <v>22</v>
      </c>
      <c r="F21" s="66" t="s">
        <v>57</v>
      </c>
      <c r="G21" s="11"/>
      <c r="L21" s="8"/>
    </row>
    <row r="22" spans="1:19" ht="15" x14ac:dyDescent="0.25">
      <c r="A22" s="51" t="s">
        <v>68</v>
      </c>
      <c r="B22" s="52">
        <f>(64*1.25*1.25)+(1*0.9*1.25)+(27*1.2*0.4)</f>
        <v>114.08500000000001</v>
      </c>
      <c r="C22" s="26">
        <v>2</v>
      </c>
      <c r="D22" s="128">
        <v>0</v>
      </c>
      <c r="E22" s="27">
        <f t="shared" ref="E22:F28" si="8">B22*D22</f>
        <v>0</v>
      </c>
      <c r="F22" s="27">
        <f t="shared" si="8"/>
        <v>0</v>
      </c>
    </row>
    <row r="23" spans="1:19" ht="15" x14ac:dyDescent="0.25">
      <c r="A23" s="51" t="s">
        <v>70</v>
      </c>
      <c r="B23" s="52">
        <f>(4*1.25*1.25)+(1*0.9*1.25)+(2*1.6*3)</f>
        <v>16.975000000000001</v>
      </c>
      <c r="C23" s="26">
        <v>2</v>
      </c>
      <c r="D23" s="128">
        <v>0</v>
      </c>
      <c r="E23" s="27">
        <f t="shared" si="8"/>
        <v>0</v>
      </c>
      <c r="F23" s="27">
        <f t="shared" si="8"/>
        <v>0</v>
      </c>
    </row>
    <row r="24" spans="1:19" ht="15" x14ac:dyDescent="0.25">
      <c r="A24" s="51" t="s">
        <v>67</v>
      </c>
      <c r="B24" s="52">
        <f>(4*1.25*1.25)+(1*0.9*1.25)+(2*1.6*3)</f>
        <v>16.975000000000001</v>
      </c>
      <c r="C24" s="26">
        <v>2</v>
      </c>
      <c r="D24" s="128">
        <v>0</v>
      </c>
      <c r="E24" s="27">
        <f t="shared" ref="E24" si="9">B24*D24</f>
        <v>0</v>
      </c>
      <c r="F24" s="27">
        <f t="shared" ref="F24" si="10">C24*E24</f>
        <v>0</v>
      </c>
    </row>
    <row r="25" spans="1:19" ht="15" x14ac:dyDescent="0.25">
      <c r="A25" s="51" t="s">
        <v>71</v>
      </c>
      <c r="B25" s="52">
        <f>(2*1.25*1.25)+(1*1.2*0.4)</f>
        <v>3.605</v>
      </c>
      <c r="C25" s="26">
        <v>2</v>
      </c>
      <c r="D25" s="128">
        <v>0</v>
      </c>
      <c r="E25" s="27">
        <f t="shared" si="8"/>
        <v>0</v>
      </c>
      <c r="F25" s="27">
        <f t="shared" si="8"/>
        <v>0</v>
      </c>
    </row>
    <row r="26" spans="1:19" ht="15" x14ac:dyDescent="0.25">
      <c r="A26" s="51" t="s">
        <v>72</v>
      </c>
      <c r="B26" s="52">
        <f>(2*1.25*1.25)+(1*1.2*0.4)</f>
        <v>3.605</v>
      </c>
      <c r="C26" s="26">
        <v>2</v>
      </c>
      <c r="D26" s="128">
        <v>0</v>
      </c>
      <c r="E26" s="27">
        <f t="shared" ref="E26:E27" si="11">B26*D26</f>
        <v>0</v>
      </c>
      <c r="F26" s="27">
        <f t="shared" ref="F26:F27" si="12">C26*E26</f>
        <v>0</v>
      </c>
    </row>
    <row r="27" spans="1:19" ht="15" x14ac:dyDescent="0.25">
      <c r="A27" s="51" t="s">
        <v>69</v>
      </c>
      <c r="B27" s="52">
        <f>(2*3*3)+(2*1*2.1)</f>
        <v>22.2</v>
      </c>
      <c r="C27" s="26">
        <v>4</v>
      </c>
      <c r="D27" s="128">
        <v>0</v>
      </c>
      <c r="E27" s="27">
        <f t="shared" si="11"/>
        <v>0</v>
      </c>
      <c r="F27" s="27">
        <f t="shared" si="12"/>
        <v>0</v>
      </c>
    </row>
    <row r="28" spans="1:19" ht="15" x14ac:dyDescent="0.25">
      <c r="A28" s="51" t="s">
        <v>73</v>
      </c>
      <c r="B28" s="52">
        <f>(2*3*3)+(2*1*2.1)</f>
        <v>22.2</v>
      </c>
      <c r="C28" s="26">
        <v>4</v>
      </c>
      <c r="D28" s="128">
        <v>0</v>
      </c>
      <c r="E28" s="27">
        <f t="shared" si="8"/>
        <v>0</v>
      </c>
      <c r="F28" s="27">
        <f t="shared" si="8"/>
        <v>0</v>
      </c>
    </row>
    <row r="29" spans="1:19" ht="15" x14ac:dyDescent="0.25">
      <c r="A29" s="51" t="s">
        <v>74</v>
      </c>
      <c r="B29" s="52">
        <f>(2*1.1*2.7)+(2*0.8*1.5)</f>
        <v>8.3400000000000016</v>
      </c>
      <c r="C29" s="26">
        <v>4</v>
      </c>
      <c r="D29" s="128">
        <v>0</v>
      </c>
      <c r="E29" s="27">
        <f t="shared" ref="E29" si="13">B29*D29</f>
        <v>0</v>
      </c>
      <c r="F29" s="27">
        <f t="shared" ref="F29" si="14">C29*E29</f>
        <v>0</v>
      </c>
    </row>
    <row r="30" spans="1:19" ht="15" x14ac:dyDescent="0.25">
      <c r="A30" s="51" t="s">
        <v>75</v>
      </c>
      <c r="B30" s="52">
        <f>(2*4*1.5*3)+(2*2*1.5*3)+(2*1*2*0.6)+(2*1*4*3)</f>
        <v>80.400000000000006</v>
      </c>
      <c r="C30" s="26">
        <v>4</v>
      </c>
      <c r="D30" s="128">
        <v>0</v>
      </c>
      <c r="E30" s="27">
        <f>B30*D30</f>
        <v>0</v>
      </c>
      <c r="F30" s="27">
        <f>C30*E30</f>
        <v>0</v>
      </c>
    </row>
    <row r="31" spans="1:19" s="12" customFormat="1" ht="15" x14ac:dyDescent="0.25">
      <c r="A31" s="58" t="s">
        <v>76</v>
      </c>
      <c r="B31" s="28"/>
      <c r="C31" s="29"/>
      <c r="D31" s="30"/>
      <c r="E31" s="30"/>
      <c r="F31" s="30">
        <f>SUM(F22:F29)</f>
        <v>0</v>
      </c>
    </row>
    <row r="32" spans="1:19" ht="15" thickBot="1" x14ac:dyDescent="0.25">
      <c r="A32" s="108"/>
      <c r="B32" s="109"/>
      <c r="C32" s="110"/>
      <c r="D32" s="111"/>
      <c r="E32" s="111"/>
      <c r="F32" s="111"/>
    </row>
    <row r="33" spans="1:6" ht="15.75" thickBot="1" x14ac:dyDescent="0.3">
      <c r="A33" s="88" t="s">
        <v>77</v>
      </c>
      <c r="B33" s="89"/>
      <c r="C33" s="90"/>
      <c r="D33" s="91"/>
      <c r="E33" s="91"/>
      <c r="F33" s="92">
        <f>F7+F16+F31</f>
        <v>0</v>
      </c>
    </row>
    <row r="34" spans="1:6" x14ac:dyDescent="0.2">
      <c r="A34" s="112"/>
      <c r="B34" s="113"/>
      <c r="C34" s="112"/>
      <c r="D34" s="112"/>
      <c r="E34" s="112"/>
      <c r="F34" s="112"/>
    </row>
    <row r="35" spans="1:6" ht="15" x14ac:dyDescent="0.25">
      <c r="A35" s="104" t="s">
        <v>60</v>
      </c>
      <c r="B35" s="113"/>
      <c r="C35" s="112"/>
      <c r="D35" s="112"/>
      <c r="E35" s="112"/>
      <c r="F35" s="112"/>
    </row>
  </sheetData>
  <sheetProtection algorithmName="SHA-512" hashValue="OaZuwNpQb880wM8dWOeJ1xhroC4LWVHWdRy8OV+c4McD0Fk2+FBiJ9IDdsW+IuKqSH0oLu80rmyl+sINe8j5NQ==" saltValue="abFHzG/a4k8rg9Y+ZGqWDQ==" spinCount="100000" sheet="1" objects="1" scenarios="1"/>
  <mergeCells count="3">
    <mergeCell ref="A3:F3"/>
    <mergeCell ref="A10:F10"/>
    <mergeCell ref="A20:F20"/>
  </mergeCells>
  <pageMargins left="0.70866141732283472" right="0.70866141732283472" top="0.74803149606299213" bottom="0.74803149606299213" header="0.31496062992125984" footer="0.31496062992125984"/>
  <pageSetup paperSize="9" scale="7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AA64D-591C-4820-B0C7-37C3E88C90F9}">
  <sheetPr>
    <pageSetUpPr fitToPage="1"/>
  </sheetPr>
  <dimension ref="A1:E24"/>
  <sheetViews>
    <sheetView view="pageBreakPreview" zoomScaleNormal="100" zoomScaleSheetLayoutView="100" workbookViewId="0">
      <selection activeCell="E6" sqref="E6"/>
    </sheetView>
  </sheetViews>
  <sheetFormatPr defaultColWidth="8.125" defaultRowHeight="13.5" x14ac:dyDescent="0.25"/>
  <cols>
    <col min="1" max="2" width="28.625" style="38" customWidth="1"/>
    <col min="3" max="4" width="10" style="38" customWidth="1"/>
    <col min="5" max="5" width="15.125" style="38" customWidth="1"/>
    <col min="6" max="6" width="17.25" style="38" customWidth="1"/>
    <col min="7" max="7" width="5.375" style="38" customWidth="1"/>
    <col min="8" max="16384" width="8.125" style="38"/>
  </cols>
  <sheetData>
    <row r="1" spans="1:5" ht="15.75" x14ac:dyDescent="0.25">
      <c r="A1" s="59" t="s">
        <v>207</v>
      </c>
      <c r="B1" s="41"/>
      <c r="C1" s="40"/>
      <c r="D1" s="40"/>
      <c r="E1" s="40"/>
    </row>
    <row r="2" spans="1:5" ht="16.5" thickBot="1" x14ac:dyDescent="0.3">
      <c r="A2" s="53"/>
      <c r="B2" s="41"/>
      <c r="C2" s="40"/>
      <c r="D2" s="40"/>
      <c r="E2" s="40"/>
    </row>
    <row r="3" spans="1:5" ht="15.75" customHeight="1" thickBot="1" x14ac:dyDescent="0.3">
      <c r="A3" s="152" t="s">
        <v>51</v>
      </c>
      <c r="B3" s="153"/>
      <c r="C3" s="153"/>
      <c r="D3" s="153"/>
      <c r="E3" s="153"/>
    </row>
    <row r="4" spans="1:5" s="126" customFormat="1" ht="27" x14ac:dyDescent="0.25">
      <c r="A4" s="122" t="s">
        <v>1</v>
      </c>
      <c r="B4" s="123" t="s">
        <v>215</v>
      </c>
      <c r="C4" s="124" t="s">
        <v>48</v>
      </c>
      <c r="D4" s="125" t="s">
        <v>49</v>
      </c>
      <c r="E4" s="123" t="s">
        <v>3</v>
      </c>
    </row>
    <row r="5" spans="1:5" x14ac:dyDescent="0.25">
      <c r="A5" s="19" t="s">
        <v>31</v>
      </c>
      <c r="B5" s="127">
        <v>0</v>
      </c>
      <c r="C5" s="19">
        <v>2</v>
      </c>
      <c r="D5" s="19">
        <v>12</v>
      </c>
      <c r="E5" s="39">
        <f>B5*C5*D5</f>
        <v>0</v>
      </c>
    </row>
    <row r="6" spans="1:5" x14ac:dyDescent="0.25">
      <c r="A6" s="19" t="s">
        <v>32</v>
      </c>
      <c r="B6" s="127">
        <v>0</v>
      </c>
      <c r="C6" s="19">
        <v>3</v>
      </c>
      <c r="D6" s="19">
        <v>12</v>
      </c>
      <c r="E6" s="39">
        <f t="shared" ref="E6:E8" si="0">B6*C6*D6</f>
        <v>0</v>
      </c>
    </row>
    <row r="7" spans="1:5" x14ac:dyDescent="0.25">
      <c r="A7" s="19" t="s">
        <v>33</v>
      </c>
      <c r="B7" s="127">
        <v>0</v>
      </c>
      <c r="C7" s="19">
        <v>3</v>
      </c>
      <c r="D7" s="19">
        <v>12</v>
      </c>
      <c r="E7" s="39">
        <f t="shared" si="0"/>
        <v>0</v>
      </c>
    </row>
    <row r="8" spans="1:5" x14ac:dyDescent="0.25">
      <c r="A8" s="19" t="s">
        <v>214</v>
      </c>
      <c r="B8" s="127">
        <v>0</v>
      </c>
      <c r="C8" s="19">
        <v>1</v>
      </c>
      <c r="D8" s="19">
        <v>12</v>
      </c>
      <c r="E8" s="39">
        <f t="shared" si="0"/>
        <v>0</v>
      </c>
    </row>
    <row r="9" spans="1:5" ht="14.25" thickBot="1" x14ac:dyDescent="0.3">
      <c r="A9" s="40"/>
      <c r="B9" s="40"/>
      <c r="C9" s="40"/>
      <c r="D9" s="40"/>
    </row>
    <row r="10" spans="1:5" ht="15.75" customHeight="1" thickBot="1" x14ac:dyDescent="0.3">
      <c r="A10" s="152" t="s">
        <v>53</v>
      </c>
      <c r="B10" s="153"/>
      <c r="C10" s="153"/>
      <c r="D10" s="153"/>
      <c r="E10" s="153"/>
    </row>
    <row r="11" spans="1:5" s="126" customFormat="1" ht="27" x14ac:dyDescent="0.25">
      <c r="A11" s="122" t="s">
        <v>1</v>
      </c>
      <c r="B11" s="123" t="s">
        <v>215</v>
      </c>
      <c r="C11" s="124" t="s">
        <v>48</v>
      </c>
      <c r="D11" s="125" t="s">
        <v>49</v>
      </c>
      <c r="E11" s="123" t="s">
        <v>3</v>
      </c>
    </row>
    <row r="12" spans="1:5" x14ac:dyDescent="0.25">
      <c r="A12" s="19" t="s">
        <v>31</v>
      </c>
      <c r="B12" s="127">
        <v>0</v>
      </c>
      <c r="C12" s="19">
        <v>4</v>
      </c>
      <c r="D12" s="19">
        <v>12</v>
      </c>
      <c r="E12" s="39">
        <f>B12*C12*D12</f>
        <v>0</v>
      </c>
    </row>
    <row r="13" spans="1:5" x14ac:dyDescent="0.25">
      <c r="A13" s="19" t="s">
        <v>32</v>
      </c>
      <c r="B13" s="127">
        <v>0</v>
      </c>
      <c r="C13" s="19">
        <v>4</v>
      </c>
      <c r="D13" s="19">
        <v>12</v>
      </c>
      <c r="E13" s="39">
        <f t="shared" ref="E13:E15" si="1">B13*C13*D13</f>
        <v>0</v>
      </c>
    </row>
    <row r="14" spans="1:5" x14ac:dyDescent="0.25">
      <c r="A14" s="19" t="s">
        <v>33</v>
      </c>
      <c r="B14" s="127">
        <v>0</v>
      </c>
      <c r="C14" s="19">
        <v>4</v>
      </c>
      <c r="D14" s="19">
        <v>12</v>
      </c>
      <c r="E14" s="39">
        <f t="shared" si="1"/>
        <v>0</v>
      </c>
    </row>
    <row r="15" spans="1:5" x14ac:dyDescent="0.25">
      <c r="A15" s="19" t="s">
        <v>214</v>
      </c>
      <c r="B15" s="127">
        <v>0</v>
      </c>
      <c r="C15" s="19">
        <v>2</v>
      </c>
      <c r="D15" s="19">
        <v>12</v>
      </c>
      <c r="E15" s="39">
        <f t="shared" si="1"/>
        <v>0</v>
      </c>
    </row>
    <row r="16" spans="1:5" ht="14.25" thickBot="1" x14ac:dyDescent="0.3">
      <c r="A16" s="40"/>
      <c r="B16" s="40"/>
      <c r="C16" s="40"/>
      <c r="D16" s="40"/>
    </row>
    <row r="17" spans="1:5" ht="15.75" customHeight="1" thickBot="1" x14ac:dyDescent="0.3">
      <c r="A17" s="152" t="s">
        <v>52</v>
      </c>
      <c r="B17" s="153"/>
      <c r="C17" s="153"/>
      <c r="D17" s="153"/>
      <c r="E17" s="153"/>
    </row>
    <row r="18" spans="1:5" s="126" customFormat="1" ht="27" x14ac:dyDescent="0.25">
      <c r="A18" s="122" t="s">
        <v>1</v>
      </c>
      <c r="B18" s="123" t="s">
        <v>215</v>
      </c>
      <c r="C18" s="124" t="s">
        <v>48</v>
      </c>
      <c r="D18" s="125" t="s">
        <v>49</v>
      </c>
      <c r="E18" s="123" t="s">
        <v>3</v>
      </c>
    </row>
    <row r="19" spans="1:5" x14ac:dyDescent="0.25">
      <c r="A19" s="19" t="s">
        <v>31</v>
      </c>
      <c r="B19" s="127">
        <v>0</v>
      </c>
      <c r="C19" s="19">
        <v>4</v>
      </c>
      <c r="D19" s="19">
        <v>12</v>
      </c>
      <c r="E19" s="39">
        <f>B19*C19*D19</f>
        <v>0</v>
      </c>
    </row>
    <row r="20" spans="1:5" x14ac:dyDescent="0.25">
      <c r="A20" s="19" t="s">
        <v>32</v>
      </c>
      <c r="B20" s="127">
        <v>0</v>
      </c>
      <c r="C20" s="19">
        <v>7</v>
      </c>
      <c r="D20" s="19">
        <v>12</v>
      </c>
      <c r="E20" s="39">
        <f t="shared" ref="E20:E22" si="2">B20*C20*D20</f>
        <v>0</v>
      </c>
    </row>
    <row r="21" spans="1:5" x14ac:dyDescent="0.25">
      <c r="A21" s="19" t="s">
        <v>33</v>
      </c>
      <c r="B21" s="127">
        <v>0</v>
      </c>
      <c r="C21" s="19">
        <v>7</v>
      </c>
      <c r="D21" s="19">
        <v>12</v>
      </c>
      <c r="E21" s="39">
        <f t="shared" si="2"/>
        <v>0</v>
      </c>
    </row>
    <row r="22" spans="1:5" x14ac:dyDescent="0.25">
      <c r="A22" s="19" t="s">
        <v>214</v>
      </c>
      <c r="B22" s="127">
        <v>0</v>
      </c>
      <c r="C22" s="19">
        <v>2</v>
      </c>
      <c r="D22" s="19">
        <v>12</v>
      </c>
      <c r="E22" s="39">
        <f t="shared" si="2"/>
        <v>0</v>
      </c>
    </row>
    <row r="23" spans="1:5" ht="14.25" thickBot="1" x14ac:dyDescent="0.3">
      <c r="A23" s="40"/>
      <c r="B23" s="40"/>
      <c r="C23" s="40"/>
      <c r="D23" s="40"/>
    </row>
    <row r="24" spans="1:5" ht="14.25" customHeight="1" thickBot="1" x14ac:dyDescent="0.3">
      <c r="A24" s="154" t="s">
        <v>23</v>
      </c>
      <c r="B24" s="155"/>
      <c r="C24" s="155"/>
      <c r="D24" s="156"/>
      <c r="E24" s="60">
        <f>SUM(E5:E8)+SUM(E12:E15)+SUM(E19:E22)</f>
        <v>0</v>
      </c>
    </row>
  </sheetData>
  <sheetProtection algorithmName="SHA-512" hashValue="GpBHBj6BGuvMrpAIx6AU4BPdCSl4Ad8X7u3p/r8T/eYNHWh0aPSV2r+l2wK3tDZk/sLQdFph/hixLgaWn31Hvg==" saltValue="+Y3bq+zOP/NHNMeN+3u9sA==" spinCount="100000" sheet="1" objects="1" scenarios="1"/>
  <mergeCells count="4">
    <mergeCell ref="A3:E3"/>
    <mergeCell ref="A24:D24"/>
    <mergeCell ref="A17:E17"/>
    <mergeCell ref="A10:E10"/>
  </mergeCells>
  <pageMargins left="0.70866141732283472" right="0.70866141732283472" top="0.74803149606299213" bottom="0.74803149606299213" header="0.31496062992125984" footer="0.31496062992125984"/>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ACA0E0-993F-4DAE-B38C-EF9944D84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5D7402-7734-4566-AE8C-BA10BDEF5693}">
  <ds:schemaRefs>
    <ds:schemaRef ds:uri="http://schemas.microsoft.com/office/2006/metadata/properties"/>
    <ds:schemaRef ds:uri="http://schemas.microsoft.com/office/2006/documentManagement/types"/>
    <ds:schemaRef ds:uri="8f5b6396-1fe2-43d0-86cf-9df05da0a57c"/>
    <ds:schemaRef ds:uri="http://schemas.openxmlformats.org/package/2006/metadata/core-properties"/>
    <ds:schemaRef ds:uri="http://www.w3.org/XML/1998/namespace"/>
    <ds:schemaRef ds:uri="http://purl.org/dc/terms/"/>
    <ds:schemaRef ds:uri="http://purl.org/dc/dcmitype/"/>
    <ds:schemaRef ds:uri="6d9e6896-5e68-47d2-ba42-6bdf84577149"/>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A5D13CE6-7EC4-429C-AF8B-CF555DF2FB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10</vt:i4>
      </vt:variant>
    </vt:vector>
  </HeadingPairs>
  <TitlesOfParts>
    <vt:vector size="20" baseType="lpstr">
      <vt:lpstr>Invulinstructie</vt:lpstr>
      <vt:lpstr>Inschrijfstaat</vt:lpstr>
      <vt:lpstr>A. Ger. loonkosten bouwkundig</vt:lpstr>
      <vt:lpstr>B. Ger. loonkosten inrichting</vt:lpstr>
      <vt:lpstr>C. Kosten rapportage veiligheid</vt:lpstr>
      <vt:lpstr>D1. Kosten schoonmaak</vt:lpstr>
      <vt:lpstr>D2. Ger. afroep schoonmaak</vt:lpstr>
      <vt:lpstr>E. Kosten glasbewassing</vt:lpstr>
      <vt:lpstr>F. Kosten sanitaire middelen</vt:lpstr>
      <vt:lpstr>G. Kosten afvalinzameling</vt:lpstr>
      <vt:lpstr>'A. Ger. loonkosten bouwkundig'!Afdrukbereik</vt:lpstr>
      <vt:lpstr>'B. Ger. loonkosten inrichting'!Afdrukbereik</vt:lpstr>
      <vt:lpstr>'C. Kosten rapportage veiligheid'!Afdrukbereik</vt:lpstr>
      <vt:lpstr>'D1. Kosten schoonmaak'!Afdrukbereik</vt:lpstr>
      <vt:lpstr>'D2. Ger. afroep schoonmaak'!Afdrukbereik</vt:lpstr>
      <vt:lpstr>'E. Kosten glasbewassing'!Afdrukbereik</vt:lpstr>
      <vt:lpstr>'F. Kosten sanitaire middelen'!Afdrukbereik</vt:lpstr>
      <vt:lpstr>'G. Kosten afvalinzameling'!Afdrukbereik</vt:lpstr>
      <vt:lpstr>Inschrijfstaat!Afdrukbereik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Yorick Vlaar</dc:creator>
  <cp:lastModifiedBy>Dekker, DJ (Dirk-Jan)</cp:lastModifiedBy>
  <cp:lastPrinted>2024-01-05T14:47:24Z</cp:lastPrinted>
  <dcterms:created xsi:type="dcterms:W3CDTF">2016-05-27T11:42:02Z</dcterms:created>
  <dcterms:modified xsi:type="dcterms:W3CDTF">2024-01-09T11:24:06Z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