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info\Desktop\Opdrachten\Dantumadiel\Inhuur uitzendkrachten\NVI\NVI 2\"/>
    </mc:Choice>
  </mc:AlternateContent>
  <xr:revisionPtr revIDLastSave="0" documentId="8_{FF241284-ECED-41E6-8E42-85D0ED9B3D85}" xr6:coauthVersionLast="47" xr6:coauthVersionMax="47" xr10:uidLastSave="{00000000-0000-0000-0000-000000000000}"/>
  <bookViews>
    <workbookView xWindow="9360" yWindow="1884" windowWidth="11868" windowHeight="11268" xr2:uid="{FDC3DF40-739C-4D15-A5B2-BA7C3DD7F322}"/>
  </bookViews>
  <sheets>
    <sheet name="Perceel 1 - Binnendienst" sheetId="5" r:id="rId1"/>
    <sheet name="Perceel 2 - Buitendienst" sheetId="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7" l="1"/>
  <c r="E23" i="7" s="1"/>
  <c r="E22" i="5"/>
  <c r="E23" i="5" s="1"/>
  <c r="H23" i="5"/>
  <c r="C37" i="7"/>
  <c r="H22" i="7"/>
  <c r="C37" i="5"/>
  <c r="H22" i="5"/>
  <c r="H28" i="5" s="1"/>
  <c r="C10" i="5" l="1"/>
  <c r="E25" i="5" s="1"/>
  <c r="C10" i="7"/>
  <c r="E25" i="7" s="1"/>
  <c r="H28" i="7"/>
  <c r="E9" i="7"/>
  <c r="E44" i="7"/>
  <c r="E19" i="7"/>
  <c r="E18" i="7"/>
  <c r="E17" i="7"/>
  <c r="E16" i="7"/>
  <c r="E15" i="7"/>
  <c r="E20" i="7" s="1"/>
  <c r="E9" i="5"/>
  <c r="E44" i="5" l="1"/>
  <c r="H23" i="7"/>
  <c r="E19" i="5"/>
  <c r="E18" i="5"/>
  <c r="E17" i="5"/>
  <c r="E16" i="5"/>
  <c r="E15" i="5" l="1"/>
  <c r="E20" i="5" s="1"/>
  <c r="E37" i="5" l="1"/>
  <c r="H24" i="5" l="1"/>
  <c r="E38" i="5"/>
  <c r="E39" i="5" l="1"/>
  <c r="C48" i="5" s="1"/>
  <c r="H26" i="5"/>
  <c r="H29" i="5" s="1"/>
  <c r="H24" i="7"/>
  <c r="E37" i="7" l="1"/>
  <c r="E38" i="7" s="1"/>
  <c r="E39" i="7" l="1"/>
  <c r="C48" i="7" s="1"/>
  <c r="H26" i="7"/>
  <c r="H29" i="7" s="1"/>
</calcChain>
</file>

<file path=xl/sharedStrings.xml><?xml version="1.0" encoding="utf-8"?>
<sst xmlns="http://schemas.openxmlformats.org/spreadsheetml/2006/main" count="128" uniqueCount="64">
  <si>
    <t>Uurloon</t>
  </si>
  <si>
    <t>Reservering vakantiedagen</t>
  </si>
  <si>
    <t>Uitbetaling bovenwettelijke vakantiedagen</t>
  </si>
  <si>
    <t>Kort verzuim, geboorteverlof en buitengewoon verlof</t>
  </si>
  <si>
    <t>Algemeen erkende feestdagen</t>
  </si>
  <si>
    <t>Pensioen</t>
  </si>
  <si>
    <t>Percentage</t>
  </si>
  <si>
    <t xml:space="preserve">Reserveringen: </t>
  </si>
  <si>
    <t>Vakantie</t>
  </si>
  <si>
    <t>Werkgeverslasten</t>
  </si>
  <si>
    <t>WW sector fonds</t>
  </si>
  <si>
    <t>WAO/WGA/IVA Kinderopvang</t>
  </si>
  <si>
    <t>Sociaal fonds</t>
  </si>
  <si>
    <t>Uurtarief+ reserveringen</t>
  </si>
  <si>
    <t>Vakantiegeld</t>
  </si>
  <si>
    <t xml:space="preserve">Nominale marge </t>
  </si>
  <si>
    <t>Fictief bedrag reservering</t>
  </si>
  <si>
    <t>Loonkosten</t>
  </si>
  <si>
    <t>Maximum percentage inhouding aanvulling Ziektewet</t>
  </si>
  <si>
    <t>Zorgverzekeringswet</t>
  </si>
  <si>
    <t>Scholingspremie</t>
  </si>
  <si>
    <t>WHK premie</t>
  </si>
  <si>
    <t>Premie over pensioengrondslag</t>
  </si>
  <si>
    <t>Pensioengrondslag (brutoloon minus franchise)</t>
  </si>
  <si>
    <t>Marge</t>
  </si>
  <si>
    <t>Totaal werkgeverslasten</t>
  </si>
  <si>
    <t>Uurtarief+ reserveringen+ vakantiegeld+ werkgeverslasten+ pensioen</t>
  </si>
  <si>
    <t>PAWW (private aanvulling WW)</t>
  </si>
  <si>
    <t>Eindejaarsuitkering</t>
  </si>
  <si>
    <t>Uurtarief+ reserveringen+vakantiegeld</t>
  </si>
  <si>
    <t>uurt</t>
  </si>
  <si>
    <t>ZW-A</t>
  </si>
  <si>
    <t>Pensioenfranchise 2024</t>
  </si>
  <si>
    <t>Salaris CAR-UWO o.b.v. 36 uur</t>
  </si>
  <si>
    <t>Deelfactor naar per uur</t>
  </si>
  <si>
    <t>Opslag per uur</t>
  </si>
  <si>
    <t>Totaalprijs flexibele arbeidskracht</t>
  </si>
  <si>
    <t>Totaal inclusief loonkostenfactor</t>
  </si>
  <si>
    <t>Loonkostenfactor</t>
  </si>
  <si>
    <t>Bruto uurloon incl. reservering + vakantiegeld</t>
  </si>
  <si>
    <t>Bruto uurloon incl. reservering</t>
  </si>
  <si>
    <t>Bruto uurloon excl. reservering</t>
  </si>
  <si>
    <t>Rekenvoorbeeld ter illustratie*:</t>
  </si>
  <si>
    <t>Vaste opslag per uur*</t>
  </si>
  <si>
    <t>*Vaste opslag per uur is gedurende de initiële looptijd vast (zie Programma van Eisen)</t>
  </si>
  <si>
    <t xml:space="preserve">Toelichting en inschrijfvereisten: </t>
  </si>
  <si>
    <t xml:space="preserve">Inschrijver dient in de gele cellen percentages in te vullen. </t>
  </si>
  <si>
    <t>Omrekenfactor inschrijving</t>
  </si>
  <si>
    <t>Bandbreedte 1.9 - 2.2</t>
  </si>
  <si>
    <t xml:space="preserve">In Kolom E wordt op basis van het fictieve bruto uurtarief de verplichte reserveringen automatisch doorgerekend. De opslag per uur is vast voor de initiële looptijd van het contract (zie Programma van Eisen)
</t>
  </si>
  <si>
    <t>Fictief bruto uurloon (schaal 5, trede 7, €2942,-*)</t>
  </si>
  <si>
    <t>*O.b.v. fulltime 36 uren p.w. CAR-UWO</t>
  </si>
  <si>
    <t>Deelfactor</t>
  </si>
  <si>
    <t>1/156</t>
  </si>
  <si>
    <t>Prijsinvulformulier Binnendienst t/m schaal 7</t>
  </si>
  <si>
    <t>Prijsinvulformulier Buitendienst t/m schaal 7</t>
  </si>
  <si>
    <t xml:space="preserve">In nominale marge is uw winstmarge opgenomen maar ook de kosten die betrekking hebben op reserveringen voor leegloop, ziekte,  scholing (exl. Scholingspremie),  werving- en selectie, SROI en transitievergoedingen </t>
  </si>
  <si>
    <t>De vaste percentages in de tabel loonkosten zijn vastgesteld op basis van de percentages zoals benoemd in de ABU en NBBU CAO (mei 2023) en publicatie van de premies Sociale Zekerheid in Staatscourant</t>
  </si>
  <si>
    <t>Vaste opslag per uur</t>
  </si>
  <si>
    <t>Rekenvoorbeeld ter illustratie:</t>
  </si>
  <si>
    <t>Fictief bruto uurloon</t>
  </si>
  <si>
    <t>De omrekenfactor in cel C48 is de factor die wordt meegenomen in de beoordeling van het onderdeel prijs.</t>
  </si>
  <si>
    <t>Gedurende de uitvoering van de overeenkomst, geldt het bruto uurloon x percentage loonkosten (E39) + opslag per uur (E44). In het geval inschrijver bijv. inschrijft met een marge van 20% (WHK premie 1%). Is de berekening van het tarief gedurende de uitvoering van de overeenkomst als volgt:
 €18,86 bruto x Loonkostenfactor + € 3,77 = € 36,15. In het geval er een lager of hoger brutoloon wordt gehanteerd dan blijft de vaste opslag per uur hetzelfde</t>
  </si>
  <si>
    <t>Gedurende de uitvoering van de overeenkomst, geldt het bruto uurloon x percentage loonkosten (E39) + opslag per uur (E44). In het geval inschrijver bijv. inschrijft met een marge van 20% (WHK premie 1%). Is de berekening van het tarief gedurende de uitvoering van de overeenkomst als volgt:
 €18,86 bruto x Loonkostenfactor + € 3,77 = € 36,49. In het geval er een lager of hoger brutoloon wordt gehanteerd dan blijft de vaste opslag per uur hetzelfde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</si>
</sst>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00%"/>
    <numFmt numFmtId="165" formatCode="0.0%"/>
    <numFmt numFmtId="166" formatCode="0.000"/>
    <numFmt numFmtId="167" formatCode="_ &quot;€&quot;\ * #,##0.000_ ;_ &quot;€&quot;\ * \-#,##0.000_ ;_ &quot;€&quot;\ * &quot;-&quot;??_ ;_ @_ "/>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rgb="FF000000"/>
      <name val="Segoe UI"/>
      <family val="2"/>
    </font>
    <font>
      <b/>
      <sz val="14"/>
      <color theme="0"/>
      <name val="Calibri"/>
      <family val="2"/>
      <scheme val="minor"/>
    </font>
    <font>
      <sz val="11"/>
      <name val="Calibri"/>
      <family val="2"/>
      <scheme val="minor"/>
    </font>
    <font>
      <b/>
      <sz val="9"/>
      <color rgb="FF000000"/>
      <name val="Segoe UI"/>
      <family val="2"/>
    </font>
    <font>
      <b/>
      <sz val="14"/>
      <color theme="1"/>
      <name val="Calibri"/>
      <family val="2"/>
      <scheme val="minor"/>
    </font>
    <font>
      <b/>
      <sz val="14"/>
      <color rgb="FF000000"/>
      <name val="Calibri"/>
      <family val="2"/>
      <scheme val="minor"/>
    </font>
    <font>
      <b/>
      <sz val="14"/>
      <name val="Calibri"/>
      <family val="2"/>
      <scheme val="minor"/>
    </font>
    <font>
      <b/>
      <sz val="20"/>
      <color theme="1"/>
      <name val="Calibri"/>
      <family val="2"/>
      <scheme val="minor"/>
    </font>
    <font>
      <sz val="9"/>
      <name val="Arial"/>
      <family val="2"/>
    </font>
  </fonts>
  <fills count="7">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2" tint="-0.749992370372631"/>
        <bgColor indexed="64"/>
      </patternFill>
    </fill>
    <fill>
      <patternFill patternType="solid">
        <fgColor rgb="FF00B050"/>
        <bgColor indexed="64"/>
      </patternFill>
    </fill>
    <fill>
      <patternFill patternType="solid">
        <fgColor rgb="FF00B0F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44" fontId="0" fillId="0" borderId="0" xfId="0" applyNumberFormat="1"/>
    <xf numFmtId="10" fontId="0" fillId="0" borderId="0" xfId="2" applyNumberFormat="1" applyFont="1"/>
    <xf numFmtId="10" fontId="4" fillId="2" borderId="1" xfId="2" applyNumberFormat="1" applyFont="1" applyFill="1" applyBorder="1" applyAlignment="1" applyProtection="1">
      <alignment horizontal="center" vertical="center"/>
      <protection locked="0"/>
    </xf>
    <xf numFmtId="165" fontId="6" fillId="2" borderId="16" xfId="2" applyNumberFormat="1" applyFont="1" applyFill="1" applyBorder="1" applyAlignment="1" applyProtection="1">
      <alignment horizontal="center" vertical="center"/>
      <protection locked="0"/>
    </xf>
    <xf numFmtId="44" fontId="1" fillId="0" borderId="0" xfId="1" applyFont="1" applyFill="1" applyBorder="1" applyAlignment="1" applyProtection="1">
      <alignment vertical="center"/>
    </xf>
    <xf numFmtId="44" fontId="1" fillId="6" borderId="18" xfId="1" applyFont="1" applyFill="1" applyBorder="1" applyAlignment="1" applyProtection="1">
      <alignment vertical="center"/>
    </xf>
    <xf numFmtId="0" fontId="11" fillId="0" borderId="0" xfId="0" applyFont="1"/>
    <xf numFmtId="0" fontId="2" fillId="3" borderId="13" xfId="0" applyFont="1" applyFill="1" applyBorder="1"/>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33" xfId="0" applyBorder="1"/>
    <xf numFmtId="9" fontId="0" fillId="0" borderId="4" xfId="2" applyFont="1" applyBorder="1" applyAlignment="1" applyProtection="1">
      <alignment horizontal="center" vertical="center"/>
    </xf>
    <xf numFmtId="0" fontId="0" fillId="0" borderId="5" xfId="2" applyNumberFormat="1" applyFont="1" applyFill="1" applyBorder="1" applyAlignment="1" applyProtection="1">
      <alignment horizontal="center" vertical="center"/>
    </xf>
    <xf numFmtId="44" fontId="0" fillId="0" borderId="24" xfId="1" applyFont="1" applyFill="1" applyBorder="1" applyAlignment="1" applyProtection="1">
      <alignment horizontal="center" vertical="center"/>
    </xf>
    <xf numFmtId="0" fontId="0" fillId="0" borderId="22" xfId="0" applyBorder="1"/>
    <xf numFmtId="44" fontId="0" fillId="0" borderId="1" xfId="2" applyNumberFormat="1" applyFont="1" applyBorder="1" applyAlignment="1" applyProtection="1">
      <alignment horizontal="center" vertical="center"/>
    </xf>
    <xf numFmtId="9" fontId="0" fillId="0" borderId="8" xfId="2" applyFont="1" applyFill="1" applyBorder="1" applyAlignment="1" applyProtection="1">
      <alignment horizontal="center" vertical="center"/>
    </xf>
    <xf numFmtId="44" fontId="0" fillId="0" borderId="23" xfId="1" applyFont="1" applyFill="1" applyBorder="1" applyAlignment="1" applyProtection="1">
      <alignment horizontal="center" vertical="center"/>
    </xf>
    <xf numFmtId="0" fontId="0" fillId="0" borderId="38" xfId="0" applyBorder="1"/>
    <xf numFmtId="44" fontId="0" fillId="0" borderId="39" xfId="1" applyFont="1" applyBorder="1" applyProtection="1"/>
    <xf numFmtId="0" fontId="0" fillId="0" borderId="28" xfId="0" applyBorder="1"/>
    <xf numFmtId="0" fontId="0" fillId="0" borderId="27" xfId="0" applyBorder="1"/>
    <xf numFmtId="0" fontId="3" fillId="0" borderId="27" xfId="0" applyFont="1" applyBorder="1" applyAlignment="1">
      <alignment horizontal="right"/>
    </xf>
    <xf numFmtId="0" fontId="2" fillId="3" borderId="22" xfId="0" applyFont="1" applyFill="1" applyBorder="1"/>
    <xf numFmtId="0" fontId="2" fillId="3" borderId="8" xfId="0" applyFont="1" applyFill="1" applyBorder="1"/>
    <xf numFmtId="0" fontId="10" fillId="0" borderId="2" xfId="0" applyFont="1" applyBorder="1" applyAlignment="1">
      <alignment horizontal="center" vertical="center"/>
    </xf>
    <xf numFmtId="0" fontId="2" fillId="3" borderId="23" xfId="0" applyFont="1" applyFill="1" applyBorder="1" applyAlignment="1">
      <alignment horizontal="center" wrapText="1"/>
    </xf>
    <xf numFmtId="0" fontId="4" fillId="0" borderId="13" xfId="0" applyFont="1" applyBorder="1" applyAlignment="1">
      <alignment vertical="center"/>
    </xf>
    <xf numFmtId="10" fontId="4" fillId="0" borderId="3" xfId="2" applyNumberFormat="1" applyFont="1" applyFill="1" applyBorder="1" applyAlignment="1" applyProtection="1">
      <alignment horizontal="center" vertical="center"/>
    </xf>
    <xf numFmtId="10" fontId="4" fillId="0" borderId="5" xfId="2" applyNumberFormat="1" applyFont="1" applyFill="1" applyBorder="1" applyAlignment="1" applyProtection="1">
      <alignment horizontal="center" vertical="center"/>
    </xf>
    <xf numFmtId="44" fontId="0" fillId="0" borderId="14" xfId="1" applyFont="1" applyFill="1" applyBorder="1" applyProtection="1"/>
    <xf numFmtId="10" fontId="4" fillId="0" borderId="1" xfId="2" applyNumberFormat="1" applyFont="1" applyFill="1" applyBorder="1" applyAlignment="1" applyProtection="1">
      <alignment horizontal="center" vertical="center"/>
    </xf>
    <xf numFmtId="44" fontId="0" fillId="0" borderId="24" xfId="1" applyFont="1" applyFill="1" applyBorder="1" applyProtection="1"/>
    <xf numFmtId="44" fontId="0" fillId="0" borderId="31" xfId="1" applyFont="1" applyFill="1" applyBorder="1" applyProtection="1"/>
    <xf numFmtId="0" fontId="4" fillId="0" borderId="25" xfId="0" applyFont="1" applyBorder="1" applyAlignment="1">
      <alignment vertical="center"/>
    </xf>
    <xf numFmtId="0" fontId="0" fillId="0" borderId="9" xfId="0" applyBorder="1"/>
    <xf numFmtId="10" fontId="7" fillId="0" borderId="1" xfId="2" applyNumberFormat="1" applyFont="1" applyFill="1" applyBorder="1" applyAlignment="1" applyProtection="1">
      <alignment horizontal="center" vertical="center" wrapText="1"/>
    </xf>
    <xf numFmtId="44" fontId="0" fillId="0" borderId="26" xfId="1" applyFont="1" applyFill="1" applyBorder="1" applyProtection="1"/>
    <xf numFmtId="0" fontId="0" fillId="0" borderId="34" xfId="0" applyBorder="1"/>
    <xf numFmtId="44" fontId="0" fillId="0" borderId="35" xfId="1" applyFont="1" applyFill="1" applyBorder="1" applyProtection="1"/>
    <xf numFmtId="10" fontId="7" fillId="0" borderId="2" xfId="2" applyNumberFormat="1" applyFont="1" applyFill="1" applyBorder="1" applyAlignment="1" applyProtection="1">
      <alignment horizontal="center" vertical="center" wrapText="1"/>
    </xf>
    <xf numFmtId="44" fontId="0" fillId="0" borderId="27" xfId="1" applyFont="1" applyFill="1" applyBorder="1" applyProtection="1"/>
    <xf numFmtId="0" fontId="0" fillId="0" borderId="15" xfId="0" applyBorder="1"/>
    <xf numFmtId="0" fontId="0" fillId="0" borderId="18" xfId="0" applyBorder="1"/>
    <xf numFmtId="10" fontId="6" fillId="0" borderId="8" xfId="2" applyNumberFormat="1" applyFont="1" applyFill="1" applyBorder="1" applyAlignment="1" applyProtection="1">
      <alignment horizontal="center" vertical="center"/>
    </xf>
    <xf numFmtId="44" fontId="0" fillId="0" borderId="23" xfId="1" applyFont="1" applyFill="1" applyBorder="1" applyAlignment="1" applyProtection="1">
      <alignment vertical="center"/>
    </xf>
    <xf numFmtId="44" fontId="0" fillId="0" borderId="35" xfId="1" applyFont="1" applyBorder="1" applyProtection="1"/>
    <xf numFmtId="10" fontId="4" fillId="0" borderId="2" xfId="2" applyNumberFormat="1" applyFont="1" applyFill="1" applyBorder="1" applyAlignment="1" applyProtection="1">
      <alignment horizontal="center" vertical="center"/>
    </xf>
    <xf numFmtId="0" fontId="0" fillId="0" borderId="13" xfId="0" applyBorder="1"/>
    <xf numFmtId="44" fontId="0" fillId="0" borderId="14" xfId="1" applyFont="1" applyBorder="1" applyProtection="1"/>
    <xf numFmtId="0" fontId="2" fillId="0" borderId="0" xfId="0" applyFont="1"/>
    <xf numFmtId="0" fontId="2" fillId="3" borderId="14" xfId="0" applyFont="1" applyFill="1" applyBorder="1"/>
    <xf numFmtId="44" fontId="0" fillId="0" borderId="18" xfId="1" applyFont="1" applyBorder="1" applyProtection="1"/>
    <xf numFmtId="10" fontId="4" fillId="0" borderId="7" xfId="2" applyNumberFormat="1" applyFont="1" applyFill="1" applyBorder="1" applyAlignment="1" applyProtection="1">
      <alignment horizontal="center" vertical="center"/>
    </xf>
    <xf numFmtId="44" fontId="4" fillId="0" borderId="14" xfId="1" applyFont="1" applyFill="1" applyBorder="1" applyAlignment="1" applyProtection="1">
      <alignment horizontal="center" vertical="center"/>
    </xf>
    <xf numFmtId="166" fontId="0" fillId="0" borderId="35" xfId="2" applyNumberFormat="1" applyFont="1" applyBorder="1" applyProtection="1"/>
    <xf numFmtId="10" fontId="7" fillId="0" borderId="7" xfId="2" applyNumberFormat="1" applyFont="1" applyFill="1" applyBorder="1" applyAlignment="1" applyProtection="1">
      <alignment horizontal="center" vertical="center" wrapText="1"/>
    </xf>
    <xf numFmtId="44" fontId="0" fillId="0" borderId="32" xfId="0" applyNumberFormat="1" applyBorder="1"/>
    <xf numFmtId="0" fontId="2" fillId="0" borderId="7" xfId="0" applyFont="1" applyBorder="1"/>
    <xf numFmtId="165" fontId="0" fillId="0" borderId="35" xfId="2" applyNumberFormat="1" applyFont="1" applyBorder="1" applyProtection="1"/>
    <xf numFmtId="44" fontId="0" fillId="0" borderId="15" xfId="0" applyNumberFormat="1" applyBorder="1" applyAlignment="1">
      <alignment horizontal="left"/>
    </xf>
    <xf numFmtId="44" fontId="0" fillId="0" borderId="36" xfId="0" applyNumberFormat="1" applyBorder="1"/>
    <xf numFmtId="167" fontId="0" fillId="0" borderId="37" xfId="1" applyNumberFormat="1" applyFont="1" applyBorder="1" applyProtection="1"/>
    <xf numFmtId="164" fontId="4" fillId="0" borderId="1" xfId="2" applyNumberFormat="1" applyFont="1" applyFill="1" applyBorder="1" applyAlignment="1" applyProtection="1">
      <alignment horizontal="center" vertical="center"/>
    </xf>
    <xf numFmtId="0" fontId="7" fillId="0" borderId="13" xfId="0" applyFont="1" applyBorder="1" applyAlignment="1">
      <alignment vertical="center"/>
    </xf>
    <xf numFmtId="0" fontId="4" fillId="0" borderId="28" xfId="0" applyFont="1" applyBorder="1" applyAlignment="1">
      <alignment vertical="center"/>
    </xf>
    <xf numFmtId="10" fontId="4" fillId="0" borderId="0" xfId="2" applyNumberFormat="1" applyFont="1" applyFill="1" applyBorder="1" applyAlignment="1" applyProtection="1">
      <alignment horizontal="center" vertical="center"/>
    </xf>
    <xf numFmtId="44" fontId="0" fillId="0" borderId="14" xfId="0" applyNumberFormat="1" applyBorder="1"/>
    <xf numFmtId="2" fontId="0" fillId="0" borderId="0" xfId="0" applyNumberFormat="1"/>
    <xf numFmtId="0" fontId="7" fillId="0" borderId="15" xfId="0" applyFont="1" applyBorder="1" applyAlignment="1">
      <alignment horizontal="right" vertical="center"/>
    </xf>
    <xf numFmtId="2" fontId="9" fillId="0" borderId="16" xfId="2" applyNumberFormat="1" applyFont="1" applyFill="1" applyBorder="1" applyAlignment="1" applyProtection="1">
      <alignment horizontal="center" vertical="center"/>
    </xf>
    <xf numFmtId="10" fontId="9" fillId="0" borderId="30" xfId="2" applyNumberFormat="1" applyFont="1" applyFill="1" applyBorder="1" applyAlignment="1" applyProtection="1">
      <alignment horizontal="center" vertical="center"/>
    </xf>
    <xf numFmtId="166" fontId="0" fillId="0" borderId="29" xfId="0" applyNumberFormat="1" applyBorder="1"/>
    <xf numFmtId="0" fontId="7" fillId="0" borderId="0" xfId="0" applyFont="1" applyAlignment="1">
      <alignment horizontal="right" vertical="center"/>
    </xf>
    <xf numFmtId="164" fontId="9" fillId="0" borderId="0" xfId="2" applyNumberFormat="1" applyFont="1" applyFill="1" applyBorder="1" applyAlignment="1" applyProtection="1">
      <alignment horizontal="center" vertical="center"/>
    </xf>
    <xf numFmtId="10" fontId="9" fillId="0" borderId="0" xfId="2" applyNumberFormat="1" applyFont="1" applyFill="1" applyBorder="1" applyAlignment="1" applyProtection="1">
      <alignment horizontal="center" vertical="center"/>
    </xf>
    <xf numFmtId="0" fontId="2" fillId="3" borderId="4" xfId="0" applyFont="1" applyFill="1" applyBorder="1"/>
    <xf numFmtId="0" fontId="2" fillId="0" borderId="6" xfId="0" applyFont="1" applyBorder="1"/>
    <xf numFmtId="0" fontId="2" fillId="3" borderId="14" xfId="0" applyFont="1" applyFill="1" applyBorder="1" applyAlignment="1">
      <alignment horizontal="center" wrapText="1"/>
    </xf>
    <xf numFmtId="0" fontId="4" fillId="0" borderId="15" xfId="0" applyFont="1" applyBorder="1" applyAlignment="1">
      <alignment vertical="center"/>
    </xf>
    <xf numFmtId="9" fontId="6" fillId="0" borderId="17" xfId="2" applyFont="1" applyFill="1" applyBorder="1" applyAlignment="1" applyProtection="1">
      <alignment horizontal="center" vertical="center"/>
    </xf>
    <xf numFmtId="0" fontId="4" fillId="0" borderId="0" xfId="0" applyFont="1" applyAlignment="1">
      <alignment vertical="center"/>
    </xf>
    <xf numFmtId="165" fontId="6" fillId="0" borderId="0" xfId="2" applyNumberFormat="1" applyFont="1" applyFill="1" applyBorder="1" applyAlignment="1" applyProtection="1">
      <alignment horizontal="center" vertical="center"/>
    </xf>
    <xf numFmtId="9" fontId="6" fillId="0" borderId="0" xfId="2" applyFont="1" applyFill="1" applyBorder="1" applyAlignment="1" applyProtection="1">
      <alignment horizontal="center" vertical="center"/>
    </xf>
    <xf numFmtId="9" fontId="0" fillId="0" borderId="0" xfId="0" applyNumberFormat="1"/>
    <xf numFmtId="44" fontId="2" fillId="0" borderId="0" xfId="0" applyNumberFormat="1" applyFont="1" applyAlignment="1">
      <alignment horizontal="right"/>
    </xf>
    <xf numFmtId="2" fontId="8" fillId="5" borderId="16" xfId="0" applyNumberFormat="1" applyFont="1" applyFill="1" applyBorder="1" applyAlignment="1">
      <alignment horizontal="center"/>
    </xf>
    <xf numFmtId="0" fontId="5" fillId="4" borderId="10" xfId="0" applyFont="1" applyFill="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2" fillId="3" borderId="19" xfId="0" applyFont="1" applyFill="1" applyBorder="1" applyAlignment="1">
      <alignment horizontal="left"/>
    </xf>
    <xf numFmtId="0" fontId="2" fillId="3" borderId="21" xfId="0" applyFont="1" applyFill="1" applyBorder="1" applyAlignment="1">
      <alignment horizontal="left"/>
    </xf>
    <xf numFmtId="0" fontId="12" fillId="0" borderId="13" xfId="0" applyFont="1" applyBorder="1" applyAlignment="1">
      <alignment horizontal="left"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10" fontId="8" fillId="0" borderId="40" xfId="0" applyNumberFormat="1" applyFont="1" applyBorder="1" applyAlignment="1">
      <alignment horizontal="center"/>
    </xf>
    <xf numFmtId="10" fontId="8" fillId="0" borderId="41" xfId="0" applyNumberFormat="1" applyFont="1" applyBorder="1" applyAlignment="1">
      <alignment horizontal="center"/>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8" xfId="0" applyFont="1" applyBorder="1" applyAlignment="1">
      <alignment horizontal="left" vertical="top" wrapText="1"/>
    </xf>
  </cellXfs>
  <cellStyles count="4">
    <cellStyle name="Procent" xfId="2" builtinId="5"/>
    <cellStyle name="Standaard" xfId="0" builtinId="0"/>
    <cellStyle name="Valuta" xfId="1" builtinId="4"/>
    <cellStyle name="Valuta 2" xfId="3" xr:uid="{11D3C60F-D264-4021-9E0E-EFF147C60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1232647</xdr:colOff>
      <xdr:row>1</xdr:row>
      <xdr:rowOff>49521</xdr:rowOff>
    </xdr:from>
    <xdr:to>
      <xdr:col>4</xdr:col>
      <xdr:colOff>1120588</xdr:colOff>
      <xdr:row>5</xdr:row>
      <xdr:rowOff>133483</xdr:rowOff>
    </xdr:to>
    <xdr:pic>
      <xdr:nvPicPr>
        <xdr:cNvPr id="2" name="Afbeelding 1">
          <a:extLst>
            <a:ext uri="{FF2B5EF4-FFF2-40B4-BE49-F238E27FC236}">
              <a16:creationId xmlns:a16="http://schemas.microsoft.com/office/drawing/2014/main" id="{0F51E56C-2CC5-868B-AF69-5EA608E8E4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59706" y="240021"/>
          <a:ext cx="2173941" cy="99163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1232647</xdr:colOff>
      <xdr:row>1</xdr:row>
      <xdr:rowOff>49521</xdr:rowOff>
    </xdr:from>
    <xdr:to>
      <xdr:col>4</xdr:col>
      <xdr:colOff>1120588</xdr:colOff>
      <xdr:row>5</xdr:row>
      <xdr:rowOff>133483</xdr:rowOff>
    </xdr:to>
    <xdr:pic>
      <xdr:nvPicPr>
        <xdr:cNvPr id="2" name="Afbeelding 1">
          <a:extLst>
            <a:ext uri="{FF2B5EF4-FFF2-40B4-BE49-F238E27FC236}">
              <a16:creationId xmlns:a16="http://schemas.microsoft.com/office/drawing/2014/main" id="{2EBABDE9-F1C2-45D2-9C07-918BD5A6E8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1472" y="240021"/>
          <a:ext cx="2173941" cy="9888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9A21-639D-495A-ACB3-4013672E68EA}">
  <dimension ref="B5:K56"/>
  <sheetViews>
    <sheetView showGridLines="0" tabSelected="1" topLeftCell="A10" zoomScale="70" zoomScaleNormal="70" workbookViewId="0">
      <selection activeCell="E23" sqref="E23"/>
    </sheetView>
  </sheetViews>
  <sheetFormatPr defaultRowHeight="14.4" x14ac:dyDescent="0.3"/>
  <cols>
    <col min="2" max="2" width="59.5546875" customWidth="1"/>
    <col min="3" max="3" width="18.88671875" customWidth="1"/>
    <col min="4" max="4" width="34.33203125" customWidth="1"/>
    <col min="5" max="5" width="18.33203125" customWidth="1"/>
    <col min="7" max="7" width="66.33203125" bestFit="1" customWidth="1"/>
    <col min="8" max="8" width="11.33203125" bestFit="1" customWidth="1"/>
  </cols>
  <sheetData>
    <row r="5" spans="2:11" ht="25.8" x14ac:dyDescent="0.5">
      <c r="B5" s="7" t="s">
        <v>54</v>
      </c>
    </row>
    <row r="6" spans="2:11" ht="15" thickBot="1" x14ac:dyDescent="0.35"/>
    <row r="7" spans="2:11" ht="18" x14ac:dyDescent="0.35">
      <c r="B7" s="88" t="s">
        <v>0</v>
      </c>
      <c r="C7" s="89"/>
      <c r="D7" s="89"/>
      <c r="E7" s="90"/>
    </row>
    <row r="8" spans="2:11" ht="28.8" x14ac:dyDescent="0.3">
      <c r="B8" s="8"/>
      <c r="C8" s="9" t="s">
        <v>6</v>
      </c>
      <c r="D8" s="9" t="s">
        <v>52</v>
      </c>
      <c r="E8" s="10" t="s">
        <v>60</v>
      </c>
    </row>
    <row r="9" spans="2:11" ht="15" thickBot="1" x14ac:dyDescent="0.35">
      <c r="B9" s="11" t="s">
        <v>50</v>
      </c>
      <c r="C9" s="12">
        <v>1</v>
      </c>
      <c r="D9" s="13" t="s">
        <v>53</v>
      </c>
      <c r="E9" s="14">
        <f>H22</f>
        <v>18.858974358974358</v>
      </c>
    </row>
    <row r="10" spans="2:11" ht="15" thickBot="1" x14ac:dyDescent="0.35">
      <c r="B10" s="15" t="s">
        <v>23</v>
      </c>
      <c r="C10" s="16">
        <f>SUM(E9+E22-8.45)</f>
        <v>12.318781391153845</v>
      </c>
      <c r="D10" s="17"/>
      <c r="E10" s="18"/>
      <c r="G10" s="19" t="s">
        <v>32</v>
      </c>
      <c r="H10" s="20">
        <v>8.4499999999999993</v>
      </c>
    </row>
    <row r="11" spans="2:11" x14ac:dyDescent="0.3">
      <c r="B11" s="21" t="s">
        <v>51</v>
      </c>
      <c r="E11" s="22"/>
      <c r="J11" s="1"/>
      <c r="K11" s="1"/>
    </row>
    <row r="12" spans="2:11" ht="15" thickBot="1" x14ac:dyDescent="0.35">
      <c r="B12" s="21"/>
      <c r="E12" s="23"/>
    </row>
    <row r="13" spans="2:11" ht="18" x14ac:dyDescent="0.35">
      <c r="B13" s="91" t="s">
        <v>17</v>
      </c>
      <c r="C13" s="92"/>
      <c r="D13" s="92"/>
      <c r="E13" s="93"/>
    </row>
    <row r="14" spans="2:11" ht="28.8" x14ac:dyDescent="0.3">
      <c r="B14" s="24" t="s">
        <v>7</v>
      </c>
      <c r="C14" s="25"/>
      <c r="D14" s="26"/>
      <c r="E14" s="27" t="s">
        <v>16</v>
      </c>
      <c r="K14" s="2"/>
    </row>
    <row r="15" spans="2:11" x14ac:dyDescent="0.3">
      <c r="B15" s="28" t="s">
        <v>1</v>
      </c>
      <c r="C15" s="29">
        <v>8.6599999999999996E-2</v>
      </c>
      <c r="D15" s="30"/>
      <c r="E15" s="31">
        <f>SUM(C15*$E$9)</f>
        <v>1.6331871794871793</v>
      </c>
    </row>
    <row r="16" spans="2:11" x14ac:dyDescent="0.3">
      <c r="B16" s="28" t="s">
        <v>2</v>
      </c>
      <c r="C16" s="32">
        <v>2.1600000000000001E-2</v>
      </c>
      <c r="D16" s="30"/>
      <c r="E16" s="31">
        <f t="shared" ref="E16:E19" si="0">SUM(C16*$E$9)</f>
        <v>0.40735384615384612</v>
      </c>
    </row>
    <row r="17" spans="2:11" x14ac:dyDescent="0.3">
      <c r="B17" s="28" t="s">
        <v>4</v>
      </c>
      <c r="C17" s="32">
        <v>2.5999999999999999E-2</v>
      </c>
      <c r="D17" s="30"/>
      <c r="E17" s="31">
        <f t="shared" si="0"/>
        <v>0.49033333333333329</v>
      </c>
    </row>
    <row r="18" spans="2:11" ht="15" thickBot="1" x14ac:dyDescent="0.35">
      <c r="B18" s="28" t="s">
        <v>3</v>
      </c>
      <c r="C18" s="32">
        <v>6.0000000000000001E-3</v>
      </c>
      <c r="D18" s="30"/>
      <c r="E18" s="33">
        <f t="shared" si="0"/>
        <v>0.11315384615384615</v>
      </c>
    </row>
    <row r="19" spans="2:11" ht="15" thickBot="1" x14ac:dyDescent="0.35">
      <c r="B19" s="28" t="s">
        <v>28</v>
      </c>
      <c r="C19" s="32">
        <v>7.5499999999999998E-2</v>
      </c>
      <c r="D19" s="30"/>
      <c r="E19" s="34">
        <f t="shared" si="0"/>
        <v>1.4238525641025639</v>
      </c>
      <c r="G19" s="94" t="s">
        <v>42</v>
      </c>
      <c r="H19" s="95"/>
    </row>
    <row r="20" spans="2:11" ht="34.950000000000003" customHeight="1" thickTop="1" x14ac:dyDescent="0.3">
      <c r="B20" s="35"/>
      <c r="C20" s="36"/>
      <c r="D20" s="37" t="s">
        <v>13</v>
      </c>
      <c r="E20" s="38">
        <f>SUM(E15+E19+E9+E17+E16+E18)</f>
        <v>22.926855128205126</v>
      </c>
      <c r="G20" s="39" t="s">
        <v>33</v>
      </c>
      <c r="H20" s="40">
        <v>2942</v>
      </c>
    </row>
    <row r="21" spans="2:11" ht="18" customHeight="1" thickBot="1" x14ac:dyDescent="0.35">
      <c r="B21" s="24" t="s">
        <v>8</v>
      </c>
      <c r="C21" s="25"/>
      <c r="D21" s="41"/>
      <c r="E21" s="42"/>
      <c r="G21" s="43" t="s">
        <v>34</v>
      </c>
      <c r="H21" s="44">
        <v>156</v>
      </c>
    </row>
    <row r="22" spans="2:11" ht="16.2" customHeight="1" x14ac:dyDescent="0.3">
      <c r="B22" s="28" t="s">
        <v>14</v>
      </c>
      <c r="C22" s="29">
        <v>8.3299999999999999E-2</v>
      </c>
      <c r="D22" s="45"/>
      <c r="E22" s="46">
        <f>SUM(E20*C22)</f>
        <v>1.9098070321794871</v>
      </c>
      <c r="G22" s="39" t="s">
        <v>41</v>
      </c>
      <c r="H22" s="47">
        <f>H20/H21</f>
        <v>18.858974358974358</v>
      </c>
    </row>
    <row r="23" spans="2:11" ht="47.4" customHeight="1" x14ac:dyDescent="0.3">
      <c r="B23" s="35"/>
      <c r="C23" s="48"/>
      <c r="D23" s="37" t="s">
        <v>29</v>
      </c>
      <c r="E23" s="31">
        <f>SUM(E20+E22)</f>
        <v>24.836662160384613</v>
      </c>
      <c r="G23" s="49" t="s">
        <v>40</v>
      </c>
      <c r="H23" s="50">
        <f>E20</f>
        <v>22.926855128205126</v>
      </c>
    </row>
    <row r="24" spans="2:11" ht="15" thickBot="1" x14ac:dyDescent="0.35">
      <c r="B24" s="24" t="s">
        <v>5</v>
      </c>
      <c r="C24" s="25"/>
      <c r="D24" s="51"/>
      <c r="E24" s="52"/>
      <c r="G24" s="43" t="s">
        <v>39</v>
      </c>
      <c r="H24" s="53">
        <f>E23</f>
        <v>24.836662160384613</v>
      </c>
    </row>
    <row r="25" spans="2:11" x14ac:dyDescent="0.3">
      <c r="B25" s="28" t="s">
        <v>22</v>
      </c>
      <c r="C25" s="29">
        <v>0.08</v>
      </c>
      <c r="D25" s="54"/>
      <c r="E25" s="55">
        <f>SUM(C10*C25)</f>
        <v>0.98550251129230759</v>
      </c>
      <c r="G25" s="39" t="s">
        <v>38</v>
      </c>
      <c r="H25" s="56">
        <v>1.7250000000000001</v>
      </c>
      <c r="J25" s="1"/>
      <c r="K25" s="1"/>
    </row>
    <row r="26" spans="2:11" ht="15" thickBot="1" x14ac:dyDescent="0.35">
      <c r="B26" s="21"/>
      <c r="D26" s="57"/>
      <c r="E26" s="58"/>
      <c r="G26" s="43" t="s">
        <v>37</v>
      </c>
      <c r="H26" s="53">
        <f>E38</f>
        <v>32.13067686041461</v>
      </c>
    </row>
    <row r="27" spans="2:11" x14ac:dyDescent="0.3">
      <c r="B27" s="24" t="s">
        <v>9</v>
      </c>
      <c r="C27" s="25"/>
      <c r="D27" s="59"/>
      <c r="E27" s="22"/>
      <c r="G27" s="39" t="s">
        <v>24</v>
      </c>
      <c r="H27" s="60">
        <v>0.2</v>
      </c>
      <c r="J27" s="1"/>
      <c r="K27" s="1"/>
    </row>
    <row r="28" spans="2:11" ht="15" thickBot="1" x14ac:dyDescent="0.35">
      <c r="B28" s="28" t="s">
        <v>10</v>
      </c>
      <c r="C28" s="29">
        <v>7.6399999999999996E-2</v>
      </c>
      <c r="D28" s="54"/>
      <c r="E28" s="22"/>
      <c r="G28" s="61" t="s">
        <v>35</v>
      </c>
      <c r="H28" s="53">
        <f>H27*H22</f>
        <v>3.7717948717948717</v>
      </c>
      <c r="J28" s="1"/>
      <c r="K28" s="1"/>
    </row>
    <row r="29" spans="2:11" ht="15" thickBot="1" x14ac:dyDescent="0.35">
      <c r="B29" s="28" t="s">
        <v>11</v>
      </c>
      <c r="C29" s="32">
        <v>8.0399999999999999E-2</v>
      </c>
      <c r="D29" s="54"/>
      <c r="E29" s="22"/>
      <c r="G29" s="62" t="s">
        <v>36</v>
      </c>
      <c r="H29" s="63">
        <f>H26+H28</f>
        <v>35.902471732209484</v>
      </c>
    </row>
    <row r="30" spans="2:11" x14ac:dyDescent="0.3">
      <c r="B30" s="28" t="s">
        <v>27</v>
      </c>
      <c r="C30" s="32">
        <v>8.0000000000000004E-4</v>
      </c>
      <c r="D30" s="54"/>
      <c r="E30" s="22"/>
    </row>
    <row r="31" spans="2:11" x14ac:dyDescent="0.3">
      <c r="B31" s="28" t="s">
        <v>18</v>
      </c>
      <c r="C31" s="32">
        <v>-3.0000000000000001E-3</v>
      </c>
      <c r="D31" s="54"/>
      <c r="E31" s="22"/>
    </row>
    <row r="32" spans="2:11" x14ac:dyDescent="0.3">
      <c r="B32" s="28" t="s">
        <v>19</v>
      </c>
      <c r="C32" s="32">
        <v>6.5699999999999995E-2</v>
      </c>
      <c r="D32" s="54"/>
      <c r="E32" s="22"/>
    </row>
    <row r="33" spans="2:10" x14ac:dyDescent="0.3">
      <c r="B33" s="28" t="s">
        <v>31</v>
      </c>
      <c r="C33" s="32">
        <v>2.1999999999999999E-2</v>
      </c>
      <c r="D33" s="54"/>
      <c r="E33" s="22"/>
    </row>
    <row r="34" spans="2:10" x14ac:dyDescent="0.3">
      <c r="B34" s="28" t="s">
        <v>12</v>
      </c>
      <c r="C34" s="64">
        <v>1.5E-3</v>
      </c>
      <c r="D34" s="54"/>
      <c r="E34" s="22"/>
    </row>
    <row r="35" spans="2:10" x14ac:dyDescent="0.3">
      <c r="B35" s="28" t="s">
        <v>20</v>
      </c>
      <c r="C35" s="32">
        <v>1.0200000000000001E-2</v>
      </c>
      <c r="D35" s="51"/>
      <c r="E35" s="22"/>
    </row>
    <row r="36" spans="2:10" x14ac:dyDescent="0.3">
      <c r="B36" s="28" t="s">
        <v>21</v>
      </c>
      <c r="C36" s="3"/>
      <c r="D36" s="54"/>
      <c r="E36" s="52"/>
    </row>
    <row r="37" spans="2:10" x14ac:dyDescent="0.3">
      <c r="B37" s="65" t="s">
        <v>25</v>
      </c>
      <c r="C37" s="32">
        <f>SUM(C28:C36)</f>
        <v>0.254</v>
      </c>
      <c r="D37" s="54"/>
      <c r="E37" s="55">
        <f>SUM(C37*E23)</f>
        <v>6.3085121887376916</v>
      </c>
    </row>
    <row r="38" spans="2:10" ht="48.6" customHeight="1" x14ac:dyDescent="0.3">
      <c r="B38" s="66"/>
      <c r="C38" s="67"/>
      <c r="D38" s="37" t="s">
        <v>26</v>
      </c>
      <c r="E38" s="68">
        <f>SUM(E25+E37+E23)</f>
        <v>32.13067686041461</v>
      </c>
      <c r="I38" s="69"/>
      <c r="J38" s="69"/>
    </row>
    <row r="39" spans="2:10" ht="18.600000000000001" thickBot="1" x14ac:dyDescent="0.35">
      <c r="B39" s="70"/>
      <c r="C39" s="71"/>
      <c r="D39" s="72" t="s">
        <v>38</v>
      </c>
      <c r="E39" s="73">
        <f>E38/E9</f>
        <v>1.7037340551409517</v>
      </c>
    </row>
    <row r="40" spans="2:10" ht="18" x14ac:dyDescent="0.3">
      <c r="B40" s="74"/>
      <c r="C40" s="75"/>
      <c r="D40" s="76"/>
    </row>
    <row r="41" spans="2:10" ht="15" thickBot="1" x14ac:dyDescent="0.35"/>
    <row r="42" spans="2:10" ht="18" x14ac:dyDescent="0.35">
      <c r="B42" s="91" t="s">
        <v>15</v>
      </c>
      <c r="C42" s="92"/>
      <c r="D42" s="92"/>
      <c r="E42" s="93"/>
    </row>
    <row r="43" spans="2:10" ht="33.6" customHeight="1" x14ac:dyDescent="0.3">
      <c r="B43" s="8"/>
      <c r="C43" s="77" t="s">
        <v>6</v>
      </c>
      <c r="D43" s="78"/>
      <c r="E43" s="79" t="s">
        <v>43</v>
      </c>
      <c r="G43" s="1"/>
    </row>
    <row r="44" spans="2:10" ht="15" thickBot="1" x14ac:dyDescent="0.35">
      <c r="B44" s="80" t="s">
        <v>24</v>
      </c>
      <c r="C44" s="4">
        <v>0.2</v>
      </c>
      <c r="D44" s="81"/>
      <c r="E44" s="6">
        <f>SUM(C44*E9)</f>
        <v>3.7717948717948717</v>
      </c>
      <c r="G44" s="1"/>
    </row>
    <row r="45" spans="2:10" x14ac:dyDescent="0.3">
      <c r="B45" s="82" t="s">
        <v>44</v>
      </c>
      <c r="C45" s="83"/>
      <c r="D45" s="84"/>
      <c r="E45" s="5"/>
    </row>
    <row r="46" spans="2:10" ht="15" thickBot="1" x14ac:dyDescent="0.35">
      <c r="C46" s="85"/>
      <c r="D46" s="85"/>
      <c r="E46" s="86" t="s">
        <v>30</v>
      </c>
    </row>
    <row r="47" spans="2:10" ht="18" x14ac:dyDescent="0.35">
      <c r="B47" s="91" t="s">
        <v>47</v>
      </c>
      <c r="C47" s="92"/>
      <c r="D47" s="92"/>
      <c r="E47" s="93"/>
    </row>
    <row r="48" spans="2:10" ht="18.600000000000001" thickBot="1" x14ac:dyDescent="0.4">
      <c r="B48" s="70" t="s">
        <v>47</v>
      </c>
      <c r="C48" s="87">
        <f>SUM(E39+C44)</f>
        <v>1.9037340551409516</v>
      </c>
      <c r="D48" s="99" t="s">
        <v>48</v>
      </c>
      <c r="E48" s="100"/>
    </row>
    <row r="49" spans="2:7" ht="15" thickBot="1" x14ac:dyDescent="0.35">
      <c r="G49" s="69"/>
    </row>
    <row r="50" spans="2:7" ht="18" x14ac:dyDescent="0.35">
      <c r="B50" s="91" t="s">
        <v>45</v>
      </c>
      <c r="C50" s="92"/>
      <c r="D50" s="92"/>
      <c r="E50" s="93"/>
    </row>
    <row r="51" spans="2:7" x14ac:dyDescent="0.3">
      <c r="B51" s="96" t="s">
        <v>46</v>
      </c>
      <c r="C51" s="97"/>
      <c r="D51" s="97"/>
      <c r="E51" s="98"/>
    </row>
    <row r="52" spans="2:7" ht="27.75" customHeight="1" x14ac:dyDescent="0.3">
      <c r="B52" s="96" t="s">
        <v>56</v>
      </c>
      <c r="C52" s="97"/>
      <c r="D52" s="97"/>
      <c r="E52" s="98"/>
    </row>
    <row r="53" spans="2:7" ht="28.5" customHeight="1" x14ac:dyDescent="0.3">
      <c r="B53" s="96" t="s">
        <v>49</v>
      </c>
      <c r="C53" s="97"/>
      <c r="D53" s="97"/>
      <c r="E53" s="98"/>
    </row>
    <row r="54" spans="2:7" ht="24.75" customHeight="1" x14ac:dyDescent="0.3">
      <c r="B54" s="96" t="s">
        <v>61</v>
      </c>
      <c r="C54" s="97"/>
      <c r="D54" s="97"/>
      <c r="E54" s="98"/>
    </row>
    <row r="55" spans="2:7" ht="39" customHeight="1" x14ac:dyDescent="0.3">
      <c r="B55" s="96" t="s">
        <v>62</v>
      </c>
      <c r="C55" s="97"/>
      <c r="D55" s="97"/>
      <c r="E55" s="98"/>
    </row>
    <row r="56" spans="2:7" ht="29.25" customHeight="1" thickBot="1" x14ac:dyDescent="0.35">
      <c r="B56" s="101" t="s">
        <v>57</v>
      </c>
      <c r="C56" s="102"/>
      <c r="D56" s="102"/>
      <c r="E56" s="103"/>
    </row>
  </sheetData>
  <sheetProtection selectLockedCells="1"/>
  <mergeCells count="13">
    <mergeCell ref="B54:E54"/>
    <mergeCell ref="B55:E55"/>
    <mergeCell ref="B56:E56"/>
    <mergeCell ref="B50:E50"/>
    <mergeCell ref="B51:E51"/>
    <mergeCell ref="B52:E52"/>
    <mergeCell ref="B7:E7"/>
    <mergeCell ref="B13:E13"/>
    <mergeCell ref="B42:E42"/>
    <mergeCell ref="G19:H19"/>
    <mergeCell ref="B53:E53"/>
    <mergeCell ref="B47:E47"/>
    <mergeCell ref="D48:E48"/>
  </mergeCells>
  <pageMargins left="0.7" right="0.7" top="0.75" bottom="0.75" header="0.3" footer="0.3"/>
  <pageSetup paperSize="9" orientation="portrait" r:id="rId1"/>
  <ignoredErrors>
    <ignoredError sqref="E16:E18 E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4627-933C-484B-90B8-A5BBD6F132F6}">
  <dimension ref="B5:K56"/>
  <sheetViews>
    <sheetView showGridLines="0" zoomScale="70" zoomScaleNormal="70" workbookViewId="0">
      <selection activeCell="E23" sqref="E23"/>
    </sheetView>
  </sheetViews>
  <sheetFormatPr defaultColWidth="9.109375" defaultRowHeight="14.4" x14ac:dyDescent="0.3"/>
  <cols>
    <col min="2" max="2" width="59.5546875" customWidth="1"/>
    <col min="3" max="3" width="18.88671875" customWidth="1"/>
    <col min="4" max="4" width="34.33203125" customWidth="1"/>
    <col min="5" max="5" width="18.33203125" customWidth="1"/>
    <col min="7" max="7" width="66.33203125" bestFit="1" customWidth="1"/>
    <col min="8" max="8" width="11.33203125" bestFit="1" customWidth="1"/>
  </cols>
  <sheetData>
    <row r="5" spans="2:11" ht="25.8" x14ac:dyDescent="0.5">
      <c r="B5" s="7" t="s">
        <v>55</v>
      </c>
    </row>
    <row r="6" spans="2:11" ht="15" thickBot="1" x14ac:dyDescent="0.35"/>
    <row r="7" spans="2:11" ht="18" x14ac:dyDescent="0.35">
      <c r="B7" s="88" t="s">
        <v>0</v>
      </c>
      <c r="C7" s="89"/>
      <c r="D7" s="89"/>
      <c r="E7" s="90"/>
    </row>
    <row r="8" spans="2:11" ht="28.8" x14ac:dyDescent="0.3">
      <c r="B8" s="8"/>
      <c r="C8" s="9" t="s">
        <v>6</v>
      </c>
      <c r="D8" s="9" t="s">
        <v>52</v>
      </c>
      <c r="E8" s="10" t="s">
        <v>60</v>
      </c>
    </row>
    <row r="9" spans="2:11" ht="15" thickBot="1" x14ac:dyDescent="0.35">
      <c r="B9" s="11" t="s">
        <v>50</v>
      </c>
      <c r="C9" s="12">
        <v>1</v>
      </c>
      <c r="D9" s="13" t="s">
        <v>53</v>
      </c>
      <c r="E9" s="14">
        <f>H22</f>
        <v>18.858974358974358</v>
      </c>
    </row>
    <row r="10" spans="2:11" ht="15" thickBot="1" x14ac:dyDescent="0.35">
      <c r="B10" s="15" t="s">
        <v>23</v>
      </c>
      <c r="C10" s="16">
        <f>SUM(E9+E22-8.45)</f>
        <v>12.318781391153845</v>
      </c>
      <c r="D10" s="17"/>
      <c r="E10" s="18"/>
      <c r="G10" s="19" t="s">
        <v>32</v>
      </c>
      <c r="H10" s="20">
        <v>8.4499999999999993</v>
      </c>
    </row>
    <row r="11" spans="2:11" x14ac:dyDescent="0.3">
      <c r="B11" s="21" t="s">
        <v>51</v>
      </c>
      <c r="E11" s="22"/>
      <c r="J11" s="1"/>
      <c r="K11" s="1"/>
    </row>
    <row r="12" spans="2:11" ht="15" thickBot="1" x14ac:dyDescent="0.35">
      <c r="B12" s="21"/>
      <c r="E12" s="23"/>
    </row>
    <row r="13" spans="2:11" ht="18" x14ac:dyDescent="0.35">
      <c r="B13" s="91" t="s">
        <v>17</v>
      </c>
      <c r="C13" s="92"/>
      <c r="D13" s="92"/>
      <c r="E13" s="93"/>
    </row>
    <row r="14" spans="2:11" ht="28.8" x14ac:dyDescent="0.3">
      <c r="B14" s="24" t="s">
        <v>7</v>
      </c>
      <c r="C14" s="25"/>
      <c r="D14" s="26"/>
      <c r="E14" s="27" t="s">
        <v>16</v>
      </c>
      <c r="K14" s="2"/>
    </row>
    <row r="15" spans="2:11" x14ac:dyDescent="0.3">
      <c r="B15" s="28" t="s">
        <v>1</v>
      </c>
      <c r="C15" s="29">
        <v>8.6599999999999996E-2</v>
      </c>
      <c r="D15" s="30"/>
      <c r="E15" s="31">
        <f>SUM(C15*$E$9)</f>
        <v>1.6331871794871793</v>
      </c>
    </row>
    <row r="16" spans="2:11" x14ac:dyDescent="0.3">
      <c r="B16" s="28" t="s">
        <v>2</v>
      </c>
      <c r="C16" s="32">
        <v>2.1600000000000001E-2</v>
      </c>
      <c r="D16" s="30"/>
      <c r="E16" s="31">
        <f t="shared" ref="E16:E19" si="0">SUM(C16*$E$9)</f>
        <v>0.40735384615384612</v>
      </c>
    </row>
    <row r="17" spans="2:11" x14ac:dyDescent="0.3">
      <c r="B17" s="28" t="s">
        <v>4</v>
      </c>
      <c r="C17" s="32">
        <v>2.5999999999999999E-2</v>
      </c>
      <c r="D17" s="30"/>
      <c r="E17" s="31">
        <f t="shared" si="0"/>
        <v>0.49033333333333329</v>
      </c>
    </row>
    <row r="18" spans="2:11" ht="15" thickBot="1" x14ac:dyDescent="0.35">
      <c r="B18" s="28" t="s">
        <v>3</v>
      </c>
      <c r="C18" s="32">
        <v>6.0000000000000001E-3</v>
      </c>
      <c r="D18" s="30"/>
      <c r="E18" s="33">
        <f t="shared" si="0"/>
        <v>0.11315384615384615</v>
      </c>
    </row>
    <row r="19" spans="2:11" ht="15" thickBot="1" x14ac:dyDescent="0.35">
      <c r="B19" s="28" t="s">
        <v>28</v>
      </c>
      <c r="C19" s="32">
        <v>7.5499999999999998E-2</v>
      </c>
      <c r="D19" s="30"/>
      <c r="E19" s="34">
        <f t="shared" si="0"/>
        <v>1.4238525641025639</v>
      </c>
      <c r="G19" s="94" t="s">
        <v>59</v>
      </c>
      <c r="H19" s="95"/>
    </row>
    <row r="20" spans="2:11" ht="34.950000000000003" customHeight="1" thickTop="1" x14ac:dyDescent="0.3">
      <c r="B20" s="35"/>
      <c r="C20" s="36"/>
      <c r="D20" s="37" t="s">
        <v>13</v>
      </c>
      <c r="E20" s="38">
        <f>SUM(E15+E19+E9+E17+E16+E18)</f>
        <v>22.926855128205126</v>
      </c>
      <c r="G20" s="39" t="s">
        <v>33</v>
      </c>
      <c r="H20" s="40">
        <v>2942</v>
      </c>
    </row>
    <row r="21" spans="2:11" ht="18" customHeight="1" thickBot="1" x14ac:dyDescent="0.35">
      <c r="B21" s="24" t="s">
        <v>8</v>
      </c>
      <c r="C21" s="25"/>
      <c r="D21" s="41"/>
      <c r="E21" s="42"/>
      <c r="G21" s="43" t="s">
        <v>34</v>
      </c>
      <c r="H21" s="44">
        <v>156</v>
      </c>
    </row>
    <row r="22" spans="2:11" ht="16.2" customHeight="1" x14ac:dyDescent="0.3">
      <c r="B22" s="28" t="s">
        <v>14</v>
      </c>
      <c r="C22" s="29">
        <v>8.3299999999999999E-2</v>
      </c>
      <c r="D22" s="45"/>
      <c r="E22" s="46">
        <f>SUM(E20*C22)</f>
        <v>1.9098070321794871</v>
      </c>
      <c r="G22" s="39" t="s">
        <v>41</v>
      </c>
      <c r="H22" s="47">
        <f>H20/H21</f>
        <v>18.858974358974358</v>
      </c>
    </row>
    <row r="23" spans="2:11" ht="47.4" customHeight="1" x14ac:dyDescent="0.3">
      <c r="B23" s="35"/>
      <c r="C23" s="48"/>
      <c r="D23" s="37" t="s">
        <v>29</v>
      </c>
      <c r="E23" s="31">
        <f>SUM(E20+E22)</f>
        <v>24.836662160384613</v>
      </c>
      <c r="G23" s="49" t="s">
        <v>40</v>
      </c>
      <c r="H23" s="50">
        <f>E20</f>
        <v>22.926855128205126</v>
      </c>
    </row>
    <row r="24" spans="2:11" ht="15" thickBot="1" x14ac:dyDescent="0.35">
      <c r="B24" s="24" t="s">
        <v>5</v>
      </c>
      <c r="C24" s="25"/>
      <c r="D24" s="51"/>
      <c r="E24" s="52"/>
      <c r="G24" s="43" t="s">
        <v>39</v>
      </c>
      <c r="H24" s="53">
        <f>E23</f>
        <v>24.836662160384613</v>
      </c>
    </row>
    <row r="25" spans="2:11" x14ac:dyDescent="0.3">
      <c r="B25" s="28" t="s">
        <v>22</v>
      </c>
      <c r="C25" s="29">
        <v>0.08</v>
      </c>
      <c r="D25" s="54"/>
      <c r="E25" s="55">
        <f>SUM(C10*C25)</f>
        <v>0.98550251129230759</v>
      </c>
      <c r="G25" s="39" t="s">
        <v>38</v>
      </c>
      <c r="H25" s="56">
        <v>1.7529999999999999</v>
      </c>
      <c r="J25" s="1"/>
      <c r="K25" s="1"/>
    </row>
    <row r="26" spans="2:11" ht="15" thickBot="1" x14ac:dyDescent="0.35">
      <c r="B26" s="21"/>
      <c r="D26" s="57"/>
      <c r="E26" s="58"/>
      <c r="G26" s="43" t="s">
        <v>37</v>
      </c>
      <c r="H26" s="53">
        <f>E38</f>
        <v>32.468455465795842</v>
      </c>
    </row>
    <row r="27" spans="2:11" x14ac:dyDescent="0.3">
      <c r="B27" s="24" t="s">
        <v>9</v>
      </c>
      <c r="C27" s="25"/>
      <c r="D27" s="59"/>
      <c r="E27" s="22"/>
      <c r="G27" s="39" t="s">
        <v>24</v>
      </c>
      <c r="H27" s="60">
        <v>0.2</v>
      </c>
      <c r="J27" s="1"/>
      <c r="K27" s="1"/>
    </row>
    <row r="28" spans="2:11" ht="15" thickBot="1" x14ac:dyDescent="0.35">
      <c r="B28" s="28" t="s">
        <v>10</v>
      </c>
      <c r="C28" s="29">
        <v>7.6399999999999996E-2</v>
      </c>
      <c r="D28" s="54"/>
      <c r="E28" s="22"/>
      <c r="G28" s="61" t="s">
        <v>35</v>
      </c>
      <c r="H28" s="53">
        <f>H27*H22</f>
        <v>3.7717948717948717</v>
      </c>
      <c r="J28" s="1"/>
      <c r="K28" s="1"/>
    </row>
    <row r="29" spans="2:11" ht="15" thickBot="1" x14ac:dyDescent="0.35">
      <c r="B29" s="28" t="s">
        <v>11</v>
      </c>
      <c r="C29" s="32">
        <v>8.0399999999999999E-2</v>
      </c>
      <c r="D29" s="54"/>
      <c r="E29" s="22"/>
      <c r="G29" s="62" t="s">
        <v>36</v>
      </c>
      <c r="H29" s="63">
        <f>H26+H28</f>
        <v>36.240250337590716</v>
      </c>
    </row>
    <row r="30" spans="2:11" x14ac:dyDescent="0.3">
      <c r="B30" s="28" t="s">
        <v>27</v>
      </c>
      <c r="C30" s="32">
        <v>8.0000000000000004E-4</v>
      </c>
      <c r="D30" s="54"/>
      <c r="E30" s="22"/>
    </row>
    <row r="31" spans="2:11" x14ac:dyDescent="0.3">
      <c r="B31" s="28" t="s">
        <v>18</v>
      </c>
      <c r="C31" s="32">
        <v>-7.0000000000000001E-3</v>
      </c>
      <c r="D31" s="54"/>
      <c r="E31" s="22"/>
    </row>
    <row r="32" spans="2:11" x14ac:dyDescent="0.3">
      <c r="B32" s="28" t="s">
        <v>19</v>
      </c>
      <c r="C32" s="32">
        <v>6.5699999999999995E-2</v>
      </c>
      <c r="D32" s="54"/>
      <c r="E32" s="22"/>
    </row>
    <row r="33" spans="2:10" x14ac:dyDescent="0.3">
      <c r="B33" s="28" t="s">
        <v>31</v>
      </c>
      <c r="C33" s="32">
        <v>3.9600000000000003E-2</v>
      </c>
      <c r="D33" s="54"/>
      <c r="E33" s="22"/>
    </row>
    <row r="34" spans="2:10" x14ac:dyDescent="0.3">
      <c r="B34" s="28" t="s">
        <v>12</v>
      </c>
      <c r="C34" s="64">
        <v>1.5E-3</v>
      </c>
      <c r="D34" s="54"/>
      <c r="E34" s="22"/>
    </row>
    <row r="35" spans="2:10" x14ac:dyDescent="0.3">
      <c r="B35" s="28" t="s">
        <v>20</v>
      </c>
      <c r="C35" s="32">
        <v>1.0200000000000001E-2</v>
      </c>
      <c r="D35" s="51"/>
      <c r="E35" s="22"/>
    </row>
    <row r="36" spans="2:10" x14ac:dyDescent="0.3">
      <c r="B36" s="28" t="s">
        <v>21</v>
      </c>
      <c r="C36" s="3"/>
      <c r="D36" s="54"/>
      <c r="E36" s="52"/>
    </row>
    <row r="37" spans="2:10" x14ac:dyDescent="0.3">
      <c r="B37" s="65" t="s">
        <v>25</v>
      </c>
      <c r="C37" s="32">
        <f>SUM(C28:C36)</f>
        <v>0.2676</v>
      </c>
      <c r="D37" s="54"/>
      <c r="E37" s="55">
        <f>SUM(C37*E23)</f>
        <v>6.6462907941189222</v>
      </c>
    </row>
    <row r="38" spans="2:10" ht="48.6" customHeight="1" x14ac:dyDescent="0.3">
      <c r="B38" s="66"/>
      <c r="C38" s="67"/>
      <c r="D38" s="37" t="s">
        <v>26</v>
      </c>
      <c r="E38" s="68">
        <f>SUM(E25+E37+E23)</f>
        <v>32.468455465795842</v>
      </c>
      <c r="I38" s="69"/>
      <c r="J38" s="69"/>
    </row>
    <row r="39" spans="2:10" ht="18.600000000000001" thickBot="1" x14ac:dyDescent="0.35">
      <c r="B39" s="70"/>
      <c r="C39" s="71"/>
      <c r="D39" s="72" t="s">
        <v>38</v>
      </c>
      <c r="E39" s="73">
        <f>E38/E9</f>
        <v>1.7216448173569516</v>
      </c>
    </row>
    <row r="40" spans="2:10" ht="18" x14ac:dyDescent="0.3">
      <c r="B40" s="74"/>
      <c r="C40" s="75"/>
      <c r="D40" s="76"/>
    </row>
    <row r="41" spans="2:10" ht="15" thickBot="1" x14ac:dyDescent="0.35"/>
    <row r="42" spans="2:10" ht="18" x14ac:dyDescent="0.35">
      <c r="B42" s="91" t="s">
        <v>15</v>
      </c>
      <c r="C42" s="92"/>
      <c r="D42" s="92"/>
      <c r="E42" s="93"/>
    </row>
    <row r="43" spans="2:10" ht="33.6" customHeight="1" x14ac:dyDescent="0.3">
      <c r="B43" s="8"/>
      <c r="C43" s="77" t="s">
        <v>6</v>
      </c>
      <c r="D43" s="78"/>
      <c r="E43" s="79" t="s">
        <v>58</v>
      </c>
      <c r="G43" s="1"/>
    </row>
    <row r="44" spans="2:10" ht="15" thickBot="1" x14ac:dyDescent="0.35">
      <c r="B44" s="80" t="s">
        <v>24</v>
      </c>
      <c r="C44" s="4"/>
      <c r="D44" s="81"/>
      <c r="E44" s="6">
        <f>SUM(C44*E9)</f>
        <v>0</v>
      </c>
      <c r="G44" s="1"/>
    </row>
    <row r="45" spans="2:10" x14ac:dyDescent="0.3">
      <c r="B45" s="82" t="s">
        <v>44</v>
      </c>
      <c r="C45" s="83"/>
      <c r="D45" s="84"/>
      <c r="E45" s="5"/>
    </row>
    <row r="46" spans="2:10" ht="15" thickBot="1" x14ac:dyDescent="0.35">
      <c r="C46" s="85"/>
      <c r="D46" s="85"/>
      <c r="E46" s="86" t="s">
        <v>30</v>
      </c>
    </row>
    <row r="47" spans="2:10" ht="18" x14ac:dyDescent="0.35">
      <c r="B47" s="91" t="s">
        <v>47</v>
      </c>
      <c r="C47" s="92"/>
      <c r="D47" s="92"/>
      <c r="E47" s="93"/>
    </row>
    <row r="48" spans="2:10" ht="18.600000000000001" thickBot="1" x14ac:dyDescent="0.4">
      <c r="B48" s="70" t="s">
        <v>47</v>
      </c>
      <c r="C48" s="87">
        <f>SUM(E39+C44)</f>
        <v>1.7216448173569516</v>
      </c>
      <c r="D48" s="99" t="s">
        <v>48</v>
      </c>
      <c r="E48" s="100"/>
      <c r="G48" s="69"/>
    </row>
    <row r="49" spans="2:5" ht="15" thickBot="1" x14ac:dyDescent="0.35"/>
    <row r="50" spans="2:5" ht="18" x14ac:dyDescent="0.35">
      <c r="B50" s="91" t="s">
        <v>45</v>
      </c>
      <c r="C50" s="92"/>
      <c r="D50" s="92"/>
      <c r="E50" s="93"/>
    </row>
    <row r="51" spans="2:5" x14ac:dyDescent="0.3">
      <c r="B51" s="96" t="s">
        <v>46</v>
      </c>
      <c r="C51" s="97"/>
      <c r="D51" s="97"/>
      <c r="E51" s="98"/>
    </row>
    <row r="52" spans="2:5" ht="27.75" customHeight="1" x14ac:dyDescent="0.3">
      <c r="B52" s="96" t="s">
        <v>56</v>
      </c>
      <c r="C52" s="97"/>
      <c r="D52" s="97"/>
      <c r="E52" s="98"/>
    </row>
    <row r="53" spans="2:5" ht="28.5" customHeight="1" x14ac:dyDescent="0.3">
      <c r="B53" s="96" t="s">
        <v>49</v>
      </c>
      <c r="C53" s="97"/>
      <c r="D53" s="97"/>
      <c r="E53" s="98"/>
    </row>
    <row r="54" spans="2:5" ht="24.75" customHeight="1" x14ac:dyDescent="0.3">
      <c r="B54" s="96" t="s">
        <v>61</v>
      </c>
      <c r="C54" s="97"/>
      <c r="D54" s="97"/>
      <c r="E54" s="98"/>
    </row>
    <row r="55" spans="2:5" ht="39" customHeight="1" x14ac:dyDescent="0.3">
      <c r="B55" s="96" t="s">
        <v>63</v>
      </c>
      <c r="C55" s="97"/>
      <c r="D55" s="97"/>
      <c r="E55" s="98"/>
    </row>
    <row r="56" spans="2:5" ht="29.25" customHeight="1" thickBot="1" x14ac:dyDescent="0.35">
      <c r="B56" s="101" t="s">
        <v>57</v>
      </c>
      <c r="C56" s="102"/>
      <c r="D56" s="102"/>
      <c r="E56" s="103"/>
    </row>
  </sheetData>
  <sheetProtection selectLockedCells="1"/>
  <mergeCells count="13">
    <mergeCell ref="B56:E56"/>
    <mergeCell ref="B50:E50"/>
    <mergeCell ref="B51:E51"/>
    <mergeCell ref="B52:E52"/>
    <mergeCell ref="B53:E53"/>
    <mergeCell ref="B54:E54"/>
    <mergeCell ref="B55:E55"/>
    <mergeCell ref="D48:E48"/>
    <mergeCell ref="B7:E7"/>
    <mergeCell ref="B13:E13"/>
    <mergeCell ref="G19:H19"/>
    <mergeCell ref="B42:E42"/>
    <mergeCell ref="B47:E4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1 - Binnendienst</vt:lpstr>
      <vt:lpstr>Perceel 2 - Buitendienst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Jitze Kooistra</dc:creator>
  <cp:lastModifiedBy>Jitze Kooistra</cp:lastModifiedBy>
  <dcterms:created xsi:type="dcterms:W3CDTF">2021-04-22T10:15:45Z</dcterms:created>
  <dcterms:modified xsi:type="dcterms:W3CDTF">2024-05-21T07:27:16Z</dcterms:modified>
</cp:coreProperties>
</file>