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53 Arbodienstverlening\04 - Beschrijvend doc en bijlagen\Bijlagen overig bij Beschrijvend document-definitief\"/>
    </mc:Choice>
  </mc:AlternateContent>
  <xr:revisionPtr revIDLastSave="0" documentId="14_{001DF6B3-C631-47B4-81C9-E5EF7B276E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tructie" sheetId="6" r:id="rId1"/>
    <sheet name="Prijzenblad Perceel 2" sheetId="7" r:id="rId2"/>
    <sheet name="BPK-Grafiek" sheetId="10" r:id="rId3"/>
    <sheet name="DATA" sheetId="11" state="hidden" r:id="rId4"/>
  </sheets>
  <externalReferences>
    <externalReference r:id="rId5"/>
    <externalReference r:id="rId6"/>
  </externalReferences>
  <definedNames>
    <definedName name="LAQ">[1]Superformule!$K$22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0" l="1"/>
  <c r="D7" i="11" s="1"/>
  <c r="F7" i="11" s="1"/>
  <c r="F83" i="10"/>
  <c r="F21" i="10"/>
  <c r="G21" i="10" s="1"/>
  <c r="G20" i="10"/>
  <c r="F20" i="10"/>
  <c r="F19" i="10"/>
  <c r="G19" i="10" s="1"/>
  <c r="E16" i="10"/>
  <c r="G13" i="10"/>
  <c r="F12" i="10"/>
  <c r="G12" i="10" s="1"/>
  <c r="B5" i="10"/>
  <c r="B3" i="10"/>
  <c r="G14" i="10" l="1"/>
  <c r="F17" i="7"/>
  <c r="F19" i="7" l="1"/>
  <c r="F18" i="7" l="1"/>
  <c r="F12" i="7"/>
  <c r="F13" i="7" s="1"/>
  <c r="F20" i="7" l="1"/>
  <c r="F22" i="7" s="1"/>
  <c r="F9" i="10" s="1"/>
  <c r="C7" i="11" s="1"/>
  <c r="E7" i="11" s="1"/>
  <c r="F15" i="10" s="1"/>
</calcChain>
</file>

<file path=xl/sharedStrings.xml><?xml version="1.0" encoding="utf-8"?>
<sst xmlns="http://schemas.openxmlformats.org/spreadsheetml/2006/main" count="122" uniqueCount="98">
  <si>
    <t>Gegevens inschrijver</t>
  </si>
  <si>
    <t>all-in uurtarief</t>
  </si>
  <si>
    <t>Naam onderneming inschrijver:</t>
  </si>
  <si>
    <t>Invulinstructie:</t>
  </si>
  <si>
    <t xml:space="preserve">* Vul alleen de gele velden in, conform paragraaf 4.4 van het beschrijvend document </t>
  </si>
  <si>
    <t xml:space="preserve">Gewogen uurtarief </t>
  </si>
  <si>
    <t>* Onderstaande tabel alleen invullen bij inschrijving op Perceel 1</t>
  </si>
  <si>
    <t>Ja, beantwoord eerst de vraag hieronder</t>
  </si>
  <si>
    <t xml:space="preserve">PRIJZENBLAD IUC22-753 </t>
  </si>
  <si>
    <t>Deskundige</t>
  </si>
  <si>
    <t>Aantal</t>
  </si>
  <si>
    <t>Arbeidsdeskundige, gecertificeerd</t>
  </si>
  <si>
    <t>1. inzet arbeidsdeskundige, uurtarief</t>
  </si>
  <si>
    <t>2. Arbeidsdeskundige onderzoeken</t>
  </si>
  <si>
    <t>Prijs per onderzoek</t>
  </si>
  <si>
    <t>Type onderzoek</t>
  </si>
  <si>
    <t>Arbeidsdeskundig onderzoek, ikv Ziektewet en wet Verbetering poortwachter</t>
  </si>
  <si>
    <t>Loonwaarde onderzoek</t>
  </si>
  <si>
    <t>Duurzame inzetbaarheid</t>
  </si>
  <si>
    <t>Vergelijkingswaarde prijs:</t>
  </si>
  <si>
    <t>Perceel 2. Inzet Arbeidsdeskundigen</t>
  </si>
  <si>
    <t>Totaal</t>
  </si>
  <si>
    <t>Europese Aanbesteding</t>
  </si>
  <si>
    <t>BPK-Grafiek</t>
  </si>
  <si>
    <t>(Prijzen exclusief BTW)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</si>
  <si>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</si>
  <si>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</si>
  <si>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</si>
  <si>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</si>
  <si>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</si>
  <si>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</si>
  <si>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</si>
  <si>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</si>
  <si>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</si>
  <si>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</si>
  <si>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</si>
  <si>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</si>
  <si>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</si>
  <si>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</si>
  <si>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</si>
  <si>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</si>
  <si>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</si>
  <si>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</si>
  <si>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</si>
  <si>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</si>
  <si>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</si>
  <si>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</si>
  <si>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</si>
  <si>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</si>
  <si>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</si>
  <si>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</si>
  <si>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</si>
  <si>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</si>
  <si>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</si>
  <si>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</si>
  <si>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</si>
  <si>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</si>
  <si>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</si>
  <si>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</si>
  <si>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</si>
  <si>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</si>
  <si>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</si>
  <si>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</si>
  <si>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</si>
  <si>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</si>
  <si>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</si>
  <si>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</si>
  <si>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</si>
  <si>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</si>
  <si>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</si>
  <si>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</si>
  <si>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</si>
  <si>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</si>
  <si>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</si>
  <si>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</si>
  <si>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</si>
  <si>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</si>
  <si>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</si>
  <si>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</si>
  <si>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</si>
  <si>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</si>
  <si>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</si>
  <si>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t xml:space="preserve">*aan de aantallen kunnen geen rechten worden ontleend. </t>
  </si>
  <si>
    <t>Aantal*</t>
  </si>
  <si>
    <t>BIJLAGE 7_ PRIJZENBLAD PERCEEL 2</t>
  </si>
  <si>
    <t xml:space="preserve">* Vul alleen de gele velden in </t>
  </si>
  <si>
    <t xml:space="preserve">* Op het tabblad 'Prijzenblad' vult u uw prijzen in </t>
  </si>
  <si>
    <t>* Dien deze bijlage ingevuld en in z'n geheel in met uw inschrijving</t>
  </si>
  <si>
    <t>* Vul ook de onderstaande vraag of vragen in</t>
  </si>
  <si>
    <t>Voorkeurspercelen  (zie par. 2.3 Beschrijvend document)</t>
  </si>
  <si>
    <t xml:space="preserve">Schrijft Inschrijver in op twee percelen?  </t>
  </si>
  <si>
    <t xml:space="preserve">Wat is het voorkeursperceel van Inschrijver (vul een perceelnummer in)? </t>
  </si>
  <si>
    <t>Nee, ga door naar het Prijzenblad</t>
  </si>
  <si>
    <r>
      <t xml:space="preserve">Perceel 2. Inzet arbeidsdeskundigen                                                                                         </t>
    </r>
    <r>
      <rPr>
        <b/>
        <i/>
        <sz val="14"/>
        <color theme="0"/>
        <rFont val="Calibri"/>
        <family val="2"/>
        <scheme val="minor"/>
      </rPr>
      <t>aanbesteding 'Arbodienstverlening en inzet arbeidsdeskundigen' (IUC22-753)</t>
    </r>
  </si>
  <si>
    <t>Perceel 1 Verzuimbegeleiding</t>
  </si>
  <si>
    <t>Perceel 2 Arbeidsdeskundigen</t>
  </si>
  <si>
    <t>Geen voorkeur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</si>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</sst>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#,##0.00_);\(&quot;€&quot;#,##0.00\)"/>
    <numFmt numFmtId="166" formatCode="0.0"/>
    <numFmt numFmtId="167" formatCode="_(* #,##0.00_);_(* \(#,##0.00\);_(* &quot;-&quot;??_);_(@_)"/>
    <numFmt numFmtId="168" formatCode="#,##0.0"/>
    <numFmt numFmtId="169" formatCode="0.000"/>
    <numFmt numFmtId="170" formatCode="_ &quot;€&quot;\ * #,##0_ ;_ &quot;€&quot;\ * \-#,##0_ ;_ &quot;€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i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164" fontId="4" fillId="4" borderId="12" xfId="0" applyNumberFormat="1" applyFont="1" applyFill="1" applyBorder="1" applyAlignment="1" applyProtection="1">
      <alignment horizontal="left" vertical="top" wrapText="1"/>
      <protection locked="0"/>
    </xf>
    <xf numFmtId="0" fontId="0" fillId="3" borderId="0" xfId="0" applyFill="1" applyProtection="1"/>
    <xf numFmtId="0" fontId="0" fillId="0" borderId="0" xfId="0" applyProtection="1"/>
    <xf numFmtId="0" fontId="10" fillId="3" borderId="1" xfId="0" applyFont="1" applyFill="1" applyBorder="1" applyAlignment="1" applyProtection="1">
      <alignment vertical="top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8" fillId="3" borderId="5" xfId="0" applyFont="1" applyFill="1" applyBorder="1" applyProtection="1"/>
    <xf numFmtId="0" fontId="8" fillId="3" borderId="11" xfId="0" applyFont="1" applyFill="1" applyBorder="1" applyProtection="1"/>
    <xf numFmtId="0" fontId="8" fillId="3" borderId="13" xfId="0" applyFont="1" applyFill="1" applyBorder="1" applyAlignment="1" applyProtection="1">
      <alignment horizontal="center"/>
    </xf>
    <xf numFmtId="0" fontId="4" fillId="3" borderId="0" xfId="0" applyFont="1" applyFill="1" applyProtection="1"/>
    <xf numFmtId="164" fontId="4" fillId="3" borderId="0" xfId="0" applyNumberFormat="1" applyFont="1" applyFill="1" applyProtection="1"/>
    <xf numFmtId="0" fontId="4" fillId="0" borderId="0" xfId="0" applyFont="1" applyProtection="1"/>
    <xf numFmtId="0" fontId="4" fillId="3" borderId="13" xfId="0" applyFont="1" applyFill="1" applyBorder="1" applyProtection="1"/>
    <xf numFmtId="0" fontId="4" fillId="3" borderId="0" xfId="0" applyFont="1" applyFill="1" applyBorder="1" applyProtection="1"/>
    <xf numFmtId="164" fontId="4" fillId="0" borderId="0" xfId="0" applyNumberFormat="1" applyFont="1" applyProtection="1"/>
    <xf numFmtId="0" fontId="4" fillId="5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164" fontId="4" fillId="0" borderId="15" xfId="0" applyNumberFormat="1" applyFont="1" applyFill="1" applyBorder="1" applyAlignment="1" applyProtection="1">
      <alignment horizontal="left" vertical="top"/>
    </xf>
    <xf numFmtId="164" fontId="4" fillId="0" borderId="14" xfId="0" applyNumberFormat="1" applyFont="1" applyFill="1" applyBorder="1" applyAlignment="1" applyProtection="1">
      <alignment horizontal="left" vertical="top"/>
    </xf>
    <xf numFmtId="164" fontId="5" fillId="6" borderId="20" xfId="0" applyNumberFormat="1" applyFont="1" applyFill="1" applyBorder="1" applyAlignment="1" applyProtection="1">
      <alignment horizontal="center"/>
    </xf>
    <xf numFmtId="1" fontId="6" fillId="0" borderId="12" xfId="0" applyNumberFormat="1" applyFont="1" applyFill="1" applyBorder="1" applyAlignment="1" applyProtection="1">
      <alignment horizontal="center" vertical="center"/>
    </xf>
    <xf numFmtId="0" fontId="5" fillId="5" borderId="21" xfId="0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left" vertical="center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20" fillId="5" borderId="0" xfId="0" applyFont="1" applyFill="1" applyProtection="1">
      <protection hidden="1"/>
    </xf>
    <xf numFmtId="0" fontId="18" fillId="5" borderId="0" xfId="0" applyFont="1" applyFill="1" applyProtection="1">
      <protection hidden="1"/>
    </xf>
    <xf numFmtId="0" fontId="21" fillId="5" borderId="0" xfId="0" applyFont="1" applyFill="1" applyProtection="1">
      <protection hidden="1"/>
    </xf>
    <xf numFmtId="0" fontId="22" fillId="5" borderId="0" xfId="0" applyFont="1" applyFill="1" applyProtection="1">
      <protection hidden="1"/>
    </xf>
    <xf numFmtId="0" fontId="23" fillId="5" borderId="0" xfId="0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hidden="1"/>
    </xf>
    <xf numFmtId="1" fontId="25" fillId="0" borderId="22" xfId="0" applyNumberFormat="1" applyFont="1" applyBorder="1" applyProtection="1">
      <protection hidden="1"/>
    </xf>
    <xf numFmtId="1" fontId="17" fillId="0" borderId="22" xfId="0" applyNumberFormat="1" applyFont="1" applyBorder="1" applyAlignment="1" applyProtection="1">
      <alignment horizontal="right"/>
      <protection hidden="1"/>
    </xf>
    <xf numFmtId="1" fontId="17" fillId="0" borderId="22" xfId="0" applyNumberFormat="1" applyFont="1" applyBorder="1" applyProtection="1">
      <protection hidden="1"/>
    </xf>
    <xf numFmtId="1" fontId="26" fillId="0" borderId="22" xfId="0" applyNumberFormat="1" applyFont="1" applyBorder="1" applyProtection="1">
      <protection hidden="1"/>
    </xf>
    <xf numFmtId="164" fontId="17" fillId="0" borderId="0" xfId="3" applyFont="1" applyAlignment="1" applyProtection="1">
      <alignment horizontal="left"/>
      <protection hidden="1"/>
    </xf>
    <xf numFmtId="0" fontId="18" fillId="0" borderId="0" xfId="0" applyFont="1" applyAlignment="1" applyProtection="1">
      <alignment wrapText="1"/>
      <protection hidden="1"/>
    </xf>
    <xf numFmtId="165" fontId="27" fillId="6" borderId="2" xfId="3" quotePrefix="1" applyNumberFormat="1" applyFont="1" applyFill="1" applyBorder="1" applyAlignment="1" applyProtection="1">
      <alignment horizontal="right" vertical="center" wrapText="1"/>
      <protection hidden="1"/>
    </xf>
    <xf numFmtId="3" fontId="27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66" fontId="27" fillId="0" borderId="4" xfId="0" applyNumberFormat="1" applyFont="1" applyBorder="1" applyAlignment="1" applyProtection="1">
      <alignment horizontal="right" vertical="center"/>
      <protection hidden="1"/>
    </xf>
    <xf numFmtId="166" fontId="27" fillId="0" borderId="8" xfId="0" applyNumberFormat="1" applyFont="1" applyBorder="1" applyAlignment="1" applyProtection="1">
      <alignment horizontal="left" vertical="center"/>
      <protection hidden="1"/>
    </xf>
    <xf numFmtId="168" fontId="18" fillId="4" borderId="2" xfId="4" applyNumberFormat="1" applyFont="1" applyFill="1" applyBorder="1" applyAlignment="1" applyProtection="1">
      <alignment horizontal="right" vertical="center" wrapText="1"/>
      <protection locked="0"/>
    </xf>
    <xf numFmtId="0" fontId="18" fillId="0" borderId="4" xfId="0" applyFont="1" applyBorder="1" applyAlignment="1" applyProtection="1">
      <alignment horizontal="center" vertical="center"/>
      <protection hidden="1"/>
    </xf>
    <xf numFmtId="3" fontId="18" fillId="0" borderId="2" xfId="0" applyNumberFormat="1" applyFont="1" applyBorder="1" applyAlignment="1" applyProtection="1">
      <alignment horizontal="right" vertical="center"/>
      <protection hidden="1"/>
    </xf>
    <xf numFmtId="169" fontId="29" fillId="0" borderId="2" xfId="0" applyNumberFormat="1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24" fillId="0" borderId="9" xfId="5" applyFont="1" applyBorder="1" applyAlignment="1" applyProtection="1">
      <alignment vertical="center"/>
      <protection hidden="1"/>
    </xf>
    <xf numFmtId="0" fontId="27" fillId="0" borderId="8" xfId="5" applyFont="1" applyBorder="1" applyAlignment="1" applyProtection="1">
      <alignment vertical="center"/>
      <protection hidden="1"/>
    </xf>
    <xf numFmtId="0" fontId="27" fillId="0" borderId="1" xfId="5" applyFont="1" applyBorder="1" applyAlignment="1" applyProtection="1">
      <alignment vertical="center"/>
      <protection hidden="1"/>
    </xf>
    <xf numFmtId="0" fontId="27" fillId="0" borderId="0" xfId="5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3" fillId="5" borderId="5" xfId="0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Protection="1">
      <protection hidden="1"/>
    </xf>
    <xf numFmtId="3" fontId="18" fillId="0" borderId="5" xfId="0" applyNumberFormat="1" applyFont="1" applyBorder="1" applyAlignment="1" applyProtection="1">
      <alignment horizontal="right" vertical="center"/>
      <protection hidden="1"/>
    </xf>
    <xf numFmtId="166" fontId="27" fillId="0" borderId="5" xfId="0" applyNumberFormat="1" applyFont="1" applyBorder="1" applyAlignment="1" applyProtection="1">
      <alignment horizontal="right" vertical="center"/>
      <protection hidden="1"/>
    </xf>
    <xf numFmtId="166" fontId="27" fillId="0" borderId="5" xfId="0" applyNumberFormat="1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3" fillId="5" borderId="1" xfId="0" applyFont="1" applyFill="1" applyBorder="1" applyAlignment="1" applyProtection="1">
      <alignment horizontal="center" vertical="center"/>
      <protection hidden="1"/>
    </xf>
    <xf numFmtId="0" fontId="23" fillId="5" borderId="0" xfId="0" applyFont="1" applyFill="1" applyAlignment="1" applyProtection="1">
      <alignment horizontal="center" vertical="center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27" fillId="0" borderId="4" xfId="2" applyNumberFormat="1" applyFont="1" applyBorder="1" applyAlignment="1" applyProtection="1">
      <alignment vertical="center"/>
      <protection hidden="1"/>
    </xf>
    <xf numFmtId="164" fontId="4" fillId="4" borderId="15" xfId="0" applyNumberFormat="1" applyFont="1" applyFill="1" applyBorder="1" applyAlignment="1" applyProtection="1">
      <alignment horizontal="left" vertical="center" wrapText="1"/>
      <protection locked="0"/>
    </xf>
    <xf numFmtId="1" fontId="6" fillId="0" borderId="15" xfId="0" applyNumberFormat="1" applyFont="1" applyFill="1" applyBorder="1" applyAlignment="1" applyProtection="1">
      <alignment horizontal="center" vertical="center"/>
    </xf>
    <xf numFmtId="1" fontId="6" fillId="0" borderId="14" xfId="0" applyNumberFormat="1" applyFont="1" applyFill="1" applyBorder="1" applyAlignment="1" applyProtection="1">
      <alignment horizontal="center" vertical="center"/>
    </xf>
    <xf numFmtId="164" fontId="4" fillId="4" borderId="23" xfId="0" applyNumberFormat="1" applyFont="1" applyFill="1" applyBorder="1" applyAlignment="1" applyProtection="1">
      <alignment horizontal="left" vertical="center" wrapText="1"/>
      <protection locked="0"/>
    </xf>
    <xf numFmtId="1" fontId="6" fillId="0" borderId="23" xfId="0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 applyProtection="1">
      <alignment horizontal="left" vertical="top"/>
    </xf>
    <xf numFmtId="0" fontId="10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top" wrapText="1"/>
    </xf>
    <xf numFmtId="44" fontId="0" fillId="7" borderId="18" xfId="0" applyNumberFormat="1" applyFill="1" applyBorder="1" applyProtection="1"/>
    <xf numFmtId="0" fontId="5" fillId="5" borderId="4" xfId="0" applyFont="1" applyFill="1" applyBorder="1" applyAlignment="1" applyProtection="1">
      <alignment horizontal="right"/>
    </xf>
    <xf numFmtId="0" fontId="5" fillId="5" borderId="9" xfId="0" applyFont="1" applyFill="1" applyBorder="1" applyAlignment="1" applyProtection="1">
      <alignment horizontal="right"/>
    </xf>
    <xf numFmtId="0" fontId="2" fillId="2" borderId="9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4" fillId="3" borderId="0" xfId="0" applyFont="1" applyFill="1" applyProtection="1">
      <protection locked="0"/>
    </xf>
    <xf numFmtId="0" fontId="23" fillId="5" borderId="8" xfId="0" applyFont="1" applyFill="1" applyBorder="1" applyAlignment="1" applyProtection="1">
      <alignment horizontal="right" vertical="center" wrapText="1"/>
      <protection hidden="1"/>
    </xf>
    <xf numFmtId="0" fontId="18" fillId="0" borderId="8" xfId="0" applyFont="1" applyBorder="1" applyAlignment="1" applyProtection="1">
      <alignment horizontal="right" vertical="center"/>
      <protection hidden="1"/>
    </xf>
    <xf numFmtId="0" fontId="31" fillId="3" borderId="0" xfId="0" applyFont="1" applyFill="1" applyProtection="1"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Alignment="1" applyProtection="1">
      <alignment wrapText="1"/>
      <protection hidden="1"/>
    </xf>
    <xf numFmtId="0" fontId="34" fillId="3" borderId="0" xfId="0" applyFont="1" applyFill="1" applyAlignment="1" applyProtection="1">
      <alignment horizontal="left"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164" fontId="32" fillId="3" borderId="0" xfId="3" applyFont="1" applyFill="1" applyBorder="1" applyAlignment="1" applyProtection="1">
      <alignment horizontal="right" vertical="center" wrapText="1"/>
      <protection hidden="1"/>
    </xf>
    <xf numFmtId="166" fontId="32" fillId="3" borderId="0" xfId="0" applyNumberFormat="1" applyFont="1" applyFill="1" applyAlignment="1" applyProtection="1">
      <alignment horizontal="right" vertical="center" wrapText="1"/>
      <protection hidden="1"/>
    </xf>
    <xf numFmtId="169" fontId="35" fillId="3" borderId="0" xfId="0" applyNumberFormat="1" applyFont="1" applyFill="1" applyAlignment="1" applyProtection="1">
      <alignment horizontal="right" vertical="center"/>
      <protection hidden="1"/>
    </xf>
    <xf numFmtId="1" fontId="35" fillId="3" borderId="0" xfId="0" applyNumberFormat="1" applyFont="1" applyFill="1" applyAlignment="1" applyProtection="1">
      <alignment horizontal="right" vertical="center"/>
      <protection hidden="1"/>
    </xf>
    <xf numFmtId="0" fontId="36" fillId="3" borderId="0" xfId="0" applyFont="1" applyFill="1" applyAlignment="1" applyProtection="1">
      <alignment vertical="center"/>
      <protection hidden="1"/>
    </xf>
    <xf numFmtId="0" fontId="37" fillId="3" borderId="0" xfId="0" applyFont="1" applyFill="1" applyAlignment="1" applyProtection="1">
      <alignment vertical="center"/>
      <protection hidden="1"/>
    </xf>
    <xf numFmtId="0" fontId="32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horizontal="left" vertical="center"/>
      <protection locked="0"/>
    </xf>
    <xf numFmtId="0" fontId="34" fillId="3" borderId="0" xfId="0" applyFont="1" applyFill="1" applyAlignment="1" applyProtection="1">
      <alignment horizontal="right" vertical="center"/>
      <protection locked="0"/>
    </xf>
    <xf numFmtId="0" fontId="32" fillId="3" borderId="0" xfId="0" applyFont="1" applyFill="1" applyProtection="1">
      <protection locked="0"/>
    </xf>
    <xf numFmtId="0" fontId="35" fillId="3" borderId="0" xfId="0" applyFont="1" applyFill="1" applyAlignment="1" applyProtection="1">
      <alignment horizontal="center" vertical="center"/>
      <protection locked="0"/>
    </xf>
    <xf numFmtId="165" fontId="35" fillId="3" borderId="0" xfId="3" applyNumberFormat="1" applyFont="1" applyFill="1" applyBorder="1" applyAlignment="1" applyProtection="1">
      <alignment horizontal="right" vertical="center"/>
      <protection locked="0"/>
    </xf>
    <xf numFmtId="166" fontId="35" fillId="3" borderId="0" xfId="0" applyNumberFormat="1" applyFont="1" applyFill="1" applyAlignment="1" applyProtection="1">
      <alignment horizontal="right" vertical="center"/>
      <protection locked="0"/>
    </xf>
    <xf numFmtId="169" fontId="35" fillId="3" borderId="0" xfId="0" applyNumberFormat="1" applyFont="1" applyFill="1" applyAlignment="1" applyProtection="1">
      <alignment horizontal="right" vertical="center"/>
      <protection locked="0"/>
    </xf>
    <xf numFmtId="0" fontId="34" fillId="3" borderId="0" xfId="0" applyFont="1" applyFill="1" applyAlignment="1" applyProtection="1">
      <alignment vertical="center"/>
      <protection locked="0"/>
    </xf>
    <xf numFmtId="167" fontId="32" fillId="3" borderId="0" xfId="4" applyFont="1" applyFill="1" applyBorder="1" applyAlignment="1" applyProtection="1">
      <alignment vertical="center"/>
      <protection locked="0"/>
    </xf>
    <xf numFmtId="167" fontId="34" fillId="3" borderId="0" xfId="4" applyFont="1" applyFill="1" applyBorder="1" applyAlignment="1" applyProtection="1">
      <alignment vertical="center"/>
      <protection locked="0"/>
    </xf>
    <xf numFmtId="0" fontId="32" fillId="3" borderId="0" xfId="0" applyFont="1" applyFill="1" applyAlignment="1" applyProtection="1">
      <alignment vertical="center" wrapText="1"/>
      <protection locked="0"/>
    </xf>
    <xf numFmtId="0" fontId="32" fillId="3" borderId="0" xfId="0" applyFont="1" applyFill="1" applyAlignment="1" applyProtection="1">
      <alignment vertical="center"/>
      <protection locked="0"/>
    </xf>
    <xf numFmtId="0" fontId="32" fillId="3" borderId="0" xfId="0" applyFont="1" applyFill="1" applyAlignment="1" applyProtection="1">
      <alignment wrapText="1"/>
      <protection locked="0"/>
    </xf>
    <xf numFmtId="2" fontId="32" fillId="3" borderId="0" xfId="0" applyNumberFormat="1" applyFont="1" applyFill="1" applyProtection="1">
      <protection locked="0"/>
    </xf>
    <xf numFmtId="167" fontId="32" fillId="3" borderId="0" xfId="4" applyFont="1" applyFill="1" applyBorder="1" applyAlignment="1" applyProtection="1">
      <alignment horizontal="right"/>
      <protection locked="0"/>
    </xf>
    <xf numFmtId="0" fontId="31" fillId="3" borderId="0" xfId="0" applyFont="1" applyFill="1" applyProtection="1">
      <protection locked="0"/>
    </xf>
    <xf numFmtId="0" fontId="32" fillId="3" borderId="0" xfId="0" applyFont="1" applyFill="1" applyAlignment="1" applyProtection="1">
      <alignment horizontal="center" vertical="center"/>
      <protection locked="0"/>
    </xf>
    <xf numFmtId="170" fontId="32" fillId="3" borderId="0" xfId="3" applyNumberFormat="1" applyFont="1" applyFill="1" applyBorder="1" applyAlignment="1" applyProtection="1">
      <alignment horizontal="right" vertical="center"/>
      <protection locked="0"/>
    </xf>
    <xf numFmtId="1" fontId="32" fillId="3" borderId="0" xfId="0" applyNumberFormat="1" applyFont="1" applyFill="1" applyAlignment="1" applyProtection="1">
      <alignment horizontal="right" vertical="center"/>
      <protection locked="0"/>
    </xf>
    <xf numFmtId="164" fontId="32" fillId="3" borderId="0" xfId="3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Alignment="1" applyProtection="1">
      <alignment horizontal="right" vertical="center"/>
      <protection locked="0"/>
    </xf>
    <xf numFmtId="1" fontId="32" fillId="3" borderId="0" xfId="4" applyNumberFormat="1" applyFont="1" applyFill="1" applyBorder="1" applyAlignment="1" applyProtection="1">
      <alignment horizontal="center" vertical="center"/>
      <protection locked="0"/>
    </xf>
    <xf numFmtId="1" fontId="32" fillId="3" borderId="0" xfId="0" applyNumberFormat="1" applyFont="1" applyFill="1" applyAlignment="1" applyProtection="1">
      <alignment horizontal="center" vertical="center"/>
      <protection locked="0"/>
    </xf>
    <xf numFmtId="164" fontId="32" fillId="3" borderId="0" xfId="3" applyFont="1" applyFill="1" applyBorder="1" applyAlignment="1" applyProtection="1">
      <alignment horizontal="right" vertical="center"/>
      <protection locked="0"/>
    </xf>
    <xf numFmtId="0" fontId="31" fillId="3" borderId="0" xfId="0" applyFont="1" applyFill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left" wrapText="1"/>
    </xf>
    <xf numFmtId="0" fontId="2" fillId="2" borderId="5" xfId="0" applyFont="1" applyFill="1" applyBorder="1" applyAlignment="1" applyProtection="1">
      <alignment horizontal="left" wrapText="1"/>
    </xf>
    <xf numFmtId="0" fontId="2" fillId="2" borderId="11" xfId="0" applyFont="1" applyFill="1" applyBorder="1" applyAlignment="1" applyProtection="1">
      <alignment horizontal="left" wrapText="1"/>
    </xf>
    <xf numFmtId="0" fontId="8" fillId="3" borderId="6" xfId="0" applyFont="1" applyFill="1" applyBorder="1" applyProtection="1"/>
    <xf numFmtId="0" fontId="8" fillId="3" borderId="3" xfId="0" applyFont="1" applyFill="1" applyBorder="1" applyProtection="1"/>
    <xf numFmtId="0" fontId="8" fillId="3" borderId="7" xfId="0" applyFont="1" applyFill="1" applyBorder="1" applyProtection="1"/>
    <xf numFmtId="0" fontId="11" fillId="2" borderId="10" xfId="0" applyFont="1" applyFill="1" applyBorder="1" applyAlignment="1" applyProtection="1">
      <alignment horizontal="center" vertical="top"/>
    </xf>
    <xf numFmtId="0" fontId="12" fillId="2" borderId="5" xfId="0" applyFont="1" applyFill="1" applyBorder="1" applyAlignment="1" applyProtection="1">
      <alignment horizontal="center" vertical="top"/>
    </xf>
    <xf numFmtId="0" fontId="12" fillId="2" borderId="11" xfId="0" applyFont="1" applyFill="1" applyBorder="1" applyAlignment="1" applyProtection="1">
      <alignment horizontal="center" vertical="top"/>
    </xf>
    <xf numFmtId="0" fontId="7" fillId="3" borderId="10" xfId="0" applyFont="1" applyFill="1" applyBorder="1" applyProtection="1"/>
    <xf numFmtId="0" fontId="7" fillId="3" borderId="5" xfId="0" applyFont="1" applyFill="1" applyBorder="1" applyProtection="1"/>
    <xf numFmtId="0" fontId="8" fillId="3" borderId="1" xfId="0" applyFont="1" applyFill="1" applyBorder="1" applyProtection="1"/>
    <xf numFmtId="0" fontId="8" fillId="3" borderId="0" xfId="0" applyFont="1" applyFill="1" applyProtection="1"/>
    <xf numFmtId="0" fontId="8" fillId="3" borderId="1" xfId="0" applyFont="1" applyFill="1" applyBorder="1" applyAlignment="1" applyProtection="1">
      <alignment horizontal="left" wrapText="1"/>
    </xf>
    <xf numFmtId="0" fontId="8" fillId="3" borderId="0" xfId="0" applyFont="1" applyFill="1" applyAlignment="1" applyProtection="1">
      <alignment horizontal="left" wrapText="1"/>
    </xf>
    <xf numFmtId="0" fontId="8" fillId="3" borderId="13" xfId="0" applyFont="1" applyFill="1" applyBorder="1" applyAlignment="1" applyProtection="1">
      <alignment horizontal="left" wrapText="1"/>
    </xf>
    <xf numFmtId="0" fontId="0" fillId="4" borderId="4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8" fillId="0" borderId="13" xfId="0" applyFont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9" fillId="0" borderId="16" xfId="0" applyFont="1" applyBorder="1" applyAlignment="1" applyProtection="1">
      <alignment horizontal="left" vertical="center"/>
    </xf>
    <xf numFmtId="0" fontId="9" fillId="0" borderId="17" xfId="0" applyFont="1" applyBorder="1" applyAlignment="1" applyProtection="1">
      <alignment horizontal="left" vertical="center"/>
    </xf>
    <xf numFmtId="0" fontId="4" fillId="5" borderId="4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9" fillId="3" borderId="9" xfId="0" applyFont="1" applyFill="1" applyBorder="1" applyAlignment="1" applyProtection="1">
      <alignment horizontal="right"/>
    </xf>
    <xf numFmtId="0" fontId="9" fillId="3" borderId="8" xfId="0" applyFont="1" applyFill="1" applyBorder="1" applyAlignment="1" applyProtection="1">
      <alignment horizontal="right"/>
    </xf>
    <xf numFmtId="2" fontId="4" fillId="4" borderId="9" xfId="0" applyNumberFormat="1" applyFont="1" applyFill="1" applyBorder="1" applyAlignment="1" applyProtection="1">
      <alignment horizontal="left"/>
      <protection locked="0"/>
    </xf>
    <xf numFmtId="2" fontId="4" fillId="4" borderId="8" xfId="0" applyNumberFormat="1" applyFont="1" applyFill="1" applyBorder="1" applyAlignment="1" applyProtection="1">
      <alignment horizontal="left"/>
      <protection locked="0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left"/>
    </xf>
    <xf numFmtId="0" fontId="16" fillId="3" borderId="5" xfId="0" applyFont="1" applyFill="1" applyBorder="1" applyAlignment="1" applyProtection="1">
      <alignment horizontal="left"/>
    </xf>
    <xf numFmtId="0" fontId="16" fillId="3" borderId="11" xfId="0" applyFont="1" applyFill="1" applyBorder="1" applyAlignment="1" applyProtection="1">
      <alignment horizontal="left"/>
    </xf>
    <xf numFmtId="0" fontId="15" fillId="3" borderId="1" xfId="0" applyFont="1" applyFill="1" applyBorder="1" applyAlignment="1" applyProtection="1">
      <alignment horizontal="left"/>
    </xf>
    <xf numFmtId="0" fontId="15" fillId="3" borderId="0" xfId="0" applyFont="1" applyFill="1" applyBorder="1" applyAlignment="1" applyProtection="1">
      <alignment horizontal="left"/>
    </xf>
    <xf numFmtId="0" fontId="15" fillId="3" borderId="13" xfId="0" applyFont="1" applyFill="1" applyBorder="1" applyAlignment="1" applyProtection="1">
      <alignment horizontal="left"/>
    </xf>
    <xf numFmtId="0" fontId="15" fillId="3" borderId="1" xfId="0" applyFont="1" applyFill="1" applyBorder="1" applyAlignment="1" applyProtection="1">
      <alignment horizontal="left" vertical="top"/>
    </xf>
    <xf numFmtId="0" fontId="15" fillId="3" borderId="0" xfId="0" applyFont="1" applyFill="1" applyBorder="1" applyAlignment="1" applyProtection="1">
      <alignment horizontal="left" vertical="top"/>
    </xf>
    <xf numFmtId="0" fontId="15" fillId="3" borderId="13" xfId="0" applyFont="1" applyFill="1" applyBorder="1" applyAlignment="1" applyProtection="1">
      <alignment horizontal="left" vertical="top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/>
    </xf>
    <xf numFmtId="0" fontId="9" fillId="0" borderId="27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left" vertical="center"/>
    </xf>
    <xf numFmtId="0" fontId="5" fillId="5" borderId="4" xfId="0" applyFont="1" applyFill="1" applyBorder="1" applyAlignment="1" applyProtection="1">
      <alignment horizontal="right"/>
    </xf>
    <xf numFmtId="0" fontId="5" fillId="5" borderId="9" xfId="0" applyFont="1" applyFill="1" applyBorder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0" fontId="13" fillId="7" borderId="4" xfId="0" applyFont="1" applyFill="1" applyBorder="1" applyAlignment="1" applyProtection="1">
      <alignment horizontal="center"/>
    </xf>
    <xf numFmtId="0" fontId="13" fillId="7" borderId="19" xfId="0" applyFont="1" applyFill="1" applyBorder="1" applyAlignment="1" applyProtection="1">
      <alignment horizontal="center"/>
    </xf>
    <xf numFmtId="0" fontId="23" fillId="5" borderId="4" xfId="0" applyFont="1" applyFill="1" applyBorder="1" applyAlignment="1" applyProtection="1">
      <alignment horizontal="left" vertical="center" wrapText="1"/>
      <protection hidden="1"/>
    </xf>
    <xf numFmtId="0" fontId="23" fillId="5" borderId="8" xfId="0" applyFont="1" applyFill="1" applyBorder="1" applyAlignment="1" applyProtection="1">
      <alignment horizontal="left" vertical="center" wrapText="1"/>
      <protection hidden="1"/>
    </xf>
    <xf numFmtId="0" fontId="23" fillId="5" borderId="4" xfId="0" applyFont="1" applyFill="1" applyBorder="1" applyAlignment="1" applyProtection="1">
      <alignment horizontal="right" vertical="center" wrapText="1"/>
      <protection hidden="1"/>
    </xf>
    <xf numFmtId="0" fontId="23" fillId="5" borderId="8" xfId="0" applyFont="1" applyFill="1" applyBorder="1" applyAlignment="1" applyProtection="1">
      <alignment horizontal="right" vertical="center" wrapText="1"/>
      <protection hidden="1"/>
    </xf>
    <xf numFmtId="0" fontId="23" fillId="0" borderId="2" xfId="0" applyFont="1" applyBorder="1" applyAlignment="1" applyProtection="1">
      <alignment horizontal="right" vertical="center"/>
      <protection hidden="1"/>
    </xf>
    <xf numFmtId="0" fontId="23" fillId="0" borderId="5" xfId="0" applyFont="1" applyBorder="1" applyAlignment="1" applyProtection="1">
      <alignment horizontal="right" vertical="center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0" fontId="18" fillId="0" borderId="8" xfId="0" applyFont="1" applyBorder="1" applyAlignment="1" applyProtection="1">
      <alignment horizontal="right" vertical="center"/>
      <protection hidden="1"/>
    </xf>
    <xf numFmtId="0" fontId="23" fillId="0" borderId="4" xfId="0" applyFont="1" applyBorder="1" applyAlignment="1" applyProtection="1">
      <alignment horizontal="right" vertical="center"/>
      <protection hidden="1"/>
    </xf>
    <xf numFmtId="0" fontId="23" fillId="0" borderId="8" xfId="0" applyFont="1" applyBorder="1" applyAlignment="1" applyProtection="1">
      <alignment horizontal="right" vertical="center"/>
      <protection hidden="1"/>
    </xf>
    <xf numFmtId="0" fontId="33" fillId="3" borderId="0" xfId="0" applyFont="1" applyFill="1" applyAlignment="1" applyProtection="1">
      <alignment vertical="center"/>
      <protection hidden="1"/>
    </xf>
    <xf numFmtId="0" fontId="37" fillId="3" borderId="0" xfId="0" applyFont="1" applyFill="1" applyAlignment="1" applyProtection="1">
      <alignment horizontal="left" vertical="top" wrapText="1"/>
      <protection hidden="1"/>
    </xf>
  </cellXfs>
  <cellStyles count="6">
    <cellStyle name="Komma 2" xfId="4" xr:uid="{9063F3A6-1A44-4266-ADAA-27FE43065A3B}"/>
    <cellStyle name="Procent" xfId="2" builtinId="5"/>
    <cellStyle name="Standaard" xfId="0" builtinId="0"/>
    <cellStyle name="Standaard 2 2" xfId="1" xr:uid="{00000000-0005-0000-0000-000001000000}"/>
    <cellStyle name="Standaard 3" xfId="5" xr:uid="{2E0A3E7B-61B7-4EFB-BCC5-6F638976DE0E}"/>
    <cellStyle name="Valuta 2" xfId="3" xr:uid="{ECD7EA8F-F4BE-4DCA-BD76-A610A6BBBAE9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8FCAE7"/>
      <color rgb="FFFF9900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77.417571408201297</c:v>
                </c:pt>
                <c:pt idx="1">
                  <c:v>77.69985176559878</c:v>
                </c:pt>
                <c:pt idx="2">
                  <c:v>77.982132122996276</c:v>
                </c:pt>
                <c:pt idx="3">
                  <c:v>78.546692837791241</c:v>
                </c:pt>
                <c:pt idx="4">
                  <c:v>79.67581426738117</c:v>
                </c:pt>
                <c:pt idx="5">
                  <c:v>80.804935696971086</c:v>
                </c:pt>
                <c:pt idx="6">
                  <c:v>81.934057126561029</c:v>
                </c:pt>
                <c:pt idx="7">
                  <c:v>83.063178556150973</c:v>
                </c:pt>
                <c:pt idx="8">
                  <c:v>84.192299985740902</c:v>
                </c:pt>
                <c:pt idx="9">
                  <c:v>85.321421415330832</c:v>
                </c:pt>
                <c:pt idx="10">
                  <c:v>86.450542844920776</c:v>
                </c:pt>
                <c:pt idx="11">
                  <c:v>87.579664274510719</c:v>
                </c:pt>
                <c:pt idx="12">
                  <c:v>88.708785704100649</c:v>
                </c:pt>
                <c:pt idx="13">
                  <c:v>89.837907133690592</c:v>
                </c:pt>
                <c:pt idx="14">
                  <c:v>90.967028563280522</c:v>
                </c:pt>
                <c:pt idx="15">
                  <c:v>92.096149992870451</c:v>
                </c:pt>
                <c:pt idx="16">
                  <c:v>93.225271422460381</c:v>
                </c:pt>
                <c:pt idx="17">
                  <c:v>94.354392852050324</c:v>
                </c:pt>
                <c:pt idx="18">
                  <c:v>95.483514281640254</c:v>
                </c:pt>
                <c:pt idx="19">
                  <c:v>96.612635711230197</c:v>
                </c:pt>
                <c:pt idx="20">
                  <c:v>97.741757140820127</c:v>
                </c:pt>
                <c:pt idx="21">
                  <c:v>98.870878570410056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403616.06614834641</c:v>
                </c:pt>
                <c:pt idx="2">
                  <c:v>451612.32984292647</c:v>
                </c:pt>
                <c:pt idx="3">
                  <c:v>504713.02026823111</c:v>
                </c:pt>
                <c:pt idx="4">
                  <c:v>562715.35460476729</c:v>
                </c:pt>
                <c:pt idx="5">
                  <c:v>598507.95892050967</c:v>
                </c:pt>
                <c:pt idx="6">
                  <c:v>624419.72963972832</c:v>
                </c:pt>
                <c:pt idx="7">
                  <c:v>644610.79940917587</c:v>
                </c:pt>
                <c:pt idx="8">
                  <c:v>661029.24803620845</c:v>
                </c:pt>
                <c:pt idx="9">
                  <c:v>674755.58640991442</c:v>
                </c:pt>
                <c:pt idx="10">
                  <c:v>686456.1021066457</c:v>
                </c:pt>
                <c:pt idx="11">
                  <c:v>696572.86147622543</c:v>
                </c:pt>
                <c:pt idx="12">
                  <c:v>705415.39345956361</c:v>
                </c:pt>
                <c:pt idx="13">
                  <c:v>713209.58378937608</c:v>
                </c:pt>
                <c:pt idx="14">
                  <c:v>720125.78363404633</c:v>
                </c:pt>
                <c:pt idx="15">
                  <c:v>726295.94544977974</c:v>
                </c:pt>
                <c:pt idx="16">
                  <c:v>731824.57443838927</c:v>
                </c:pt>
                <c:pt idx="17">
                  <c:v>736796.00480792299</c:v>
                </c:pt>
                <c:pt idx="18">
                  <c:v>741279.39414920728</c:v>
                </c:pt>
                <c:pt idx="19">
                  <c:v>745332.24777670112</c:v>
                </c:pt>
                <c:pt idx="20">
                  <c:v>749002.96572610724</c:v>
                </c:pt>
                <c:pt idx="21">
                  <c:v>752332.72202697583</c:v>
                </c:pt>
                <c:pt idx="22">
                  <c:v>755356.87679739855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E0-4EE8-8A46-20B16A230138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87.275814267381165</c:v>
                </c:pt>
                <c:pt idx="1">
                  <c:v>87.434866589038904</c:v>
                </c:pt>
                <c:pt idx="2">
                  <c:v>87.593918910696644</c:v>
                </c:pt>
                <c:pt idx="3">
                  <c:v>87.912023554012123</c:v>
                </c:pt>
                <c:pt idx="4">
                  <c:v>88.548232840643053</c:v>
                </c:pt>
                <c:pt idx="5">
                  <c:v>89.184442127273996</c:v>
                </c:pt>
                <c:pt idx="6">
                  <c:v>89.820651413904926</c:v>
                </c:pt>
                <c:pt idx="7">
                  <c:v>90.456860700535884</c:v>
                </c:pt>
                <c:pt idx="8">
                  <c:v>91.093069987166814</c:v>
                </c:pt>
                <c:pt idx="9">
                  <c:v>91.729279273797758</c:v>
                </c:pt>
                <c:pt idx="10">
                  <c:v>92.365488560428702</c:v>
                </c:pt>
                <c:pt idx="11">
                  <c:v>93.001697847059646</c:v>
                </c:pt>
                <c:pt idx="12">
                  <c:v>93.637907133690575</c:v>
                </c:pt>
                <c:pt idx="13">
                  <c:v>94.274116420321533</c:v>
                </c:pt>
                <c:pt idx="14">
                  <c:v>94.910325706952463</c:v>
                </c:pt>
                <c:pt idx="15">
                  <c:v>95.546534993583407</c:v>
                </c:pt>
                <c:pt idx="16">
                  <c:v>96.182744280214351</c:v>
                </c:pt>
                <c:pt idx="17">
                  <c:v>96.818953566845295</c:v>
                </c:pt>
                <c:pt idx="18">
                  <c:v>97.455162853476239</c:v>
                </c:pt>
                <c:pt idx="19">
                  <c:v>98.091372140107168</c:v>
                </c:pt>
                <c:pt idx="20">
                  <c:v>98.727581426738126</c:v>
                </c:pt>
                <c:pt idx="21">
                  <c:v>99.363790713369042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336577.92963669106</c:v>
                </c:pt>
                <c:pt idx="2">
                  <c:v>376770.71577787487</c:v>
                </c:pt>
                <c:pt idx="3">
                  <c:v>421447.65736136265</c:v>
                </c:pt>
                <c:pt idx="4">
                  <c:v>470718.41770715342</c:v>
                </c:pt>
                <c:pt idx="5">
                  <c:v>501547.79809638206</c:v>
                </c:pt>
                <c:pt idx="6">
                  <c:v>524185.90109052107</c:v>
                </c:pt>
                <c:pt idx="7">
                  <c:v>542086.54043662932</c:v>
                </c:pt>
                <c:pt idx="8">
                  <c:v>556864.732300565</c:v>
                </c:pt>
                <c:pt idx="9">
                  <c:v>569414.9042620752</c:v>
                </c:pt>
                <c:pt idx="10">
                  <c:v>580287.71248605347</c:v>
                </c:pt>
                <c:pt idx="11">
                  <c:v>589847.87644645793</c:v>
                </c:pt>
                <c:pt idx="12">
                  <c:v>598350.29655057227</c:v>
                </c:pt>
                <c:pt idx="13">
                  <c:v>605980.62393334962</c:v>
                </c:pt>
                <c:pt idx="14">
                  <c:v>612878.57050700963</c:v>
                </c:pt>
                <c:pt idx="15">
                  <c:v>619152.11172710371</c:v>
                </c:pt>
                <c:pt idx="16">
                  <c:v>624886.55875684263</c:v>
                </c:pt>
                <c:pt idx="17">
                  <c:v>630150.58307894284</c:v>
                </c:pt>
                <c:pt idx="18">
                  <c:v>635000.34979448142</c:v>
                </c:pt>
                <c:pt idx="19">
                  <c:v>639482.43306308857</c:v>
                </c:pt>
                <c:pt idx="20">
                  <c:v>643635.92223190819</c:v>
                </c:pt>
                <c:pt idx="21">
                  <c:v>647493.97529376054</c:v>
                </c:pt>
                <c:pt idx="22">
                  <c:v>651084.98584145866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E0-4EE8-8A46-20B16A230138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97.134057126561018</c:v>
                </c:pt>
                <c:pt idx="1">
                  <c:v>97.169881412479015</c:v>
                </c:pt>
                <c:pt idx="2">
                  <c:v>97.205705698397011</c:v>
                </c:pt>
                <c:pt idx="3">
                  <c:v>97.277354270232976</c:v>
                </c:pt>
                <c:pt idx="4">
                  <c:v>97.42065141390492</c:v>
                </c:pt>
                <c:pt idx="5">
                  <c:v>97.563948557576879</c:v>
                </c:pt>
                <c:pt idx="6">
                  <c:v>97.707245701248823</c:v>
                </c:pt>
                <c:pt idx="7">
                  <c:v>97.850542844920767</c:v>
                </c:pt>
                <c:pt idx="8">
                  <c:v>97.993839988592725</c:v>
                </c:pt>
                <c:pt idx="9">
                  <c:v>98.13713713226467</c:v>
                </c:pt>
                <c:pt idx="10">
                  <c:v>98.280434275936614</c:v>
                </c:pt>
                <c:pt idx="11">
                  <c:v>98.423731419608558</c:v>
                </c:pt>
                <c:pt idx="12">
                  <c:v>98.56702856328053</c:v>
                </c:pt>
                <c:pt idx="13">
                  <c:v>98.71032570695246</c:v>
                </c:pt>
                <c:pt idx="14">
                  <c:v>98.853622850624419</c:v>
                </c:pt>
                <c:pt idx="15">
                  <c:v>98.996919994296348</c:v>
                </c:pt>
                <c:pt idx="16">
                  <c:v>99.140217137968307</c:v>
                </c:pt>
                <c:pt idx="17">
                  <c:v>99.283514281640265</c:v>
                </c:pt>
                <c:pt idx="18">
                  <c:v>99.426811425312195</c:v>
                </c:pt>
                <c:pt idx="19">
                  <c:v>99.570108568984153</c:v>
                </c:pt>
                <c:pt idx="20">
                  <c:v>99.713405712656112</c:v>
                </c:pt>
                <c:pt idx="21">
                  <c:v>99.856702856328056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239056.63134342959</c:v>
                </c:pt>
                <c:pt idx="2">
                  <c:v>267753.50730864704</c:v>
                </c:pt>
                <c:pt idx="3">
                  <c:v>299838.29147891008</c:v>
                </c:pt>
                <c:pt idx="4">
                  <c:v>335640.36938909959</c:v>
                </c:pt>
                <c:pt idx="5">
                  <c:v>358420.68183587503</c:v>
                </c:pt>
                <c:pt idx="6">
                  <c:v>375432.51617839461</c:v>
                </c:pt>
                <c:pt idx="7">
                  <c:v>389115.88634582423</c:v>
                </c:pt>
                <c:pt idx="8">
                  <c:v>400609.92814127466</c:v>
                </c:pt>
                <c:pt idx="9">
                  <c:v>410544.5018507769</c:v>
                </c:pt>
                <c:pt idx="10">
                  <c:v>419306.7462104843</c:v>
                </c:pt>
                <c:pt idx="11">
                  <c:v>427152.64596190053</c:v>
                </c:pt>
                <c:pt idx="12">
                  <c:v>434260.79774365644</c:v>
                </c:pt>
                <c:pt idx="13">
                  <c:v>440761.04618825536</c:v>
                </c:pt>
                <c:pt idx="14">
                  <c:v>446750.92558100662</c:v>
                </c:pt>
                <c:pt idx="15">
                  <c:v>452305.67064891529</c:v>
                </c:pt>
                <c:pt idx="16">
                  <c:v>457484.60655545891</c:v>
                </c:pt>
                <c:pt idx="17">
                  <c:v>462335.38937227096</c:v>
                </c:pt>
                <c:pt idx="18">
                  <c:v>466896.91330522869</c:v>
                </c:pt>
                <c:pt idx="19">
                  <c:v>471201.35989601619</c:v>
                </c:pt>
                <c:pt idx="20">
                  <c:v>475275.67735539906</c:v>
                </c:pt>
                <c:pt idx="21">
                  <c:v>479142.6709575</c:v>
                </c:pt>
                <c:pt idx="22">
                  <c:v>482821.82158697536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E0-4EE8-8A46-20B16A230138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106.99229998574089</c:v>
                </c:pt>
                <c:pt idx="1">
                  <c:v>106.90489623591914</c:v>
                </c:pt>
                <c:pt idx="2">
                  <c:v>106.81749248609738</c:v>
                </c:pt>
                <c:pt idx="3">
                  <c:v>106.64268498645386</c:v>
                </c:pt>
                <c:pt idx="4">
                  <c:v>106.29306998716682</c:v>
                </c:pt>
                <c:pt idx="5">
                  <c:v>105.94345498787978</c:v>
                </c:pt>
                <c:pt idx="6">
                  <c:v>105.59383998859271</c:v>
                </c:pt>
                <c:pt idx="7">
                  <c:v>105.24422498930565</c:v>
                </c:pt>
                <c:pt idx="8">
                  <c:v>104.89460999001862</c:v>
                </c:pt>
                <c:pt idx="9">
                  <c:v>104.54499499073158</c:v>
                </c:pt>
                <c:pt idx="10">
                  <c:v>104.19537999144455</c:v>
                </c:pt>
                <c:pt idx="11">
                  <c:v>103.8457649921575</c:v>
                </c:pt>
                <c:pt idx="12">
                  <c:v>103.49614999287047</c:v>
                </c:pt>
                <c:pt idx="13">
                  <c:v>103.1465349935834</c:v>
                </c:pt>
                <c:pt idx="14">
                  <c:v>102.79691999429636</c:v>
                </c:pt>
                <c:pt idx="15">
                  <c:v>102.44730499500932</c:v>
                </c:pt>
                <c:pt idx="16">
                  <c:v>102.09768999572226</c:v>
                </c:pt>
                <c:pt idx="17">
                  <c:v>101.74807499643524</c:v>
                </c:pt>
                <c:pt idx="18">
                  <c:v>101.39845999714818</c:v>
                </c:pt>
                <c:pt idx="19">
                  <c:v>101.04884499786112</c:v>
                </c:pt>
                <c:pt idx="20">
                  <c:v>100.6992299985741</c:v>
                </c:pt>
                <c:pt idx="21">
                  <c:v>100.34961499928706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E0-4EE8-8A46-20B16A230138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1400000.0000000002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E0-4EE8-8A46-20B16A230138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1400000.0000000002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EE0-4EE8-8A46-20B16A230138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88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EE0-4EE8-8A46-20B16A230138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755363.63636363635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EE0-4EE8-8A46-20B16A230138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EE0-4EE8-8A46-20B16A230138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1200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EE0-4EE8-8A46-20B16A230138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2000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EE0-4EE8-8A46-20B16A230138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1400000.0000000002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EE0-4EE8-8A46-20B16A230138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-0.5</c:v>
                </c:pt>
                <c:pt idx="1">
                  <c:v>-0.5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1400000.0000000002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EE0-4EE8-8A46-20B16A230138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EE0-4EE8-8A46-20B16A23013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EE0-4EE8-8A46-20B16A23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7EE0-4EE8-8A46-20B16A23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1400000.0000000002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7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113179</xdr:rowOff>
    </xdr:from>
    <xdr:to>
      <xdr:col>1</xdr:col>
      <xdr:colOff>6342529</xdr:colOff>
      <xdr:row>25</xdr:row>
      <xdr:rowOff>180415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3AFEFF12-63AA-4286-953A-66207F1EB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24BA09-975D-48A6-92D7-4E73F0F5B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2554381"/>
          <a:ext cx="1501589" cy="1874183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662F2B90-B6A3-403A-BD6B-60231457B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1248896"/>
          <a:ext cx="2529854" cy="365934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SO-CFD/UG_HKT_Inkoop-UNIT/83-INKOOPDOSSIER-%20INKOOP/IUC22/IUC22-753%20Arbodienstverlening/04%20-%20Beschrijvend%20doc%20en%20bijlagen/Overige%20bijlagen%20bij%20BD/Prijs%20en%20kengetallen/TOOL%20Superformule%20p2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Prijs%20en%20kengetallen/TOOL%20Superformule%20p2%20v3.xlsm?CAB4CC54" TargetMode="External"/><Relationship Id="rId1" Type="http://schemas.openxmlformats.org/officeDocument/2006/relationships/externalLinkPath" Target="file:///\\CAB4CC54\TOOL%20Superformule%20p2%20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6">
          <cell r="G6" t="str">
            <v>arbodienstverlening</v>
          </cell>
        </row>
        <row r="22">
          <cell r="K22">
            <v>-1000320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6">
          <cell r="G6" t="str">
            <v>arbodienstverlening</v>
          </cell>
        </row>
        <row r="7">
          <cell r="G7" t="str">
            <v>IUC22-753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B7" t="str">
            <v>Uw inschrijving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workbookViewId="0">
      <selection activeCell="B6" sqref="B6:K6"/>
    </sheetView>
  </sheetViews>
  <sheetFormatPr defaultColWidth="8.7265625" defaultRowHeight="14.5" x14ac:dyDescent="0.35"/>
  <cols>
    <col min="1" max="1" width="1.81640625" style="3" customWidth="1"/>
    <col min="2" max="11" width="8.7265625" style="3"/>
    <col min="12" max="12" width="18.453125" style="3" customWidth="1"/>
    <col min="13" max="16384" width="8.7265625" style="3"/>
  </cols>
  <sheetData>
    <row r="1" spans="1:20" ht="14.1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9.15" customHeight="1" x14ac:dyDescent="0.35">
      <c r="A2" s="2"/>
      <c r="B2" s="127" t="s">
        <v>84</v>
      </c>
      <c r="C2" s="128"/>
      <c r="D2" s="128"/>
      <c r="E2" s="128"/>
      <c r="F2" s="128"/>
      <c r="G2" s="128"/>
      <c r="H2" s="128"/>
      <c r="I2" s="128"/>
      <c r="J2" s="128"/>
      <c r="K2" s="129"/>
      <c r="L2" s="4" t="s">
        <v>92</v>
      </c>
      <c r="M2" s="2"/>
      <c r="N2" s="2"/>
      <c r="O2" s="2"/>
      <c r="P2" s="2"/>
      <c r="Q2" s="2"/>
      <c r="R2" s="2"/>
      <c r="S2" s="2"/>
      <c r="T2" s="2"/>
    </row>
    <row r="3" spans="1:20" ht="55.5" customHeight="1" x14ac:dyDescent="0.35">
      <c r="A3" s="2"/>
      <c r="B3" s="118" t="s">
        <v>93</v>
      </c>
      <c r="C3" s="119"/>
      <c r="D3" s="119"/>
      <c r="E3" s="119"/>
      <c r="F3" s="119"/>
      <c r="G3" s="119"/>
      <c r="H3" s="119"/>
      <c r="I3" s="119"/>
      <c r="J3" s="119"/>
      <c r="K3" s="120"/>
      <c r="L3" s="5" t="s">
        <v>7</v>
      </c>
      <c r="M3" s="2"/>
      <c r="N3" s="2"/>
      <c r="O3" s="2"/>
      <c r="P3" s="2"/>
      <c r="Q3" s="2"/>
      <c r="R3" s="2"/>
      <c r="S3" s="2"/>
      <c r="T3" s="2"/>
    </row>
    <row r="4" spans="1:20" ht="24" customHeight="1" x14ac:dyDescent="0.35">
      <c r="A4" s="2"/>
      <c r="B4" s="130" t="s">
        <v>3</v>
      </c>
      <c r="C4" s="131"/>
      <c r="D4" s="131"/>
      <c r="E4" s="131"/>
      <c r="F4" s="131"/>
      <c r="G4" s="131"/>
      <c r="H4" s="131"/>
      <c r="I4" s="6"/>
      <c r="J4" s="6"/>
      <c r="K4" s="7"/>
      <c r="L4" s="5" t="s">
        <v>94</v>
      </c>
      <c r="M4" s="2"/>
      <c r="N4" s="2"/>
      <c r="O4" s="2"/>
      <c r="P4" s="2"/>
      <c r="Q4" s="2"/>
      <c r="R4" s="2"/>
      <c r="S4" s="2"/>
      <c r="T4" s="2"/>
    </row>
    <row r="5" spans="1:20" ht="26" x14ac:dyDescent="0.35">
      <c r="A5" s="2"/>
      <c r="B5" s="132" t="s">
        <v>85</v>
      </c>
      <c r="C5" s="133"/>
      <c r="D5" s="133"/>
      <c r="E5" s="133"/>
      <c r="F5" s="133"/>
      <c r="G5" s="133"/>
      <c r="H5" s="133"/>
      <c r="I5" s="133"/>
      <c r="J5" s="133"/>
      <c r="K5" s="8"/>
      <c r="L5" s="5" t="s">
        <v>95</v>
      </c>
      <c r="M5" s="2"/>
      <c r="N5" s="2"/>
      <c r="O5" s="2"/>
      <c r="P5" s="2"/>
      <c r="Q5" s="2"/>
      <c r="R5" s="2"/>
      <c r="S5" s="2"/>
      <c r="T5" s="2"/>
    </row>
    <row r="6" spans="1:20" ht="14.5" customHeight="1" x14ac:dyDescent="0.35">
      <c r="A6" s="2"/>
      <c r="B6" s="134" t="s">
        <v>86</v>
      </c>
      <c r="C6" s="135"/>
      <c r="D6" s="135"/>
      <c r="E6" s="135"/>
      <c r="F6" s="135"/>
      <c r="G6" s="135"/>
      <c r="H6" s="135"/>
      <c r="I6" s="135"/>
      <c r="J6" s="135"/>
      <c r="K6" s="136"/>
      <c r="L6" s="5" t="s">
        <v>96</v>
      </c>
      <c r="M6" s="2"/>
      <c r="N6" s="2"/>
      <c r="O6" s="2"/>
      <c r="P6" s="2"/>
      <c r="Q6" s="2"/>
      <c r="R6" s="2"/>
      <c r="S6" s="2"/>
      <c r="T6" s="2"/>
    </row>
    <row r="7" spans="1:20" x14ac:dyDescent="0.35">
      <c r="A7" s="2"/>
      <c r="B7" s="143" t="s">
        <v>87</v>
      </c>
      <c r="C7" s="144"/>
      <c r="D7" s="144"/>
      <c r="E7" s="144"/>
      <c r="F7" s="144"/>
      <c r="G7" s="144"/>
      <c r="H7" s="144"/>
      <c r="I7" s="144"/>
      <c r="J7" s="144"/>
      <c r="K7" s="145"/>
      <c r="L7" s="2"/>
      <c r="M7" s="2"/>
      <c r="N7" s="2"/>
      <c r="O7" s="2"/>
      <c r="P7" s="2"/>
      <c r="Q7" s="2"/>
      <c r="R7" s="2"/>
      <c r="S7" s="2"/>
      <c r="T7" s="2"/>
    </row>
    <row r="8" spans="1:20" x14ac:dyDescent="0.35">
      <c r="A8" s="2"/>
      <c r="B8" s="124" t="s">
        <v>88</v>
      </c>
      <c r="C8" s="125"/>
      <c r="D8" s="125"/>
      <c r="E8" s="125"/>
      <c r="F8" s="125"/>
      <c r="G8" s="125"/>
      <c r="H8" s="125"/>
      <c r="I8" s="125"/>
      <c r="J8" s="125"/>
      <c r="K8" s="126"/>
      <c r="L8" s="2"/>
      <c r="M8" s="2"/>
      <c r="N8" s="2"/>
      <c r="O8" s="2"/>
      <c r="P8" s="2"/>
      <c r="Q8" s="2"/>
      <c r="R8" s="2"/>
      <c r="S8" s="2"/>
      <c r="T8" s="2"/>
    </row>
    <row r="9" spans="1:20" ht="18.649999999999999" customHeight="1" x14ac:dyDescent="0.35">
      <c r="A9" s="2"/>
      <c r="B9" s="121" t="s">
        <v>89</v>
      </c>
      <c r="C9" s="122"/>
      <c r="D9" s="122"/>
      <c r="E9" s="122"/>
      <c r="F9" s="122"/>
      <c r="G9" s="122"/>
      <c r="H9" s="122"/>
      <c r="I9" s="122"/>
      <c r="J9" s="122"/>
      <c r="K9" s="123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2"/>
      <c r="B10" s="140" t="s">
        <v>90</v>
      </c>
      <c r="C10" s="141"/>
      <c r="D10" s="141"/>
      <c r="E10" s="141"/>
      <c r="F10" s="141"/>
      <c r="G10" s="141"/>
      <c r="H10" s="141"/>
      <c r="I10" s="137"/>
      <c r="J10" s="138"/>
      <c r="K10" s="139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2"/>
      <c r="B11" s="140" t="s">
        <v>91</v>
      </c>
      <c r="C11" s="141"/>
      <c r="D11" s="141"/>
      <c r="E11" s="141"/>
      <c r="F11" s="141"/>
      <c r="G11" s="141"/>
      <c r="H11" s="142"/>
      <c r="I11" s="137"/>
      <c r="J11" s="138"/>
      <c r="K11" s="139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20" x14ac:dyDescent="0.35">
      <c r="A23" s="2"/>
    </row>
  </sheetData>
  <sheetProtection algorithmName="SHA-512" hashValue="oqToRJ95RDZM7s6g6qvtWEkS/CLE4T1C0Gg+wjUiPFSAhYG7DIEKfPA7RKplFLBrrSOa/WIaijRP6kTnJ6VKDg==" saltValue="JkuxLFskoMCAxN3BlFQRoA==" spinCount="100000" sheet="1" objects="1" scenarios="1"/>
  <mergeCells count="12">
    <mergeCell ref="I10:K10"/>
    <mergeCell ref="B10:H10"/>
    <mergeCell ref="B11:H11"/>
    <mergeCell ref="I11:K11"/>
    <mergeCell ref="B7:K7"/>
    <mergeCell ref="B3:K3"/>
    <mergeCell ref="B9:K9"/>
    <mergeCell ref="B8:K8"/>
    <mergeCell ref="B2:K2"/>
    <mergeCell ref="B4:H4"/>
    <mergeCell ref="B5:J5"/>
    <mergeCell ref="B6:K6"/>
  </mergeCells>
  <dataValidations count="2">
    <dataValidation type="list" allowBlank="1" showInputMessage="1" showErrorMessage="1" sqref="I10:K10" xr:uid="{00000000-0002-0000-0000-000000000000}">
      <formula1>$L$2:$L$3</formula1>
    </dataValidation>
    <dataValidation type="list" allowBlank="1" showInputMessage="1" showErrorMessage="1" sqref="I11:K11" xr:uid="{D002175C-A29F-4143-A838-DB97EAE2A852}">
      <formula1>$L$4:$L$6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10F1-7B49-4A55-9011-E284ACFF953C}">
  <dimension ref="A1:P54"/>
  <sheetViews>
    <sheetView topLeftCell="A6" zoomScaleNormal="100" workbookViewId="0">
      <selection activeCell="D8" sqref="D8:F8"/>
    </sheetView>
  </sheetViews>
  <sheetFormatPr defaultColWidth="8.81640625" defaultRowHeight="13" x14ac:dyDescent="0.3"/>
  <cols>
    <col min="1" max="1" width="1.81640625" style="11" customWidth="1"/>
    <col min="2" max="2" width="6.54296875" style="11" customWidth="1"/>
    <col min="3" max="3" width="24.81640625" style="11" customWidth="1"/>
    <col min="4" max="4" width="15.7265625" style="11" customWidth="1"/>
    <col min="5" max="5" width="10.54296875" style="14" customWidth="1"/>
    <col min="6" max="6" width="14.54296875" style="11" customWidth="1"/>
    <col min="7" max="7" width="21.81640625" style="11" customWidth="1"/>
    <col min="8" max="9" width="23.81640625" style="9" customWidth="1"/>
    <col min="10" max="10" width="26.54296875" style="9" customWidth="1"/>
    <col min="11" max="16" width="8.81640625" style="9"/>
    <col min="17" max="16384" width="8.81640625" style="11"/>
  </cols>
  <sheetData>
    <row r="1" spans="1:12" ht="8.5" customHeight="1" x14ac:dyDescent="0.3">
      <c r="A1" s="9"/>
      <c r="B1" s="9"/>
      <c r="C1" s="9"/>
      <c r="D1" s="9"/>
      <c r="E1" s="10"/>
      <c r="F1" s="9"/>
      <c r="G1" s="9"/>
    </row>
    <row r="2" spans="1:12" ht="24" customHeight="1" x14ac:dyDescent="0.3">
      <c r="A2" s="9"/>
      <c r="B2" s="159" t="s">
        <v>8</v>
      </c>
      <c r="C2" s="160"/>
      <c r="D2" s="160"/>
      <c r="E2" s="160"/>
      <c r="F2" s="161"/>
      <c r="G2" s="9"/>
    </row>
    <row r="3" spans="1:12" ht="23.25" customHeight="1" x14ac:dyDescent="0.3">
      <c r="A3" s="9"/>
      <c r="B3" s="162" t="s">
        <v>20</v>
      </c>
      <c r="C3" s="162"/>
      <c r="D3" s="162"/>
      <c r="E3" s="162"/>
      <c r="F3" s="163"/>
      <c r="G3" s="9"/>
    </row>
    <row r="4" spans="1:12" ht="12" customHeight="1" x14ac:dyDescent="0.3">
      <c r="A4" s="9"/>
      <c r="B4" s="164" t="s">
        <v>3</v>
      </c>
      <c r="C4" s="165"/>
      <c r="D4" s="165"/>
      <c r="E4" s="165"/>
      <c r="F4" s="166"/>
      <c r="G4" s="9"/>
    </row>
    <row r="5" spans="1:12" ht="12" customHeight="1" x14ac:dyDescent="0.3">
      <c r="A5" s="9"/>
      <c r="B5" s="167" t="s">
        <v>6</v>
      </c>
      <c r="C5" s="168"/>
      <c r="D5" s="168"/>
      <c r="E5" s="168"/>
      <c r="F5" s="169"/>
      <c r="G5" s="9"/>
    </row>
    <row r="6" spans="1:12" ht="12" customHeight="1" x14ac:dyDescent="0.3">
      <c r="A6" s="9"/>
      <c r="B6" s="170" t="s">
        <v>4</v>
      </c>
      <c r="C6" s="171"/>
      <c r="D6" s="171"/>
      <c r="E6" s="171"/>
      <c r="F6" s="172"/>
      <c r="G6" s="9"/>
    </row>
    <row r="7" spans="1:12" ht="15" customHeight="1" x14ac:dyDescent="0.3">
      <c r="A7" s="12"/>
      <c r="B7" s="152" t="s">
        <v>0</v>
      </c>
      <c r="C7" s="153"/>
      <c r="D7" s="153"/>
      <c r="E7" s="153"/>
      <c r="F7" s="154"/>
      <c r="G7" s="9"/>
    </row>
    <row r="8" spans="1:12" ht="13" customHeight="1" x14ac:dyDescent="0.3">
      <c r="A8" s="12"/>
      <c r="B8" s="155" t="s">
        <v>2</v>
      </c>
      <c r="C8" s="156"/>
      <c r="D8" s="157"/>
      <c r="E8" s="157"/>
      <c r="F8" s="158"/>
      <c r="G8" s="9"/>
    </row>
    <row r="9" spans="1:12" ht="7.5" customHeight="1" x14ac:dyDescent="0.35">
      <c r="A9" s="13"/>
      <c r="B9" s="9"/>
      <c r="C9" s="9"/>
      <c r="D9" s="9"/>
      <c r="E9" s="9"/>
      <c r="F9" s="9"/>
      <c r="G9" s="3"/>
      <c r="H9" s="3"/>
      <c r="I9" s="3"/>
      <c r="J9" s="70"/>
      <c r="K9" s="13"/>
      <c r="L9" s="13"/>
    </row>
    <row r="10" spans="1:12" ht="15" customHeight="1" x14ac:dyDescent="0.3">
      <c r="A10" s="12"/>
      <c r="B10" s="146" t="s">
        <v>12</v>
      </c>
      <c r="C10" s="147"/>
      <c r="D10" s="75"/>
      <c r="E10" s="75"/>
      <c r="F10" s="18"/>
      <c r="G10" s="78"/>
      <c r="J10" s="13"/>
      <c r="K10" s="13"/>
      <c r="L10" s="13"/>
    </row>
    <row r="11" spans="1:12" ht="25" customHeight="1" x14ac:dyDescent="0.3">
      <c r="A11" s="12"/>
      <c r="B11" s="76" t="s">
        <v>9</v>
      </c>
      <c r="C11" s="77"/>
      <c r="D11" s="15" t="s">
        <v>1</v>
      </c>
      <c r="E11" s="16" t="s">
        <v>83</v>
      </c>
      <c r="F11" s="17" t="s">
        <v>5</v>
      </c>
      <c r="G11" s="9"/>
      <c r="J11" s="13"/>
      <c r="K11" s="13"/>
      <c r="L11" s="13"/>
    </row>
    <row r="12" spans="1:12" ht="13" customHeight="1" thickBot="1" x14ac:dyDescent="0.35">
      <c r="A12" s="12"/>
      <c r="B12" s="148" t="s">
        <v>11</v>
      </c>
      <c r="C12" s="149"/>
      <c r="D12" s="1"/>
      <c r="E12" s="22">
        <v>250</v>
      </c>
      <c r="F12" s="19">
        <f t="shared" ref="F12" si="0">D12*E12</f>
        <v>0</v>
      </c>
      <c r="G12" s="9"/>
      <c r="J12" s="13"/>
      <c r="K12" s="13"/>
      <c r="L12" s="13"/>
    </row>
    <row r="13" spans="1:12" ht="15" customHeight="1" thickBot="1" x14ac:dyDescent="0.35">
      <c r="A13" s="13"/>
      <c r="B13" s="73"/>
      <c r="C13" s="74"/>
      <c r="D13" s="74"/>
      <c r="E13" s="23" t="s">
        <v>21</v>
      </c>
      <c r="F13" s="21">
        <f>SUM(F12:F12)</f>
        <v>0</v>
      </c>
      <c r="G13" s="9"/>
      <c r="J13" s="71"/>
    </row>
    <row r="14" spans="1:12" ht="7.5" customHeight="1" x14ac:dyDescent="0.3">
      <c r="A14" s="13"/>
      <c r="B14" s="9"/>
      <c r="C14" s="9"/>
      <c r="D14" s="9"/>
      <c r="E14" s="9"/>
      <c r="F14" s="9"/>
      <c r="G14" s="9"/>
      <c r="J14" s="13"/>
      <c r="K14" s="13"/>
    </row>
    <row r="15" spans="1:12" x14ac:dyDescent="0.3">
      <c r="A15" s="13"/>
      <c r="B15" s="146" t="s">
        <v>13</v>
      </c>
      <c r="C15" s="147"/>
      <c r="D15" s="75"/>
      <c r="E15" s="75"/>
      <c r="F15" s="18"/>
      <c r="G15" s="9"/>
      <c r="J15" s="13"/>
      <c r="K15" s="13"/>
    </row>
    <row r="16" spans="1:12" ht="26" x14ac:dyDescent="0.3">
      <c r="A16" s="13"/>
      <c r="B16" s="150" t="s">
        <v>15</v>
      </c>
      <c r="C16" s="151"/>
      <c r="D16" s="15" t="s">
        <v>14</v>
      </c>
      <c r="E16" s="16" t="s">
        <v>10</v>
      </c>
      <c r="F16" s="17" t="s">
        <v>5</v>
      </c>
      <c r="G16" s="9"/>
    </row>
    <row r="17" spans="1:7" ht="41.5" customHeight="1" x14ac:dyDescent="0.3">
      <c r="A17" s="13"/>
      <c r="B17" s="173" t="s">
        <v>16</v>
      </c>
      <c r="C17" s="174"/>
      <c r="D17" s="64"/>
      <c r="E17" s="65">
        <v>400</v>
      </c>
      <c r="F17" s="24">
        <f>D17*E17</f>
        <v>0</v>
      </c>
      <c r="G17" s="9"/>
    </row>
    <row r="18" spans="1:7" ht="13" customHeight="1" x14ac:dyDescent="0.3">
      <c r="A18" s="13"/>
      <c r="B18" s="175" t="s">
        <v>17</v>
      </c>
      <c r="C18" s="176"/>
      <c r="D18" s="67"/>
      <c r="E18" s="68">
        <v>25</v>
      </c>
      <c r="F18" s="69">
        <f t="shared" ref="F18" si="1">D18*E18</f>
        <v>0</v>
      </c>
      <c r="G18" s="9"/>
    </row>
    <row r="19" spans="1:7" ht="13" customHeight="1" thickBot="1" x14ac:dyDescent="0.35">
      <c r="A19" s="13"/>
      <c r="B19" s="177" t="s">
        <v>18</v>
      </c>
      <c r="C19" s="178"/>
      <c r="D19" s="67"/>
      <c r="E19" s="66">
        <v>25</v>
      </c>
      <c r="F19" s="20">
        <f>D19*E19</f>
        <v>0</v>
      </c>
      <c r="G19" s="9"/>
    </row>
    <row r="20" spans="1:7" ht="13.5" thickBot="1" x14ac:dyDescent="0.35">
      <c r="A20" s="9"/>
      <c r="B20" s="179"/>
      <c r="C20" s="180"/>
      <c r="D20" s="180"/>
      <c r="E20" s="23" t="s">
        <v>21</v>
      </c>
      <c r="F20" s="21">
        <f>SUM(F17:F19)</f>
        <v>0</v>
      </c>
      <c r="G20" s="9"/>
    </row>
    <row r="21" spans="1:7" ht="13.5" thickBot="1" x14ac:dyDescent="0.35">
      <c r="A21" s="9"/>
      <c r="B21" s="9"/>
      <c r="C21" s="9"/>
      <c r="D21" s="9"/>
      <c r="E21" s="9"/>
      <c r="F21" s="9"/>
      <c r="G21" s="9"/>
    </row>
    <row r="22" spans="1:7" ht="15.5" thickTop="1" thickBot="1" x14ac:dyDescent="0.4">
      <c r="A22" s="9"/>
      <c r="B22" s="9"/>
      <c r="C22" s="9"/>
      <c r="D22" s="182" t="s">
        <v>19</v>
      </c>
      <c r="E22" s="183"/>
      <c r="F22" s="72">
        <f>F13+F20</f>
        <v>0</v>
      </c>
      <c r="G22" s="9"/>
    </row>
    <row r="23" spans="1:7" ht="13.5" thickTop="1" x14ac:dyDescent="0.3">
      <c r="A23" s="9"/>
      <c r="B23" s="9"/>
      <c r="C23" s="9"/>
      <c r="D23" s="9"/>
      <c r="E23" s="9"/>
      <c r="F23" s="9"/>
      <c r="G23" s="9"/>
    </row>
    <row r="24" spans="1:7" x14ac:dyDescent="0.3">
      <c r="A24" s="9"/>
      <c r="B24" s="181" t="s">
        <v>82</v>
      </c>
      <c r="C24" s="181"/>
      <c r="D24" s="181"/>
      <c r="E24" s="181"/>
      <c r="F24" s="181"/>
      <c r="G24" s="9"/>
    </row>
    <row r="25" spans="1:7" x14ac:dyDescent="0.3">
      <c r="A25" s="9"/>
      <c r="B25" s="9"/>
      <c r="C25" s="9"/>
      <c r="D25" s="9"/>
      <c r="E25" s="9"/>
      <c r="F25" s="9"/>
      <c r="G25" s="9"/>
    </row>
    <row r="26" spans="1:7" x14ac:dyDescent="0.3">
      <c r="A26" s="9"/>
      <c r="B26" s="9"/>
      <c r="C26" s="9"/>
      <c r="D26" s="9"/>
      <c r="E26" s="9"/>
      <c r="F26" s="9"/>
      <c r="G26" s="9"/>
    </row>
    <row r="27" spans="1:7" x14ac:dyDescent="0.3">
      <c r="A27" s="9"/>
      <c r="B27" s="9"/>
      <c r="C27" s="9"/>
      <c r="D27" s="9"/>
      <c r="E27" s="9"/>
      <c r="F27" s="9"/>
      <c r="G27" s="9"/>
    </row>
    <row r="28" spans="1:7" x14ac:dyDescent="0.3">
      <c r="A28" s="9"/>
      <c r="B28" s="9"/>
      <c r="C28" s="9"/>
      <c r="D28" s="9"/>
      <c r="E28" s="9"/>
      <c r="F28" s="9"/>
      <c r="G28" s="9"/>
    </row>
    <row r="29" spans="1:7" x14ac:dyDescent="0.3">
      <c r="A29" s="9"/>
      <c r="B29" s="9"/>
      <c r="C29" s="9"/>
      <c r="D29" s="9"/>
      <c r="E29" s="9"/>
      <c r="F29" s="9"/>
      <c r="G29" s="9"/>
    </row>
    <row r="30" spans="1:7" x14ac:dyDescent="0.3">
      <c r="A30" s="9"/>
      <c r="B30" s="9"/>
      <c r="C30" s="9"/>
      <c r="D30" s="9"/>
      <c r="E30" s="9"/>
      <c r="F30" s="9"/>
      <c r="G30" s="9"/>
    </row>
    <row r="31" spans="1:7" x14ac:dyDescent="0.3">
      <c r="A31" s="9"/>
      <c r="B31" s="9"/>
      <c r="C31" s="9"/>
      <c r="D31" s="9"/>
      <c r="E31" s="9"/>
      <c r="F31" s="9"/>
      <c r="G31" s="9"/>
    </row>
    <row r="32" spans="1:7" x14ac:dyDescent="0.3">
      <c r="A32" s="9"/>
      <c r="B32" s="9"/>
      <c r="C32" s="9"/>
      <c r="D32" s="9"/>
      <c r="E32" s="9"/>
      <c r="F32" s="9"/>
      <c r="G32" s="9"/>
    </row>
    <row r="33" spans="1:7" x14ac:dyDescent="0.3">
      <c r="A33" s="9"/>
      <c r="B33" s="9"/>
      <c r="C33" s="9"/>
      <c r="D33" s="9"/>
      <c r="E33" s="10"/>
      <c r="F33" s="9"/>
      <c r="G33" s="9"/>
    </row>
    <row r="34" spans="1:7" x14ac:dyDescent="0.3">
      <c r="A34" s="9"/>
      <c r="B34" s="9"/>
      <c r="C34" s="9"/>
      <c r="D34" s="9"/>
      <c r="E34" s="10"/>
      <c r="F34" s="9"/>
      <c r="G34" s="9"/>
    </row>
    <row r="35" spans="1:7" x14ac:dyDescent="0.3">
      <c r="A35" s="9"/>
      <c r="B35" s="9"/>
      <c r="C35" s="9"/>
      <c r="D35" s="9"/>
      <c r="E35" s="10"/>
      <c r="F35" s="9"/>
      <c r="G35" s="9"/>
    </row>
    <row r="36" spans="1:7" x14ac:dyDescent="0.3">
      <c r="A36" s="9"/>
      <c r="B36" s="9"/>
      <c r="C36" s="9"/>
      <c r="D36" s="9"/>
      <c r="E36" s="10"/>
      <c r="F36" s="9"/>
      <c r="G36" s="9"/>
    </row>
    <row r="37" spans="1:7" x14ac:dyDescent="0.3">
      <c r="A37" s="9"/>
      <c r="B37" s="9"/>
      <c r="C37" s="9"/>
      <c r="D37" s="9"/>
      <c r="E37" s="10"/>
      <c r="F37" s="9"/>
      <c r="G37" s="9"/>
    </row>
    <row r="38" spans="1:7" x14ac:dyDescent="0.3">
      <c r="A38" s="9"/>
      <c r="B38" s="9"/>
      <c r="C38" s="9"/>
      <c r="D38" s="9"/>
      <c r="E38" s="10"/>
      <c r="F38" s="9"/>
      <c r="G38" s="9"/>
    </row>
    <row r="39" spans="1:7" x14ac:dyDescent="0.3">
      <c r="A39" s="9"/>
      <c r="B39" s="9"/>
      <c r="C39" s="9"/>
      <c r="D39" s="9"/>
      <c r="E39" s="10"/>
      <c r="F39" s="9"/>
      <c r="G39" s="9"/>
    </row>
    <row r="40" spans="1:7" x14ac:dyDescent="0.3">
      <c r="A40" s="9"/>
      <c r="B40" s="9"/>
      <c r="C40" s="9"/>
      <c r="D40" s="9"/>
      <c r="E40" s="10"/>
      <c r="F40" s="9"/>
      <c r="G40" s="9"/>
    </row>
    <row r="41" spans="1:7" x14ac:dyDescent="0.3">
      <c r="A41" s="9"/>
      <c r="B41" s="9"/>
      <c r="C41" s="9"/>
      <c r="D41" s="9"/>
      <c r="E41" s="10"/>
      <c r="F41" s="9"/>
      <c r="G41" s="9"/>
    </row>
    <row r="42" spans="1:7" x14ac:dyDescent="0.3">
      <c r="A42" s="9"/>
      <c r="B42" s="9"/>
      <c r="C42" s="9"/>
      <c r="D42" s="9"/>
      <c r="E42" s="10"/>
      <c r="F42" s="9"/>
      <c r="G42" s="9"/>
    </row>
    <row r="43" spans="1:7" x14ac:dyDescent="0.3">
      <c r="A43" s="9"/>
      <c r="B43" s="9"/>
      <c r="C43" s="9"/>
      <c r="D43" s="9"/>
      <c r="E43" s="10"/>
      <c r="F43" s="9"/>
      <c r="G43" s="9"/>
    </row>
    <row r="44" spans="1:7" x14ac:dyDescent="0.3">
      <c r="A44" s="9"/>
      <c r="B44" s="9"/>
      <c r="C44" s="9"/>
      <c r="D44" s="9"/>
      <c r="E44" s="10"/>
      <c r="F44" s="9"/>
      <c r="G44" s="9"/>
    </row>
    <row r="45" spans="1:7" x14ac:dyDescent="0.3">
      <c r="A45" s="9"/>
      <c r="B45" s="9"/>
      <c r="C45" s="9"/>
      <c r="D45" s="9"/>
      <c r="E45" s="10"/>
      <c r="F45" s="9"/>
      <c r="G45" s="9"/>
    </row>
    <row r="46" spans="1:7" x14ac:dyDescent="0.3">
      <c r="A46" s="9"/>
      <c r="B46" s="9"/>
      <c r="C46" s="9"/>
      <c r="D46" s="9"/>
      <c r="E46" s="10"/>
      <c r="F46" s="9"/>
      <c r="G46" s="9"/>
    </row>
    <row r="47" spans="1:7" x14ac:dyDescent="0.3">
      <c r="A47" s="9"/>
      <c r="B47" s="9"/>
      <c r="C47" s="9"/>
      <c r="D47" s="9"/>
      <c r="E47" s="10"/>
      <c r="F47" s="9"/>
      <c r="G47" s="9"/>
    </row>
    <row r="48" spans="1:7" x14ac:dyDescent="0.3">
      <c r="A48" s="9"/>
      <c r="B48" s="9"/>
      <c r="C48" s="9"/>
      <c r="D48" s="9"/>
      <c r="E48" s="10"/>
      <c r="F48" s="9"/>
      <c r="G48" s="9"/>
    </row>
    <row r="49" spans="1:7" x14ac:dyDescent="0.3">
      <c r="A49" s="9"/>
      <c r="B49" s="9"/>
      <c r="C49" s="9"/>
      <c r="D49" s="9"/>
      <c r="E49" s="10"/>
      <c r="F49" s="9"/>
      <c r="G49" s="9"/>
    </row>
    <row r="50" spans="1:7" x14ac:dyDescent="0.3">
      <c r="A50" s="9"/>
      <c r="B50" s="9"/>
      <c r="C50" s="9"/>
      <c r="D50" s="9"/>
      <c r="E50" s="10"/>
      <c r="F50" s="9"/>
      <c r="G50" s="9"/>
    </row>
    <row r="51" spans="1:7" x14ac:dyDescent="0.3">
      <c r="A51" s="9"/>
      <c r="B51" s="9"/>
      <c r="C51" s="9"/>
      <c r="D51" s="9"/>
      <c r="E51" s="10"/>
      <c r="F51" s="9"/>
      <c r="G51" s="9"/>
    </row>
    <row r="52" spans="1:7" x14ac:dyDescent="0.3">
      <c r="A52" s="9"/>
      <c r="B52" s="9"/>
      <c r="C52" s="9"/>
      <c r="D52" s="9"/>
      <c r="E52" s="10"/>
      <c r="F52" s="9"/>
      <c r="G52" s="9"/>
    </row>
    <row r="53" spans="1:7" x14ac:dyDescent="0.3">
      <c r="A53" s="9"/>
      <c r="B53" s="9"/>
      <c r="C53" s="9"/>
      <c r="D53" s="9"/>
      <c r="E53" s="10"/>
      <c r="F53" s="9"/>
      <c r="G53" s="9"/>
    </row>
    <row r="54" spans="1:7" x14ac:dyDescent="0.3">
      <c r="A54" s="9"/>
      <c r="B54" s="9"/>
      <c r="C54" s="9"/>
      <c r="D54" s="9"/>
      <c r="E54" s="10"/>
      <c r="F54" s="9"/>
      <c r="G54" s="9"/>
    </row>
  </sheetData>
  <sheetProtection algorithmName="SHA-512" hashValue="4vXOdX1D9mlRfuWmnRCMFGv5Wxr9nf+AgZXy3Nlk5/n02IrCp1E+aFUlHrx3krR3dqVrzjSMA2khrUqSqvhubw==" saltValue="wTsj8ewj3UnP9ilJF9U+CA==" spinCount="100000" sheet="1" objects="1" scenarios="1"/>
  <mergeCells count="18">
    <mergeCell ref="B17:C17"/>
    <mergeCell ref="B18:C18"/>
    <mergeCell ref="B19:C19"/>
    <mergeCell ref="B20:D20"/>
    <mergeCell ref="B24:F24"/>
    <mergeCell ref="D22:E22"/>
    <mergeCell ref="B2:F2"/>
    <mergeCell ref="B3:F3"/>
    <mergeCell ref="B4:F4"/>
    <mergeCell ref="B5:F5"/>
    <mergeCell ref="B6:F6"/>
    <mergeCell ref="B10:C10"/>
    <mergeCell ref="B12:C12"/>
    <mergeCell ref="B15:C15"/>
    <mergeCell ref="B16:C16"/>
    <mergeCell ref="B7:F7"/>
    <mergeCell ref="B8:C8"/>
    <mergeCell ref="D8:F8"/>
  </mergeCells>
  <dataValidations count="3">
    <dataValidation type="decimal" allowBlank="1" showInputMessage="1" showErrorMessage="1" error="Waarde is niet toegestaan" prompt="Bandbreedte 130,00 - 200,00" sqref="D12" xr:uid="{EF75DB7F-826D-4601-9A70-A06693B37AC9}">
      <formula1>130</formula1>
      <formula2>200</formula2>
    </dataValidation>
    <dataValidation type="decimal" allowBlank="1" showInputMessage="1" showErrorMessage="1" error="Waarde is niet toegestaan" prompt="Bandbreedte 1.100,00 - 1.600,00" sqref="D17" xr:uid="{1EA3244C-FF8B-4855-A8BE-C56B10DEC441}">
      <formula1>1100</formula1>
      <formula2>1600</formula2>
    </dataValidation>
    <dataValidation type="decimal" allowBlank="1" showInputMessage="1" showErrorMessage="1" error="Waarde is niet toegestaan" prompt="Bandbreedte 700,00 - 1100,00" sqref="D18:D19" xr:uid="{2276E6EB-17CD-42F6-8D05-8B175060660A}">
      <formula1>700</formula1>
      <formula2>1100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7FCE-34E8-42ED-A375-CF35A50F28CD}">
  <sheetPr>
    <tabColor theme="0" tint="-0.499984740745262"/>
    <pageSetUpPr fitToPage="1"/>
  </sheetPr>
  <dimension ref="A1:P95"/>
  <sheetViews>
    <sheetView showGridLines="0" zoomScale="70" zoomScaleNormal="70" workbookViewId="0">
      <selection activeCell="G13" sqref="G13"/>
    </sheetView>
  </sheetViews>
  <sheetFormatPr defaultColWidth="0" defaultRowHeight="0" customHeight="1" zeroHeight="1" x14ac:dyDescent="0.35"/>
  <cols>
    <col min="1" max="1" width="3.7265625" style="59" customWidth="1"/>
    <col min="2" max="2" width="95.7265625" style="59" customWidth="1"/>
    <col min="3" max="3" width="1.7265625" style="59" customWidth="1"/>
    <col min="4" max="4" width="4" style="59" customWidth="1"/>
    <col min="5" max="5" width="54.54296875" style="59" customWidth="1"/>
    <col min="6" max="6" width="20.7265625" style="59" customWidth="1"/>
    <col min="7" max="7" width="11.26953125" style="59" customWidth="1"/>
    <col min="8" max="8" width="4.1796875" style="59" customWidth="1"/>
    <col min="9" max="9" width="3.7265625" style="59" customWidth="1"/>
    <col min="10" max="16384" width="9.1796875" style="59" hidden="1"/>
  </cols>
  <sheetData>
    <row r="1" spans="1:10" s="26" customFormat="1" ht="21" customHeight="1" x14ac:dyDescent="0.25">
      <c r="A1" s="25"/>
      <c r="B1" s="25"/>
      <c r="C1" s="25"/>
      <c r="D1" s="25"/>
      <c r="E1" s="25"/>
      <c r="F1" s="25"/>
      <c r="G1" s="25"/>
      <c r="H1" s="25"/>
    </row>
    <row r="2" spans="1:10" s="26" customFormat="1" ht="21" customHeight="1" x14ac:dyDescent="0.45">
      <c r="A2" s="25"/>
      <c r="B2" s="27" t="s">
        <v>22</v>
      </c>
      <c r="C2" s="28"/>
      <c r="D2" s="28"/>
      <c r="E2" s="28"/>
      <c r="F2" s="28"/>
      <c r="G2" s="29"/>
      <c r="H2" s="29"/>
    </row>
    <row r="3" spans="1:10" s="26" customFormat="1" ht="21" customHeight="1" x14ac:dyDescent="0.35">
      <c r="A3" s="25"/>
      <c r="B3" s="30" t="str">
        <f>[2]Superformule!G6</f>
        <v>arbodienstverlening</v>
      </c>
      <c r="C3" s="28"/>
      <c r="D3" s="28"/>
      <c r="E3" s="28"/>
      <c r="F3" s="28"/>
      <c r="G3" s="29"/>
      <c r="H3" s="29"/>
    </row>
    <row r="4" spans="1:10" s="26" customFormat="1" ht="24.5" x14ac:dyDescent="0.45">
      <c r="A4" s="25"/>
      <c r="B4" s="31" t="s">
        <v>23</v>
      </c>
      <c r="C4" s="28"/>
      <c r="D4" s="28"/>
      <c r="E4" s="28"/>
      <c r="F4" s="28"/>
      <c r="G4" s="29"/>
      <c r="H4" s="29"/>
    </row>
    <row r="5" spans="1:10" s="26" customFormat="1" ht="21" customHeight="1" x14ac:dyDescent="0.3">
      <c r="A5" s="25"/>
      <c r="B5" s="32" t="str">
        <f>"Kenmerk: " &amp; [2]Superformule!G7</f>
        <v>Kenmerk: IUC22-753</v>
      </c>
      <c r="C5" s="28"/>
      <c r="D5" s="28"/>
      <c r="E5" s="28"/>
      <c r="F5" s="28"/>
      <c r="G5" s="29"/>
      <c r="H5" s="29"/>
    </row>
    <row r="6" spans="1:10" s="26" customFormat="1" ht="21" customHeight="1" x14ac:dyDescent="0.3">
      <c r="A6" s="25"/>
      <c r="B6" s="33" t="s">
        <v>24</v>
      </c>
      <c r="C6" s="28"/>
      <c r="D6" s="28"/>
      <c r="E6" s="28"/>
      <c r="F6" s="28"/>
      <c r="G6" s="29"/>
      <c r="H6" s="29"/>
    </row>
    <row r="7" spans="1:10" s="25" customFormat="1" ht="15" customHeight="1" thickBot="1" x14ac:dyDescent="0.35">
      <c r="B7" s="34"/>
      <c r="C7" s="35"/>
      <c r="D7" s="35"/>
      <c r="E7" s="35"/>
      <c r="F7" s="36"/>
      <c r="G7" s="37"/>
      <c r="H7" s="37"/>
      <c r="J7" s="38"/>
    </row>
    <row r="8" spans="1:10" s="26" customFormat="1" ht="15" customHeight="1" x14ac:dyDescent="0.25">
      <c r="A8" s="25"/>
    </row>
    <row r="9" spans="1:10" s="26" customFormat="1" ht="28" customHeight="1" x14ac:dyDescent="0.25">
      <c r="A9" s="39"/>
      <c r="B9" s="39"/>
      <c r="D9" s="188" t="s">
        <v>25</v>
      </c>
      <c r="E9" s="188"/>
      <c r="F9" s="40">
        <f>'Prijzenblad Perceel 2'!F22</f>
        <v>0</v>
      </c>
    </row>
    <row r="10" spans="1:10" s="26" customFormat="1" ht="12.75" customHeight="1" x14ac:dyDescent="0.25">
      <c r="B10" s="39"/>
      <c r="C10" s="39"/>
    </row>
    <row r="11" spans="1:10" s="26" customFormat="1" ht="28" customHeight="1" x14ac:dyDescent="0.25">
      <c r="B11" s="39"/>
      <c r="C11" s="39"/>
      <c r="D11" s="184" t="s">
        <v>26</v>
      </c>
      <c r="E11" s="185"/>
      <c r="F11" s="79" t="s">
        <v>27</v>
      </c>
      <c r="G11" s="186" t="s">
        <v>28</v>
      </c>
      <c r="H11" s="187"/>
    </row>
    <row r="12" spans="1:10" s="26" customFormat="1" ht="28" customHeight="1" x14ac:dyDescent="0.25">
      <c r="B12" s="39"/>
      <c r="C12" s="39"/>
      <c r="D12" s="190" t="s">
        <v>29</v>
      </c>
      <c r="E12" s="191"/>
      <c r="F12" s="41">
        <f>+DATA!G41</f>
        <v>1200</v>
      </c>
      <c r="G12" s="42">
        <f>+F12/DATA!$G$40*100</f>
        <v>60</v>
      </c>
      <c r="H12" s="43" t="s">
        <v>30</v>
      </c>
    </row>
    <row r="13" spans="1:10" s="26" customFormat="1" ht="28" customHeight="1" x14ac:dyDescent="0.25">
      <c r="B13" s="39"/>
      <c r="C13" s="39"/>
      <c r="D13" s="190" t="s">
        <v>31</v>
      </c>
      <c r="E13" s="191"/>
      <c r="F13" s="44"/>
      <c r="G13" s="42">
        <f>+F13/DATA!$G$40*100</f>
        <v>0</v>
      </c>
      <c r="H13" s="43" t="s">
        <v>30</v>
      </c>
    </row>
    <row r="14" spans="1:10" s="26" customFormat="1" ht="28" customHeight="1" x14ac:dyDescent="0.25">
      <c r="C14" s="39"/>
      <c r="D14" s="45"/>
      <c r="E14" s="80" t="s">
        <v>32</v>
      </c>
      <c r="F14" s="46">
        <f>SUM(F12:F13)</f>
        <v>1200</v>
      </c>
      <c r="G14" s="42">
        <f>SUM(G12:G13)</f>
        <v>60</v>
      </c>
      <c r="H14" s="43" t="s">
        <v>30</v>
      </c>
    </row>
    <row r="15" spans="1:10" s="26" customFormat="1" ht="28" customHeight="1" x14ac:dyDescent="0.25">
      <c r="C15" s="39"/>
      <c r="D15" s="192" t="s">
        <v>33</v>
      </c>
      <c r="E15" s="193"/>
      <c r="F15" s="47">
        <f>+DATA!E7</f>
        <v>1.1766802832614567</v>
      </c>
    </row>
    <row r="16" spans="1:10" s="26" customFormat="1" ht="28" customHeight="1" x14ac:dyDescent="0.25">
      <c r="B16" s="39"/>
      <c r="C16" s="39"/>
      <c r="D16" s="48" t="s">
        <v>34</v>
      </c>
      <c r="E16" s="49" t="str">
        <f>"Eigen inschatting door Inschrijver. Waarde tussen 0 en "&amp;F20&amp;" punten."</f>
        <v>Eigen inschatting door Inschrijver. Waarde tussen 0 en 800 punten.</v>
      </c>
      <c r="F16" s="50"/>
      <c r="G16" s="51"/>
      <c r="H16" s="52"/>
    </row>
    <row r="17" spans="1:12" s="26" customFormat="1" ht="28" customHeight="1" x14ac:dyDescent="0.25">
      <c r="C17" s="39"/>
      <c r="D17" s="53"/>
      <c r="E17" s="52"/>
      <c r="F17" s="52"/>
      <c r="G17" s="52"/>
    </row>
    <row r="18" spans="1:12" s="26" customFormat="1" ht="28" customHeight="1" x14ac:dyDescent="0.25">
      <c r="C18" s="39"/>
      <c r="D18" s="184" t="s">
        <v>35</v>
      </c>
      <c r="E18" s="185"/>
      <c r="F18" s="54" t="s">
        <v>36</v>
      </c>
      <c r="G18" s="186" t="s">
        <v>28</v>
      </c>
      <c r="H18" s="187"/>
    </row>
    <row r="19" spans="1:12" s="26" customFormat="1" ht="28" customHeight="1" x14ac:dyDescent="0.25">
      <c r="C19" s="39"/>
      <c r="D19" s="188" t="s">
        <v>37</v>
      </c>
      <c r="E19" s="188"/>
      <c r="F19" s="46">
        <f>DATA!G41</f>
        <v>1200</v>
      </c>
      <c r="G19" s="42">
        <f>+F19/DATA!$G$40*100</f>
        <v>60</v>
      </c>
      <c r="H19" s="43" t="s">
        <v>30</v>
      </c>
    </row>
    <row r="20" spans="1:12" s="26" customFormat="1" ht="28" customHeight="1" x14ac:dyDescent="0.25">
      <c r="C20" s="39"/>
      <c r="D20" s="188" t="s">
        <v>38</v>
      </c>
      <c r="E20" s="188"/>
      <c r="F20" s="46">
        <f>DATA!G42</f>
        <v>800</v>
      </c>
      <c r="G20" s="42">
        <f>+F20/DATA!$G$40*100</f>
        <v>40</v>
      </c>
      <c r="H20" s="43" t="s">
        <v>30</v>
      </c>
      <c r="J20" s="55"/>
      <c r="K20" s="55"/>
      <c r="L20" s="55"/>
    </row>
    <row r="21" spans="1:12" s="26" customFormat="1" ht="28" customHeight="1" x14ac:dyDescent="0.25">
      <c r="B21" s="39"/>
      <c r="C21" s="39"/>
      <c r="D21" s="188" t="s">
        <v>21</v>
      </c>
      <c r="E21" s="188"/>
      <c r="F21" s="46">
        <f>SUM(F19:F20)</f>
        <v>2000</v>
      </c>
      <c r="G21" s="42">
        <f>+F21/DATA!$G$40*100</f>
        <v>100</v>
      </c>
      <c r="H21" s="43" t="s">
        <v>30</v>
      </c>
    </row>
    <row r="22" spans="1:12" s="26" customFormat="1" ht="28" customHeight="1" x14ac:dyDescent="0.25">
      <c r="B22" s="39"/>
      <c r="C22" s="39"/>
      <c r="D22" s="189"/>
      <c r="E22" s="189"/>
      <c r="F22" s="56"/>
      <c r="G22" s="57"/>
      <c r="H22" s="58"/>
    </row>
    <row r="23" spans="1:12" s="26" customFormat="1" ht="28" customHeight="1" x14ac:dyDescent="0.25">
      <c r="B23" s="39"/>
      <c r="C23" s="39"/>
      <c r="D23" s="39"/>
      <c r="E23" s="39"/>
      <c r="F23" s="39"/>
      <c r="G23" s="39"/>
      <c r="H23" s="39"/>
    </row>
    <row r="24" spans="1:12" s="26" customFormat="1" ht="28" customHeight="1" x14ac:dyDescent="0.25">
      <c r="B24" s="39"/>
      <c r="C24" s="39"/>
      <c r="D24" s="39"/>
      <c r="E24" s="39"/>
      <c r="F24" s="39"/>
      <c r="G24" s="39"/>
      <c r="H24" s="39"/>
    </row>
    <row r="25" spans="1:12" s="26" customFormat="1" ht="28" customHeight="1" x14ac:dyDescent="0.25">
      <c r="B25" s="39"/>
      <c r="C25" s="39"/>
      <c r="D25" s="39"/>
      <c r="E25" s="39"/>
      <c r="F25" s="39"/>
      <c r="G25" s="39"/>
      <c r="H25" s="39"/>
    </row>
    <row r="26" spans="1:12" s="26" customFormat="1" ht="28" customHeight="1" x14ac:dyDescent="0.25">
      <c r="B26" s="39"/>
      <c r="C26" s="39"/>
      <c r="D26" s="39"/>
      <c r="E26" s="39"/>
      <c r="F26" s="39"/>
      <c r="G26" s="39"/>
      <c r="H26" s="39"/>
    </row>
    <row r="27" spans="1:12" s="26" customFormat="1" ht="27.75" customHeight="1" x14ac:dyDescent="0.25">
      <c r="A27" s="25"/>
      <c r="B27" s="39"/>
      <c r="C27" s="39"/>
      <c r="D27" s="39"/>
      <c r="E27" s="39"/>
      <c r="F27" s="39"/>
      <c r="G27" s="39"/>
      <c r="H27" s="39"/>
    </row>
    <row r="28" spans="1:12" s="26" customFormat="1" ht="15" customHeight="1" thickBot="1" x14ac:dyDescent="0.35">
      <c r="A28" s="25"/>
      <c r="B28" s="34"/>
      <c r="C28" s="35"/>
      <c r="D28" s="35"/>
      <c r="E28" s="35"/>
      <c r="F28" s="36"/>
      <c r="G28" s="37"/>
      <c r="H28" s="37"/>
    </row>
    <row r="29" spans="1:12" s="26" customFormat="1" ht="15" customHeight="1" x14ac:dyDescent="0.25"/>
    <row r="30" spans="1:12" s="26" customFormat="1" ht="28" hidden="1" customHeight="1" x14ac:dyDescent="0.25">
      <c r="B30" s="39"/>
    </row>
    <row r="31" spans="1:12" s="26" customFormat="1" ht="28" hidden="1" customHeight="1" x14ac:dyDescent="0.25">
      <c r="B31" s="39"/>
    </row>
    <row r="32" spans="1:12" s="26" customFormat="1" ht="28" hidden="1" customHeight="1" x14ac:dyDescent="0.25">
      <c r="B32" s="39"/>
    </row>
    <row r="33" spans="2:16" s="26" customFormat="1" ht="28" hidden="1" customHeight="1" x14ac:dyDescent="0.25">
      <c r="B33" s="39"/>
    </row>
    <row r="34" spans="2:16" s="26" customFormat="1" ht="28" hidden="1" customHeight="1" x14ac:dyDescent="0.25">
      <c r="B34" s="39"/>
    </row>
    <row r="35" spans="2:16" s="26" customFormat="1" ht="28" hidden="1" customHeight="1" x14ac:dyDescent="0.25">
      <c r="B35" s="39"/>
      <c r="P35" s="26" t="s">
        <v>39</v>
      </c>
    </row>
    <row r="36" spans="2:16" s="26" customFormat="1" ht="28" hidden="1" customHeight="1" x14ac:dyDescent="0.25">
      <c r="B36" s="39"/>
    </row>
    <row r="37" spans="2:16" s="26" customFormat="1" ht="28" hidden="1" customHeight="1" x14ac:dyDescent="0.35">
      <c r="B37" s="39"/>
      <c r="G37" s="59"/>
    </row>
    <row r="38" spans="2:16" s="26" customFormat="1" ht="28" hidden="1" customHeight="1" x14ac:dyDescent="0.35">
      <c r="B38" s="39"/>
      <c r="G38" s="59"/>
    </row>
    <row r="39" spans="2:16" s="26" customFormat="1" ht="28" hidden="1" customHeight="1" x14ac:dyDescent="0.35">
      <c r="D39" s="59"/>
      <c r="E39" s="59"/>
      <c r="F39" s="59"/>
      <c r="G39" s="59"/>
    </row>
    <row r="40" spans="2:16" ht="15" hidden="1" customHeight="1" x14ac:dyDescent="0.35"/>
    <row r="41" spans="2:16" ht="15" hidden="1" customHeight="1" x14ac:dyDescent="0.35"/>
    <row r="42" spans="2:16" ht="15" hidden="1" customHeight="1" x14ac:dyDescent="0.35"/>
    <row r="43" spans="2:16" ht="15" hidden="1" customHeight="1" x14ac:dyDescent="0.35"/>
    <row r="44" spans="2:16" ht="15" hidden="1" customHeight="1" x14ac:dyDescent="0.35"/>
    <row r="45" spans="2:16" ht="15" hidden="1" customHeight="1" x14ac:dyDescent="0.35"/>
    <row r="46" spans="2:16" ht="15" hidden="1" customHeight="1" x14ac:dyDescent="0.35"/>
    <row r="47" spans="2:16" ht="15" hidden="1" customHeight="1" x14ac:dyDescent="0.35"/>
    <row r="48" spans="2:16" ht="15" hidden="1" customHeight="1" x14ac:dyDescent="0.35"/>
    <row r="49" s="59" customFormat="1" ht="15" hidden="1" customHeight="1" x14ac:dyDescent="0.35"/>
    <row r="50" s="59" customFormat="1" ht="15" hidden="1" customHeight="1" x14ac:dyDescent="0.35"/>
    <row r="51" s="59" customFormat="1" ht="15" hidden="1" customHeight="1" x14ac:dyDescent="0.35"/>
    <row r="52" s="59" customFormat="1" ht="15" hidden="1" customHeight="1" x14ac:dyDescent="0.35"/>
    <row r="53" s="59" customFormat="1" ht="15" hidden="1" customHeight="1" x14ac:dyDescent="0.35"/>
    <row r="54" s="59" customFormat="1" ht="15" hidden="1" customHeight="1" x14ac:dyDescent="0.35"/>
    <row r="55" s="59" customFormat="1" ht="15" hidden="1" customHeight="1" x14ac:dyDescent="0.35"/>
    <row r="56" s="59" customFormat="1" ht="15" hidden="1" customHeight="1" x14ac:dyDescent="0.35"/>
    <row r="57" s="59" customFormat="1" ht="15" hidden="1" customHeight="1" x14ac:dyDescent="0.35"/>
    <row r="58" s="59" customFormat="1" ht="15" hidden="1" customHeight="1" x14ac:dyDescent="0.35"/>
    <row r="59" s="59" customFormat="1" ht="15" hidden="1" customHeight="1" x14ac:dyDescent="0.35"/>
    <row r="60" s="59" customFormat="1" ht="15" hidden="1" customHeight="1" x14ac:dyDescent="0.35"/>
    <row r="61" s="59" customFormat="1" ht="15" hidden="1" customHeight="1" x14ac:dyDescent="0.35"/>
    <row r="62" s="59" customFormat="1" ht="15" hidden="1" customHeight="1" x14ac:dyDescent="0.35"/>
    <row r="63" s="59" customFormat="1" ht="15" hidden="1" customHeight="1" x14ac:dyDescent="0.35"/>
    <row r="64" s="59" customFormat="1" ht="15" hidden="1" customHeight="1" x14ac:dyDescent="0.35"/>
    <row r="65" s="59" customFormat="1" ht="15" hidden="1" customHeight="1" x14ac:dyDescent="0.35"/>
    <row r="66" s="59" customFormat="1" ht="15" hidden="1" customHeight="1" x14ac:dyDescent="0.35"/>
    <row r="67" s="59" customFormat="1" ht="15" hidden="1" customHeight="1" x14ac:dyDescent="0.35"/>
    <row r="68" s="59" customFormat="1" ht="15" hidden="1" customHeight="1" x14ac:dyDescent="0.35"/>
    <row r="69" s="59" customFormat="1" ht="15" hidden="1" customHeight="1" x14ac:dyDescent="0.35"/>
    <row r="70" s="59" customFormat="1" ht="15" hidden="1" customHeight="1" x14ac:dyDescent="0.35"/>
    <row r="71" s="59" customFormat="1" ht="15" hidden="1" customHeight="1" x14ac:dyDescent="0.35"/>
    <row r="72" s="59" customFormat="1" ht="15" hidden="1" customHeight="1" x14ac:dyDescent="0.35"/>
    <row r="73" s="59" customFormat="1" ht="15" hidden="1" customHeight="1" x14ac:dyDescent="0.35"/>
    <row r="74" s="59" customFormat="1" ht="15" hidden="1" customHeight="1" x14ac:dyDescent="0.35"/>
    <row r="75" s="59" customFormat="1" ht="15" hidden="1" customHeight="1" x14ac:dyDescent="0.35"/>
    <row r="76" s="59" customFormat="1" ht="15" hidden="1" customHeight="1" x14ac:dyDescent="0.35"/>
    <row r="77" s="59" customFormat="1" ht="15" hidden="1" customHeight="1" x14ac:dyDescent="0.35"/>
    <row r="78" s="59" customFormat="1" ht="15" hidden="1" customHeight="1" x14ac:dyDescent="0.35"/>
    <row r="79" s="59" customFormat="1" ht="15" hidden="1" customHeight="1" x14ac:dyDescent="0.35"/>
    <row r="80" s="59" customFormat="1" ht="15" hidden="1" customHeight="1" x14ac:dyDescent="0.35"/>
    <row r="81" spans="3:7" ht="15" hidden="1" customHeight="1" x14ac:dyDescent="0.35"/>
    <row r="82" spans="3:7" ht="15" hidden="1" customHeight="1" x14ac:dyDescent="0.35"/>
    <row r="83" spans="3:7" ht="15" hidden="1" customHeight="1" x14ac:dyDescent="0.35">
      <c r="C83" s="60" t="s">
        <v>32</v>
      </c>
      <c r="D83" s="61"/>
      <c r="E83" s="62">
        <v>1650</v>
      </c>
      <c r="F83" s="63" t="e">
        <f>+E83/Qmax*100</f>
        <v>#NAME?</v>
      </c>
      <c r="G83" s="43" t="s">
        <v>30</v>
      </c>
    </row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  <row r="95" spans="3:7" ht="15" hidden="1" customHeight="1" x14ac:dyDescent="0.35"/>
  </sheetData>
  <sheetProtection algorithmName="SHA-512" hashValue="uvMh1U5uDzOfO2i3fTSi5n1QfF93XerWrd5LRVv1BpaX33OwzXKpws1Hqji8Q11KAtJYzmTxFbxsyNXYBAGP0Q==" saltValue="6E/DZGxOWqh4aA0w/Uo9Zw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2025-ECA0-407B-B4CC-B4DCD2C1BAFD}">
  <dimension ref="A1:AE80"/>
  <sheetViews>
    <sheetView showGridLines="0" topLeftCell="A31" zoomScaleNormal="100" workbookViewId="0">
      <selection activeCell="D46" sqref="A1:XFD1048576"/>
    </sheetView>
  </sheetViews>
  <sheetFormatPr defaultColWidth="0" defaultRowHeight="15" customHeight="1" zeroHeight="1" x14ac:dyDescent="0.35"/>
  <cols>
    <col min="1" max="1" width="3.7265625" style="81" customWidth="1"/>
    <col min="2" max="27" width="21.7265625" style="81" customWidth="1"/>
    <col min="28" max="28" width="3.7265625" style="81" customWidth="1"/>
    <col min="29" max="31" width="21.7265625" style="81" hidden="1" customWidth="1"/>
    <col min="32" max="16384" width="9.1796875" style="81" hidden="1"/>
  </cols>
  <sheetData>
    <row r="1" spans="2:28" ht="21" customHeight="1" x14ac:dyDescent="0.35">
      <c r="AB1" s="82"/>
    </row>
    <row r="2" spans="2:28" s="82" customFormat="1" ht="21" customHeight="1" x14ac:dyDescent="0.25">
      <c r="B2" s="194" t="s">
        <v>40</v>
      </c>
      <c r="C2" s="194"/>
      <c r="D2" s="194"/>
      <c r="E2" s="194"/>
    </row>
    <row r="3" spans="2:28" s="82" customFormat="1" ht="21" customHeight="1" x14ac:dyDescent="0.25">
      <c r="B3" s="194"/>
      <c r="C3" s="194"/>
      <c r="D3" s="194"/>
      <c r="E3" s="194"/>
    </row>
    <row r="4" spans="2:28" s="82" customFormat="1" ht="21" customHeight="1" x14ac:dyDescent="0.25">
      <c r="B4" s="194"/>
      <c r="C4" s="194"/>
      <c r="D4" s="194"/>
      <c r="E4" s="194"/>
    </row>
    <row r="5" spans="2:28" s="82" customFormat="1" ht="21" customHeight="1" x14ac:dyDescent="0.25">
      <c r="B5" s="83"/>
    </row>
    <row r="6" spans="2:28" s="82" customFormat="1" ht="28" customHeight="1" x14ac:dyDescent="0.25">
      <c r="B6" s="84" t="s">
        <v>41</v>
      </c>
    </row>
    <row r="7" spans="2:28" s="82" customFormat="1" ht="28" customHeight="1" x14ac:dyDescent="0.25">
      <c r="B7" s="85" t="s">
        <v>42</v>
      </c>
      <c r="C7" s="86">
        <f>+'BPK-Grafiek'!$F$9</f>
        <v>0</v>
      </c>
      <c r="D7" s="87">
        <f>+'BPK-Grafiek'!$F$14</f>
        <v>1200</v>
      </c>
      <c r="E7" s="88">
        <f>IFERROR((0.5*($C$7/$G$38)^$F$38+0.5*(2-$D$7/$H$38)^$F$38)^(1/$F$38),0)</f>
        <v>1.1766802832614567</v>
      </c>
      <c r="F7" s="89">
        <f>+D7/G40*100</f>
        <v>60</v>
      </c>
    </row>
    <row r="8" spans="2:28" s="82" customFormat="1" ht="28" customHeight="1" x14ac:dyDescent="0.25"/>
    <row r="9" spans="2:28" s="92" customFormat="1" ht="28" customHeight="1" x14ac:dyDescent="0.35">
      <c r="B9" s="90" t="s">
        <v>43</v>
      </c>
      <c r="C9" s="195" t="s">
        <v>97</v>
      </c>
      <c r="D9" s="195"/>
      <c r="E9" s="195"/>
      <c r="F9" s="195"/>
      <c r="G9" s="195"/>
      <c r="H9" s="195"/>
      <c r="I9" s="195"/>
      <c r="J9" s="195"/>
      <c r="K9" s="91"/>
      <c r="L9" s="91"/>
    </row>
    <row r="10" spans="2:28" s="92" customFormat="1" ht="28" customHeight="1" x14ac:dyDescent="0.35">
      <c r="C10" s="195"/>
      <c r="D10" s="195"/>
      <c r="E10" s="195"/>
      <c r="F10" s="195"/>
      <c r="G10" s="195"/>
      <c r="H10" s="195"/>
      <c r="I10" s="195"/>
      <c r="J10" s="195"/>
    </row>
    <row r="11" spans="2:28" s="82" customFormat="1" ht="28" customHeight="1" x14ac:dyDescent="0.25">
      <c r="B11" s="93" t="s">
        <v>44</v>
      </c>
      <c r="C11" s="94" t="s">
        <v>45</v>
      </c>
      <c r="D11" s="94" t="s">
        <v>46</v>
      </c>
      <c r="E11" s="94" t="s">
        <v>47</v>
      </c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2:28" s="82" customFormat="1" ht="28" customHeight="1" x14ac:dyDescent="0.25">
      <c r="B12" s="96" t="s">
        <v>48</v>
      </c>
      <c r="C12" s="97">
        <v>700000</v>
      </c>
      <c r="D12" s="98">
        <v>1760</v>
      </c>
      <c r="E12" s="99">
        <v>1</v>
      </c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</row>
    <row r="13" spans="2:28" s="82" customFormat="1" ht="28" customHeight="1" x14ac:dyDescent="0.25">
      <c r="B13" s="96" t="s">
        <v>49</v>
      </c>
      <c r="C13" s="97">
        <v>755363.63636363635</v>
      </c>
      <c r="D13" s="98">
        <v>2000</v>
      </c>
      <c r="E13" s="99">
        <v>1.0000071203474648</v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2:28" s="82" customFormat="1" ht="28" customHeight="1" x14ac:dyDescent="0.25">
      <c r="B14" s="96" t="s">
        <v>50</v>
      </c>
      <c r="C14" s="97">
        <v>0</v>
      </c>
      <c r="D14" s="98">
        <v>1548.3514281640259</v>
      </c>
      <c r="E14" s="99">
        <v>1</v>
      </c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</row>
    <row r="15" spans="2:28" s="82" customFormat="1" ht="28" customHeight="1" x14ac:dyDescent="0.25"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</row>
    <row r="16" spans="2:28" s="82" customFormat="1" ht="28" customHeight="1" x14ac:dyDescent="0.25">
      <c r="B16" s="100" t="s">
        <v>51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</row>
    <row r="17" spans="2:27" s="82" customFormat="1" ht="28" customHeight="1" x14ac:dyDescent="0.25">
      <c r="B17" s="95"/>
      <c r="C17" s="94" t="s">
        <v>52</v>
      </c>
      <c r="D17" s="101">
        <v>0</v>
      </c>
      <c r="E17" s="101">
        <v>1.2500000000000001E-2</v>
      </c>
      <c r="F17" s="101">
        <v>2.5000000000000001E-2</v>
      </c>
      <c r="G17" s="101">
        <v>0.05</v>
      </c>
      <c r="H17" s="101">
        <v>0.1</v>
      </c>
      <c r="I17" s="101">
        <v>0.15</v>
      </c>
      <c r="J17" s="101">
        <v>0.2</v>
      </c>
      <c r="K17" s="101">
        <v>0.25</v>
      </c>
      <c r="L17" s="101">
        <v>0.3</v>
      </c>
      <c r="M17" s="101">
        <v>0.35</v>
      </c>
      <c r="N17" s="101">
        <v>0.4</v>
      </c>
      <c r="O17" s="101">
        <v>0.45</v>
      </c>
      <c r="P17" s="101">
        <v>0.5</v>
      </c>
      <c r="Q17" s="101">
        <v>0.55000000000000004</v>
      </c>
      <c r="R17" s="101">
        <v>0.6</v>
      </c>
      <c r="S17" s="101">
        <v>0.65</v>
      </c>
      <c r="T17" s="101">
        <v>0.7</v>
      </c>
      <c r="U17" s="101">
        <v>0.75</v>
      </c>
      <c r="V17" s="101">
        <v>0.8</v>
      </c>
      <c r="W17" s="101">
        <v>0.85</v>
      </c>
      <c r="X17" s="101">
        <v>0.9</v>
      </c>
      <c r="Y17" s="101">
        <v>0.95</v>
      </c>
      <c r="Z17" s="101">
        <v>1</v>
      </c>
      <c r="AA17" s="102">
        <v>0</v>
      </c>
    </row>
    <row r="18" spans="2:27" s="82" customFormat="1" ht="28" customHeight="1" x14ac:dyDescent="0.25">
      <c r="B18" s="103" t="s">
        <v>53</v>
      </c>
      <c r="C18" s="101">
        <v>1548.3514281640259</v>
      </c>
      <c r="D18" s="101">
        <v>1548.3514281640259</v>
      </c>
      <c r="E18" s="101">
        <v>1553.9970353119757</v>
      </c>
      <c r="F18" s="101">
        <v>1559.6426424599254</v>
      </c>
      <c r="G18" s="101">
        <v>1570.9338567558248</v>
      </c>
      <c r="H18" s="101">
        <v>1593.5162853476234</v>
      </c>
      <c r="I18" s="101">
        <v>1616.0987139394219</v>
      </c>
      <c r="J18" s="101">
        <v>1638.6811425312208</v>
      </c>
      <c r="K18" s="101">
        <v>1661.2635711230196</v>
      </c>
      <c r="L18" s="101">
        <v>1683.8459997148182</v>
      </c>
      <c r="M18" s="101">
        <v>1706.4284283066168</v>
      </c>
      <c r="N18" s="101">
        <v>1729.0108568984156</v>
      </c>
      <c r="O18" s="101">
        <v>1751.5932854902144</v>
      </c>
      <c r="P18" s="101">
        <v>1774.175714082013</v>
      </c>
      <c r="Q18" s="101">
        <v>1796.7581426738118</v>
      </c>
      <c r="R18" s="101">
        <v>1819.3405712656104</v>
      </c>
      <c r="S18" s="101">
        <v>1841.9229998574092</v>
      </c>
      <c r="T18" s="101">
        <v>1864.5054284492078</v>
      </c>
      <c r="U18" s="101">
        <v>1887.0878570410064</v>
      </c>
      <c r="V18" s="101">
        <v>1909.6702856328052</v>
      </c>
      <c r="W18" s="101">
        <v>1932.252714224604</v>
      </c>
      <c r="X18" s="101">
        <v>1954.8351428164026</v>
      </c>
      <c r="Y18" s="101">
        <v>1977.4175714082012</v>
      </c>
      <c r="Z18" s="101">
        <v>2000</v>
      </c>
      <c r="AA18" s="101" t="s">
        <v>47</v>
      </c>
    </row>
    <row r="19" spans="2:27" s="82" customFormat="1" ht="28" customHeight="1" x14ac:dyDescent="0.25">
      <c r="B19" s="103" t="s">
        <v>54</v>
      </c>
      <c r="C19" s="101"/>
      <c r="D19" s="101">
        <v>0</v>
      </c>
      <c r="E19" s="101">
        <v>403616.06614834641</v>
      </c>
      <c r="F19" s="101">
        <v>451612.32984292647</v>
      </c>
      <c r="G19" s="101">
        <v>504713.02026823111</v>
      </c>
      <c r="H19" s="101">
        <v>562715.35460476729</v>
      </c>
      <c r="I19" s="101">
        <v>598507.95892050967</v>
      </c>
      <c r="J19" s="101">
        <v>624419.72963972832</v>
      </c>
      <c r="K19" s="101">
        <v>644610.79940917587</v>
      </c>
      <c r="L19" s="101">
        <v>661029.24803620845</v>
      </c>
      <c r="M19" s="101">
        <v>674755.58640991442</v>
      </c>
      <c r="N19" s="101">
        <v>686456.1021066457</v>
      </c>
      <c r="O19" s="101">
        <v>696572.86147622543</v>
      </c>
      <c r="P19" s="101">
        <v>705415.39345956361</v>
      </c>
      <c r="Q19" s="101">
        <v>713209.58378937608</v>
      </c>
      <c r="R19" s="101">
        <v>720125.78363404633</v>
      </c>
      <c r="S19" s="101">
        <v>726295.94544977974</v>
      </c>
      <c r="T19" s="101">
        <v>731824.57443838927</v>
      </c>
      <c r="U19" s="101">
        <v>736796.00480792299</v>
      </c>
      <c r="V19" s="101">
        <v>741279.39414920728</v>
      </c>
      <c r="W19" s="101">
        <v>745332.24777670112</v>
      </c>
      <c r="X19" s="101">
        <v>749002.96572610724</v>
      </c>
      <c r="Y19" s="101">
        <v>752332.72202697583</v>
      </c>
      <c r="Z19" s="101">
        <v>755356.87679739855</v>
      </c>
      <c r="AA19" s="101">
        <v>1</v>
      </c>
    </row>
    <row r="20" spans="2:27" s="82" customFormat="1" ht="28" customHeight="1" x14ac:dyDescent="0.25">
      <c r="B20" s="104"/>
      <c r="C20" s="101"/>
      <c r="D20" s="101">
        <v>77.417571408201297</v>
      </c>
      <c r="E20" s="101">
        <v>77.69985176559878</v>
      </c>
      <c r="F20" s="101">
        <v>77.982132122996276</v>
      </c>
      <c r="G20" s="101">
        <v>78.546692837791241</v>
      </c>
      <c r="H20" s="101">
        <v>79.67581426738117</v>
      </c>
      <c r="I20" s="101">
        <v>80.804935696971086</v>
      </c>
      <c r="J20" s="101">
        <v>81.934057126561029</v>
      </c>
      <c r="K20" s="101">
        <v>83.063178556150973</v>
      </c>
      <c r="L20" s="101">
        <v>84.192299985740902</v>
      </c>
      <c r="M20" s="101">
        <v>85.321421415330832</v>
      </c>
      <c r="N20" s="101">
        <v>86.450542844920776</v>
      </c>
      <c r="O20" s="101">
        <v>87.579664274510719</v>
      </c>
      <c r="P20" s="101">
        <v>88.708785704100649</v>
      </c>
      <c r="Q20" s="101">
        <v>89.837907133690592</v>
      </c>
      <c r="R20" s="101">
        <v>90.967028563280522</v>
      </c>
      <c r="S20" s="101">
        <v>92.096149992870451</v>
      </c>
      <c r="T20" s="101">
        <v>93.225271422460381</v>
      </c>
      <c r="U20" s="101">
        <v>94.354392852050324</v>
      </c>
      <c r="V20" s="101">
        <v>95.483514281640254</v>
      </c>
      <c r="W20" s="101">
        <v>96.612635711230197</v>
      </c>
      <c r="X20" s="101">
        <v>97.741757140820127</v>
      </c>
      <c r="Y20" s="101">
        <v>98.870878570410056</v>
      </c>
      <c r="Z20" s="101">
        <v>100</v>
      </c>
      <c r="AA20" s="101">
        <v>0</v>
      </c>
    </row>
    <row r="21" spans="2:27" s="82" customFormat="1" ht="28" customHeight="1" x14ac:dyDescent="0.25">
      <c r="B21" s="103" t="s">
        <v>55</v>
      </c>
      <c r="C21" s="101">
        <v>1745.5162853476234</v>
      </c>
      <c r="D21" s="101">
        <v>1745.5162853476234</v>
      </c>
      <c r="E21" s="101">
        <v>1748.6973317807781</v>
      </c>
      <c r="F21" s="101">
        <v>1751.8783782139328</v>
      </c>
      <c r="G21" s="101">
        <v>1758.2404710802423</v>
      </c>
      <c r="H21" s="101">
        <v>1770.964656812861</v>
      </c>
      <c r="I21" s="101">
        <v>1783.6888425454799</v>
      </c>
      <c r="J21" s="101">
        <v>1796.4130282780986</v>
      </c>
      <c r="K21" s="101">
        <v>1809.1372140107176</v>
      </c>
      <c r="L21" s="101">
        <v>1821.8613997433363</v>
      </c>
      <c r="M21" s="101">
        <v>1834.5855854759552</v>
      </c>
      <c r="N21" s="101">
        <v>1847.3097712085739</v>
      </c>
      <c r="O21" s="101">
        <v>1860.0339569411929</v>
      </c>
      <c r="P21" s="101">
        <v>1872.7581426738116</v>
      </c>
      <c r="Q21" s="101">
        <v>1885.4823284064305</v>
      </c>
      <c r="R21" s="101">
        <v>1898.2065141390494</v>
      </c>
      <c r="S21" s="101">
        <v>1910.9306998716681</v>
      </c>
      <c r="T21" s="101">
        <v>1923.6548856042871</v>
      </c>
      <c r="U21" s="101">
        <v>1936.3790713369058</v>
      </c>
      <c r="V21" s="101">
        <v>1949.1032570695247</v>
      </c>
      <c r="W21" s="101">
        <v>1961.8274428021434</v>
      </c>
      <c r="X21" s="101">
        <v>1974.5516285347624</v>
      </c>
      <c r="Y21" s="101">
        <v>1987.2758142673811</v>
      </c>
      <c r="Z21" s="101">
        <v>2000</v>
      </c>
      <c r="AA21" s="101" t="s">
        <v>47</v>
      </c>
    </row>
    <row r="22" spans="2:27" s="82" customFormat="1" ht="28" customHeight="1" x14ac:dyDescent="0.25">
      <c r="B22" s="103" t="s">
        <v>56</v>
      </c>
      <c r="C22" s="101"/>
      <c r="D22" s="101">
        <v>0</v>
      </c>
      <c r="E22" s="101">
        <v>336577.92963669106</v>
      </c>
      <c r="F22" s="101">
        <v>376770.71577787487</v>
      </c>
      <c r="G22" s="101">
        <v>421447.65736136265</v>
      </c>
      <c r="H22" s="101">
        <v>470718.41770715342</v>
      </c>
      <c r="I22" s="101">
        <v>501547.79809638206</v>
      </c>
      <c r="J22" s="101">
        <v>524185.90109052107</v>
      </c>
      <c r="K22" s="101">
        <v>542086.54043662932</v>
      </c>
      <c r="L22" s="101">
        <v>556864.732300565</v>
      </c>
      <c r="M22" s="101">
        <v>569414.9042620752</v>
      </c>
      <c r="N22" s="101">
        <v>580287.71248605347</v>
      </c>
      <c r="O22" s="101">
        <v>589847.87644645793</v>
      </c>
      <c r="P22" s="101">
        <v>598350.29655057227</v>
      </c>
      <c r="Q22" s="101">
        <v>605980.62393334962</v>
      </c>
      <c r="R22" s="101">
        <v>612878.57050700963</v>
      </c>
      <c r="S22" s="101">
        <v>619152.11172710371</v>
      </c>
      <c r="T22" s="101">
        <v>624886.55875684263</v>
      </c>
      <c r="U22" s="101">
        <v>630150.58307894284</v>
      </c>
      <c r="V22" s="101">
        <v>635000.34979448142</v>
      </c>
      <c r="W22" s="101">
        <v>639482.43306308857</v>
      </c>
      <c r="X22" s="101">
        <v>643635.92223190819</v>
      </c>
      <c r="Y22" s="101">
        <v>647493.97529376054</v>
      </c>
      <c r="Z22" s="101">
        <v>651084.98584145866</v>
      </c>
      <c r="AA22" s="101">
        <v>0.9</v>
      </c>
    </row>
    <row r="23" spans="2:27" s="82" customFormat="1" ht="28" customHeight="1" x14ac:dyDescent="0.25">
      <c r="B23" s="104"/>
      <c r="C23" s="101"/>
      <c r="D23" s="101">
        <v>87.275814267381165</v>
      </c>
      <c r="E23" s="101">
        <v>87.434866589038904</v>
      </c>
      <c r="F23" s="101">
        <v>87.593918910696644</v>
      </c>
      <c r="G23" s="101">
        <v>87.912023554012123</v>
      </c>
      <c r="H23" s="101">
        <v>88.548232840643053</v>
      </c>
      <c r="I23" s="101">
        <v>89.184442127273996</v>
      </c>
      <c r="J23" s="101">
        <v>89.820651413904926</v>
      </c>
      <c r="K23" s="101">
        <v>90.456860700535884</v>
      </c>
      <c r="L23" s="101">
        <v>91.093069987166814</v>
      </c>
      <c r="M23" s="101">
        <v>91.729279273797758</v>
      </c>
      <c r="N23" s="101">
        <v>92.365488560428702</v>
      </c>
      <c r="O23" s="101">
        <v>93.001697847059646</v>
      </c>
      <c r="P23" s="101">
        <v>93.637907133690575</v>
      </c>
      <c r="Q23" s="101">
        <v>94.274116420321533</v>
      </c>
      <c r="R23" s="101">
        <v>94.910325706952463</v>
      </c>
      <c r="S23" s="101">
        <v>95.546534993583407</v>
      </c>
      <c r="T23" s="101">
        <v>96.182744280214351</v>
      </c>
      <c r="U23" s="101">
        <v>96.818953566845295</v>
      </c>
      <c r="V23" s="101">
        <v>97.455162853476239</v>
      </c>
      <c r="W23" s="101">
        <v>98.091372140107168</v>
      </c>
      <c r="X23" s="101">
        <v>98.727581426738126</v>
      </c>
      <c r="Y23" s="101">
        <v>99.363790713369042</v>
      </c>
      <c r="Z23" s="101">
        <v>100</v>
      </c>
      <c r="AA23" s="101">
        <v>0</v>
      </c>
    </row>
    <row r="24" spans="2:27" s="82" customFormat="1" ht="28" customHeight="1" x14ac:dyDescent="0.25">
      <c r="B24" s="103" t="s">
        <v>57</v>
      </c>
      <c r="C24" s="101">
        <v>1942.6811425312205</v>
      </c>
      <c r="D24" s="101">
        <v>1942.6811425312205</v>
      </c>
      <c r="E24" s="101">
        <v>1943.3976282495803</v>
      </c>
      <c r="F24" s="101">
        <v>1944.1141139679401</v>
      </c>
      <c r="G24" s="101">
        <v>1945.5470854046596</v>
      </c>
      <c r="H24" s="101">
        <v>1948.4130282780984</v>
      </c>
      <c r="I24" s="101">
        <v>1951.2789711515375</v>
      </c>
      <c r="J24" s="101">
        <v>1954.1449140249765</v>
      </c>
      <c r="K24" s="101">
        <v>1957.0108568984153</v>
      </c>
      <c r="L24" s="101">
        <v>1959.8767997718544</v>
      </c>
      <c r="M24" s="101">
        <v>1962.7427426452934</v>
      </c>
      <c r="N24" s="101">
        <v>1965.6086855187323</v>
      </c>
      <c r="O24" s="101">
        <v>1968.4746283921713</v>
      </c>
      <c r="P24" s="101">
        <v>1971.3405712656104</v>
      </c>
      <c r="Q24" s="101">
        <v>1974.2065141390492</v>
      </c>
      <c r="R24" s="101">
        <v>1977.0724570124883</v>
      </c>
      <c r="S24" s="101">
        <v>1979.9383998859271</v>
      </c>
      <c r="T24" s="101">
        <v>1982.8043427593661</v>
      </c>
      <c r="U24" s="101">
        <v>1985.6702856328052</v>
      </c>
      <c r="V24" s="101">
        <v>1988.536228506244</v>
      </c>
      <c r="W24" s="101">
        <v>1991.4021713796831</v>
      </c>
      <c r="X24" s="101">
        <v>1994.2681142531221</v>
      </c>
      <c r="Y24" s="101">
        <v>1997.1340571265609</v>
      </c>
      <c r="Z24" s="101">
        <v>2000</v>
      </c>
      <c r="AA24" s="101" t="s">
        <v>47</v>
      </c>
    </row>
    <row r="25" spans="2:27" s="82" customFormat="1" ht="28" customHeight="1" x14ac:dyDescent="0.25">
      <c r="B25" s="103" t="s">
        <v>58</v>
      </c>
      <c r="C25" s="101"/>
      <c r="D25" s="101">
        <v>0</v>
      </c>
      <c r="E25" s="101">
        <v>239056.63134342959</v>
      </c>
      <c r="F25" s="101">
        <v>267753.50730864704</v>
      </c>
      <c r="G25" s="101">
        <v>299838.29147891008</v>
      </c>
      <c r="H25" s="101">
        <v>335640.36938909959</v>
      </c>
      <c r="I25" s="101">
        <v>358420.68183587503</v>
      </c>
      <c r="J25" s="101">
        <v>375432.51617839461</v>
      </c>
      <c r="K25" s="101">
        <v>389115.88634582423</v>
      </c>
      <c r="L25" s="101">
        <v>400609.92814127466</v>
      </c>
      <c r="M25" s="101">
        <v>410544.5018507769</v>
      </c>
      <c r="N25" s="101">
        <v>419306.7462104843</v>
      </c>
      <c r="O25" s="101">
        <v>427152.64596190053</v>
      </c>
      <c r="P25" s="101">
        <v>434260.79774365644</v>
      </c>
      <c r="Q25" s="101">
        <v>440761.04618825536</v>
      </c>
      <c r="R25" s="101">
        <v>446750.92558100662</v>
      </c>
      <c r="S25" s="101">
        <v>452305.67064891529</v>
      </c>
      <c r="T25" s="101">
        <v>457484.60655545891</v>
      </c>
      <c r="U25" s="101">
        <v>462335.38937227096</v>
      </c>
      <c r="V25" s="101">
        <v>466896.91330522869</v>
      </c>
      <c r="W25" s="101">
        <v>471201.35989601619</v>
      </c>
      <c r="X25" s="101">
        <v>475275.67735539906</v>
      </c>
      <c r="Y25" s="101">
        <v>479142.6709575</v>
      </c>
      <c r="Z25" s="101">
        <v>482821.82158697536</v>
      </c>
      <c r="AA25" s="101">
        <v>0.8</v>
      </c>
    </row>
    <row r="26" spans="2:27" s="82" customFormat="1" ht="28" customHeight="1" x14ac:dyDescent="0.25">
      <c r="B26" s="104"/>
      <c r="C26" s="101"/>
      <c r="D26" s="101">
        <v>97.134057126561018</v>
      </c>
      <c r="E26" s="101">
        <v>97.169881412479015</v>
      </c>
      <c r="F26" s="101">
        <v>97.205705698397011</v>
      </c>
      <c r="G26" s="101">
        <v>97.277354270232976</v>
      </c>
      <c r="H26" s="101">
        <v>97.42065141390492</v>
      </c>
      <c r="I26" s="101">
        <v>97.563948557576879</v>
      </c>
      <c r="J26" s="101">
        <v>97.707245701248823</v>
      </c>
      <c r="K26" s="101">
        <v>97.850542844920767</v>
      </c>
      <c r="L26" s="101">
        <v>97.993839988592725</v>
      </c>
      <c r="M26" s="101">
        <v>98.13713713226467</v>
      </c>
      <c r="N26" s="101">
        <v>98.280434275936614</v>
      </c>
      <c r="O26" s="101">
        <v>98.423731419608558</v>
      </c>
      <c r="P26" s="101">
        <v>98.56702856328053</v>
      </c>
      <c r="Q26" s="101">
        <v>98.71032570695246</v>
      </c>
      <c r="R26" s="101">
        <v>98.853622850624419</v>
      </c>
      <c r="S26" s="101">
        <v>98.996919994296348</v>
      </c>
      <c r="T26" s="101">
        <v>99.140217137968307</v>
      </c>
      <c r="U26" s="101">
        <v>99.283514281640265</v>
      </c>
      <c r="V26" s="101">
        <v>99.426811425312195</v>
      </c>
      <c r="W26" s="101">
        <v>99.570108568984153</v>
      </c>
      <c r="X26" s="101">
        <v>99.713405712656112</v>
      </c>
      <c r="Y26" s="101">
        <v>99.856702856328056</v>
      </c>
      <c r="Z26" s="101">
        <v>100</v>
      </c>
      <c r="AA26" s="101" t="s">
        <v>39</v>
      </c>
    </row>
    <row r="27" spans="2:27" s="82" customFormat="1" ht="28" customHeight="1" x14ac:dyDescent="0.25">
      <c r="B27" s="103" t="s">
        <v>59</v>
      </c>
      <c r="C27" s="101">
        <v>2139.8459997148179</v>
      </c>
      <c r="D27" s="101">
        <v>2139.8459997148179</v>
      </c>
      <c r="E27" s="101">
        <v>2138.0979247183827</v>
      </c>
      <c r="F27" s="101">
        <v>2136.3498497219475</v>
      </c>
      <c r="G27" s="101">
        <v>2132.8536997290771</v>
      </c>
      <c r="H27" s="101">
        <v>2125.8613997433363</v>
      </c>
      <c r="I27" s="101">
        <v>2118.8690997575954</v>
      </c>
      <c r="J27" s="101">
        <v>2111.8767997718542</v>
      </c>
      <c r="K27" s="101">
        <v>2104.8844997861133</v>
      </c>
      <c r="L27" s="101">
        <v>2097.8921998003725</v>
      </c>
      <c r="M27" s="101">
        <v>2090.8998998146317</v>
      </c>
      <c r="N27" s="101">
        <v>2083.9075998288909</v>
      </c>
      <c r="O27" s="101">
        <v>2076.91529984315</v>
      </c>
      <c r="P27" s="101">
        <v>2069.9229998574092</v>
      </c>
      <c r="Q27" s="101">
        <v>2062.9306998716679</v>
      </c>
      <c r="R27" s="101">
        <v>2055.9383998859271</v>
      </c>
      <c r="S27" s="101">
        <v>2048.9460999001863</v>
      </c>
      <c r="T27" s="101">
        <v>2041.9537999144454</v>
      </c>
      <c r="U27" s="101">
        <v>2034.9614999287046</v>
      </c>
      <c r="V27" s="101">
        <v>2027.9691999429635</v>
      </c>
      <c r="W27" s="101">
        <v>2020.9768999572227</v>
      </c>
      <c r="X27" s="101">
        <v>2013.9845999714819</v>
      </c>
      <c r="Y27" s="101">
        <v>2006.9922999857408</v>
      </c>
      <c r="Z27" s="101">
        <v>2000</v>
      </c>
      <c r="AA27" s="101" t="s">
        <v>47</v>
      </c>
    </row>
    <row r="28" spans="2:27" s="82" customFormat="1" ht="28" customHeight="1" x14ac:dyDescent="0.25">
      <c r="B28" s="103" t="s">
        <v>60</v>
      </c>
      <c r="C28" s="101"/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101">
        <v>0</v>
      </c>
      <c r="AA28" s="101">
        <v>0.7</v>
      </c>
    </row>
    <row r="29" spans="2:27" s="82" customFormat="1" ht="28" customHeight="1" x14ac:dyDescent="0.25">
      <c r="B29" s="105"/>
      <c r="C29" s="95"/>
      <c r="D29" s="101">
        <v>106.99229998574089</v>
      </c>
      <c r="E29" s="101">
        <v>106.90489623591914</v>
      </c>
      <c r="F29" s="101">
        <v>106.81749248609738</v>
      </c>
      <c r="G29" s="101">
        <v>106.64268498645386</v>
      </c>
      <c r="H29" s="101">
        <v>106.29306998716682</v>
      </c>
      <c r="I29" s="101">
        <v>105.94345498787978</v>
      </c>
      <c r="J29" s="101">
        <v>105.59383998859271</v>
      </c>
      <c r="K29" s="101">
        <v>105.24422498930565</v>
      </c>
      <c r="L29" s="101">
        <v>104.89460999001862</v>
      </c>
      <c r="M29" s="101">
        <v>104.54499499073158</v>
      </c>
      <c r="N29" s="101">
        <v>104.19537999144455</v>
      </c>
      <c r="O29" s="101">
        <v>103.8457649921575</v>
      </c>
      <c r="P29" s="101">
        <v>103.49614999287047</v>
      </c>
      <c r="Q29" s="101">
        <v>103.1465349935834</v>
      </c>
      <c r="R29" s="101">
        <v>102.79691999429636</v>
      </c>
      <c r="S29" s="101">
        <v>102.44730499500932</v>
      </c>
      <c r="T29" s="101">
        <v>102.09768999572226</v>
      </c>
      <c r="U29" s="101">
        <v>101.74807499643524</v>
      </c>
      <c r="V29" s="101">
        <v>101.39845999714818</v>
      </c>
      <c r="W29" s="101">
        <v>101.04884499786112</v>
      </c>
      <c r="X29" s="101">
        <v>100.6992299985741</v>
      </c>
      <c r="Y29" s="101">
        <v>100.34961499928706</v>
      </c>
      <c r="Z29" s="101">
        <v>100</v>
      </c>
      <c r="AA29" s="101">
        <v>0</v>
      </c>
    </row>
    <row r="30" spans="2:27" s="82" customFormat="1" ht="28" customHeight="1" x14ac:dyDescent="0.25">
      <c r="B30" s="103" t="s">
        <v>61</v>
      </c>
      <c r="C30" s="101">
        <v>2337.0108568984156</v>
      </c>
      <c r="D30" s="101">
        <v>2337.0108568984156</v>
      </c>
      <c r="E30" s="101">
        <v>2332.7982211871854</v>
      </c>
      <c r="F30" s="101">
        <v>2328.5855854759552</v>
      </c>
      <c r="G30" s="101">
        <v>2320.1603140534949</v>
      </c>
      <c r="H30" s="101">
        <v>2303.3097712085741</v>
      </c>
      <c r="I30" s="101">
        <v>2286.4592283636534</v>
      </c>
      <c r="J30" s="101">
        <v>2269.6086855187323</v>
      </c>
      <c r="K30" s="101">
        <v>2252.7581426738116</v>
      </c>
      <c r="L30" s="101">
        <v>2235.9075998288909</v>
      </c>
      <c r="M30" s="101">
        <v>2219.0570569839701</v>
      </c>
      <c r="N30" s="101">
        <v>2202.2065141390494</v>
      </c>
      <c r="O30" s="101">
        <v>2185.3559712941287</v>
      </c>
      <c r="P30" s="101">
        <v>2168.505428449208</v>
      </c>
      <c r="Q30" s="101">
        <v>2151.6548856042868</v>
      </c>
      <c r="R30" s="101">
        <v>2134.8043427593661</v>
      </c>
      <c r="S30" s="101">
        <v>2117.9537999144454</v>
      </c>
      <c r="T30" s="101">
        <v>2101.1032570695247</v>
      </c>
      <c r="U30" s="101">
        <v>2084.252714224604</v>
      </c>
      <c r="V30" s="101">
        <v>2067.4021713796833</v>
      </c>
      <c r="W30" s="101">
        <v>2050.5516285347621</v>
      </c>
      <c r="X30" s="101">
        <v>2033.7010856898414</v>
      </c>
      <c r="Y30" s="101">
        <v>2016.8505428449207</v>
      </c>
      <c r="Z30" s="101">
        <v>2000</v>
      </c>
      <c r="AA30" s="101" t="s">
        <v>47</v>
      </c>
    </row>
    <row r="31" spans="2:27" s="82" customFormat="1" ht="27.75" customHeight="1" x14ac:dyDescent="0.25">
      <c r="B31" s="103" t="s">
        <v>62</v>
      </c>
      <c r="C31" s="101"/>
      <c r="D31" s="101">
        <v>0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0.6</v>
      </c>
    </row>
    <row r="32" spans="2:27" s="82" customFormat="1" ht="28" customHeight="1" x14ac:dyDescent="0.25">
      <c r="B32" s="104"/>
      <c r="C32" s="101"/>
      <c r="D32" s="101">
        <v>116.85054284492078</v>
      </c>
      <c r="E32" s="101">
        <v>116.63991105935926</v>
      </c>
      <c r="F32" s="101">
        <v>116.42927927379776</v>
      </c>
      <c r="G32" s="101">
        <v>116.00801570267474</v>
      </c>
      <c r="H32" s="101">
        <v>115.1654885604287</v>
      </c>
      <c r="I32" s="101">
        <v>114.32296141818267</v>
      </c>
      <c r="J32" s="101">
        <v>113.48043427593662</v>
      </c>
      <c r="K32" s="101">
        <v>112.63790713369058</v>
      </c>
      <c r="L32" s="101">
        <v>111.79537999144453</v>
      </c>
      <c r="M32" s="101">
        <v>110.95285284919851</v>
      </c>
      <c r="N32" s="101">
        <v>110.11032570695247</v>
      </c>
      <c r="O32" s="101">
        <v>109.26779856470642</v>
      </c>
      <c r="P32" s="101">
        <v>108.42527142246038</v>
      </c>
      <c r="Q32" s="101">
        <v>107.58274428021434</v>
      </c>
      <c r="R32" s="101">
        <v>106.7402171379683</v>
      </c>
      <c r="S32" s="101">
        <v>105.89768999572226</v>
      </c>
      <c r="T32" s="101">
        <v>105.05516285347622</v>
      </c>
      <c r="U32" s="101">
        <v>104.21263571123021</v>
      </c>
      <c r="V32" s="101">
        <v>103.37010856898416</v>
      </c>
      <c r="W32" s="101">
        <v>102.5275814267381</v>
      </c>
      <c r="X32" s="101">
        <v>101.68505428449205</v>
      </c>
      <c r="Y32" s="101">
        <v>100.84252714224604</v>
      </c>
      <c r="Z32" s="101">
        <v>100</v>
      </c>
      <c r="AA32" s="101" t="s">
        <v>39</v>
      </c>
    </row>
    <row r="33" spans="2:27" s="82" customFormat="1" ht="28" customHeight="1" x14ac:dyDescent="0.25">
      <c r="B33" s="103" t="s">
        <v>63</v>
      </c>
      <c r="C33" s="101">
        <v>1351.1865709804283</v>
      </c>
      <c r="D33" s="101">
        <v>1351.1865709804283</v>
      </c>
      <c r="E33" s="101">
        <v>1359.296738843173</v>
      </c>
      <c r="F33" s="101">
        <v>1367.4069067059177</v>
      </c>
      <c r="G33" s="101">
        <v>1383.627242431407</v>
      </c>
      <c r="H33" s="101">
        <v>1416.0679138823855</v>
      </c>
      <c r="I33" s="101">
        <v>1448.508585333364</v>
      </c>
      <c r="J33" s="101">
        <v>1480.9492567843427</v>
      </c>
      <c r="K33" s="101">
        <v>1513.3899282353213</v>
      </c>
      <c r="L33" s="101">
        <v>1545.8305996862998</v>
      </c>
      <c r="M33" s="101">
        <v>1578.2712711372783</v>
      </c>
      <c r="N33" s="101">
        <v>1610.711942588257</v>
      </c>
      <c r="O33" s="101">
        <v>1643.1526140392357</v>
      </c>
      <c r="P33" s="101">
        <v>1675.5932854902142</v>
      </c>
      <c r="Q33" s="101">
        <v>1708.0339569411929</v>
      </c>
      <c r="R33" s="101">
        <v>1740.4746283921713</v>
      </c>
      <c r="S33" s="101">
        <v>1772.91529984315</v>
      </c>
      <c r="T33" s="101">
        <v>1805.3559712941285</v>
      </c>
      <c r="U33" s="101">
        <v>1837.796642745107</v>
      </c>
      <c r="V33" s="101">
        <v>1870.2373141960857</v>
      </c>
      <c r="W33" s="101">
        <v>1902.6779856470644</v>
      </c>
      <c r="X33" s="101">
        <v>1935.1186570980428</v>
      </c>
      <c r="Y33" s="101">
        <v>1967.5593285490213</v>
      </c>
      <c r="Z33" s="101">
        <v>2000</v>
      </c>
      <c r="AA33" s="101" t="s">
        <v>47</v>
      </c>
    </row>
    <row r="34" spans="2:27" s="82" customFormat="1" ht="28" customHeight="1" x14ac:dyDescent="0.25">
      <c r="B34" s="103" t="s">
        <v>64</v>
      </c>
      <c r="C34" s="101"/>
      <c r="D34" s="101">
        <v>0</v>
      </c>
      <c r="E34" s="101">
        <v>463654.04383472749</v>
      </c>
      <c r="F34" s="101">
        <v>518600.13903835503</v>
      </c>
      <c r="G34" s="101">
        <v>579154.51653955458</v>
      </c>
      <c r="H34" s="101">
        <v>644774.2538697148</v>
      </c>
      <c r="I34" s="101">
        <v>684797.23064364586</v>
      </c>
      <c r="J34" s="101">
        <v>713422.06889965443</v>
      </c>
      <c r="K34" s="101">
        <v>735445.73733851197</v>
      </c>
      <c r="L34" s="101">
        <v>753117.46748332353</v>
      </c>
      <c r="M34" s="101">
        <v>767686.58767558949</v>
      </c>
      <c r="N34" s="101">
        <v>779924.69762543961</v>
      </c>
      <c r="O34" s="101">
        <v>790344.62229237019</v>
      </c>
      <c r="P34" s="101">
        <v>799306.11471494311</v>
      </c>
      <c r="Q34" s="101">
        <v>807072.25105549977</v>
      </c>
      <c r="R34" s="101">
        <v>813841.86455185467</v>
      </c>
      <c r="S34" s="101">
        <v>819769.32542221004</v>
      </c>
      <c r="T34" s="101">
        <v>824977.1860610299</v>
      </c>
      <c r="U34" s="101">
        <v>829564.58467985969</v>
      </c>
      <c r="V34" s="101">
        <v>833613.01443746651</v>
      </c>
      <c r="W34" s="101">
        <v>837190.39476018772</v>
      </c>
      <c r="X34" s="101">
        <v>840354.01351661701</v>
      </c>
      <c r="Y34" s="101">
        <v>843152.69754243304</v>
      </c>
      <c r="Z34" s="101">
        <v>845628.44316948613</v>
      </c>
      <c r="AA34" s="101">
        <v>1.1000000000000001</v>
      </c>
    </row>
    <row r="35" spans="2:27" s="82" customFormat="1" ht="28" customHeight="1" x14ac:dyDescent="0.25">
      <c r="B35" s="105"/>
      <c r="C35" s="95"/>
      <c r="D35" s="101">
        <v>67.559328549021416</v>
      </c>
      <c r="E35" s="101">
        <v>67.964836942158641</v>
      </c>
      <c r="F35" s="101">
        <v>68.37034533529588</v>
      </c>
      <c r="G35" s="101">
        <v>69.181362121570359</v>
      </c>
      <c r="H35" s="101">
        <v>70.803395694119274</v>
      </c>
      <c r="I35" s="101">
        <v>72.425429266668189</v>
      </c>
      <c r="J35" s="101">
        <v>74.047462839217133</v>
      </c>
      <c r="K35" s="101">
        <v>75.669496411766062</v>
      </c>
      <c r="L35" s="101">
        <v>77.291529984314991</v>
      </c>
      <c r="M35" s="101">
        <v>78.91356355686392</v>
      </c>
      <c r="N35" s="101">
        <v>80.535597129412849</v>
      </c>
      <c r="O35" s="101">
        <v>82.157630701961779</v>
      </c>
      <c r="P35" s="101">
        <v>83.779664274510708</v>
      </c>
      <c r="Q35" s="101">
        <v>85.401697847059637</v>
      </c>
      <c r="R35" s="101">
        <v>87.023731419608566</v>
      </c>
      <c r="S35" s="101">
        <v>88.64576499215751</v>
      </c>
      <c r="T35" s="101">
        <v>90.267798564706425</v>
      </c>
      <c r="U35" s="101">
        <v>91.88983213725534</v>
      </c>
      <c r="V35" s="101">
        <v>93.511865709804283</v>
      </c>
      <c r="W35" s="101">
        <v>95.133899282353212</v>
      </c>
      <c r="X35" s="101">
        <v>96.755932854902142</v>
      </c>
      <c r="Y35" s="101">
        <v>98.377966427451071</v>
      </c>
      <c r="Z35" s="101">
        <v>100</v>
      </c>
      <c r="AA35" s="101">
        <v>0</v>
      </c>
    </row>
    <row r="36" spans="2:27" s="82" customFormat="1" ht="28" customHeight="1" x14ac:dyDescent="0.25">
      <c r="B36" s="105"/>
      <c r="C36" s="95"/>
      <c r="D36" s="105"/>
      <c r="E36" s="106"/>
      <c r="F36" s="95"/>
      <c r="G36" s="107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</row>
    <row r="37" spans="2:27" ht="28" customHeight="1" x14ac:dyDescent="0.35">
      <c r="B37" s="93" t="s">
        <v>65</v>
      </c>
      <c r="C37" s="95"/>
      <c r="D37" s="95"/>
      <c r="E37" s="108"/>
      <c r="F37" s="93" t="s">
        <v>66</v>
      </c>
      <c r="G37" s="93" t="s">
        <v>67</v>
      </c>
      <c r="H37" s="93" t="s">
        <v>68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</row>
    <row r="38" spans="2:27" ht="28" customHeight="1" x14ac:dyDescent="0.35">
      <c r="B38" s="109" t="s">
        <v>69</v>
      </c>
      <c r="C38" s="110">
        <v>700000</v>
      </c>
      <c r="D38" s="111">
        <v>88</v>
      </c>
      <c r="E38" s="108"/>
      <c r="F38" s="109">
        <v>6.1040000000000001</v>
      </c>
      <c r="G38" s="112">
        <v>700000</v>
      </c>
      <c r="H38" s="109">
        <v>1760</v>
      </c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</row>
    <row r="39" spans="2:27" ht="28" customHeight="1" x14ac:dyDescent="0.35">
      <c r="B39" s="109" t="s">
        <v>70</v>
      </c>
      <c r="C39" s="110">
        <v>755363.63636363635</v>
      </c>
      <c r="D39" s="111">
        <v>100</v>
      </c>
      <c r="E39" s="108"/>
      <c r="F39" s="93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</row>
    <row r="40" spans="2:27" ht="28" customHeight="1" x14ac:dyDescent="0.35">
      <c r="B40" s="109" t="s">
        <v>71</v>
      </c>
      <c r="C40" s="113">
        <v>100</v>
      </c>
      <c r="D40" s="113">
        <v>100</v>
      </c>
      <c r="E40" s="108"/>
      <c r="F40" s="109" t="s">
        <v>71</v>
      </c>
      <c r="G40" s="114">
        <v>2000</v>
      </c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</row>
    <row r="41" spans="2:27" ht="28" customHeight="1" x14ac:dyDescent="0.35">
      <c r="B41" s="109" t="s">
        <v>72</v>
      </c>
      <c r="C41" s="113">
        <v>60</v>
      </c>
      <c r="D41" s="113">
        <v>60</v>
      </c>
      <c r="E41" s="108"/>
      <c r="F41" s="109" t="s">
        <v>72</v>
      </c>
      <c r="G41" s="109">
        <v>1200</v>
      </c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</row>
    <row r="42" spans="2:27" ht="28" customHeight="1" x14ac:dyDescent="0.35">
      <c r="B42" s="109" t="s">
        <v>68</v>
      </c>
      <c r="C42" s="113">
        <v>88</v>
      </c>
      <c r="D42" s="113">
        <v>88</v>
      </c>
      <c r="E42" s="108"/>
      <c r="F42" s="109" t="s">
        <v>73</v>
      </c>
      <c r="G42" s="115">
        <v>800</v>
      </c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</row>
    <row r="43" spans="2:27" ht="28" customHeight="1" x14ac:dyDescent="0.35">
      <c r="B43" s="109" t="s">
        <v>74</v>
      </c>
      <c r="C43" s="116">
        <v>0</v>
      </c>
      <c r="D43" s="110">
        <v>1400000.0000000002</v>
      </c>
      <c r="E43" s="108"/>
      <c r="F43" s="109" t="s">
        <v>75</v>
      </c>
      <c r="G43" s="115">
        <v>-10</v>
      </c>
      <c r="H43" s="115">
        <v>-10</v>
      </c>
      <c r="I43" s="117" t="s">
        <v>76</v>
      </c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</row>
    <row r="44" spans="2:27" ht="28" customHeight="1" x14ac:dyDescent="0.35">
      <c r="B44" s="109" t="s">
        <v>77</v>
      </c>
      <c r="C44" s="113">
        <v>107.5</v>
      </c>
      <c r="D44" s="111">
        <v>107.5</v>
      </c>
      <c r="E44" s="108"/>
      <c r="F44" s="109" t="s">
        <v>78</v>
      </c>
      <c r="G44" s="115">
        <v>-0.5</v>
      </c>
      <c r="H44" s="115">
        <v>-0.5</v>
      </c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</row>
    <row r="45" spans="2:27" ht="28" customHeight="1" x14ac:dyDescent="0.35">
      <c r="B45" s="109" t="s">
        <v>79</v>
      </c>
      <c r="C45" s="113">
        <v>30</v>
      </c>
      <c r="D45" s="116">
        <v>70000</v>
      </c>
      <c r="E45" s="108"/>
      <c r="F45" s="109" t="s">
        <v>80</v>
      </c>
      <c r="G45" s="115">
        <v>60</v>
      </c>
      <c r="H45" s="112">
        <v>0</v>
      </c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</row>
    <row r="46" spans="2:27" ht="28" customHeight="1" x14ac:dyDescent="0.35">
      <c r="B46" s="109" t="s">
        <v>73</v>
      </c>
      <c r="C46" s="113">
        <v>80</v>
      </c>
      <c r="D46" s="116">
        <v>70000</v>
      </c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</row>
    <row r="47" spans="2:27" ht="28" customHeight="1" x14ac:dyDescent="0.35">
      <c r="B47" s="109" t="s">
        <v>81</v>
      </c>
      <c r="C47" s="113">
        <v>103.75</v>
      </c>
      <c r="D47" s="116">
        <v>70000</v>
      </c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</row>
    <row r="48" spans="2:27" ht="28" customHeight="1" x14ac:dyDescent="0.35"/>
    <row r="49" s="81" customFormat="1" ht="15" hidden="1" customHeight="1" x14ac:dyDescent="0.35"/>
    <row r="50" s="81" customFormat="1" ht="15" hidden="1" customHeight="1" x14ac:dyDescent="0.35"/>
    <row r="51" s="81" customFormat="1" ht="15" hidden="1" customHeight="1" x14ac:dyDescent="0.35"/>
    <row r="52" s="81" customFormat="1" ht="15" hidden="1" customHeight="1" x14ac:dyDescent="0.35"/>
    <row r="53" s="81" customFormat="1" ht="15" hidden="1" customHeight="1" x14ac:dyDescent="0.35"/>
    <row r="54" s="81" customFormat="1" ht="15" hidden="1" customHeight="1" x14ac:dyDescent="0.35"/>
    <row r="55" s="81" customFormat="1" ht="15" hidden="1" customHeight="1" x14ac:dyDescent="0.35"/>
    <row r="56" s="81" customFormat="1" ht="15" hidden="1" customHeight="1" x14ac:dyDescent="0.35"/>
    <row r="57" s="81" customFormat="1" ht="15" hidden="1" customHeight="1" x14ac:dyDescent="0.35"/>
    <row r="58" s="81" customFormat="1" ht="15" hidden="1" customHeight="1" x14ac:dyDescent="0.35"/>
    <row r="59" s="81" customFormat="1" ht="15" hidden="1" customHeight="1" x14ac:dyDescent="0.35"/>
    <row r="60" s="81" customFormat="1" ht="15" hidden="1" customHeight="1" x14ac:dyDescent="0.35"/>
    <row r="61" s="81" customFormat="1" ht="15" hidden="1" customHeight="1" x14ac:dyDescent="0.35"/>
    <row r="62" s="81" customFormat="1" ht="15" hidden="1" customHeight="1" x14ac:dyDescent="0.35"/>
    <row r="63" s="81" customFormat="1" ht="15" hidden="1" customHeight="1" x14ac:dyDescent="0.35"/>
    <row r="64" s="81" customFormat="1" ht="15" hidden="1" customHeight="1" x14ac:dyDescent="0.35"/>
    <row r="65" s="81" customFormat="1" ht="15" hidden="1" customHeight="1" x14ac:dyDescent="0.35"/>
    <row r="66" s="81" customFormat="1" ht="15" hidden="1" customHeight="1" x14ac:dyDescent="0.35"/>
    <row r="67" s="81" customFormat="1" ht="15" hidden="1" customHeight="1" x14ac:dyDescent="0.35"/>
    <row r="68" s="81" customFormat="1" ht="15" hidden="1" customHeight="1" x14ac:dyDescent="0.35"/>
    <row r="69" s="81" customFormat="1" ht="15" hidden="1" customHeight="1" x14ac:dyDescent="0.35"/>
    <row r="70" s="81" customFormat="1" ht="15" hidden="1" customHeight="1" x14ac:dyDescent="0.35"/>
    <row r="71" s="81" customFormat="1" ht="15" hidden="1" customHeight="1" x14ac:dyDescent="0.35"/>
    <row r="72" s="81" customFormat="1" ht="15" hidden="1" customHeight="1" x14ac:dyDescent="0.35"/>
    <row r="73" s="81" customFormat="1" ht="15" hidden="1" customHeight="1" x14ac:dyDescent="0.35"/>
    <row r="74" s="81" customFormat="1" ht="15" hidden="1" customHeight="1" x14ac:dyDescent="0.35"/>
    <row r="75" s="81" customFormat="1" ht="15" hidden="1" customHeight="1" x14ac:dyDescent="0.35"/>
    <row r="76" s="81" customFormat="1" ht="15" hidden="1" customHeight="1" x14ac:dyDescent="0.35"/>
    <row r="77" s="81" customFormat="1" ht="15" hidden="1" customHeight="1" x14ac:dyDescent="0.35"/>
    <row r="78" s="81" customFormat="1" ht="15" hidden="1" customHeight="1" x14ac:dyDescent="0.35"/>
    <row r="79" s="81" customFormat="1" ht="15" hidden="1" customHeight="1" x14ac:dyDescent="0.35"/>
    <row r="80" s="81" customFormat="1" ht="15" hidden="1" customHeight="1" x14ac:dyDescent="0.35"/>
  </sheetData>
  <sheetProtection algorithmName="SHA-512" hashValue="2ZFe6760ygxrDa+YyZ2KUOXHSLEf/KtwB11vAGr5Un0vusd0FJdSFTwWI2JCktHtakEN9lSz0GMY40Iyx5wrGw==" saltValue="iNk4gru4/oZY5dEssej8Uw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Prijzenblad Perceel 2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D.M. Matthesius</dc:creator>
  <cp:lastModifiedBy>Dorien D.M. Matthesius</cp:lastModifiedBy>
  <cp:lastPrinted>2021-04-23T08:28:15Z</cp:lastPrinted>
  <dcterms:created xsi:type="dcterms:W3CDTF">2021-04-16T12:27:11Z</dcterms:created>
  <dcterms:modified xsi:type="dcterms:W3CDTF">2023-11-24T16:05:54Z</dcterms:modified>
</cp:coreProperties>
</file>