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753 Arbodienstverlening\04 - Beschrijvend doc en bijlagen\Bijlagen overig bij Beschrijvend document-definitief\"/>
    </mc:Choice>
  </mc:AlternateContent>
  <xr:revisionPtr revIDLastSave="0" documentId="8_{06EFF8B4-F792-4A50-A4E6-EBC46C3A7CB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structie" sheetId="6" r:id="rId1"/>
    <sheet name="Prijzenblad Perceel 1" sheetId="3" r:id="rId2"/>
    <sheet name="BPK-Grafiek" sheetId="8" r:id="rId3"/>
    <sheet name="DATA" sheetId="9" state="hidden" r:id="rId4"/>
  </sheets>
  <externalReferences>
    <externalReference r:id="rId5"/>
  </externalReferences>
  <definedNames>
    <definedName name="LAQ">[1]Superformule!$K$22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F18" i="3"/>
  <c r="F17" i="3"/>
  <c r="F16" i="3"/>
  <c r="F83" i="8"/>
  <c r="F20" i="8"/>
  <c r="E16" i="8" s="1"/>
  <c r="F19" i="8"/>
  <c r="G19" i="8" s="1"/>
  <c r="F14" i="8"/>
  <c r="D7" i="9" s="1"/>
  <c r="F7" i="9" s="1"/>
  <c r="G13" i="8"/>
  <c r="G12" i="8"/>
  <c r="F12" i="8"/>
  <c r="B5" i="8"/>
  <c r="B3" i="8"/>
  <c r="G14" i="8" l="1"/>
  <c r="F21" i="8"/>
  <c r="G21" i="8" s="1"/>
  <c r="G20" i="8"/>
  <c r="F25" i="3" l="1"/>
  <c r="F23" i="3"/>
  <c r="F24" i="3"/>
  <c r="F28" i="3"/>
  <c r="F27" i="3"/>
  <c r="F26" i="3"/>
  <c r="F19" i="3" l="1"/>
  <c r="F29" i="3" l="1"/>
  <c r="F31" i="3" l="1"/>
  <c r="F9" i="8" s="1"/>
  <c r="C7" i="9" s="1"/>
  <c r="E7" i="9" s="1"/>
  <c r="F15" i="8" s="1"/>
</calcChain>
</file>

<file path=xl/sharedStrings.xml><?xml version="1.0" encoding="utf-8"?>
<sst xmlns="http://schemas.openxmlformats.org/spreadsheetml/2006/main" count="132" uniqueCount="105">
  <si>
    <t>Gegevens inschrijver</t>
  </si>
  <si>
    <t>all-in uurtarief</t>
  </si>
  <si>
    <t>Naam onderneming inschrijver:</t>
  </si>
  <si>
    <t>Invulinstructie:</t>
  </si>
  <si>
    <t xml:space="preserve">* Vul alleen de gele velden in, conform paragraaf 4.4 van het beschrijvend document </t>
  </si>
  <si>
    <t>* Onderstaande tabel alleen invullen bij inschrijving op Perceel 1</t>
  </si>
  <si>
    <t>Ja, beantwoord eerst de vraag hieronder</t>
  </si>
  <si>
    <t xml:space="preserve">PRIJZENBLAD IUC22-753 </t>
  </si>
  <si>
    <t>2. Kerndeskundigen (all-in uurtarief)</t>
  </si>
  <si>
    <t>Deskundige</t>
  </si>
  <si>
    <t>Arbeid- en organisatiedeskundige</t>
  </si>
  <si>
    <t>Arbeidshygiënist</t>
  </si>
  <si>
    <t xml:space="preserve">1. Verzuimbegeleiding, advies en verzuimregistratie </t>
  </si>
  <si>
    <t>PAGO / PMO</t>
  </si>
  <si>
    <t>Medewerker Fysiek toezicht bewapend</t>
  </si>
  <si>
    <t>Ademluchtdrager</t>
  </si>
  <si>
    <t>Medewerker Fysiek toezicht bewapend en ademluchtdrager</t>
  </si>
  <si>
    <t>Docent geweldsbeheersing</t>
  </si>
  <si>
    <t>Chauffeur rijbewijs C</t>
  </si>
  <si>
    <t>Keuring</t>
  </si>
  <si>
    <t>Aantal</t>
  </si>
  <si>
    <t>Vergelijkingswaarde prijs:</t>
  </si>
  <si>
    <t>Prijs per abonnement</t>
  </si>
  <si>
    <t>Prijs abonnement per medewerker</t>
  </si>
  <si>
    <t>Perceel 1. Verzuimbegeleiding, advies en verzuimregistratie</t>
  </si>
  <si>
    <t>Totaal</t>
  </si>
  <si>
    <t>Prijs per keuring</t>
  </si>
  <si>
    <t>3. Keuringen</t>
  </si>
  <si>
    <t>Aantal*</t>
  </si>
  <si>
    <t>Europese Aanbesteding</t>
  </si>
  <si>
    <t>BPK-Grafiek</t>
  </si>
  <si>
    <t>(Prijzen exclusief BTW)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</si>
  <si>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</si>
  <si>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</si>
  <si>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</si>
  <si>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</si>
  <si>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</si>
  <si>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</si>
  <si>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</si>
  <si>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</si>
  <si>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</si>
  <si>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</si>
  <si>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</si>
  <si>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</si>
  <si>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</si>
  <si>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</si>
  <si>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 xml:space="preserve"> </t>
  </si>
  <si>
    <t>Hulpdata Grafiek Superformule</t>
  </si>
  <si>
    <t>Hulpvelden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</si>
  <si>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</si>
  <si>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</si>
  <si>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</si>
  <si>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</si>
  <si>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</si>
  <si>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</si>
  <si>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</si>
  <si>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</si>
  <si>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</si>
  <si>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</si>
  <si>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</si>
  <si>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</si>
  <si>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</si>
  <si>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</si>
  <si>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</si>
  <si>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</si>
  <si>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</si>
  <si>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</si>
  <si>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</si>
  <si>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</si>
  <si>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</si>
  <si>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</si>
  <si>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</si>
  <si>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</si>
  <si>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</si>
  <si>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</si>
  <si>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</si>
  <si>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</si>
  <si>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</si>
  <si>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</si>
  <si>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</si>
  <si>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</si>
  <si>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</si>
  <si>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</si>
  <si>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</si>
  <si>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</si>
  <si>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</si>
  <si>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</si>
  <si>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</si>
  <si>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</si>
  <si>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</si>
  <si>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t>*aan de aantallen kunnen geen rechten worden ontleend. De PAGO/PMO aantallen hebben een extra grote mate van onzekerheid.</t>
  </si>
  <si>
    <t>Hogere veiligheidskundige</t>
  </si>
  <si>
    <t xml:space="preserve">Schrijft Inschrijver in op twee percelen?  </t>
  </si>
  <si>
    <t>Nee, ga door naar het Prijzenblad</t>
  </si>
  <si>
    <t xml:space="preserve">* Op het tabblad 'Prijzenblad' vult u uw prijzen in </t>
  </si>
  <si>
    <t>* Dien deze bijlage ingevuld en in z'n geheel in met uw inschrijving</t>
  </si>
  <si>
    <t>* Vul ook de onderstaande vraag of vragen in</t>
  </si>
  <si>
    <t xml:space="preserve">* Vul alleen de gele velden in </t>
  </si>
  <si>
    <t>Voorkeurspercelen  (zie par. 2.3 Beschrijvend document)</t>
  </si>
  <si>
    <t xml:space="preserve">BIJLAGE 5_ PRIJZENBLAD PERCEEL 1  </t>
  </si>
  <si>
    <t xml:space="preserve">Wat is het voorkeursperceel van Inschrijver (vul een perceelnummer in)? </t>
  </si>
  <si>
    <r>
      <t xml:space="preserve">Perceel 1. Verzuimbegeleiding, diensten kerndeskundigen en keuringen                  </t>
    </r>
    <r>
      <rPr>
        <b/>
        <i/>
        <sz val="14"/>
        <color theme="0"/>
        <rFont val="Calibri"/>
        <family val="2"/>
        <scheme val="minor"/>
      </rPr>
      <t>aanbesteding 'Arbodienstverlening en inzet arbeidsdeskundigen' (IUC22-753)</t>
    </r>
  </si>
  <si>
    <t>Geen voorkeur</t>
  </si>
  <si>
    <t>Perceel 1 Verzuimbegeleiding</t>
  </si>
  <si>
    <t>Perceel 2 Arbeidsdeskundigen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</si>
</sst>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#,##0.00_);\(&quot;€&quot;#,##0.00\)"/>
    <numFmt numFmtId="166" formatCode="0.0"/>
    <numFmt numFmtId="167" formatCode="_(* #,##0.00_);_(* \(#,##0.00\);_(* &quot;-&quot;??_);_(@_)"/>
    <numFmt numFmtId="168" formatCode="#,##0.0"/>
    <numFmt numFmtId="169" formatCode="0.000"/>
    <numFmt numFmtId="170" formatCode="_ &quot;€&quot;\ * #,##0_ ;_ &quot;€&quot;\ * \-#,##0_ ;_ &quot;€&quot;\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sz val="1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202">
    <xf numFmtId="0" fontId="0" fillId="0" borderId="0" xfId="0"/>
    <xf numFmtId="0" fontId="0" fillId="0" borderId="0" xfId="0" applyProtection="1"/>
    <xf numFmtId="0" fontId="4" fillId="3" borderId="0" xfId="0" applyFont="1" applyFill="1" applyProtection="1"/>
    <xf numFmtId="164" fontId="4" fillId="3" borderId="0" xfId="0" applyNumberFormat="1" applyFont="1" applyFill="1" applyProtection="1"/>
    <xf numFmtId="0" fontId="4" fillId="0" borderId="0" xfId="0" applyFont="1" applyProtection="1"/>
    <xf numFmtId="0" fontId="4" fillId="3" borderId="13" xfId="0" applyFont="1" applyFill="1" applyBorder="1" applyProtection="1"/>
    <xf numFmtId="0" fontId="4" fillId="3" borderId="0" xfId="0" applyFont="1" applyFill="1" applyBorder="1" applyProtection="1"/>
    <xf numFmtId="164" fontId="4" fillId="0" borderId="0" xfId="0" applyNumberFormat="1" applyFont="1" applyProtection="1"/>
    <xf numFmtId="0" fontId="4" fillId="5" borderId="2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164" fontId="4" fillId="0" borderId="17" xfId="0" applyNumberFormat="1" applyFont="1" applyFill="1" applyBorder="1" applyAlignment="1" applyProtection="1">
      <alignment horizontal="left" vertical="top"/>
    </xf>
    <xf numFmtId="164" fontId="4" fillId="0" borderId="14" xfId="0" applyNumberFormat="1" applyFont="1" applyFill="1" applyBorder="1" applyAlignment="1" applyProtection="1">
      <alignment horizontal="left" vertical="top"/>
    </xf>
    <xf numFmtId="164" fontId="4" fillId="0" borderId="16" xfId="0" applyNumberFormat="1" applyFont="1" applyFill="1" applyBorder="1" applyAlignment="1" applyProtection="1">
      <alignment horizontal="left" vertical="top"/>
    </xf>
    <xf numFmtId="164" fontId="5" fillId="6" borderId="24" xfId="0" applyNumberFormat="1" applyFont="1" applyFill="1" applyBorder="1" applyAlignment="1" applyProtection="1">
      <alignment horizontal="center"/>
    </xf>
    <xf numFmtId="0" fontId="5" fillId="5" borderId="4" xfId="0" applyFont="1" applyFill="1" applyBorder="1" applyAlignment="1" applyProtection="1">
      <alignment horizontal="right"/>
    </xf>
    <xf numFmtId="0" fontId="5" fillId="5" borderId="9" xfId="0" applyFont="1" applyFill="1" applyBorder="1" applyAlignment="1" applyProtection="1">
      <alignment horizontal="right"/>
    </xf>
    <xf numFmtId="9" fontId="7" fillId="5" borderId="25" xfId="0" applyNumberFormat="1" applyFont="1" applyFill="1" applyBorder="1" applyAlignment="1" applyProtection="1">
      <alignment horizontal="center"/>
    </xf>
    <xf numFmtId="1" fontId="6" fillId="0" borderId="12" xfId="0" applyNumberFormat="1" applyFont="1" applyFill="1" applyBorder="1" applyAlignment="1" applyProtection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1" fontId="6" fillId="0" borderId="15" xfId="0" applyNumberFormat="1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/>
    </xf>
    <xf numFmtId="3" fontId="6" fillId="0" borderId="8" xfId="0" applyNumberFormat="1" applyFont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9" fillId="5" borderId="0" xfId="0" applyFont="1" applyFill="1" applyProtection="1">
      <protection hidden="1"/>
    </xf>
    <xf numFmtId="0" fontId="20" fillId="5" borderId="0" xfId="0" applyFont="1" applyFill="1" applyProtection="1">
      <protection hidden="1"/>
    </xf>
    <xf numFmtId="0" fontId="18" fillId="5" borderId="0" xfId="0" applyFont="1" applyFill="1" applyProtection="1">
      <protection hidden="1"/>
    </xf>
    <xf numFmtId="0" fontId="21" fillId="5" borderId="0" xfId="0" applyFont="1" applyFill="1" applyProtection="1">
      <protection hidden="1"/>
    </xf>
    <xf numFmtId="0" fontId="22" fillId="5" borderId="0" xfId="0" applyFont="1" applyFill="1" applyProtection="1">
      <protection hidden="1"/>
    </xf>
    <xf numFmtId="0" fontId="23" fillId="5" borderId="0" xfId="0" applyFont="1" applyFill="1" applyAlignment="1" applyProtection="1">
      <alignment vertical="center"/>
      <protection hidden="1"/>
    </xf>
    <xf numFmtId="0" fontId="24" fillId="5" borderId="0" xfId="0" applyFont="1" applyFill="1" applyAlignment="1" applyProtection="1">
      <alignment vertical="center"/>
      <protection hidden="1"/>
    </xf>
    <xf numFmtId="1" fontId="25" fillId="0" borderId="26" xfId="0" applyNumberFormat="1" applyFont="1" applyBorder="1" applyProtection="1">
      <protection hidden="1"/>
    </xf>
    <xf numFmtId="1" fontId="17" fillId="0" borderId="26" xfId="0" applyNumberFormat="1" applyFont="1" applyBorder="1" applyAlignment="1" applyProtection="1">
      <alignment horizontal="right"/>
      <protection hidden="1"/>
    </xf>
    <xf numFmtId="1" fontId="17" fillId="0" borderId="26" xfId="0" applyNumberFormat="1" applyFont="1" applyBorder="1" applyProtection="1">
      <protection hidden="1"/>
    </xf>
    <xf numFmtId="1" fontId="26" fillId="0" borderId="26" xfId="0" applyNumberFormat="1" applyFont="1" applyBorder="1" applyProtection="1">
      <protection hidden="1"/>
    </xf>
    <xf numFmtId="164" fontId="17" fillId="0" borderId="0" xfId="3" applyFont="1" applyAlignment="1" applyProtection="1">
      <alignment horizontal="left"/>
      <protection hidden="1"/>
    </xf>
    <xf numFmtId="0" fontId="18" fillId="0" borderId="0" xfId="0" applyFont="1" applyAlignment="1" applyProtection="1">
      <alignment wrapText="1"/>
      <protection hidden="1"/>
    </xf>
    <xf numFmtId="165" fontId="27" fillId="6" borderId="2" xfId="3" quotePrefix="1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3" fillId="5" borderId="8" xfId="0" applyFont="1" applyFill="1" applyBorder="1" applyAlignment="1" applyProtection="1">
      <alignment horizontal="right" vertical="center" wrapText="1"/>
      <protection hidden="1"/>
    </xf>
    <xf numFmtId="3" fontId="27" fillId="3" borderId="2" xfId="0" quotePrefix="1" applyNumberFormat="1" applyFont="1" applyFill="1" applyBorder="1" applyAlignment="1" applyProtection="1">
      <alignment horizontal="right" vertical="center" wrapText="1"/>
      <protection hidden="1"/>
    </xf>
    <xf numFmtId="166" fontId="27" fillId="0" borderId="4" xfId="0" applyNumberFormat="1" applyFont="1" applyBorder="1" applyAlignment="1" applyProtection="1">
      <alignment horizontal="right" vertical="center"/>
      <protection hidden="1"/>
    </xf>
    <xf numFmtId="166" fontId="27" fillId="0" borderId="8" xfId="0" applyNumberFormat="1" applyFont="1" applyBorder="1" applyAlignment="1" applyProtection="1">
      <alignment horizontal="left" vertical="center"/>
      <protection hidden="1"/>
    </xf>
    <xf numFmtId="168" fontId="18" fillId="4" borderId="2" xfId="4" applyNumberFormat="1" applyFont="1" applyFill="1" applyBorder="1" applyAlignment="1" applyProtection="1">
      <alignment horizontal="right" vertical="center" wrapText="1"/>
      <protection locked="0"/>
    </xf>
    <xf numFmtId="0" fontId="18" fillId="0" borderId="4" xfId="0" applyFont="1" applyBorder="1" applyAlignment="1" applyProtection="1">
      <alignment horizontal="center" vertical="center"/>
      <protection hidden="1"/>
    </xf>
    <xf numFmtId="0" fontId="18" fillId="0" borderId="8" xfId="0" applyFont="1" applyBorder="1" applyAlignment="1" applyProtection="1">
      <alignment horizontal="right" vertical="center"/>
      <protection hidden="1"/>
    </xf>
    <xf numFmtId="3" fontId="18" fillId="0" borderId="2" xfId="0" applyNumberFormat="1" applyFont="1" applyBorder="1" applyAlignment="1" applyProtection="1">
      <alignment horizontal="right" vertical="center"/>
      <protection hidden="1"/>
    </xf>
    <xf numFmtId="169" fontId="29" fillId="0" borderId="2" xfId="0" applyNumberFormat="1" applyFont="1" applyBorder="1" applyAlignment="1" applyProtection="1">
      <alignment horizontal="right" vertical="center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24" fillId="0" borderId="9" xfId="5" applyFont="1" applyBorder="1" applyAlignment="1" applyProtection="1">
      <alignment vertical="center"/>
      <protection hidden="1"/>
    </xf>
    <xf numFmtId="0" fontId="27" fillId="0" borderId="8" xfId="5" applyFont="1" applyBorder="1" applyAlignment="1" applyProtection="1">
      <alignment vertical="center"/>
      <protection hidden="1"/>
    </xf>
    <xf numFmtId="0" fontId="27" fillId="0" borderId="1" xfId="5" applyFont="1" applyBorder="1" applyAlignment="1" applyProtection="1">
      <alignment vertical="center"/>
      <protection hidden="1"/>
    </xf>
    <xf numFmtId="0" fontId="27" fillId="0" borderId="0" xfId="5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23" fillId="5" borderId="5" xfId="0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Protection="1">
      <protection hidden="1"/>
    </xf>
    <xf numFmtId="3" fontId="18" fillId="0" borderId="5" xfId="0" applyNumberFormat="1" applyFont="1" applyBorder="1" applyAlignment="1" applyProtection="1">
      <alignment horizontal="right" vertical="center"/>
      <protection hidden="1"/>
    </xf>
    <xf numFmtId="166" fontId="27" fillId="0" borderId="5" xfId="0" applyNumberFormat="1" applyFont="1" applyBorder="1" applyAlignment="1" applyProtection="1">
      <alignment horizontal="right" vertical="center"/>
      <protection hidden="1"/>
    </xf>
    <xf numFmtId="166" fontId="27" fillId="0" borderId="5" xfId="0" applyNumberFormat="1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3" fillId="5" borderId="1" xfId="0" applyFont="1" applyFill="1" applyBorder="1" applyAlignment="1" applyProtection="1">
      <alignment horizontal="center" vertical="center"/>
      <protection hidden="1"/>
    </xf>
    <xf numFmtId="0" fontId="23" fillId="5" borderId="0" xfId="0" applyFont="1" applyFill="1" applyAlignment="1" applyProtection="1">
      <alignment horizontal="center" vertical="center"/>
      <protection hidden="1"/>
    </xf>
    <xf numFmtId="0" fontId="18" fillId="0" borderId="2" xfId="0" applyFont="1" applyBorder="1" applyAlignment="1" applyProtection="1">
      <alignment horizontal="right" vertical="center"/>
      <protection hidden="1"/>
    </xf>
    <xf numFmtId="0" fontId="27" fillId="0" borderId="4" xfId="2" applyNumberFormat="1" applyFont="1" applyBorder="1" applyAlignment="1" applyProtection="1">
      <alignment vertical="center"/>
      <protection hidden="1"/>
    </xf>
    <xf numFmtId="0" fontId="30" fillId="3" borderId="0" xfId="0" applyFont="1" applyFill="1" applyProtection="1">
      <protection hidden="1"/>
    </xf>
    <xf numFmtId="0" fontId="31" fillId="3" borderId="0" xfId="0" applyFont="1" applyFill="1" applyProtection="1">
      <protection hidden="1"/>
    </xf>
    <xf numFmtId="0" fontId="31" fillId="3" borderId="0" xfId="0" applyFont="1" applyFill="1" applyAlignment="1" applyProtection="1">
      <alignment wrapText="1"/>
      <protection hidden="1"/>
    </xf>
    <xf numFmtId="0" fontId="33" fillId="3" borderId="0" xfId="0" applyFont="1" applyFill="1" applyAlignment="1" applyProtection="1">
      <alignment horizontal="left"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164" fontId="31" fillId="3" borderId="0" xfId="3" applyFont="1" applyFill="1" applyBorder="1" applyAlignment="1" applyProtection="1">
      <alignment horizontal="right" vertical="center" wrapText="1"/>
      <protection hidden="1"/>
    </xf>
    <xf numFmtId="166" fontId="31" fillId="3" borderId="0" xfId="0" applyNumberFormat="1" applyFont="1" applyFill="1" applyAlignment="1" applyProtection="1">
      <alignment horizontal="right" vertical="center" wrapText="1"/>
      <protection hidden="1"/>
    </xf>
    <xf numFmtId="169" fontId="34" fillId="3" borderId="0" xfId="0" applyNumberFormat="1" applyFont="1" applyFill="1" applyAlignment="1" applyProtection="1">
      <alignment horizontal="right" vertical="center"/>
      <protection hidden="1"/>
    </xf>
    <xf numFmtId="1" fontId="34" fillId="3" borderId="0" xfId="0" applyNumberFormat="1" applyFont="1" applyFill="1" applyAlignment="1" applyProtection="1">
      <alignment horizontal="right" vertical="center"/>
      <protection hidden="1"/>
    </xf>
    <xf numFmtId="0" fontId="35" fillId="3" borderId="0" xfId="0" applyFont="1" applyFill="1" applyAlignment="1" applyProtection="1">
      <alignment vertical="center"/>
      <protection hidden="1"/>
    </xf>
    <xf numFmtId="0" fontId="36" fillId="3" borderId="0" xfId="0" applyFont="1" applyFill="1" applyAlignment="1" applyProtection="1">
      <alignment vertical="center"/>
      <protection hidden="1"/>
    </xf>
    <xf numFmtId="0" fontId="31" fillId="3" borderId="0" xfId="0" applyFont="1" applyFill="1" applyAlignment="1" applyProtection="1">
      <alignment vertical="center"/>
      <protection hidden="1"/>
    </xf>
    <xf numFmtId="0" fontId="33" fillId="3" borderId="0" xfId="0" applyFont="1" applyFill="1" applyAlignment="1" applyProtection="1">
      <alignment horizontal="left" vertical="center"/>
      <protection locked="0"/>
    </xf>
    <xf numFmtId="0" fontId="33" fillId="3" borderId="0" xfId="0" applyFont="1" applyFill="1" applyAlignment="1" applyProtection="1">
      <alignment horizontal="right" vertical="center"/>
      <protection locked="0"/>
    </xf>
    <xf numFmtId="0" fontId="31" fillId="3" borderId="0" xfId="0" applyFont="1" applyFill="1" applyProtection="1">
      <protection locked="0"/>
    </xf>
    <xf numFmtId="0" fontId="34" fillId="3" borderId="0" xfId="0" applyFont="1" applyFill="1" applyAlignment="1" applyProtection="1">
      <alignment horizontal="center" vertical="center"/>
      <protection locked="0"/>
    </xf>
    <xf numFmtId="165" fontId="34" fillId="3" borderId="0" xfId="3" applyNumberFormat="1" applyFont="1" applyFill="1" applyBorder="1" applyAlignment="1" applyProtection="1">
      <alignment horizontal="right" vertical="center"/>
      <protection locked="0"/>
    </xf>
    <xf numFmtId="166" fontId="34" fillId="3" borderId="0" xfId="0" applyNumberFormat="1" applyFont="1" applyFill="1" applyAlignment="1" applyProtection="1">
      <alignment horizontal="right" vertical="center"/>
      <protection locked="0"/>
    </xf>
    <xf numFmtId="169" fontId="34" fillId="3" borderId="0" xfId="0" applyNumberFormat="1" applyFont="1" applyFill="1" applyAlignment="1" applyProtection="1">
      <alignment horizontal="right" vertical="center"/>
      <protection locked="0"/>
    </xf>
    <xf numFmtId="0" fontId="33" fillId="3" borderId="0" xfId="0" applyFont="1" applyFill="1" applyAlignment="1" applyProtection="1">
      <alignment vertical="center"/>
      <protection locked="0"/>
    </xf>
    <xf numFmtId="167" fontId="31" fillId="3" borderId="0" xfId="4" applyFont="1" applyFill="1" applyBorder="1" applyAlignment="1" applyProtection="1">
      <alignment vertical="center"/>
      <protection locked="0"/>
    </xf>
    <xf numFmtId="167" fontId="33" fillId="3" borderId="0" xfId="4" applyFont="1" applyFill="1" applyBorder="1" applyAlignment="1" applyProtection="1">
      <alignment vertical="center"/>
      <protection locked="0"/>
    </xf>
    <xf numFmtId="0" fontId="31" fillId="3" borderId="0" xfId="0" applyFont="1" applyFill="1" applyAlignment="1" applyProtection="1">
      <alignment vertical="center" wrapText="1"/>
      <protection locked="0"/>
    </xf>
    <xf numFmtId="0" fontId="31" fillId="3" borderId="0" xfId="0" applyFont="1" applyFill="1" applyAlignment="1" applyProtection="1">
      <alignment vertical="center"/>
      <protection locked="0"/>
    </xf>
    <xf numFmtId="0" fontId="31" fillId="3" borderId="0" xfId="0" applyFont="1" applyFill="1" applyAlignment="1" applyProtection="1">
      <alignment wrapText="1"/>
      <protection locked="0"/>
    </xf>
    <xf numFmtId="2" fontId="31" fillId="3" borderId="0" xfId="0" applyNumberFormat="1" applyFont="1" applyFill="1" applyProtection="1">
      <protection locked="0"/>
    </xf>
    <xf numFmtId="167" fontId="31" fillId="3" borderId="0" xfId="4" applyFont="1" applyFill="1" applyBorder="1" applyAlignment="1" applyProtection="1">
      <alignment horizontal="right"/>
      <protection locked="0"/>
    </xf>
    <xf numFmtId="0" fontId="30" fillId="3" borderId="0" xfId="0" applyFont="1" applyFill="1" applyProtection="1">
      <protection locked="0"/>
    </xf>
    <xf numFmtId="0" fontId="31" fillId="3" borderId="0" xfId="0" applyFont="1" applyFill="1" applyAlignment="1" applyProtection="1">
      <alignment horizontal="center" vertical="center"/>
      <protection locked="0"/>
    </xf>
    <xf numFmtId="170" fontId="31" fillId="3" borderId="0" xfId="3" applyNumberFormat="1" applyFont="1" applyFill="1" applyBorder="1" applyAlignment="1" applyProtection="1">
      <alignment horizontal="right" vertical="center"/>
      <protection locked="0"/>
    </xf>
    <xf numFmtId="1" fontId="31" fillId="3" borderId="0" xfId="0" applyNumberFormat="1" applyFont="1" applyFill="1" applyAlignment="1" applyProtection="1">
      <alignment horizontal="right" vertical="center"/>
      <protection locked="0"/>
    </xf>
    <xf numFmtId="164" fontId="31" fillId="3" borderId="0" xfId="3" applyFont="1" applyFill="1" applyBorder="1" applyAlignment="1" applyProtection="1">
      <alignment horizontal="center" vertical="center"/>
      <protection locked="0"/>
    </xf>
    <xf numFmtId="0" fontId="31" fillId="3" borderId="0" xfId="0" applyFont="1" applyFill="1" applyAlignment="1" applyProtection="1">
      <alignment horizontal="right" vertical="center"/>
      <protection locked="0"/>
    </xf>
    <xf numFmtId="1" fontId="31" fillId="3" borderId="0" xfId="4" applyNumberFormat="1" applyFont="1" applyFill="1" applyBorder="1" applyAlignment="1" applyProtection="1">
      <alignment horizontal="center" vertical="center"/>
      <protection locked="0"/>
    </xf>
    <xf numFmtId="1" fontId="31" fillId="3" borderId="0" xfId="0" applyNumberFormat="1" applyFont="1" applyFill="1" applyAlignment="1" applyProtection="1">
      <alignment horizontal="center" vertical="center"/>
      <protection locked="0"/>
    </xf>
    <xf numFmtId="164" fontId="31" fillId="3" borderId="0" xfId="3" applyFont="1" applyFill="1" applyBorder="1" applyAlignment="1" applyProtection="1">
      <alignment horizontal="right" vertical="center"/>
      <protection locked="0"/>
    </xf>
    <xf numFmtId="0" fontId="30" fillId="3" borderId="0" xfId="0" applyFont="1" applyFill="1" applyAlignment="1" applyProtection="1">
      <alignment horizontal="center" vertical="center"/>
      <protection locked="0"/>
    </xf>
    <xf numFmtId="3" fontId="6" fillId="0" borderId="16" xfId="0" applyNumberFormat="1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vertical="center"/>
    </xf>
    <xf numFmtId="44" fontId="0" fillId="7" borderId="22" xfId="0" applyNumberFormat="1" applyFill="1" applyBorder="1" applyProtection="1"/>
    <xf numFmtId="0" fontId="0" fillId="3" borderId="0" xfId="0" applyFill="1" applyProtection="1"/>
    <xf numFmtId="0" fontId="10" fillId="3" borderId="1" xfId="0" applyFont="1" applyFill="1" applyBorder="1" applyAlignment="1" applyProtection="1">
      <alignment vertical="top" wrapText="1"/>
    </xf>
    <xf numFmtId="0" fontId="10" fillId="3" borderId="1" xfId="0" applyFont="1" applyFill="1" applyBorder="1" applyAlignment="1" applyProtection="1">
      <alignment horizontal="left" vertical="top" wrapText="1"/>
    </xf>
    <xf numFmtId="0" fontId="8" fillId="3" borderId="5" xfId="0" applyFont="1" applyFill="1" applyBorder="1" applyProtection="1"/>
    <xf numFmtId="0" fontId="8" fillId="3" borderId="11" xfId="0" applyFont="1" applyFill="1" applyBorder="1" applyProtection="1"/>
    <xf numFmtId="0" fontId="8" fillId="3" borderId="13" xfId="0" applyFont="1" applyFill="1" applyBorder="1" applyAlignment="1" applyProtection="1">
      <alignment horizontal="center"/>
    </xf>
    <xf numFmtId="0" fontId="38" fillId="3" borderId="0" xfId="0" applyFont="1" applyFill="1" applyProtection="1"/>
    <xf numFmtId="0" fontId="4" fillId="5" borderId="4" xfId="0" applyFont="1" applyFill="1" applyBorder="1" applyAlignment="1" applyProtection="1">
      <alignment horizontal="left" vertical="center"/>
    </xf>
    <xf numFmtId="0" fontId="4" fillId="5" borderId="8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164" fontId="4" fillId="4" borderId="2" xfId="0" applyNumberFormat="1" applyFont="1" applyFill="1" applyBorder="1" applyAlignment="1" applyProtection="1">
      <alignment horizontal="left" vertical="top" wrapText="1"/>
      <protection locked="0"/>
    </xf>
    <xf numFmtId="164" fontId="4" fillId="4" borderId="16" xfId="0" applyNumberFormat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</xf>
    <xf numFmtId="0" fontId="8" fillId="3" borderId="6" xfId="0" applyFont="1" applyFill="1" applyBorder="1" applyProtection="1"/>
    <xf numFmtId="0" fontId="8" fillId="3" borderId="3" xfId="0" applyFont="1" applyFill="1" applyBorder="1" applyProtection="1"/>
    <xf numFmtId="0" fontId="8" fillId="3" borderId="7" xfId="0" applyFont="1" applyFill="1" applyBorder="1" applyProtection="1"/>
    <xf numFmtId="0" fontId="11" fillId="2" borderId="10" xfId="0" applyFont="1" applyFill="1" applyBorder="1" applyAlignment="1" applyProtection="1">
      <alignment horizontal="center" vertical="top"/>
    </xf>
    <xf numFmtId="0" fontId="12" fillId="2" borderId="5" xfId="0" applyFont="1" applyFill="1" applyBorder="1" applyAlignment="1" applyProtection="1">
      <alignment horizontal="center" vertical="top"/>
    </xf>
    <xf numFmtId="0" fontId="12" fillId="2" borderId="11" xfId="0" applyFont="1" applyFill="1" applyBorder="1" applyAlignment="1" applyProtection="1">
      <alignment horizontal="center" vertical="top"/>
    </xf>
    <xf numFmtId="0" fontId="7" fillId="3" borderId="10" xfId="0" applyFont="1" applyFill="1" applyBorder="1" applyProtection="1"/>
    <xf numFmtId="0" fontId="7" fillId="3" borderId="5" xfId="0" applyFont="1" applyFill="1" applyBorder="1" applyProtection="1"/>
    <xf numFmtId="0" fontId="8" fillId="3" borderId="1" xfId="0" applyFont="1" applyFill="1" applyBorder="1" applyAlignment="1" applyProtection="1"/>
    <xf numFmtId="0" fontId="8" fillId="3" borderId="0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wrapText="1"/>
    </xf>
    <xf numFmtId="0" fontId="8" fillId="3" borderId="0" xfId="0" applyFont="1" applyFill="1" applyBorder="1" applyAlignment="1" applyProtection="1">
      <alignment horizontal="left" wrapText="1"/>
    </xf>
    <xf numFmtId="0" fontId="8" fillId="3" borderId="13" xfId="0" applyFont="1" applyFill="1" applyBorder="1" applyAlignment="1" applyProtection="1">
      <alignment horizontal="left" wrapText="1"/>
    </xf>
    <xf numFmtId="0" fontId="40" fillId="4" borderId="4" xfId="0" applyFont="1" applyFill="1" applyBorder="1" applyAlignment="1" applyProtection="1">
      <alignment horizontal="left"/>
      <protection locked="0"/>
    </xf>
    <xf numFmtId="0" fontId="40" fillId="4" borderId="9" xfId="0" applyFont="1" applyFill="1" applyBorder="1" applyAlignment="1" applyProtection="1">
      <alignment horizontal="left"/>
      <protection locked="0"/>
    </xf>
    <xf numFmtId="0" fontId="40" fillId="4" borderId="8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13" xfId="0" applyFont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 wrapText="1"/>
    </xf>
    <xf numFmtId="0" fontId="2" fillId="2" borderId="9" xfId="0" applyFont="1" applyFill="1" applyBorder="1" applyAlignment="1" applyProtection="1">
      <alignment horizontal="left" wrapText="1"/>
    </xf>
    <xf numFmtId="0" fontId="2" fillId="2" borderId="8" xfId="0" applyFont="1" applyFill="1" applyBorder="1" applyAlignment="1" applyProtection="1">
      <alignment horizontal="left" wrapText="1"/>
    </xf>
    <xf numFmtId="0" fontId="9" fillId="0" borderId="20" xfId="0" applyFont="1" applyBorder="1" applyAlignment="1" applyProtection="1">
      <alignment horizontal="left" vertical="center"/>
    </xf>
    <xf numFmtId="0" fontId="9" fillId="0" borderId="2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13" xfId="0" applyFont="1" applyBorder="1" applyAlignment="1" applyProtection="1">
      <alignment horizontal="left" vertical="center"/>
    </xf>
    <xf numFmtId="0" fontId="4" fillId="5" borderId="4" xfId="0" applyFont="1" applyFill="1" applyBorder="1" applyAlignment="1" applyProtection="1">
      <alignment horizontal="left" vertical="center"/>
    </xf>
    <xf numFmtId="0" fontId="4" fillId="5" borderId="8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left"/>
    </xf>
    <xf numFmtId="0" fontId="16" fillId="3" borderId="5" xfId="0" applyFont="1" applyFill="1" applyBorder="1" applyAlignment="1" applyProtection="1">
      <alignment horizontal="left"/>
    </xf>
    <xf numFmtId="0" fontId="16" fillId="3" borderId="11" xfId="0" applyFont="1" applyFill="1" applyBorder="1" applyAlignment="1" applyProtection="1">
      <alignment horizontal="left"/>
    </xf>
    <xf numFmtId="0" fontId="15" fillId="3" borderId="1" xfId="0" applyFont="1" applyFill="1" applyBorder="1" applyAlignment="1" applyProtection="1">
      <alignment horizontal="left"/>
    </xf>
    <xf numFmtId="0" fontId="15" fillId="3" borderId="0" xfId="0" applyFont="1" applyFill="1" applyBorder="1" applyAlignment="1" applyProtection="1">
      <alignment horizontal="left"/>
    </xf>
    <xf numFmtId="0" fontId="15" fillId="3" borderId="1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wrapText="1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15" fillId="3" borderId="1" xfId="0" applyFont="1" applyFill="1" applyBorder="1" applyAlignment="1" applyProtection="1">
      <alignment horizontal="left" vertical="top"/>
    </xf>
    <xf numFmtId="0" fontId="15" fillId="3" borderId="0" xfId="0" applyFont="1" applyFill="1" applyBorder="1" applyAlignment="1" applyProtection="1">
      <alignment horizontal="left" vertical="top"/>
    </xf>
    <xf numFmtId="0" fontId="15" fillId="3" borderId="13" xfId="0" applyFont="1" applyFill="1" applyBorder="1" applyAlignment="1" applyProtection="1">
      <alignment horizontal="left" vertical="top"/>
    </xf>
    <xf numFmtId="0" fontId="9" fillId="3" borderId="9" xfId="0" applyFont="1" applyFill="1" applyBorder="1" applyAlignment="1" applyProtection="1">
      <alignment horizontal="left"/>
    </xf>
    <xf numFmtId="0" fontId="9" fillId="3" borderId="8" xfId="0" applyFont="1" applyFill="1" applyBorder="1" applyAlignment="1" applyProtection="1">
      <alignment horizontal="left"/>
    </xf>
    <xf numFmtId="0" fontId="13" fillId="7" borderId="4" xfId="0" applyFont="1" applyFill="1" applyBorder="1" applyAlignment="1" applyProtection="1">
      <alignment horizontal="center"/>
    </xf>
    <xf numFmtId="0" fontId="13" fillId="7" borderId="23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horizontal="left"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20" xfId="0" applyFont="1" applyBorder="1" applyAlignment="1" applyProtection="1">
      <alignment horizontal="left" vertical="center" wrapText="1"/>
    </xf>
    <xf numFmtId="0" fontId="9" fillId="0" borderId="21" xfId="0" applyFont="1" applyBorder="1" applyAlignment="1" applyProtection="1">
      <alignment horizontal="left" vertical="center" wrapText="1"/>
    </xf>
    <xf numFmtId="0" fontId="9" fillId="0" borderId="18" xfId="0" applyFont="1" applyBorder="1" applyAlignment="1" applyProtection="1">
      <alignment horizontal="left" vertical="center"/>
    </xf>
    <xf numFmtId="0" fontId="9" fillId="0" borderId="19" xfId="0" applyFont="1" applyBorder="1" applyAlignment="1" applyProtection="1">
      <alignment horizontal="left" vertical="center"/>
    </xf>
    <xf numFmtId="0" fontId="23" fillId="0" borderId="5" xfId="0" applyFont="1" applyBorder="1" applyAlignment="1" applyProtection="1">
      <alignment horizontal="right" vertical="center"/>
      <protection hidden="1"/>
    </xf>
    <xf numFmtId="0" fontId="23" fillId="0" borderId="2" xfId="0" applyFont="1" applyBorder="1" applyAlignment="1" applyProtection="1">
      <alignment horizontal="right" vertical="center"/>
      <protection hidden="1"/>
    </xf>
    <xf numFmtId="0" fontId="23" fillId="5" borderId="4" xfId="0" applyFont="1" applyFill="1" applyBorder="1" applyAlignment="1" applyProtection="1">
      <alignment horizontal="left" vertical="center" wrapText="1"/>
      <protection hidden="1"/>
    </xf>
    <xf numFmtId="0" fontId="23" fillId="5" borderId="8" xfId="0" applyFont="1" applyFill="1" applyBorder="1" applyAlignment="1" applyProtection="1">
      <alignment horizontal="left" vertical="center" wrapText="1"/>
      <protection hidden="1"/>
    </xf>
    <xf numFmtId="0" fontId="23" fillId="5" borderId="4" xfId="0" applyFont="1" applyFill="1" applyBorder="1" applyAlignment="1" applyProtection="1">
      <alignment horizontal="right" vertical="center" wrapText="1"/>
      <protection hidden="1"/>
    </xf>
    <xf numFmtId="0" fontId="23" fillId="5" borderId="8" xfId="0" applyFont="1" applyFill="1" applyBorder="1" applyAlignment="1" applyProtection="1">
      <alignment horizontal="right" vertical="center" wrapText="1"/>
      <protection hidden="1"/>
    </xf>
    <xf numFmtId="0" fontId="18" fillId="0" borderId="4" xfId="0" applyFont="1" applyBorder="1" applyAlignment="1" applyProtection="1">
      <alignment horizontal="right" vertical="center"/>
      <protection hidden="1"/>
    </xf>
    <xf numFmtId="0" fontId="18" fillId="0" borderId="8" xfId="0" applyFont="1" applyBorder="1" applyAlignment="1" applyProtection="1">
      <alignment horizontal="right" vertical="center"/>
      <protection hidden="1"/>
    </xf>
    <xf numFmtId="0" fontId="23" fillId="0" borderId="4" xfId="0" applyFont="1" applyBorder="1" applyAlignment="1" applyProtection="1">
      <alignment horizontal="right" vertical="center"/>
      <protection hidden="1"/>
    </xf>
    <xf numFmtId="0" fontId="23" fillId="0" borderId="8" xfId="0" applyFont="1" applyBorder="1" applyAlignment="1" applyProtection="1">
      <alignment horizontal="right" vertical="center"/>
      <protection hidden="1"/>
    </xf>
    <xf numFmtId="0" fontId="32" fillId="3" borderId="0" xfId="0" applyFont="1" applyFill="1" applyAlignment="1" applyProtection="1">
      <alignment vertical="center"/>
      <protection hidden="1"/>
    </xf>
    <xf numFmtId="0" fontId="36" fillId="3" borderId="0" xfId="0" applyFont="1" applyFill="1" applyAlignment="1" applyProtection="1">
      <alignment horizontal="left" vertical="top" wrapText="1"/>
      <protection hidden="1"/>
    </xf>
    <xf numFmtId="2" fontId="4" fillId="4" borderId="4" xfId="0" applyNumberFormat="1" applyFont="1" applyFill="1" applyBorder="1" applyAlignment="1" applyProtection="1">
      <alignment horizontal="left"/>
      <protection locked="0"/>
    </xf>
    <xf numFmtId="2" fontId="4" fillId="4" borderId="9" xfId="0" applyNumberFormat="1" applyFont="1" applyFill="1" applyBorder="1" applyAlignment="1" applyProtection="1">
      <alignment horizontal="left"/>
      <protection locked="0"/>
    </xf>
    <xf numFmtId="2" fontId="4" fillId="4" borderId="8" xfId="0" applyNumberFormat="1" applyFont="1" applyFill="1" applyBorder="1" applyAlignment="1" applyProtection="1">
      <alignment horizontal="left"/>
      <protection locked="0"/>
    </xf>
  </cellXfs>
  <cellStyles count="6">
    <cellStyle name="Komma 2" xfId="4" xr:uid="{5C87EFE5-D133-4690-847C-1F935BD452C4}"/>
    <cellStyle name="Procent" xfId="2" builtinId="5"/>
    <cellStyle name="Standaard" xfId="0" builtinId="0"/>
    <cellStyle name="Standaard 2 2" xfId="1" xr:uid="{00000000-0005-0000-0000-000001000000}"/>
    <cellStyle name="Standaard 3" xfId="5" xr:uid="{6FC73B07-3619-48DD-9361-BDB07F1FB896}"/>
    <cellStyle name="Valuta 2" xfId="3" xr:uid="{E91A3D22-1462-4D24-BCB9-8D0CB121DA00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002060"/>
      <color rgb="FF8FCAE7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68.901236652815072</c:v>
                </c:pt>
                <c:pt idx="1">
                  <c:v>69.289971194654882</c:v>
                </c:pt>
                <c:pt idx="2">
                  <c:v>69.678705736494692</c:v>
                </c:pt>
                <c:pt idx="3">
                  <c:v>70.456174820174326</c:v>
                </c:pt>
                <c:pt idx="4">
                  <c:v>72.011112987533551</c:v>
                </c:pt>
                <c:pt idx="5">
                  <c:v>73.566051154892804</c:v>
                </c:pt>
                <c:pt idx="6">
                  <c:v>75.120989322252058</c:v>
                </c:pt>
                <c:pt idx="7">
                  <c:v>76.675927489611297</c:v>
                </c:pt>
                <c:pt idx="8">
                  <c:v>78.230865656970551</c:v>
                </c:pt>
                <c:pt idx="9">
                  <c:v>79.785803824329776</c:v>
                </c:pt>
                <c:pt idx="10">
                  <c:v>81.340741991689043</c:v>
                </c:pt>
                <c:pt idx="11">
                  <c:v>82.895680159048297</c:v>
                </c:pt>
                <c:pt idx="12">
                  <c:v>84.450618326407536</c:v>
                </c:pt>
                <c:pt idx="13">
                  <c:v>86.005556493766775</c:v>
                </c:pt>
                <c:pt idx="14">
                  <c:v>87.560494661126029</c:v>
                </c:pt>
                <c:pt idx="15">
                  <c:v>89.115432828485268</c:v>
                </c:pt>
                <c:pt idx="16">
                  <c:v>90.670370995844522</c:v>
                </c:pt>
                <c:pt idx="17">
                  <c:v>92.225309163203775</c:v>
                </c:pt>
                <c:pt idx="18">
                  <c:v>93.780247330563014</c:v>
                </c:pt>
                <c:pt idx="19">
                  <c:v>95.335185497922254</c:v>
                </c:pt>
                <c:pt idx="20">
                  <c:v>96.890123665281507</c:v>
                </c:pt>
                <c:pt idx="21">
                  <c:v>98.445061832640747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2545681.4633063432</c:v>
                </c:pt>
                <c:pt idx="2">
                  <c:v>3094142.1314413105</c:v>
                </c:pt>
                <c:pt idx="3">
                  <c:v>3755859.8662634762</c:v>
                </c:pt>
                <c:pt idx="4">
                  <c:v>4547156.7025870914</c:v>
                </c:pt>
                <c:pt idx="5">
                  <c:v>5074102.6834499808</c:v>
                </c:pt>
                <c:pt idx="6">
                  <c:v>5476159.0709506264</c:v>
                </c:pt>
                <c:pt idx="7">
                  <c:v>5802872.0908781597</c:v>
                </c:pt>
                <c:pt idx="8">
                  <c:v>6078254.9369944185</c:v>
                </c:pt>
                <c:pt idx="9">
                  <c:v>6315981.9442815781</c:v>
                </c:pt>
                <c:pt idx="10">
                  <c:v>6524668.1338251559</c:v>
                </c:pt>
                <c:pt idx="11">
                  <c:v>6710134.0276329797</c:v>
                </c:pt>
                <c:pt idx="12">
                  <c:v>6876519.699183519</c:v>
                </c:pt>
                <c:pt idx="13">
                  <c:v>7026888.7288373178</c:v>
                </c:pt>
                <c:pt idx="14">
                  <c:v>7163580.4493126702</c:v>
                </c:pt>
                <c:pt idx="15">
                  <c:v>7288427.4655726152</c:v>
                </c:pt>
                <c:pt idx="16">
                  <c:v>7402896.2998099485</c:v>
                </c:pt>
                <c:pt idx="17">
                  <c:v>7508181.839519701</c:v>
                </c:pt>
                <c:pt idx="18">
                  <c:v>7605272.8085032273</c:v>
                </c:pt>
                <c:pt idx="19">
                  <c:v>7694998.3939894699</c:v>
                </c:pt>
                <c:pt idx="20">
                  <c:v>7778062.2357669836</c:v>
                </c:pt>
                <c:pt idx="21">
                  <c:v>7855067.7103652302</c:v>
                </c:pt>
                <c:pt idx="22">
                  <c:v>7926537.077990395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1A-4C68-8294-F3EA1DEC0520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79.611112987533545</c:v>
                </c:pt>
                <c:pt idx="1">
                  <c:v>79.865974075189371</c:v>
                </c:pt>
                <c:pt idx="2">
                  <c:v>80.120835162845211</c:v>
                </c:pt>
                <c:pt idx="3">
                  <c:v>80.630557338156876</c:v>
                </c:pt>
                <c:pt idx="4">
                  <c:v>81.650001688780179</c:v>
                </c:pt>
                <c:pt idx="5">
                  <c:v>82.66944603940351</c:v>
                </c:pt>
                <c:pt idx="6">
                  <c:v>83.688890390026842</c:v>
                </c:pt>
                <c:pt idx="7">
                  <c:v>84.708334740650159</c:v>
                </c:pt>
                <c:pt idx="8">
                  <c:v>85.72777909127349</c:v>
                </c:pt>
                <c:pt idx="9">
                  <c:v>86.747223441896807</c:v>
                </c:pt>
                <c:pt idx="10">
                  <c:v>87.766667792520124</c:v>
                </c:pt>
                <c:pt idx="11">
                  <c:v>88.786112143143441</c:v>
                </c:pt>
                <c:pt idx="12">
                  <c:v>89.805556493766773</c:v>
                </c:pt>
                <c:pt idx="13">
                  <c:v>90.82500084439009</c:v>
                </c:pt>
                <c:pt idx="14">
                  <c:v>91.844445195013407</c:v>
                </c:pt>
                <c:pt idx="15">
                  <c:v>92.863889545636752</c:v>
                </c:pt>
                <c:pt idx="16">
                  <c:v>93.883333896260069</c:v>
                </c:pt>
                <c:pt idx="17">
                  <c:v>94.902778246883372</c:v>
                </c:pt>
                <c:pt idx="18">
                  <c:v>95.922222597506718</c:v>
                </c:pt>
                <c:pt idx="19">
                  <c:v>96.941666948130035</c:v>
                </c:pt>
                <c:pt idx="20">
                  <c:v>97.961111298753352</c:v>
                </c:pt>
                <c:pt idx="21">
                  <c:v>98.980555649376683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2095130.5054590988</c:v>
                </c:pt>
                <c:pt idx="2">
                  <c:v>2547422.6425301218</c:v>
                </c:pt>
                <c:pt idx="3">
                  <c:v>3094412.983975328</c:v>
                </c:pt>
                <c:pt idx="4">
                  <c:v>3751698.0192393158</c:v>
                </c:pt>
                <c:pt idx="5">
                  <c:v>4192469.0894607436</c:v>
                </c:pt>
                <c:pt idx="6">
                  <c:v>4531196.0088529307</c:v>
                </c:pt>
                <c:pt idx="7">
                  <c:v>4808497.3267837027</c:v>
                </c:pt>
                <c:pt idx="8">
                  <c:v>5044036.0404080003</c:v>
                </c:pt>
                <c:pt idx="9">
                  <c:v>5248995.7600574298</c:v>
                </c:pt>
                <c:pt idx="10">
                  <c:v>5430413.505535257</c:v>
                </c:pt>
                <c:pt idx="11">
                  <c:v>5593037.4258934986</c:v>
                </c:pt>
                <c:pt idx="12">
                  <c:v>5740240.1389723495</c:v>
                </c:pt>
                <c:pt idx="13">
                  <c:v>5874513.6279520299</c:v>
                </c:pt>
                <c:pt idx="14">
                  <c:v>5997757.7364612781</c:v>
                </c:pt>
                <c:pt idx="15">
                  <c:v>6111458.2325548613</c:v>
                </c:pt>
                <c:pt idx="16">
                  <c:v>6216801.8849104112</c:v>
                </c:pt>
                <c:pt idx="17">
                  <c:v>6314753.7021038458</c:v>
                </c:pt>
                <c:pt idx="18">
                  <c:v>6406110.4478362147</c:v>
                </c:pt>
                <c:pt idx="19">
                  <c:v>6491538.7343193563</c:v>
                </c:pt>
                <c:pt idx="20">
                  <c:v>6571602.7767535467</c:v>
                </c:pt>
                <c:pt idx="21">
                  <c:v>6646785.0292391051</c:v>
                </c:pt>
                <c:pt idx="22">
                  <c:v>6717501.8038871791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1A-4C68-8294-F3EA1DEC0520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90.320989322252046</c:v>
                </c:pt>
                <c:pt idx="1">
                  <c:v>90.441976955723902</c:v>
                </c:pt>
                <c:pt idx="2">
                  <c:v>90.562964589195744</c:v>
                </c:pt>
                <c:pt idx="3">
                  <c:v>90.804939856139441</c:v>
                </c:pt>
                <c:pt idx="4">
                  <c:v>91.288890390026836</c:v>
                </c:pt>
                <c:pt idx="5">
                  <c:v>91.772840923914231</c:v>
                </c:pt>
                <c:pt idx="6">
                  <c:v>92.25679145780164</c:v>
                </c:pt>
                <c:pt idx="7">
                  <c:v>92.740741991689035</c:v>
                </c:pt>
                <c:pt idx="8">
                  <c:v>93.22469252557643</c:v>
                </c:pt>
                <c:pt idx="9">
                  <c:v>93.708643059463824</c:v>
                </c:pt>
                <c:pt idx="10">
                  <c:v>94.192593593351219</c:v>
                </c:pt>
                <c:pt idx="11">
                  <c:v>94.676544127238628</c:v>
                </c:pt>
                <c:pt idx="12">
                  <c:v>95.160494661126023</c:v>
                </c:pt>
                <c:pt idx="13">
                  <c:v>95.644445195013418</c:v>
                </c:pt>
                <c:pt idx="14">
                  <c:v>96.128395728900813</c:v>
                </c:pt>
                <c:pt idx="15">
                  <c:v>96.612346262788222</c:v>
                </c:pt>
                <c:pt idx="16">
                  <c:v>97.096296796675617</c:v>
                </c:pt>
                <c:pt idx="17">
                  <c:v>97.580247330563012</c:v>
                </c:pt>
                <c:pt idx="18">
                  <c:v>98.064197864450406</c:v>
                </c:pt>
                <c:pt idx="19">
                  <c:v>98.548148398337815</c:v>
                </c:pt>
                <c:pt idx="20">
                  <c:v>99.032098932225196</c:v>
                </c:pt>
                <c:pt idx="21">
                  <c:v>99.516049466112605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1559762.6698403128</c:v>
                </c:pt>
                <c:pt idx="2">
                  <c:v>1897319.4007736698</c:v>
                </c:pt>
                <c:pt idx="3">
                  <c:v>2306759.3369547152</c:v>
                </c:pt>
                <c:pt idx="4">
                  <c:v>2801710.6183486474</c:v>
                </c:pt>
                <c:pt idx="5">
                  <c:v>3136459.0661806231</c:v>
                </c:pt>
                <c:pt idx="6">
                  <c:v>3395938.933308485</c:v>
                </c:pt>
                <c:pt idx="7">
                  <c:v>3610243.8427883689</c:v>
                </c:pt>
                <c:pt idx="8">
                  <c:v>3793921.019730127</c:v>
                </c:pt>
                <c:pt idx="9">
                  <c:v>3955232.636985559</c:v>
                </c:pt>
                <c:pt idx="10">
                  <c:v>4099369.9967170395</c:v>
                </c:pt>
                <c:pt idx="11">
                  <c:v>4229830.7446518997</c:v>
                </c:pt>
                <c:pt idx="12">
                  <c:v>4349095.5418341681</c:v>
                </c:pt>
                <c:pt idx="13">
                  <c:v>4458994.4920037631</c:v>
                </c:pt>
                <c:pt idx="14">
                  <c:v>4560920.6139992652</c:v>
                </c:pt>
                <c:pt idx="15">
                  <c:v>4655961.5189517159</c:v>
                </c:pt>
                <c:pt idx="16">
                  <c:v>4744984.4559435472</c:v>
                </c:pt>
                <c:pt idx="17">
                  <c:v>4828693.3596385913</c:v>
                </c:pt>
                <c:pt idx="18">
                  <c:v>4907668.3514456907</c:v>
                </c:pt>
                <c:pt idx="19">
                  <c:v>4982393.8401000965</c:v>
                </c:pt>
                <c:pt idx="20">
                  <c:v>5053278.9829020863</c:v>
                </c:pt>
                <c:pt idx="21">
                  <c:v>5120672.889630842</c:v>
                </c:pt>
                <c:pt idx="22">
                  <c:v>5184876.12314557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1A-4C68-8294-F3EA1DEC0520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101.03086565697055</c:v>
                </c:pt>
                <c:pt idx="1">
                  <c:v>101.01797983625842</c:v>
                </c:pt>
                <c:pt idx="2">
                  <c:v>101.00509401554629</c:v>
                </c:pt>
                <c:pt idx="3">
                  <c:v>100.97932237412202</c:v>
                </c:pt>
                <c:pt idx="4">
                  <c:v>100.92777909127348</c:v>
                </c:pt>
                <c:pt idx="5">
                  <c:v>100.87623580842495</c:v>
                </c:pt>
                <c:pt idx="6">
                  <c:v>100.82469252557644</c:v>
                </c:pt>
                <c:pt idx="7">
                  <c:v>100.77314924272791</c:v>
                </c:pt>
                <c:pt idx="8">
                  <c:v>100.72160595987938</c:v>
                </c:pt>
                <c:pt idx="9">
                  <c:v>100.67006267703084</c:v>
                </c:pt>
                <c:pt idx="10">
                  <c:v>100.61851939418234</c:v>
                </c:pt>
                <c:pt idx="11">
                  <c:v>100.5669761113338</c:v>
                </c:pt>
                <c:pt idx="12">
                  <c:v>100.51543282848527</c:v>
                </c:pt>
                <c:pt idx="13">
                  <c:v>100.46388954563675</c:v>
                </c:pt>
                <c:pt idx="14">
                  <c:v>100.4123462627882</c:v>
                </c:pt>
                <c:pt idx="15">
                  <c:v>100.36080297993971</c:v>
                </c:pt>
                <c:pt idx="16">
                  <c:v>100.30925969709116</c:v>
                </c:pt>
                <c:pt idx="17">
                  <c:v>100.25771641424264</c:v>
                </c:pt>
                <c:pt idx="18">
                  <c:v>100.20617313139411</c:v>
                </c:pt>
                <c:pt idx="19">
                  <c:v>100.1546298485456</c:v>
                </c:pt>
                <c:pt idx="20">
                  <c:v>100.10308656569704</c:v>
                </c:pt>
                <c:pt idx="21">
                  <c:v>100.05154328284853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91A-4C68-8294-F3EA1DEC0520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14400000.000000004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91A-4C68-8294-F3EA1DEC0520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14400000.000000004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91A-4C68-8294-F3EA1DEC0520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1A-4C68-8294-F3EA1DEC0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88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7200000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91A-4C68-8294-F3EA1DEC0520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91A-4C68-8294-F3EA1DEC0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7926545.454545456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91A-4C68-8294-F3EA1DEC0520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1A-4C68-8294-F3EA1DEC0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91A-4C68-8294-F3EA1DEC0520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1200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1A-4C68-8294-F3EA1DEC0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91A-4C68-8294-F3EA1DEC0520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2000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1A-4C68-8294-F3EA1DEC0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91A-4C68-8294-F3EA1DEC0520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14400000.000000004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91A-4C68-8294-F3EA1DEC0520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-0.5</c:v>
                </c:pt>
                <c:pt idx="1">
                  <c:v>-0.5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14400000.000000004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891A-4C68-8294-F3EA1DEC0520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91A-4C68-8294-F3EA1DEC052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891A-4C68-8294-F3EA1DEC0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891A-4C68-8294-F3EA1DEC0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14400000.000000004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72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6</xdr:row>
      <xdr:rowOff>113179</xdr:rowOff>
    </xdr:from>
    <xdr:to>
      <xdr:col>1</xdr:col>
      <xdr:colOff>6342529</xdr:colOff>
      <xdr:row>25</xdr:row>
      <xdr:rowOff>180415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208E6C2C-8CC0-4EDD-8800-D39E522E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123264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6D28A1-597D-4FB8-9636-F838F7382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3" y="2551206"/>
          <a:ext cx="1501589" cy="1890058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276024E1-E718-45AB-9E4B-C25DFF738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731560" y="1245721"/>
          <a:ext cx="2529854" cy="365934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SO-CFD/UG_HKT_Inkoop-UNIT/83-INKOOPDOSSIER-%20INKOOP/IUC22/IUC22-753%20Arbodienstverlening/04%20-%20Beschrijvend%20doc%20en%20bijlagen/Overige%20bijlagen%20bij%20BD/Prijs%20en%20kengetallen/TOOL%20Superformule%20p1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6">
          <cell r="G6" t="str">
            <v>arbodienstverlening</v>
          </cell>
        </row>
        <row r="7">
          <cell r="G7" t="str">
            <v>IUC22-753</v>
          </cell>
        </row>
        <row r="22">
          <cell r="K22">
            <v>-1000320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workbookViewId="0">
      <selection activeCell="E16" sqref="E16"/>
    </sheetView>
  </sheetViews>
  <sheetFormatPr defaultRowHeight="14.5" x14ac:dyDescent="0.35"/>
  <cols>
    <col min="1" max="1" width="1.81640625" style="1" customWidth="1"/>
    <col min="2" max="11" width="8.7265625" style="1"/>
    <col min="12" max="12" width="23.6328125" style="1" customWidth="1"/>
    <col min="13" max="16384" width="8.7265625" style="1"/>
  </cols>
  <sheetData>
    <row r="1" spans="1:20" ht="14" customHeight="1" x14ac:dyDescent="0.3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29" customHeight="1" x14ac:dyDescent="0.35">
      <c r="A2" s="109"/>
      <c r="B2" s="128" t="s">
        <v>99</v>
      </c>
      <c r="C2" s="129"/>
      <c r="D2" s="129"/>
      <c r="E2" s="129"/>
      <c r="F2" s="129"/>
      <c r="G2" s="129"/>
      <c r="H2" s="129"/>
      <c r="I2" s="129"/>
      <c r="J2" s="129"/>
      <c r="K2" s="130"/>
      <c r="L2" s="110" t="s">
        <v>93</v>
      </c>
      <c r="M2" s="109"/>
      <c r="N2" s="109"/>
      <c r="O2" s="109"/>
      <c r="P2" s="109"/>
      <c r="Q2" s="109"/>
      <c r="R2" s="109"/>
      <c r="S2" s="109"/>
      <c r="T2" s="109"/>
    </row>
    <row r="3" spans="1:20" ht="55.5" customHeight="1" x14ac:dyDescent="0.35">
      <c r="A3" s="109"/>
      <c r="B3" s="122" t="s">
        <v>101</v>
      </c>
      <c r="C3" s="123"/>
      <c r="D3" s="123"/>
      <c r="E3" s="123"/>
      <c r="F3" s="123"/>
      <c r="G3" s="123"/>
      <c r="H3" s="123"/>
      <c r="I3" s="123"/>
      <c r="J3" s="123"/>
      <c r="K3" s="124"/>
      <c r="L3" s="111" t="s">
        <v>6</v>
      </c>
      <c r="M3" s="109"/>
      <c r="N3" s="109"/>
      <c r="O3" s="109"/>
      <c r="P3" s="109"/>
      <c r="Q3" s="109"/>
      <c r="R3" s="109"/>
      <c r="S3" s="109"/>
      <c r="T3" s="109"/>
    </row>
    <row r="4" spans="1:20" ht="19.5" customHeight="1" x14ac:dyDescent="0.35">
      <c r="A4" s="109"/>
      <c r="B4" s="131" t="s">
        <v>3</v>
      </c>
      <c r="C4" s="132"/>
      <c r="D4" s="132"/>
      <c r="E4" s="132"/>
      <c r="F4" s="132"/>
      <c r="G4" s="132"/>
      <c r="H4" s="132"/>
      <c r="I4" s="112"/>
      <c r="J4" s="112"/>
      <c r="K4" s="113"/>
      <c r="L4" s="110" t="s">
        <v>103</v>
      </c>
      <c r="M4" s="109"/>
      <c r="N4" s="109"/>
      <c r="O4" s="109"/>
      <c r="P4" s="109"/>
      <c r="Q4" s="109"/>
      <c r="R4" s="109"/>
      <c r="S4" s="109"/>
      <c r="T4" s="109"/>
    </row>
    <row r="5" spans="1:20" ht="26" x14ac:dyDescent="0.35">
      <c r="A5" s="109"/>
      <c r="B5" s="133" t="s">
        <v>97</v>
      </c>
      <c r="C5" s="134"/>
      <c r="D5" s="134"/>
      <c r="E5" s="134"/>
      <c r="F5" s="134"/>
      <c r="G5" s="134"/>
      <c r="H5" s="134"/>
      <c r="I5" s="134"/>
      <c r="J5" s="134"/>
      <c r="K5" s="114"/>
      <c r="L5" s="110" t="s">
        <v>104</v>
      </c>
      <c r="M5" s="109"/>
      <c r="N5" s="109"/>
      <c r="O5" s="109"/>
      <c r="P5" s="109"/>
      <c r="Q5" s="109"/>
      <c r="R5" s="109"/>
      <c r="S5" s="109"/>
      <c r="T5" s="109"/>
    </row>
    <row r="6" spans="1:20" ht="14.5" customHeight="1" x14ac:dyDescent="0.35">
      <c r="A6" s="109"/>
      <c r="B6" s="135" t="s">
        <v>94</v>
      </c>
      <c r="C6" s="136"/>
      <c r="D6" s="136"/>
      <c r="E6" s="136"/>
      <c r="F6" s="136"/>
      <c r="G6" s="136"/>
      <c r="H6" s="136"/>
      <c r="I6" s="136"/>
      <c r="J6" s="136"/>
      <c r="K6" s="137"/>
      <c r="L6" s="110" t="s">
        <v>102</v>
      </c>
      <c r="M6" s="109"/>
      <c r="N6" s="109"/>
      <c r="O6" s="109"/>
      <c r="P6" s="109"/>
      <c r="Q6" s="109"/>
      <c r="R6" s="109"/>
      <c r="S6" s="109"/>
      <c r="T6" s="109"/>
    </row>
    <row r="7" spans="1:20" x14ac:dyDescent="0.35">
      <c r="A7" s="109"/>
      <c r="B7" s="144" t="s">
        <v>95</v>
      </c>
      <c r="C7" s="145"/>
      <c r="D7" s="145"/>
      <c r="E7" s="145"/>
      <c r="F7" s="145"/>
      <c r="G7" s="145"/>
      <c r="H7" s="145"/>
      <c r="I7" s="145"/>
      <c r="J7" s="145"/>
      <c r="K7" s="146"/>
      <c r="L7" s="115"/>
      <c r="M7" s="109"/>
      <c r="N7" s="109"/>
      <c r="O7" s="109"/>
      <c r="P7" s="109"/>
      <c r="Q7" s="109"/>
      <c r="R7" s="109"/>
      <c r="S7" s="109"/>
      <c r="T7" s="109"/>
    </row>
    <row r="8" spans="1:20" x14ac:dyDescent="0.35">
      <c r="A8" s="109"/>
      <c r="B8" s="125" t="s">
        <v>96</v>
      </c>
      <c r="C8" s="126"/>
      <c r="D8" s="126"/>
      <c r="E8" s="126"/>
      <c r="F8" s="126"/>
      <c r="G8" s="126"/>
      <c r="H8" s="126"/>
      <c r="I8" s="126"/>
      <c r="J8" s="126"/>
      <c r="K8" s="127"/>
      <c r="L8" s="115"/>
      <c r="M8" s="109"/>
      <c r="N8" s="109"/>
      <c r="O8" s="109"/>
      <c r="P8" s="109"/>
      <c r="Q8" s="109"/>
      <c r="R8" s="109"/>
      <c r="S8" s="109"/>
      <c r="T8" s="109"/>
    </row>
    <row r="9" spans="1:20" ht="20" customHeight="1" x14ac:dyDescent="0.35">
      <c r="A9" s="109"/>
      <c r="B9" s="147" t="s">
        <v>98</v>
      </c>
      <c r="C9" s="148"/>
      <c r="D9" s="148"/>
      <c r="E9" s="148"/>
      <c r="F9" s="148"/>
      <c r="G9" s="148"/>
      <c r="H9" s="148"/>
      <c r="I9" s="148"/>
      <c r="J9" s="148"/>
      <c r="K9" s="149"/>
      <c r="L9" s="115"/>
      <c r="M9" s="109"/>
      <c r="N9" s="109"/>
      <c r="O9" s="109"/>
      <c r="P9" s="109"/>
      <c r="Q9" s="109"/>
      <c r="R9" s="109"/>
      <c r="S9" s="109"/>
      <c r="T9" s="109"/>
    </row>
    <row r="10" spans="1:20" x14ac:dyDescent="0.35">
      <c r="A10" s="109"/>
      <c r="B10" s="141" t="s">
        <v>92</v>
      </c>
      <c r="C10" s="142"/>
      <c r="D10" s="142"/>
      <c r="E10" s="142"/>
      <c r="F10" s="142"/>
      <c r="G10" s="142"/>
      <c r="H10" s="142"/>
      <c r="I10" s="138"/>
      <c r="J10" s="139"/>
      <c r="K10" s="140"/>
      <c r="L10" s="115"/>
      <c r="M10" s="109"/>
      <c r="N10" s="109"/>
      <c r="O10" s="109"/>
      <c r="P10" s="109"/>
      <c r="Q10" s="109"/>
      <c r="R10" s="109"/>
      <c r="S10" s="109"/>
      <c r="T10" s="109"/>
    </row>
    <row r="11" spans="1:20" x14ac:dyDescent="0.35">
      <c r="A11" s="109"/>
      <c r="B11" s="141" t="s">
        <v>100</v>
      </c>
      <c r="C11" s="142"/>
      <c r="D11" s="142"/>
      <c r="E11" s="142"/>
      <c r="F11" s="142"/>
      <c r="G11" s="142"/>
      <c r="H11" s="143"/>
      <c r="I11" s="138"/>
      <c r="J11" s="139"/>
      <c r="K11" s="140"/>
      <c r="L11" s="115"/>
      <c r="M11" s="109"/>
      <c r="N11" s="109"/>
      <c r="O11" s="109"/>
      <c r="P11" s="109"/>
      <c r="Q11" s="109"/>
      <c r="R11" s="109"/>
      <c r="S11" s="109"/>
      <c r="T11" s="109"/>
    </row>
    <row r="12" spans="1:20" x14ac:dyDescent="0.35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</row>
    <row r="13" spans="1:20" x14ac:dyDescent="0.35">
      <c r="A13" s="109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</row>
    <row r="14" spans="1:20" x14ac:dyDescent="0.35">
      <c r="A14" s="109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</row>
    <row r="15" spans="1:20" x14ac:dyDescent="0.35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</row>
    <row r="16" spans="1:20" x14ac:dyDescent="0.3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</row>
    <row r="17" spans="1:20" x14ac:dyDescent="0.35">
      <c r="A17" s="109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</row>
    <row r="18" spans="1:20" x14ac:dyDescent="0.35">
      <c r="A18" s="109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</row>
    <row r="19" spans="1:20" x14ac:dyDescent="0.35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</row>
    <row r="20" spans="1:20" x14ac:dyDescent="0.3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</row>
    <row r="21" spans="1:20" x14ac:dyDescent="0.35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</row>
    <row r="22" spans="1:20" x14ac:dyDescent="0.35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</row>
    <row r="23" spans="1:20" x14ac:dyDescent="0.35">
      <c r="A23" s="109"/>
    </row>
  </sheetData>
  <sheetProtection algorithmName="SHA-512" hashValue="5MyXqD1MwkMdlEQJGdjgKfnDhHKaOFr8ewoYgCC+zd2MdtudsKM2/S4jgaclMQH3Dnia3wPHdSxjn0MIaDDAVg==" saltValue="Tufbh+/r/2cYNyT/wtOOSQ==" spinCount="100000" sheet="1" objects="1" scenarios="1"/>
  <mergeCells count="12">
    <mergeCell ref="I10:K10"/>
    <mergeCell ref="B10:H10"/>
    <mergeCell ref="B11:H11"/>
    <mergeCell ref="I11:K11"/>
    <mergeCell ref="B7:K7"/>
    <mergeCell ref="B9:K9"/>
    <mergeCell ref="B3:K3"/>
    <mergeCell ref="B8:K8"/>
    <mergeCell ref="B2:K2"/>
    <mergeCell ref="B4:H4"/>
    <mergeCell ref="B5:J5"/>
    <mergeCell ref="B6:K6"/>
  </mergeCells>
  <dataValidations count="2">
    <dataValidation type="list" allowBlank="1" showInputMessage="1" showErrorMessage="1" sqref="I10:K10" xr:uid="{00000000-0002-0000-0000-000000000000}">
      <formula1>$L$2:$L$3</formula1>
    </dataValidation>
    <dataValidation type="list" allowBlank="1" showInputMessage="1" showErrorMessage="1" sqref="I11:K11" xr:uid="{9F461DF2-E6D5-488C-9FC8-852FF0B44FA3}">
      <formula1>$L$4:$L$6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5"/>
  <sheetViews>
    <sheetView tabSelected="1" zoomScale="70" zoomScaleNormal="70" workbookViewId="0">
      <selection activeCell="L24" sqref="L24"/>
    </sheetView>
  </sheetViews>
  <sheetFormatPr defaultColWidth="13" defaultRowHeight="13" x14ac:dyDescent="0.3"/>
  <cols>
    <col min="1" max="1" width="1.54296875" style="4" customWidth="1"/>
    <col min="2" max="2" width="13" style="4"/>
    <col min="3" max="3" width="30.453125" style="4" customWidth="1"/>
    <col min="4" max="4" width="13" style="4"/>
    <col min="5" max="5" width="13" style="7"/>
    <col min="6" max="6" width="16.453125" style="4" customWidth="1"/>
    <col min="7" max="7" width="13" style="4"/>
    <col min="8" max="16" width="13" style="2"/>
    <col min="17" max="16384" width="13" style="4"/>
  </cols>
  <sheetData>
    <row r="1" spans="1:12" ht="7.5" customHeight="1" x14ac:dyDescent="0.3">
      <c r="A1" s="2"/>
      <c r="B1" s="2"/>
      <c r="C1" s="2"/>
      <c r="D1" s="2"/>
      <c r="E1" s="3"/>
      <c r="F1" s="2"/>
      <c r="G1" s="2"/>
    </row>
    <row r="2" spans="1:12" ht="24" customHeight="1" x14ac:dyDescent="0.3">
      <c r="A2" s="2"/>
      <c r="B2" s="156" t="s">
        <v>7</v>
      </c>
      <c r="C2" s="157"/>
      <c r="D2" s="157"/>
      <c r="E2" s="157"/>
      <c r="F2" s="158"/>
      <c r="G2" s="2"/>
    </row>
    <row r="3" spans="1:12" ht="23.25" customHeight="1" x14ac:dyDescent="0.3">
      <c r="A3" s="2"/>
      <c r="B3" s="159" t="s">
        <v>24</v>
      </c>
      <c r="C3" s="159"/>
      <c r="D3" s="159"/>
      <c r="E3" s="159"/>
      <c r="F3" s="160"/>
      <c r="G3" s="2"/>
    </row>
    <row r="4" spans="1:12" ht="12" customHeight="1" x14ac:dyDescent="0.3">
      <c r="A4" s="2"/>
      <c r="B4" s="161" t="s">
        <v>3</v>
      </c>
      <c r="C4" s="162"/>
      <c r="D4" s="162"/>
      <c r="E4" s="162"/>
      <c r="F4" s="163"/>
      <c r="G4" s="2"/>
    </row>
    <row r="5" spans="1:12" ht="12" customHeight="1" x14ac:dyDescent="0.3">
      <c r="A5" s="2"/>
      <c r="B5" s="164" t="s">
        <v>5</v>
      </c>
      <c r="C5" s="165"/>
      <c r="D5" s="165"/>
      <c r="E5" s="165"/>
      <c r="F5" s="166"/>
      <c r="G5" s="2"/>
    </row>
    <row r="6" spans="1:12" ht="12" customHeight="1" x14ac:dyDescent="0.3">
      <c r="A6" s="2"/>
      <c r="B6" s="173" t="s">
        <v>4</v>
      </c>
      <c r="C6" s="174"/>
      <c r="D6" s="174"/>
      <c r="E6" s="174"/>
      <c r="F6" s="175"/>
      <c r="G6" s="2"/>
    </row>
    <row r="7" spans="1:12" ht="15" customHeight="1" x14ac:dyDescent="0.3">
      <c r="A7" s="5"/>
      <c r="B7" s="170" t="s">
        <v>0</v>
      </c>
      <c r="C7" s="171"/>
      <c r="D7" s="171"/>
      <c r="E7" s="171"/>
      <c r="F7" s="172"/>
      <c r="G7" s="2"/>
    </row>
    <row r="8" spans="1:12" x14ac:dyDescent="0.3">
      <c r="A8" s="5"/>
      <c r="B8" s="176" t="s">
        <v>2</v>
      </c>
      <c r="C8" s="177"/>
      <c r="D8" s="199"/>
      <c r="E8" s="200"/>
      <c r="F8" s="201"/>
      <c r="G8" s="2"/>
    </row>
    <row r="9" spans="1:12" ht="8.5" customHeight="1" x14ac:dyDescent="0.35">
      <c r="A9" s="6"/>
      <c r="B9" s="2"/>
      <c r="C9" s="2"/>
      <c r="D9" s="2"/>
      <c r="E9" s="2"/>
      <c r="F9" s="2"/>
      <c r="G9" s="1"/>
      <c r="H9" s="1"/>
      <c r="I9" s="1"/>
      <c r="J9" s="107"/>
      <c r="K9" s="6"/>
      <c r="L9" s="6"/>
    </row>
    <row r="10" spans="1:12" ht="15" customHeight="1" x14ac:dyDescent="0.3">
      <c r="A10" s="5"/>
      <c r="B10" s="167" t="s">
        <v>12</v>
      </c>
      <c r="C10" s="168"/>
      <c r="D10" s="168"/>
      <c r="E10" s="168"/>
      <c r="F10" s="168"/>
      <c r="G10" s="2"/>
      <c r="K10" s="6"/>
      <c r="L10" s="6"/>
    </row>
    <row r="11" spans="1:12" ht="25" customHeight="1" thickBot="1" x14ac:dyDescent="0.35">
      <c r="A11" s="5"/>
      <c r="B11" s="154"/>
      <c r="C11" s="155"/>
      <c r="D11" s="10" t="s">
        <v>22</v>
      </c>
      <c r="E11" s="23" t="s">
        <v>20</v>
      </c>
      <c r="F11" s="25" t="s">
        <v>25</v>
      </c>
      <c r="G11" s="2"/>
      <c r="K11" s="6"/>
      <c r="L11" s="6"/>
    </row>
    <row r="12" spans="1:12" ht="13" customHeight="1" thickBot="1" x14ac:dyDescent="0.35">
      <c r="A12" s="5"/>
      <c r="B12" s="11" t="s">
        <v>23</v>
      </c>
      <c r="C12" s="12"/>
      <c r="D12" s="120"/>
      <c r="E12" s="24">
        <v>37500</v>
      </c>
      <c r="F12" s="16">
        <f>D12*E12</f>
        <v>0</v>
      </c>
      <c r="G12" s="2"/>
      <c r="K12" s="6"/>
      <c r="L12" s="6"/>
    </row>
    <row r="13" spans="1:12" ht="8" customHeight="1" x14ac:dyDescent="0.3">
      <c r="A13" s="6"/>
      <c r="B13" s="2"/>
      <c r="C13" s="2"/>
      <c r="D13" s="2"/>
      <c r="E13" s="2"/>
      <c r="F13" s="2"/>
      <c r="G13" s="2"/>
      <c r="K13" s="6"/>
      <c r="L13" s="6"/>
    </row>
    <row r="14" spans="1:12" ht="15" customHeight="1" x14ac:dyDescent="0.3">
      <c r="A14" s="5"/>
      <c r="B14" s="167" t="s">
        <v>8</v>
      </c>
      <c r="C14" s="168"/>
      <c r="D14" s="168"/>
      <c r="E14" s="168"/>
      <c r="F14" s="180"/>
      <c r="G14" s="2"/>
      <c r="K14" s="6"/>
      <c r="L14" s="6"/>
    </row>
    <row r="15" spans="1:12" ht="25" customHeight="1" x14ac:dyDescent="0.3">
      <c r="A15" s="5"/>
      <c r="B15" s="116" t="s">
        <v>9</v>
      </c>
      <c r="C15" s="117"/>
      <c r="D15" s="8" t="s">
        <v>1</v>
      </c>
      <c r="E15" s="9" t="s">
        <v>20</v>
      </c>
      <c r="F15" s="10" t="s">
        <v>25</v>
      </c>
      <c r="G15" s="2"/>
      <c r="K15" s="6"/>
      <c r="L15" s="6"/>
    </row>
    <row r="16" spans="1:12" ht="13" customHeight="1" x14ac:dyDescent="0.3">
      <c r="A16" s="5"/>
      <c r="B16" s="185" t="s">
        <v>11</v>
      </c>
      <c r="C16" s="186"/>
      <c r="D16" s="121"/>
      <c r="E16" s="20">
        <v>250</v>
      </c>
      <c r="F16" s="13">
        <f>D16*E16</f>
        <v>0</v>
      </c>
      <c r="G16" s="2"/>
      <c r="K16" s="6"/>
      <c r="L16" s="6"/>
    </row>
    <row r="17" spans="1:12" ht="13" customHeight="1" x14ac:dyDescent="0.3">
      <c r="A17" s="5"/>
      <c r="B17" s="150" t="s">
        <v>91</v>
      </c>
      <c r="C17" s="151"/>
      <c r="D17" s="121"/>
      <c r="E17" s="21">
        <v>250</v>
      </c>
      <c r="F17" s="15">
        <f>D17*E17</f>
        <v>0</v>
      </c>
      <c r="G17" s="2"/>
      <c r="K17" s="6"/>
      <c r="L17" s="6"/>
    </row>
    <row r="18" spans="1:12" ht="13" customHeight="1" thickBot="1" x14ac:dyDescent="0.35">
      <c r="A18" s="5"/>
      <c r="B18" s="152" t="s">
        <v>10</v>
      </c>
      <c r="C18" s="153"/>
      <c r="D18" s="121"/>
      <c r="E18" s="22">
        <v>250</v>
      </c>
      <c r="F18" s="14">
        <f>D18*E18</f>
        <v>0</v>
      </c>
      <c r="G18" s="2"/>
      <c r="K18" s="6"/>
      <c r="L18" s="6"/>
    </row>
    <row r="19" spans="1:12" ht="15" customHeight="1" thickBot="1" x14ac:dyDescent="0.35">
      <c r="A19" s="6"/>
      <c r="B19" s="17"/>
      <c r="C19" s="18"/>
      <c r="D19" s="18"/>
      <c r="E19" s="19" t="s">
        <v>25</v>
      </c>
      <c r="F19" s="16">
        <f>SUM(F16:F18)</f>
        <v>0</v>
      </c>
      <c r="G19" s="2"/>
    </row>
    <row r="20" spans="1:12" ht="8" customHeight="1" x14ac:dyDescent="0.3">
      <c r="A20" s="6"/>
      <c r="B20" s="2"/>
      <c r="C20" s="2"/>
      <c r="D20" s="2"/>
      <c r="E20" s="2"/>
      <c r="F20" s="2"/>
      <c r="G20" s="2"/>
      <c r="K20" s="6"/>
    </row>
    <row r="21" spans="1:12" ht="15" customHeight="1" x14ac:dyDescent="0.3">
      <c r="A21" s="6"/>
      <c r="B21" s="167" t="s">
        <v>27</v>
      </c>
      <c r="C21" s="168"/>
      <c r="D21" s="118"/>
      <c r="E21" s="118"/>
      <c r="F21" s="119"/>
      <c r="G21" s="2"/>
      <c r="K21" s="6"/>
    </row>
    <row r="22" spans="1:12" ht="25" customHeight="1" x14ac:dyDescent="0.3">
      <c r="A22" s="6"/>
      <c r="B22" s="154" t="s">
        <v>19</v>
      </c>
      <c r="C22" s="155"/>
      <c r="D22" s="8" t="s">
        <v>26</v>
      </c>
      <c r="E22" s="9" t="s">
        <v>28</v>
      </c>
      <c r="F22" s="10" t="s">
        <v>25</v>
      </c>
      <c r="G22" s="2"/>
    </row>
    <row r="23" spans="1:12" ht="13" customHeight="1" x14ac:dyDescent="0.3">
      <c r="A23" s="6"/>
      <c r="B23" s="181" t="s">
        <v>13</v>
      </c>
      <c r="C23" s="182"/>
      <c r="D23" s="121"/>
      <c r="E23" s="106">
        <v>5000</v>
      </c>
      <c r="F23" s="13">
        <f>D23*E23</f>
        <v>0</v>
      </c>
      <c r="G23" s="2"/>
    </row>
    <row r="24" spans="1:12" ht="13" customHeight="1" x14ac:dyDescent="0.3">
      <c r="A24" s="6"/>
      <c r="B24" s="150" t="s">
        <v>14</v>
      </c>
      <c r="C24" s="151"/>
      <c r="D24" s="121"/>
      <c r="E24" s="21">
        <v>375</v>
      </c>
      <c r="F24" s="15">
        <f>D24*E24</f>
        <v>0</v>
      </c>
      <c r="G24" s="2"/>
    </row>
    <row r="25" spans="1:12" ht="13" customHeight="1" x14ac:dyDescent="0.3">
      <c r="A25" s="6"/>
      <c r="B25" s="150" t="s">
        <v>15</v>
      </c>
      <c r="C25" s="151"/>
      <c r="D25" s="121"/>
      <c r="E25" s="21">
        <v>10</v>
      </c>
      <c r="F25" s="15">
        <f>D25*E25</f>
        <v>0</v>
      </c>
      <c r="G25" s="2"/>
    </row>
    <row r="26" spans="1:12" ht="26" customHeight="1" x14ac:dyDescent="0.3">
      <c r="A26" s="6"/>
      <c r="B26" s="183" t="s">
        <v>16</v>
      </c>
      <c r="C26" s="184"/>
      <c r="D26" s="121"/>
      <c r="E26" s="21">
        <v>25</v>
      </c>
      <c r="F26" s="15">
        <f t="shared" ref="F26:F28" si="0">D26*E26</f>
        <v>0</v>
      </c>
      <c r="G26" s="2"/>
    </row>
    <row r="27" spans="1:12" ht="13" customHeight="1" x14ac:dyDescent="0.3">
      <c r="A27" s="6"/>
      <c r="B27" s="150" t="s">
        <v>17</v>
      </c>
      <c r="C27" s="151"/>
      <c r="D27" s="121"/>
      <c r="E27" s="21">
        <v>10</v>
      </c>
      <c r="F27" s="15">
        <f t="shared" si="0"/>
        <v>0</v>
      </c>
      <c r="G27" s="2"/>
    </row>
    <row r="28" spans="1:12" ht="13" customHeight="1" thickBot="1" x14ac:dyDescent="0.35">
      <c r="A28" s="6"/>
      <c r="B28" s="150" t="s">
        <v>18</v>
      </c>
      <c r="C28" s="151"/>
      <c r="D28" s="121"/>
      <c r="E28" s="21">
        <v>15</v>
      </c>
      <c r="F28" s="15">
        <f t="shared" si="0"/>
        <v>0</v>
      </c>
      <c r="G28" s="2"/>
    </row>
    <row r="29" spans="1:12" ht="13.5" thickBot="1" x14ac:dyDescent="0.35">
      <c r="A29" s="2"/>
      <c r="B29" s="17"/>
      <c r="C29" s="18"/>
      <c r="D29" s="18"/>
      <c r="E29" s="19" t="s">
        <v>25</v>
      </c>
      <c r="F29" s="16">
        <f>SUM(F23:F28)</f>
        <v>0</v>
      </c>
      <c r="G29" s="2"/>
    </row>
    <row r="30" spans="1:12" ht="13.5" thickBot="1" x14ac:dyDescent="0.35">
      <c r="A30" s="2"/>
      <c r="B30" s="2"/>
      <c r="C30" s="2"/>
      <c r="D30" s="2"/>
      <c r="E30" s="2"/>
      <c r="F30" s="2"/>
      <c r="G30" s="2"/>
    </row>
    <row r="31" spans="1:12" ht="13" customHeight="1" thickTop="1" thickBot="1" x14ac:dyDescent="0.4">
      <c r="A31" s="2"/>
      <c r="B31" s="2"/>
      <c r="C31" s="2"/>
      <c r="D31" s="178" t="s">
        <v>21</v>
      </c>
      <c r="E31" s="179"/>
      <c r="F31" s="108">
        <f>F12+F19+F29</f>
        <v>0</v>
      </c>
      <c r="G31" s="2"/>
    </row>
    <row r="32" spans="1:12" ht="13" customHeight="1" thickTop="1" x14ac:dyDescent="0.3">
      <c r="A32" s="2"/>
      <c r="B32" s="2"/>
      <c r="C32" s="2"/>
      <c r="D32" s="2"/>
      <c r="E32" s="2"/>
      <c r="F32" s="2"/>
      <c r="G32" s="2"/>
    </row>
    <row r="33" spans="1:7" ht="31.5" customHeight="1" x14ac:dyDescent="0.3">
      <c r="A33" s="2"/>
      <c r="B33" s="169" t="s">
        <v>90</v>
      </c>
      <c r="C33" s="169"/>
      <c r="D33" s="169"/>
      <c r="E33" s="169"/>
      <c r="F33" s="169"/>
      <c r="G33" s="2"/>
    </row>
    <row r="34" spans="1:7" x14ac:dyDescent="0.3">
      <c r="A34" s="2"/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3"/>
      <c r="F38" s="2"/>
      <c r="G38" s="2"/>
    </row>
    <row r="39" spans="1:7" x14ac:dyDescent="0.3">
      <c r="A39" s="2"/>
      <c r="B39" s="2"/>
      <c r="C39" s="2"/>
      <c r="D39" s="2"/>
      <c r="E39" s="3"/>
      <c r="F39" s="2"/>
      <c r="G39" s="2"/>
    </row>
    <row r="40" spans="1:7" x14ac:dyDescent="0.3">
      <c r="A40" s="2"/>
      <c r="B40" s="2"/>
      <c r="C40" s="2"/>
      <c r="D40" s="2"/>
      <c r="E40" s="3"/>
      <c r="F40" s="2"/>
      <c r="G40" s="2"/>
    </row>
    <row r="41" spans="1:7" x14ac:dyDescent="0.3">
      <c r="A41" s="2"/>
      <c r="B41" s="2"/>
      <c r="C41" s="2"/>
      <c r="D41" s="2"/>
      <c r="E41" s="3"/>
      <c r="F41" s="2"/>
      <c r="G41" s="2"/>
    </row>
    <row r="42" spans="1:7" x14ac:dyDescent="0.3">
      <c r="A42" s="2"/>
      <c r="B42" s="2"/>
      <c r="C42" s="2"/>
      <c r="D42" s="2"/>
      <c r="E42" s="3"/>
      <c r="F42" s="2"/>
      <c r="G42" s="2"/>
    </row>
    <row r="43" spans="1:7" x14ac:dyDescent="0.3">
      <c r="A43" s="2"/>
      <c r="B43" s="2"/>
      <c r="C43" s="2"/>
      <c r="D43" s="2"/>
      <c r="E43" s="3"/>
      <c r="F43" s="2"/>
      <c r="G43" s="2"/>
    </row>
    <row r="44" spans="1:7" x14ac:dyDescent="0.3">
      <c r="A44" s="2"/>
      <c r="B44" s="2"/>
      <c r="C44" s="2"/>
      <c r="D44" s="2"/>
      <c r="E44" s="3"/>
      <c r="F44" s="2"/>
      <c r="G44" s="2"/>
    </row>
    <row r="45" spans="1:7" x14ac:dyDescent="0.3">
      <c r="A45" s="2"/>
      <c r="B45" s="2"/>
      <c r="C45" s="2"/>
      <c r="D45" s="2"/>
      <c r="E45" s="3"/>
      <c r="F45" s="2"/>
      <c r="G45" s="2"/>
    </row>
    <row r="46" spans="1:7" x14ac:dyDescent="0.3">
      <c r="A46" s="2"/>
      <c r="B46" s="2"/>
      <c r="C46" s="2"/>
      <c r="D46" s="2"/>
      <c r="E46" s="3"/>
      <c r="F46" s="2"/>
      <c r="G46" s="2"/>
    </row>
    <row r="47" spans="1:7" x14ac:dyDescent="0.3">
      <c r="A47" s="2"/>
      <c r="B47" s="2"/>
      <c r="C47" s="2"/>
      <c r="D47" s="2"/>
      <c r="E47" s="3"/>
      <c r="F47" s="2"/>
      <c r="G47" s="2"/>
    </row>
    <row r="48" spans="1:7" x14ac:dyDescent="0.3">
      <c r="A48" s="2"/>
      <c r="B48" s="2"/>
      <c r="C48" s="2"/>
      <c r="D48" s="2"/>
      <c r="E48" s="3"/>
      <c r="F48" s="2"/>
      <c r="G48" s="2"/>
    </row>
    <row r="49" spans="1:7" x14ac:dyDescent="0.3">
      <c r="A49" s="2"/>
      <c r="B49" s="2"/>
      <c r="C49" s="2"/>
      <c r="D49" s="2"/>
      <c r="E49" s="3"/>
      <c r="F49" s="2"/>
      <c r="G49" s="2"/>
    </row>
    <row r="50" spans="1:7" x14ac:dyDescent="0.3">
      <c r="A50" s="2"/>
      <c r="B50" s="2"/>
      <c r="C50" s="2"/>
      <c r="D50" s="2"/>
      <c r="E50" s="3"/>
      <c r="F50" s="2"/>
      <c r="G50" s="2"/>
    </row>
    <row r="51" spans="1:7" x14ac:dyDescent="0.3">
      <c r="A51" s="2"/>
      <c r="B51" s="2"/>
      <c r="C51" s="2"/>
      <c r="D51" s="2"/>
      <c r="E51" s="3"/>
      <c r="F51" s="2"/>
      <c r="G51" s="2"/>
    </row>
    <row r="52" spans="1:7" x14ac:dyDescent="0.3">
      <c r="A52" s="2"/>
      <c r="B52" s="2"/>
      <c r="C52" s="2"/>
      <c r="D52" s="2"/>
      <c r="E52" s="3"/>
      <c r="F52" s="2"/>
      <c r="G52" s="2"/>
    </row>
    <row r="53" spans="1:7" x14ac:dyDescent="0.3">
      <c r="A53" s="2"/>
      <c r="B53" s="2"/>
      <c r="C53" s="2"/>
      <c r="D53" s="2"/>
      <c r="E53" s="3"/>
      <c r="F53" s="2"/>
      <c r="G53" s="2"/>
    </row>
    <row r="54" spans="1:7" x14ac:dyDescent="0.3">
      <c r="A54" s="2"/>
      <c r="B54" s="2"/>
      <c r="C54" s="2"/>
      <c r="D54" s="2"/>
      <c r="E54" s="3"/>
      <c r="F54" s="2"/>
      <c r="G54" s="2"/>
    </row>
    <row r="55" spans="1:7" x14ac:dyDescent="0.3">
      <c r="A55" s="2"/>
      <c r="B55" s="2"/>
      <c r="C55" s="2"/>
      <c r="D55" s="2"/>
      <c r="E55" s="3"/>
      <c r="F55" s="2"/>
      <c r="G55" s="2"/>
    </row>
    <row r="56" spans="1:7" x14ac:dyDescent="0.3">
      <c r="A56" s="2"/>
      <c r="B56" s="2"/>
      <c r="C56" s="2"/>
      <c r="D56" s="2"/>
      <c r="E56" s="3"/>
      <c r="F56" s="2"/>
      <c r="G56" s="2"/>
    </row>
    <row r="57" spans="1:7" x14ac:dyDescent="0.3">
      <c r="A57" s="2"/>
      <c r="B57" s="2"/>
      <c r="C57" s="2"/>
      <c r="D57" s="2"/>
      <c r="E57" s="3"/>
      <c r="F57" s="2"/>
      <c r="G57" s="2"/>
    </row>
    <row r="58" spans="1:7" x14ac:dyDescent="0.3">
      <c r="A58" s="2"/>
      <c r="B58" s="2"/>
      <c r="C58" s="2"/>
      <c r="D58" s="2"/>
      <c r="E58" s="3"/>
      <c r="F58" s="2"/>
      <c r="G58" s="2"/>
    </row>
    <row r="59" spans="1:7" x14ac:dyDescent="0.3">
      <c r="A59" s="2"/>
      <c r="B59" s="2"/>
      <c r="C59" s="2"/>
      <c r="D59" s="2"/>
      <c r="E59" s="3"/>
      <c r="F59" s="2"/>
      <c r="G59" s="2"/>
    </row>
    <row r="60" spans="1:7" x14ac:dyDescent="0.3">
      <c r="A60" s="2"/>
      <c r="B60" s="2"/>
      <c r="C60" s="2"/>
      <c r="D60" s="2"/>
      <c r="E60" s="3"/>
      <c r="F60" s="2"/>
      <c r="G60" s="2"/>
    </row>
    <row r="61" spans="1:7" x14ac:dyDescent="0.3">
      <c r="A61" s="2"/>
      <c r="B61" s="2"/>
      <c r="C61" s="2"/>
      <c r="D61" s="2"/>
      <c r="E61" s="3"/>
      <c r="F61" s="2"/>
      <c r="G61" s="2"/>
    </row>
    <row r="62" spans="1:7" x14ac:dyDescent="0.3">
      <c r="A62" s="2"/>
      <c r="B62" s="2"/>
      <c r="C62" s="2"/>
      <c r="D62" s="2"/>
      <c r="E62" s="3"/>
      <c r="F62" s="2"/>
      <c r="G62" s="2"/>
    </row>
    <row r="63" spans="1:7" x14ac:dyDescent="0.3">
      <c r="A63" s="2"/>
      <c r="B63" s="2"/>
      <c r="C63" s="2"/>
      <c r="D63" s="2"/>
      <c r="E63" s="3"/>
      <c r="F63" s="2"/>
      <c r="G63" s="2"/>
    </row>
    <row r="64" spans="1:7" x14ac:dyDescent="0.3">
      <c r="A64" s="2"/>
      <c r="B64" s="2"/>
      <c r="C64" s="2"/>
      <c r="D64" s="2"/>
      <c r="E64" s="3"/>
      <c r="F64" s="2"/>
      <c r="G64" s="2"/>
    </row>
    <row r="65" spans="1:7" x14ac:dyDescent="0.3">
      <c r="A65" s="2"/>
      <c r="B65" s="2"/>
      <c r="C65" s="2"/>
      <c r="D65" s="2"/>
      <c r="E65" s="3"/>
      <c r="F65" s="2"/>
      <c r="G65" s="2"/>
    </row>
  </sheetData>
  <sheetProtection algorithmName="SHA-512" hashValue="0o3C19FnHqjOTY4AkyAh3iida+uow1XMMrkKtduyDMiXME0EejOVnNsMYOv7pHlBKeUfHjltcjh/tHhxaLclxA==" saltValue="SMlw0gyYTsNSgBGZ8W7anA==" spinCount="100000" sheet="1" objects="1" scenarios="1"/>
  <mergeCells count="24">
    <mergeCell ref="B33:F33"/>
    <mergeCell ref="B7:F7"/>
    <mergeCell ref="B6:F6"/>
    <mergeCell ref="B8:C8"/>
    <mergeCell ref="D8:F8"/>
    <mergeCell ref="B11:C11"/>
    <mergeCell ref="D31:E31"/>
    <mergeCell ref="B14:F14"/>
    <mergeCell ref="B23:C23"/>
    <mergeCell ref="B24:C24"/>
    <mergeCell ref="B26:C26"/>
    <mergeCell ref="B27:C27"/>
    <mergeCell ref="B25:C25"/>
    <mergeCell ref="B21:C21"/>
    <mergeCell ref="B16:C16"/>
    <mergeCell ref="B28:C28"/>
    <mergeCell ref="B18:C18"/>
    <mergeCell ref="B22:C22"/>
    <mergeCell ref="B17:C17"/>
    <mergeCell ref="B2:F2"/>
    <mergeCell ref="B3:F3"/>
    <mergeCell ref="B4:F4"/>
    <mergeCell ref="B5:F5"/>
    <mergeCell ref="B10:F10"/>
  </mergeCells>
  <dataValidations count="10">
    <dataValidation type="decimal" allowBlank="1" showInputMessage="1" showErrorMessage="1" error="Waarde is niet toegestaan" prompt="Bandbreedte 120,00 - 220,00" sqref="D12" xr:uid="{895D6400-09C1-4CF9-A4D1-A32FB1935F7E}">
      <formula1>120</formula1>
      <formula2>220</formula2>
    </dataValidation>
    <dataValidation type="decimal" allowBlank="1" showInputMessage="1" showErrorMessage="1" error="Waarde is niet toegestaan" prompt="Bandbreedte 130,00 - 200,00 euro" sqref="D16:D17" xr:uid="{29B63DC6-CB21-4509-9FDE-DDA60468444D}">
      <formula1>130</formula1>
      <formula2>200</formula2>
    </dataValidation>
    <dataValidation type="decimal" allowBlank="1" showInputMessage="1" showErrorMessage="1" error="Waarde is niet toegestaan" prompt="Bandbreedte 130,00 - 200,00" sqref="D18" xr:uid="{3A71529D-05D1-4440-8F55-EC63C326E56F}">
      <formula1>130</formula1>
      <formula2>200</formula2>
    </dataValidation>
    <dataValidation type="decimal" allowBlank="1" showInputMessage="1" showErrorMessage="1" error="Waarde is niet toegestaan" prompt="Bandbreedte 160,00 - 240 euro" sqref="J17" xr:uid="{3586A19D-D9F4-4AC0-AD88-110559D7459A}">
      <formula1>160</formula1>
      <formula2>240</formula2>
    </dataValidation>
    <dataValidation type="decimal" allowBlank="1" showInputMessage="1" showErrorMessage="1" error="Waarde is niet toegestaan" prompt="Bandbreedte 260,00 - 320 euro" sqref="D24" xr:uid="{ACBE5490-29FA-435F-8B76-29F7C3073EB4}">
      <formula1>260</formula1>
      <formula2>320</formula2>
    </dataValidation>
    <dataValidation type="decimal" allowBlank="1" showInputMessage="1" showErrorMessage="1" error="Waarde is niet toegestaan" prompt="Bandbreedte 225,00 - 280,00 euro" sqref="D25" xr:uid="{9E89CA35-FBA6-4267-810D-6FFF87353619}">
      <formula1>225</formula1>
      <formula2>280</formula2>
    </dataValidation>
    <dataValidation type="decimal" allowBlank="1" showInputMessage="1" showErrorMessage="1" error="Waarde is niet toegestaan" prompt="Bandbreedte 160,00 - 240,00 euro" sqref="D23" xr:uid="{4DD2E558-550B-4B39-93B2-567CA49326E1}">
      <formula1>160</formula1>
      <formula2>240</formula2>
    </dataValidation>
    <dataValidation type="decimal" allowBlank="1" showInputMessage="1" showErrorMessage="1" error="Waarde is niet toegestaan" prompt="Bandbreedte 260,00 - 400,00 euro" sqref="D26" xr:uid="{DF2F162B-CAEB-4C36-A09E-B54450CFBFE2}">
      <formula1>260</formula1>
      <formula2>400</formula2>
    </dataValidation>
    <dataValidation type="decimal" allowBlank="1" showInputMessage="1" showErrorMessage="1" error="Waarde is niet toegestaan" prompt="Bandbreedte 230,00 - 290,00 euro" sqref="D27" xr:uid="{7F51D7F3-9079-4D73-8E7A-8C28628A7D0E}">
      <formula1>230</formula1>
      <formula2>290</formula2>
    </dataValidation>
    <dataValidation type="decimal" allowBlank="1" showInputMessage="1" showErrorMessage="1" error="Waarde is niet toegestaan" prompt="Bandbreedte 65,00 - 105,00 euro" sqref="D28" xr:uid="{007DA8F3-EF8D-43FA-A59B-09640E1D6E93}">
      <formula1>65</formula1>
      <formula2>105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2110-972F-484A-BB43-A8458EA8A95D}">
  <sheetPr>
    <tabColor theme="0" tint="-0.499984740745262"/>
    <pageSetUpPr fitToPage="1"/>
  </sheetPr>
  <dimension ref="A1:P95"/>
  <sheetViews>
    <sheetView showGridLines="0" topLeftCell="A3" zoomScale="70" zoomScaleNormal="70" workbookViewId="0">
      <selection activeCell="D9" sqref="D9:E9"/>
    </sheetView>
  </sheetViews>
  <sheetFormatPr defaultColWidth="0" defaultRowHeight="0" customHeight="1" zeroHeight="1" x14ac:dyDescent="0.35"/>
  <cols>
    <col min="1" max="1" width="3.7265625" style="64" customWidth="1"/>
    <col min="2" max="2" width="95.7265625" style="64" customWidth="1"/>
    <col min="3" max="3" width="1.7265625" style="64" customWidth="1"/>
    <col min="4" max="4" width="4" style="64" customWidth="1"/>
    <col min="5" max="5" width="54.54296875" style="64" customWidth="1"/>
    <col min="6" max="6" width="20.7265625" style="64" customWidth="1"/>
    <col min="7" max="7" width="11.26953125" style="64" customWidth="1"/>
    <col min="8" max="8" width="4.1796875" style="64" customWidth="1"/>
    <col min="9" max="9" width="3.7265625" style="64" customWidth="1"/>
    <col min="10" max="16384" width="9.1796875" style="64" hidden="1"/>
  </cols>
  <sheetData>
    <row r="1" spans="1:10" s="27" customFormat="1" ht="21" customHeight="1" x14ac:dyDescent="0.25">
      <c r="A1" s="26"/>
      <c r="B1" s="26"/>
      <c r="C1" s="26"/>
      <c r="D1" s="26"/>
      <c r="E1" s="26"/>
      <c r="F1" s="26"/>
      <c r="G1" s="26"/>
      <c r="H1" s="26"/>
    </row>
    <row r="2" spans="1:10" s="27" customFormat="1" ht="21" customHeight="1" x14ac:dyDescent="0.45">
      <c r="A2" s="26"/>
      <c r="B2" s="28" t="s">
        <v>29</v>
      </c>
      <c r="C2" s="29"/>
      <c r="D2" s="29"/>
      <c r="E2" s="29"/>
      <c r="F2" s="29"/>
      <c r="G2" s="30"/>
      <c r="H2" s="30"/>
    </row>
    <row r="3" spans="1:10" s="27" customFormat="1" ht="21" customHeight="1" x14ac:dyDescent="0.35">
      <c r="A3" s="26"/>
      <c r="B3" s="31" t="str">
        <f>[1]Superformule!G6</f>
        <v>arbodienstverlening</v>
      </c>
      <c r="C3" s="29"/>
      <c r="D3" s="29"/>
      <c r="E3" s="29"/>
      <c r="F3" s="29"/>
      <c r="G3" s="30"/>
      <c r="H3" s="30"/>
    </row>
    <row r="4" spans="1:10" s="27" customFormat="1" ht="24.5" x14ac:dyDescent="0.45">
      <c r="A4" s="26"/>
      <c r="B4" s="32" t="s">
        <v>30</v>
      </c>
      <c r="C4" s="29"/>
      <c r="D4" s="29"/>
      <c r="E4" s="29"/>
      <c r="F4" s="29"/>
      <c r="G4" s="30"/>
      <c r="H4" s="30"/>
    </row>
    <row r="5" spans="1:10" s="27" customFormat="1" ht="21" customHeight="1" x14ac:dyDescent="0.3">
      <c r="A5" s="26"/>
      <c r="B5" s="33" t="str">
        <f>"Kenmerk: " &amp; [1]Superformule!G7</f>
        <v>Kenmerk: IUC22-753</v>
      </c>
      <c r="C5" s="29"/>
      <c r="D5" s="29"/>
      <c r="E5" s="29"/>
      <c r="F5" s="29"/>
      <c r="G5" s="30"/>
      <c r="H5" s="30"/>
    </row>
    <row r="6" spans="1:10" s="27" customFormat="1" ht="21" customHeight="1" x14ac:dyDescent="0.3">
      <c r="A6" s="26"/>
      <c r="B6" s="34" t="s">
        <v>31</v>
      </c>
      <c r="C6" s="29"/>
      <c r="D6" s="29"/>
      <c r="E6" s="29"/>
      <c r="F6" s="29"/>
      <c r="G6" s="30"/>
      <c r="H6" s="30"/>
    </row>
    <row r="7" spans="1:10" s="26" customFormat="1" ht="15" customHeight="1" thickBot="1" x14ac:dyDescent="0.35">
      <c r="B7" s="35"/>
      <c r="C7" s="36"/>
      <c r="D7" s="36"/>
      <c r="E7" s="36"/>
      <c r="F7" s="37"/>
      <c r="G7" s="38"/>
      <c r="H7" s="38"/>
      <c r="J7" s="39"/>
    </row>
    <row r="8" spans="1:10" s="27" customFormat="1" ht="15" customHeight="1" x14ac:dyDescent="0.25">
      <c r="A8" s="26"/>
    </row>
    <row r="9" spans="1:10" s="27" customFormat="1" ht="28" customHeight="1" x14ac:dyDescent="0.25">
      <c r="A9" s="40"/>
      <c r="B9" s="40"/>
      <c r="D9" s="188" t="s">
        <v>32</v>
      </c>
      <c r="E9" s="188"/>
      <c r="F9" s="41">
        <f>'Prijzenblad Perceel 1'!F31</f>
        <v>0</v>
      </c>
    </row>
    <row r="10" spans="1:10" s="27" customFormat="1" ht="12.75" customHeight="1" x14ac:dyDescent="0.25">
      <c r="B10" s="40"/>
      <c r="C10" s="40"/>
    </row>
    <row r="11" spans="1:10" s="27" customFormat="1" ht="28" customHeight="1" x14ac:dyDescent="0.25">
      <c r="A11" s="42"/>
      <c r="B11" s="43"/>
      <c r="C11" s="43"/>
      <c r="D11" s="189" t="s">
        <v>33</v>
      </c>
      <c r="E11" s="190"/>
      <c r="F11" s="44" t="s">
        <v>34</v>
      </c>
      <c r="G11" s="191" t="s">
        <v>35</v>
      </c>
      <c r="H11" s="192"/>
    </row>
    <row r="12" spans="1:10" s="27" customFormat="1" ht="28" customHeight="1" x14ac:dyDescent="0.25">
      <c r="A12" s="42"/>
      <c r="B12" s="43"/>
      <c r="C12" s="43"/>
      <c r="D12" s="193" t="s">
        <v>36</v>
      </c>
      <c r="E12" s="194"/>
      <c r="F12" s="45">
        <f>+DATA!G41</f>
        <v>1200</v>
      </c>
      <c r="G12" s="46">
        <f>+F12/DATA!$G$40*100</f>
        <v>60</v>
      </c>
      <c r="H12" s="47" t="s">
        <v>37</v>
      </c>
    </row>
    <row r="13" spans="1:10" s="27" customFormat="1" ht="28" customHeight="1" x14ac:dyDescent="0.25">
      <c r="A13" s="42"/>
      <c r="B13" s="43"/>
      <c r="C13" s="43"/>
      <c r="D13" s="193" t="s">
        <v>38</v>
      </c>
      <c r="E13" s="194"/>
      <c r="F13" s="48"/>
      <c r="G13" s="46">
        <f>+F13/DATA!$G$40*100</f>
        <v>0</v>
      </c>
      <c r="H13" s="47" t="s">
        <v>37</v>
      </c>
    </row>
    <row r="14" spans="1:10" s="27" customFormat="1" ht="28" customHeight="1" x14ac:dyDescent="0.25">
      <c r="A14" s="42"/>
      <c r="B14" s="42"/>
      <c r="C14" s="43"/>
      <c r="D14" s="49"/>
      <c r="E14" s="50" t="s">
        <v>39</v>
      </c>
      <c r="F14" s="51">
        <f>SUM(F12:F13)</f>
        <v>1200</v>
      </c>
      <c r="G14" s="46">
        <f>SUM(G12:G13)</f>
        <v>60</v>
      </c>
      <c r="H14" s="47" t="s">
        <v>37</v>
      </c>
    </row>
    <row r="15" spans="1:10" s="27" customFormat="1" ht="28" customHeight="1" x14ac:dyDescent="0.25">
      <c r="A15" s="42"/>
      <c r="B15" s="42"/>
      <c r="C15" s="43"/>
      <c r="D15" s="195" t="s">
        <v>40</v>
      </c>
      <c r="E15" s="196"/>
      <c r="F15" s="52">
        <f>+DATA!E7</f>
        <v>1.0831124130160095</v>
      </c>
    </row>
    <row r="16" spans="1:10" s="27" customFormat="1" ht="28" customHeight="1" x14ac:dyDescent="0.25">
      <c r="A16" s="42"/>
      <c r="B16" s="43"/>
      <c r="C16" s="43"/>
      <c r="D16" s="53" t="s">
        <v>41</v>
      </c>
      <c r="E16" s="54" t="str">
        <f>"Eigen inschatting door Inschrijver. Waarde tussen 0 en "&amp;F20&amp;" punten."</f>
        <v>Eigen inschatting door Inschrijver. Waarde tussen 0 en 800 punten.</v>
      </c>
      <c r="F16" s="55"/>
      <c r="G16" s="56"/>
      <c r="H16" s="57"/>
    </row>
    <row r="17" spans="1:12" s="27" customFormat="1" ht="28" customHeight="1" x14ac:dyDescent="0.25">
      <c r="A17" s="42"/>
      <c r="B17" s="42"/>
      <c r="C17" s="43"/>
      <c r="D17" s="58"/>
      <c r="E17" s="57"/>
      <c r="F17" s="57"/>
      <c r="G17" s="57"/>
    </row>
    <row r="18" spans="1:12" s="27" customFormat="1" ht="28" customHeight="1" x14ac:dyDescent="0.25">
      <c r="A18" s="42"/>
      <c r="B18" s="42"/>
      <c r="C18" s="43"/>
      <c r="D18" s="189" t="s">
        <v>42</v>
      </c>
      <c r="E18" s="190"/>
      <c r="F18" s="59" t="s">
        <v>43</v>
      </c>
      <c r="G18" s="191" t="s">
        <v>35</v>
      </c>
      <c r="H18" s="192"/>
    </row>
    <row r="19" spans="1:12" s="27" customFormat="1" ht="28" customHeight="1" x14ac:dyDescent="0.25">
      <c r="A19" s="42"/>
      <c r="B19" s="42"/>
      <c r="C19" s="43"/>
      <c r="D19" s="188" t="s">
        <v>44</v>
      </c>
      <c r="E19" s="188"/>
      <c r="F19" s="51">
        <f>DATA!G41</f>
        <v>1200</v>
      </c>
      <c r="G19" s="46">
        <f>+F19/DATA!$G$40*100</f>
        <v>60</v>
      </c>
      <c r="H19" s="47" t="s">
        <v>37</v>
      </c>
    </row>
    <row r="20" spans="1:12" s="27" customFormat="1" ht="28" customHeight="1" x14ac:dyDescent="0.25">
      <c r="A20" s="42"/>
      <c r="B20" s="42"/>
      <c r="C20" s="43"/>
      <c r="D20" s="188" t="s">
        <v>45</v>
      </c>
      <c r="E20" s="188"/>
      <c r="F20" s="51">
        <f>DATA!G42</f>
        <v>800</v>
      </c>
      <c r="G20" s="46">
        <f>+F20/DATA!$G$40*100</f>
        <v>40</v>
      </c>
      <c r="H20" s="47" t="s">
        <v>37</v>
      </c>
      <c r="J20" s="60"/>
      <c r="K20" s="60"/>
      <c r="L20" s="60"/>
    </row>
    <row r="21" spans="1:12" s="27" customFormat="1" ht="28" customHeight="1" x14ac:dyDescent="0.25">
      <c r="A21" s="42"/>
      <c r="B21" s="43"/>
      <c r="C21" s="43"/>
      <c r="D21" s="188" t="s">
        <v>25</v>
      </c>
      <c r="E21" s="188"/>
      <c r="F21" s="51">
        <f>SUM(F19:F20)</f>
        <v>2000</v>
      </c>
      <c r="G21" s="46">
        <f>+F21/DATA!$G$40*100</f>
        <v>100</v>
      </c>
      <c r="H21" s="47" t="s">
        <v>37</v>
      </c>
    </row>
    <row r="22" spans="1:12" s="27" customFormat="1" ht="28" customHeight="1" x14ac:dyDescent="0.25">
      <c r="A22" s="42"/>
      <c r="B22" s="43"/>
      <c r="C22" s="43"/>
      <c r="D22" s="187"/>
      <c r="E22" s="187"/>
      <c r="F22" s="61"/>
      <c r="G22" s="62"/>
      <c r="H22" s="63"/>
    </row>
    <row r="23" spans="1:12" s="27" customFormat="1" ht="28" customHeight="1" x14ac:dyDescent="0.25">
      <c r="A23" s="42"/>
      <c r="B23" s="43"/>
      <c r="C23" s="43"/>
      <c r="D23" s="40"/>
      <c r="E23" s="40"/>
      <c r="F23" s="40"/>
      <c r="G23" s="40"/>
      <c r="H23" s="40"/>
    </row>
    <row r="24" spans="1:12" s="27" customFormat="1" ht="28" customHeight="1" x14ac:dyDescent="0.25">
      <c r="A24" s="42"/>
      <c r="B24" s="43"/>
      <c r="C24" s="43"/>
      <c r="D24" s="40"/>
      <c r="E24" s="40"/>
      <c r="F24" s="40"/>
      <c r="G24" s="40"/>
      <c r="H24" s="40"/>
    </row>
    <row r="25" spans="1:12" s="27" customFormat="1" ht="28" customHeight="1" x14ac:dyDescent="0.25">
      <c r="A25" s="42"/>
      <c r="B25" s="43"/>
      <c r="C25" s="43"/>
      <c r="D25" s="40"/>
      <c r="E25" s="40"/>
      <c r="F25" s="40"/>
      <c r="G25" s="40"/>
      <c r="H25" s="40"/>
    </row>
    <row r="26" spans="1:12" s="27" customFormat="1" ht="28" customHeight="1" x14ac:dyDescent="0.25">
      <c r="A26" s="42"/>
      <c r="B26" s="43"/>
      <c r="C26" s="43"/>
      <c r="D26" s="40"/>
      <c r="E26" s="40"/>
      <c r="F26" s="40"/>
      <c r="G26" s="40"/>
      <c r="H26" s="40"/>
    </row>
    <row r="27" spans="1:12" s="27" customFormat="1" ht="27.75" customHeight="1" x14ac:dyDescent="0.25">
      <c r="A27" s="26"/>
      <c r="B27" s="43"/>
      <c r="C27" s="43"/>
      <c r="D27" s="40"/>
      <c r="E27" s="40"/>
      <c r="F27" s="40"/>
      <c r="G27" s="40"/>
      <c r="H27" s="40"/>
    </row>
    <row r="28" spans="1:12" s="27" customFormat="1" ht="15" customHeight="1" thickBot="1" x14ac:dyDescent="0.35">
      <c r="A28" s="26"/>
      <c r="B28" s="35"/>
      <c r="C28" s="36"/>
      <c r="D28" s="36"/>
      <c r="E28" s="36"/>
      <c r="F28" s="37"/>
      <c r="G28" s="38"/>
      <c r="H28" s="38"/>
    </row>
    <row r="29" spans="1:12" s="27" customFormat="1" ht="15" customHeight="1" x14ac:dyDescent="0.25"/>
    <row r="30" spans="1:12" s="27" customFormat="1" ht="28" hidden="1" customHeight="1" x14ac:dyDescent="0.25">
      <c r="B30" s="40"/>
    </row>
    <row r="31" spans="1:12" s="27" customFormat="1" ht="28" hidden="1" customHeight="1" x14ac:dyDescent="0.25">
      <c r="B31" s="40"/>
    </row>
    <row r="32" spans="1:12" s="27" customFormat="1" ht="28" hidden="1" customHeight="1" x14ac:dyDescent="0.25">
      <c r="B32" s="40"/>
    </row>
    <row r="33" spans="2:16" s="27" customFormat="1" ht="28" hidden="1" customHeight="1" x14ac:dyDescent="0.25">
      <c r="B33" s="40"/>
    </row>
    <row r="34" spans="2:16" s="27" customFormat="1" ht="28" hidden="1" customHeight="1" x14ac:dyDescent="0.25">
      <c r="B34" s="40"/>
    </row>
    <row r="35" spans="2:16" s="27" customFormat="1" ht="28" hidden="1" customHeight="1" x14ac:dyDescent="0.25">
      <c r="B35" s="40"/>
      <c r="P35" s="27" t="s">
        <v>46</v>
      </c>
    </row>
    <row r="36" spans="2:16" s="27" customFormat="1" ht="28" hidden="1" customHeight="1" x14ac:dyDescent="0.25">
      <c r="B36" s="40"/>
    </row>
    <row r="37" spans="2:16" s="27" customFormat="1" ht="28" hidden="1" customHeight="1" x14ac:dyDescent="0.35">
      <c r="B37" s="40"/>
      <c r="G37" s="64"/>
    </row>
    <row r="38" spans="2:16" s="27" customFormat="1" ht="28" hidden="1" customHeight="1" x14ac:dyDescent="0.35">
      <c r="B38" s="40"/>
      <c r="G38" s="64"/>
    </row>
    <row r="39" spans="2:16" s="27" customFormat="1" ht="28" hidden="1" customHeight="1" x14ac:dyDescent="0.35">
      <c r="D39" s="64"/>
      <c r="E39" s="64"/>
      <c r="F39" s="64"/>
      <c r="G39" s="64"/>
    </row>
    <row r="40" spans="2:16" ht="15" hidden="1" customHeight="1" x14ac:dyDescent="0.35"/>
    <row r="41" spans="2:16" ht="15" hidden="1" customHeight="1" x14ac:dyDescent="0.35"/>
    <row r="42" spans="2:16" ht="15" hidden="1" customHeight="1" x14ac:dyDescent="0.35"/>
    <row r="43" spans="2:16" ht="15" hidden="1" customHeight="1" x14ac:dyDescent="0.35"/>
    <row r="44" spans="2:16" ht="15" hidden="1" customHeight="1" x14ac:dyDescent="0.35"/>
    <row r="45" spans="2:16" ht="15" hidden="1" customHeight="1" x14ac:dyDescent="0.35"/>
    <row r="46" spans="2:16" ht="15" hidden="1" customHeight="1" x14ac:dyDescent="0.35"/>
    <row r="47" spans="2:16" ht="15" hidden="1" customHeight="1" x14ac:dyDescent="0.35"/>
    <row r="48" spans="2:16" ht="15" hidden="1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spans="3:7" ht="15" hidden="1" customHeight="1" x14ac:dyDescent="0.35"/>
    <row r="82" spans="3:7" ht="15" hidden="1" customHeight="1" x14ac:dyDescent="0.35"/>
    <row r="83" spans="3:7" ht="15" hidden="1" customHeight="1" x14ac:dyDescent="0.35">
      <c r="C83" s="65" t="s">
        <v>39</v>
      </c>
      <c r="D83" s="66"/>
      <c r="E83" s="67">
        <v>1650</v>
      </c>
      <c r="F83" s="68" t="e">
        <f>+E83/Qmax*100</f>
        <v>#NAME?</v>
      </c>
      <c r="G83" s="47" t="s">
        <v>37</v>
      </c>
    </row>
    <row r="84" spans="3:7" ht="15" hidden="1" customHeight="1" x14ac:dyDescent="0.35"/>
    <row r="85" spans="3:7" ht="15" hidden="1" customHeight="1" x14ac:dyDescent="0.35"/>
    <row r="86" spans="3:7" ht="15" hidden="1" customHeight="1" x14ac:dyDescent="0.35"/>
    <row r="87" spans="3:7" ht="15" hidden="1" customHeight="1" x14ac:dyDescent="0.35"/>
    <row r="88" spans="3:7" ht="15" hidden="1" customHeight="1" x14ac:dyDescent="0.35"/>
    <row r="89" spans="3:7" ht="15" hidden="1" customHeight="1" x14ac:dyDescent="0.35"/>
    <row r="90" spans="3:7" ht="15" hidden="1" customHeight="1" x14ac:dyDescent="0.35"/>
    <row r="91" spans="3:7" ht="15" hidden="1" customHeight="1" x14ac:dyDescent="0.35"/>
    <row r="92" spans="3:7" ht="15" hidden="1" customHeight="1" x14ac:dyDescent="0.35"/>
    <row r="93" spans="3:7" ht="15" hidden="1" customHeight="1" x14ac:dyDescent="0.35"/>
    <row r="94" spans="3:7" ht="15" hidden="1" customHeight="1" x14ac:dyDescent="0.35"/>
    <row r="95" spans="3:7" ht="15" hidden="1" customHeight="1" x14ac:dyDescent="0.35"/>
  </sheetData>
  <sheetProtection algorithmName="SHA-512" hashValue="nfHk/WukOTY93BxI4ZpsnxHEVpOzQoGfjyDkRsLHHCpDBzm8LfkYk1Khdnh6lpFH6UUAiDi7f7IJcbnZkcEtIA==" saltValue="0xF/Ivj/LawHdikqjI7yjQ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55BD-BF02-4D15-BD1B-116408EBA8B6}">
  <dimension ref="A1:AE80"/>
  <sheetViews>
    <sheetView showGridLines="0" topLeftCell="A31" zoomScaleNormal="100" workbookViewId="0">
      <selection activeCell="F13" sqref="F13"/>
    </sheetView>
  </sheetViews>
  <sheetFormatPr defaultColWidth="0" defaultRowHeight="14.5" zeroHeight="1" x14ac:dyDescent="0.35"/>
  <cols>
    <col min="1" max="1" width="3.7265625" style="69" customWidth="1"/>
    <col min="2" max="27" width="21.7265625" style="69" customWidth="1"/>
    <col min="28" max="28" width="3.7265625" style="69" customWidth="1"/>
    <col min="29" max="31" width="21.7265625" style="69" hidden="1" customWidth="1"/>
    <col min="32" max="16384" width="9.1796875" style="69" hidden="1"/>
  </cols>
  <sheetData>
    <row r="1" spans="2:28" ht="21" customHeight="1" x14ac:dyDescent="0.35">
      <c r="AB1" s="70"/>
    </row>
    <row r="2" spans="2:28" s="70" customFormat="1" ht="21" customHeight="1" x14ac:dyDescent="0.25">
      <c r="B2" s="197" t="s">
        <v>47</v>
      </c>
      <c r="C2" s="197"/>
      <c r="D2" s="197"/>
      <c r="E2" s="197"/>
    </row>
    <row r="3" spans="2:28" s="70" customFormat="1" ht="21" customHeight="1" x14ac:dyDescent="0.25">
      <c r="B3" s="197"/>
      <c r="C3" s="197"/>
      <c r="D3" s="197"/>
      <c r="E3" s="197"/>
    </row>
    <row r="4" spans="2:28" s="70" customFormat="1" ht="21" customHeight="1" x14ac:dyDescent="0.25">
      <c r="B4" s="197"/>
      <c r="C4" s="197"/>
      <c r="D4" s="197"/>
      <c r="E4" s="197"/>
    </row>
    <row r="5" spans="2:28" s="70" customFormat="1" ht="21" customHeight="1" x14ac:dyDescent="0.25">
      <c r="B5" s="71"/>
    </row>
    <row r="6" spans="2:28" s="70" customFormat="1" ht="28" customHeight="1" x14ac:dyDescent="0.25">
      <c r="B6" s="72" t="s">
        <v>48</v>
      </c>
    </row>
    <row r="7" spans="2:28" s="70" customFormat="1" ht="28" customHeight="1" x14ac:dyDescent="0.25">
      <c r="B7" s="73" t="s">
        <v>49</v>
      </c>
      <c r="C7" s="74">
        <f>+'BPK-Grafiek'!$F$9</f>
        <v>0</v>
      </c>
      <c r="D7" s="75">
        <f>+'BPK-Grafiek'!$F$14</f>
        <v>1200</v>
      </c>
      <c r="E7" s="76">
        <f>IFERROR((0.5*($C$7/$G$38)^$F$38+0.5*(2-$D$7/$H$38)^$F$38)^(1/$F$38),0)</f>
        <v>1.0831124130160095</v>
      </c>
      <c r="F7" s="77">
        <f>+D7/G40*100</f>
        <v>60</v>
      </c>
    </row>
    <row r="8" spans="2:28" s="70" customFormat="1" ht="28" customHeight="1" x14ac:dyDescent="0.25"/>
    <row r="9" spans="2:28" s="80" customFormat="1" ht="28" customHeight="1" x14ac:dyDescent="0.35">
      <c r="B9" s="78" t="s">
        <v>50</v>
      </c>
      <c r="C9" s="198" t="s">
        <v>51</v>
      </c>
      <c r="D9" s="198"/>
      <c r="E9" s="198"/>
      <c r="F9" s="198"/>
      <c r="G9" s="198"/>
      <c r="H9" s="198"/>
      <c r="I9" s="198"/>
      <c r="J9" s="198"/>
      <c r="K9" s="79"/>
      <c r="L9" s="79"/>
    </row>
    <row r="10" spans="2:28" s="80" customFormat="1" ht="28" customHeight="1" x14ac:dyDescent="0.35">
      <c r="C10" s="198"/>
      <c r="D10" s="198"/>
      <c r="E10" s="198"/>
      <c r="F10" s="198"/>
      <c r="G10" s="198"/>
      <c r="H10" s="198"/>
      <c r="I10" s="198"/>
      <c r="J10" s="198"/>
    </row>
    <row r="11" spans="2:28" s="70" customFormat="1" ht="28" customHeight="1" x14ac:dyDescent="0.25">
      <c r="B11" s="81" t="s">
        <v>52</v>
      </c>
      <c r="C11" s="82" t="s">
        <v>53</v>
      </c>
      <c r="D11" s="82" t="s">
        <v>54</v>
      </c>
      <c r="E11" s="82" t="s">
        <v>55</v>
      </c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</row>
    <row r="12" spans="2:28" s="70" customFormat="1" ht="28" customHeight="1" x14ac:dyDescent="0.25">
      <c r="B12" s="84" t="s">
        <v>56</v>
      </c>
      <c r="C12" s="85">
        <v>7200000</v>
      </c>
      <c r="D12" s="86">
        <v>1760</v>
      </c>
      <c r="E12" s="87">
        <v>1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</row>
    <row r="13" spans="2:28" s="70" customFormat="1" ht="28" customHeight="1" x14ac:dyDescent="0.25">
      <c r="B13" s="84" t="s">
        <v>57</v>
      </c>
      <c r="C13" s="85">
        <v>7926545.454545456</v>
      </c>
      <c r="D13" s="86">
        <v>2000</v>
      </c>
      <c r="E13" s="87">
        <v>1.0000007418078161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spans="2:28" s="70" customFormat="1" ht="28" customHeight="1" x14ac:dyDescent="0.25">
      <c r="B14" s="84" t="s">
        <v>58</v>
      </c>
      <c r="C14" s="85">
        <v>0</v>
      </c>
      <c r="D14" s="86">
        <v>1378.0247330563013</v>
      </c>
      <c r="E14" s="87">
        <v>1</v>
      </c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 spans="2:28" s="70" customFormat="1" ht="28" customHeight="1" x14ac:dyDescent="0.25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</row>
    <row r="16" spans="2:28" s="70" customFormat="1" ht="28" customHeight="1" x14ac:dyDescent="0.25">
      <c r="B16" s="88" t="s">
        <v>59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</row>
    <row r="17" spans="2:27" s="70" customFormat="1" ht="28" customHeight="1" x14ac:dyDescent="0.25">
      <c r="B17" s="83"/>
      <c r="C17" s="82" t="s">
        <v>60</v>
      </c>
      <c r="D17" s="89">
        <v>0</v>
      </c>
      <c r="E17" s="89">
        <v>1.2500000000000001E-2</v>
      </c>
      <c r="F17" s="89">
        <v>2.5000000000000001E-2</v>
      </c>
      <c r="G17" s="89">
        <v>0.05</v>
      </c>
      <c r="H17" s="89">
        <v>0.1</v>
      </c>
      <c r="I17" s="89">
        <v>0.15</v>
      </c>
      <c r="J17" s="89">
        <v>0.2</v>
      </c>
      <c r="K17" s="89">
        <v>0.25</v>
      </c>
      <c r="L17" s="89">
        <v>0.3</v>
      </c>
      <c r="M17" s="89">
        <v>0.35</v>
      </c>
      <c r="N17" s="89">
        <v>0.4</v>
      </c>
      <c r="O17" s="89">
        <v>0.45</v>
      </c>
      <c r="P17" s="89">
        <v>0.5</v>
      </c>
      <c r="Q17" s="89">
        <v>0.55000000000000004</v>
      </c>
      <c r="R17" s="89">
        <v>0.6</v>
      </c>
      <c r="S17" s="89">
        <v>0.65</v>
      </c>
      <c r="T17" s="89">
        <v>0.7</v>
      </c>
      <c r="U17" s="89">
        <v>0.75</v>
      </c>
      <c r="V17" s="89">
        <v>0.8</v>
      </c>
      <c r="W17" s="89">
        <v>0.85</v>
      </c>
      <c r="X17" s="89">
        <v>0.9</v>
      </c>
      <c r="Y17" s="89">
        <v>0.95</v>
      </c>
      <c r="Z17" s="89">
        <v>1</v>
      </c>
      <c r="AA17" s="90">
        <v>0</v>
      </c>
    </row>
    <row r="18" spans="2:27" s="70" customFormat="1" ht="28" customHeight="1" x14ac:dyDescent="0.25">
      <c r="B18" s="91" t="s">
        <v>61</v>
      </c>
      <c r="C18" s="89">
        <v>1378.0247330563013</v>
      </c>
      <c r="D18" s="89">
        <v>1378.0247330563013</v>
      </c>
      <c r="E18" s="89">
        <v>1385.7994238930976</v>
      </c>
      <c r="F18" s="89">
        <v>1393.5741147298938</v>
      </c>
      <c r="G18" s="89">
        <v>1409.1234964034863</v>
      </c>
      <c r="H18" s="89">
        <v>1440.2222597506711</v>
      </c>
      <c r="I18" s="89">
        <v>1471.3210230978561</v>
      </c>
      <c r="J18" s="89">
        <v>1502.4197864450412</v>
      </c>
      <c r="K18" s="89">
        <v>1533.5185497922259</v>
      </c>
      <c r="L18" s="89">
        <v>1564.617313139411</v>
      </c>
      <c r="M18" s="89">
        <v>1595.7160764865957</v>
      </c>
      <c r="N18" s="89">
        <v>1626.8148398337808</v>
      </c>
      <c r="O18" s="89">
        <v>1657.9136031809658</v>
      </c>
      <c r="P18" s="89">
        <v>1689.0123665281508</v>
      </c>
      <c r="Q18" s="89">
        <v>1720.1111298753356</v>
      </c>
      <c r="R18" s="89">
        <v>1751.2098932225206</v>
      </c>
      <c r="S18" s="89">
        <v>1782.3086565697054</v>
      </c>
      <c r="T18" s="89">
        <v>1813.4074199168904</v>
      </c>
      <c r="U18" s="89">
        <v>1844.5061832640754</v>
      </c>
      <c r="V18" s="89">
        <v>1875.6049466112604</v>
      </c>
      <c r="W18" s="89">
        <v>1906.7037099584452</v>
      </c>
      <c r="X18" s="89">
        <v>1937.8024733056302</v>
      </c>
      <c r="Y18" s="89">
        <v>1968.901236652815</v>
      </c>
      <c r="Z18" s="89">
        <v>2000</v>
      </c>
      <c r="AA18" s="89" t="s">
        <v>55</v>
      </c>
    </row>
    <row r="19" spans="2:27" s="70" customFormat="1" ht="28" customHeight="1" x14ac:dyDescent="0.25">
      <c r="B19" s="91" t="s">
        <v>62</v>
      </c>
      <c r="C19" s="89"/>
      <c r="D19" s="89">
        <v>0</v>
      </c>
      <c r="E19" s="89">
        <v>2545681.4633063432</v>
      </c>
      <c r="F19" s="89">
        <v>3094142.1314413105</v>
      </c>
      <c r="G19" s="89">
        <v>3755859.8662634762</v>
      </c>
      <c r="H19" s="89">
        <v>4547156.7025870914</v>
      </c>
      <c r="I19" s="89">
        <v>5074102.6834499808</v>
      </c>
      <c r="J19" s="89">
        <v>5476159.0709506264</v>
      </c>
      <c r="K19" s="89">
        <v>5802872.0908781597</v>
      </c>
      <c r="L19" s="89">
        <v>6078254.9369944185</v>
      </c>
      <c r="M19" s="89">
        <v>6315981.9442815781</v>
      </c>
      <c r="N19" s="89">
        <v>6524668.1338251559</v>
      </c>
      <c r="O19" s="89">
        <v>6710134.0276329797</v>
      </c>
      <c r="P19" s="89">
        <v>6876519.699183519</v>
      </c>
      <c r="Q19" s="89">
        <v>7026888.7288373178</v>
      </c>
      <c r="R19" s="89">
        <v>7163580.4493126702</v>
      </c>
      <c r="S19" s="89">
        <v>7288427.4655726152</v>
      </c>
      <c r="T19" s="89">
        <v>7402896.2998099485</v>
      </c>
      <c r="U19" s="89">
        <v>7508181.839519701</v>
      </c>
      <c r="V19" s="89">
        <v>7605272.8085032273</v>
      </c>
      <c r="W19" s="89">
        <v>7694998.3939894699</v>
      </c>
      <c r="X19" s="89">
        <v>7778062.2357669836</v>
      </c>
      <c r="Y19" s="89">
        <v>7855067.7103652302</v>
      </c>
      <c r="Z19" s="89">
        <v>7926537.077990395</v>
      </c>
      <c r="AA19" s="89">
        <v>1</v>
      </c>
    </row>
    <row r="20" spans="2:27" s="70" customFormat="1" ht="28" customHeight="1" x14ac:dyDescent="0.25">
      <c r="B20" s="92"/>
      <c r="C20" s="89"/>
      <c r="D20" s="89">
        <v>68.901236652815072</v>
      </c>
      <c r="E20" s="89">
        <v>69.289971194654882</v>
      </c>
      <c r="F20" s="89">
        <v>69.678705736494692</v>
      </c>
      <c r="G20" s="89">
        <v>70.456174820174326</v>
      </c>
      <c r="H20" s="89">
        <v>72.011112987533551</v>
      </c>
      <c r="I20" s="89">
        <v>73.566051154892804</v>
      </c>
      <c r="J20" s="89">
        <v>75.120989322252058</v>
      </c>
      <c r="K20" s="89">
        <v>76.675927489611297</v>
      </c>
      <c r="L20" s="89">
        <v>78.230865656970551</v>
      </c>
      <c r="M20" s="89">
        <v>79.785803824329776</v>
      </c>
      <c r="N20" s="89">
        <v>81.340741991689043</v>
      </c>
      <c r="O20" s="89">
        <v>82.895680159048297</v>
      </c>
      <c r="P20" s="89">
        <v>84.450618326407536</v>
      </c>
      <c r="Q20" s="89">
        <v>86.005556493766775</v>
      </c>
      <c r="R20" s="89">
        <v>87.560494661126029</v>
      </c>
      <c r="S20" s="89">
        <v>89.115432828485268</v>
      </c>
      <c r="T20" s="89">
        <v>90.670370995844522</v>
      </c>
      <c r="U20" s="89">
        <v>92.225309163203775</v>
      </c>
      <c r="V20" s="89">
        <v>93.780247330563014</v>
      </c>
      <c r="W20" s="89">
        <v>95.335185497922254</v>
      </c>
      <c r="X20" s="89">
        <v>96.890123665281507</v>
      </c>
      <c r="Y20" s="89">
        <v>98.445061832640747</v>
      </c>
      <c r="Z20" s="89">
        <v>100</v>
      </c>
      <c r="AA20" s="89">
        <v>0</v>
      </c>
    </row>
    <row r="21" spans="2:27" s="70" customFormat="1" ht="28" customHeight="1" x14ac:dyDescent="0.25">
      <c r="B21" s="91" t="s">
        <v>63</v>
      </c>
      <c r="C21" s="89">
        <v>1592.2222597506709</v>
      </c>
      <c r="D21" s="89">
        <v>1592.2222597506709</v>
      </c>
      <c r="E21" s="89">
        <v>1597.3194815037875</v>
      </c>
      <c r="F21" s="89">
        <v>1602.4167032569042</v>
      </c>
      <c r="G21" s="89">
        <v>1612.6111467631374</v>
      </c>
      <c r="H21" s="89">
        <v>1633.0000337756037</v>
      </c>
      <c r="I21" s="89">
        <v>1653.3889207880702</v>
      </c>
      <c r="J21" s="89">
        <v>1673.7778078005367</v>
      </c>
      <c r="K21" s="89">
        <v>1694.1666948130032</v>
      </c>
      <c r="L21" s="89">
        <v>1714.5555818254697</v>
      </c>
      <c r="M21" s="89">
        <v>1734.944468837936</v>
      </c>
      <c r="N21" s="89">
        <v>1755.3333558504025</v>
      </c>
      <c r="O21" s="89">
        <v>1775.7222428628691</v>
      </c>
      <c r="P21" s="89">
        <v>1796.1111298753353</v>
      </c>
      <c r="Q21" s="89">
        <v>1816.5000168878018</v>
      </c>
      <c r="R21" s="89">
        <v>1836.8889039002684</v>
      </c>
      <c r="S21" s="89">
        <v>1857.2777909127349</v>
      </c>
      <c r="T21" s="89">
        <v>1877.6666779252014</v>
      </c>
      <c r="U21" s="89">
        <v>1898.0555649376677</v>
      </c>
      <c r="V21" s="89">
        <v>1918.4444519501342</v>
      </c>
      <c r="W21" s="89">
        <v>1938.8333389626007</v>
      </c>
      <c r="X21" s="89">
        <v>1959.222225975067</v>
      </c>
      <c r="Y21" s="89">
        <v>1979.6111129875335</v>
      </c>
      <c r="Z21" s="89">
        <v>2000</v>
      </c>
      <c r="AA21" s="89" t="s">
        <v>55</v>
      </c>
    </row>
    <row r="22" spans="2:27" s="70" customFormat="1" ht="28" customHeight="1" x14ac:dyDescent="0.25">
      <c r="B22" s="91" t="s">
        <v>64</v>
      </c>
      <c r="C22" s="89"/>
      <c r="D22" s="89">
        <v>0</v>
      </c>
      <c r="E22" s="89">
        <v>2095130.5054590988</v>
      </c>
      <c r="F22" s="89">
        <v>2547422.6425301218</v>
      </c>
      <c r="G22" s="89">
        <v>3094412.983975328</v>
      </c>
      <c r="H22" s="89">
        <v>3751698.0192393158</v>
      </c>
      <c r="I22" s="89">
        <v>4192469.0894607436</v>
      </c>
      <c r="J22" s="89">
        <v>4531196.0088529307</v>
      </c>
      <c r="K22" s="89">
        <v>4808497.3267837027</v>
      </c>
      <c r="L22" s="89">
        <v>5044036.0404080003</v>
      </c>
      <c r="M22" s="89">
        <v>5248995.7600574298</v>
      </c>
      <c r="N22" s="89">
        <v>5430413.505535257</v>
      </c>
      <c r="O22" s="89">
        <v>5593037.4258934986</v>
      </c>
      <c r="P22" s="89">
        <v>5740240.1389723495</v>
      </c>
      <c r="Q22" s="89">
        <v>5874513.6279520299</v>
      </c>
      <c r="R22" s="89">
        <v>5997757.7364612781</v>
      </c>
      <c r="S22" s="89">
        <v>6111458.2325548613</v>
      </c>
      <c r="T22" s="89">
        <v>6216801.8849104112</v>
      </c>
      <c r="U22" s="89">
        <v>6314753.7021038458</v>
      </c>
      <c r="V22" s="89">
        <v>6406110.4478362147</v>
      </c>
      <c r="W22" s="89">
        <v>6491538.7343193563</v>
      </c>
      <c r="X22" s="89">
        <v>6571602.7767535467</v>
      </c>
      <c r="Y22" s="89">
        <v>6646785.0292391051</v>
      </c>
      <c r="Z22" s="89">
        <v>6717501.8038871791</v>
      </c>
      <c r="AA22" s="89">
        <v>0.9</v>
      </c>
    </row>
    <row r="23" spans="2:27" s="70" customFormat="1" ht="28" customHeight="1" x14ac:dyDescent="0.25">
      <c r="B23" s="92"/>
      <c r="C23" s="89"/>
      <c r="D23" s="89">
        <v>79.611112987533545</v>
      </c>
      <c r="E23" s="89">
        <v>79.865974075189371</v>
      </c>
      <c r="F23" s="89">
        <v>80.120835162845211</v>
      </c>
      <c r="G23" s="89">
        <v>80.630557338156876</v>
      </c>
      <c r="H23" s="89">
        <v>81.650001688780179</v>
      </c>
      <c r="I23" s="89">
        <v>82.66944603940351</v>
      </c>
      <c r="J23" s="89">
        <v>83.688890390026842</v>
      </c>
      <c r="K23" s="89">
        <v>84.708334740650159</v>
      </c>
      <c r="L23" s="89">
        <v>85.72777909127349</v>
      </c>
      <c r="M23" s="89">
        <v>86.747223441896807</v>
      </c>
      <c r="N23" s="89">
        <v>87.766667792520124</v>
      </c>
      <c r="O23" s="89">
        <v>88.786112143143441</v>
      </c>
      <c r="P23" s="89">
        <v>89.805556493766773</v>
      </c>
      <c r="Q23" s="89">
        <v>90.82500084439009</v>
      </c>
      <c r="R23" s="89">
        <v>91.844445195013407</v>
      </c>
      <c r="S23" s="89">
        <v>92.863889545636752</v>
      </c>
      <c r="T23" s="89">
        <v>93.883333896260069</v>
      </c>
      <c r="U23" s="89">
        <v>94.902778246883372</v>
      </c>
      <c r="V23" s="89">
        <v>95.922222597506718</v>
      </c>
      <c r="W23" s="89">
        <v>96.941666948130035</v>
      </c>
      <c r="X23" s="89">
        <v>97.961111298753352</v>
      </c>
      <c r="Y23" s="89">
        <v>98.980555649376683</v>
      </c>
      <c r="Z23" s="89">
        <v>100</v>
      </c>
      <c r="AA23" s="89">
        <v>0</v>
      </c>
    </row>
    <row r="24" spans="2:27" s="70" customFormat="1" ht="28" customHeight="1" x14ac:dyDescent="0.25">
      <c r="B24" s="91" t="s">
        <v>65</v>
      </c>
      <c r="C24" s="89">
        <v>1806.4197864450409</v>
      </c>
      <c r="D24" s="89">
        <v>1806.4197864450409</v>
      </c>
      <c r="E24" s="89">
        <v>1808.8395391144779</v>
      </c>
      <c r="F24" s="89">
        <v>1811.2592917839149</v>
      </c>
      <c r="G24" s="89">
        <v>1816.0987971227889</v>
      </c>
      <c r="H24" s="89">
        <v>1825.7778078005367</v>
      </c>
      <c r="I24" s="89">
        <v>1835.4568184782847</v>
      </c>
      <c r="J24" s="89">
        <v>1845.1358291560327</v>
      </c>
      <c r="K24" s="89">
        <v>1854.8148398337808</v>
      </c>
      <c r="L24" s="89">
        <v>1864.4938505115288</v>
      </c>
      <c r="M24" s="89">
        <v>1874.1728611892765</v>
      </c>
      <c r="N24" s="89">
        <v>1883.8518718670246</v>
      </c>
      <c r="O24" s="89">
        <v>1893.5308825447726</v>
      </c>
      <c r="P24" s="89">
        <v>1903.2098932225203</v>
      </c>
      <c r="Q24" s="89">
        <v>1912.8889039002684</v>
      </c>
      <c r="R24" s="89">
        <v>1922.5679145780164</v>
      </c>
      <c r="S24" s="89">
        <v>1932.2469252557644</v>
      </c>
      <c r="T24" s="89">
        <v>1941.9259359335124</v>
      </c>
      <c r="U24" s="89">
        <v>1951.6049466112602</v>
      </c>
      <c r="V24" s="89">
        <v>1961.2839572890082</v>
      </c>
      <c r="W24" s="89">
        <v>1970.9629679667562</v>
      </c>
      <c r="X24" s="89">
        <v>1980.641978644504</v>
      </c>
      <c r="Y24" s="89">
        <v>1990.320989322252</v>
      </c>
      <c r="Z24" s="89">
        <v>2000</v>
      </c>
      <c r="AA24" s="89" t="s">
        <v>55</v>
      </c>
    </row>
    <row r="25" spans="2:27" s="70" customFormat="1" ht="28" customHeight="1" x14ac:dyDescent="0.25">
      <c r="B25" s="91" t="s">
        <v>66</v>
      </c>
      <c r="C25" s="89"/>
      <c r="D25" s="89">
        <v>0</v>
      </c>
      <c r="E25" s="89">
        <v>1559762.6698403128</v>
      </c>
      <c r="F25" s="89">
        <v>1897319.4007736698</v>
      </c>
      <c r="G25" s="89">
        <v>2306759.3369547152</v>
      </c>
      <c r="H25" s="89">
        <v>2801710.6183486474</v>
      </c>
      <c r="I25" s="89">
        <v>3136459.0661806231</v>
      </c>
      <c r="J25" s="89">
        <v>3395938.933308485</v>
      </c>
      <c r="K25" s="89">
        <v>3610243.8427883689</v>
      </c>
      <c r="L25" s="89">
        <v>3793921.019730127</v>
      </c>
      <c r="M25" s="89">
        <v>3955232.636985559</v>
      </c>
      <c r="N25" s="89">
        <v>4099369.9967170395</v>
      </c>
      <c r="O25" s="89">
        <v>4229830.7446518997</v>
      </c>
      <c r="P25" s="89">
        <v>4349095.5418341681</v>
      </c>
      <c r="Q25" s="89">
        <v>4458994.4920037631</v>
      </c>
      <c r="R25" s="89">
        <v>4560920.6139992652</v>
      </c>
      <c r="S25" s="89">
        <v>4655961.5189517159</v>
      </c>
      <c r="T25" s="89">
        <v>4744984.4559435472</v>
      </c>
      <c r="U25" s="89">
        <v>4828693.3596385913</v>
      </c>
      <c r="V25" s="89">
        <v>4907668.3514456907</v>
      </c>
      <c r="W25" s="89">
        <v>4982393.8401000965</v>
      </c>
      <c r="X25" s="89">
        <v>5053278.9829020863</v>
      </c>
      <c r="Y25" s="89">
        <v>5120672.889630842</v>
      </c>
      <c r="Z25" s="89">
        <v>5184876.12314557</v>
      </c>
      <c r="AA25" s="89">
        <v>0.8</v>
      </c>
    </row>
    <row r="26" spans="2:27" s="70" customFormat="1" ht="28" customHeight="1" x14ac:dyDescent="0.25">
      <c r="B26" s="92"/>
      <c r="C26" s="89"/>
      <c r="D26" s="89">
        <v>90.320989322252046</v>
      </c>
      <c r="E26" s="89">
        <v>90.441976955723902</v>
      </c>
      <c r="F26" s="89">
        <v>90.562964589195744</v>
      </c>
      <c r="G26" s="89">
        <v>90.804939856139441</v>
      </c>
      <c r="H26" s="89">
        <v>91.288890390026836</v>
      </c>
      <c r="I26" s="89">
        <v>91.772840923914231</v>
      </c>
      <c r="J26" s="89">
        <v>92.25679145780164</v>
      </c>
      <c r="K26" s="89">
        <v>92.740741991689035</v>
      </c>
      <c r="L26" s="89">
        <v>93.22469252557643</v>
      </c>
      <c r="M26" s="89">
        <v>93.708643059463824</v>
      </c>
      <c r="N26" s="89">
        <v>94.192593593351219</v>
      </c>
      <c r="O26" s="89">
        <v>94.676544127238628</v>
      </c>
      <c r="P26" s="89">
        <v>95.160494661126023</v>
      </c>
      <c r="Q26" s="89">
        <v>95.644445195013418</v>
      </c>
      <c r="R26" s="89">
        <v>96.128395728900813</v>
      </c>
      <c r="S26" s="89">
        <v>96.612346262788222</v>
      </c>
      <c r="T26" s="89">
        <v>97.096296796675617</v>
      </c>
      <c r="U26" s="89">
        <v>97.580247330563012</v>
      </c>
      <c r="V26" s="89">
        <v>98.064197864450406</v>
      </c>
      <c r="W26" s="89">
        <v>98.548148398337815</v>
      </c>
      <c r="X26" s="89">
        <v>99.032098932225196</v>
      </c>
      <c r="Y26" s="89">
        <v>99.516049466112605</v>
      </c>
      <c r="Z26" s="89">
        <v>100</v>
      </c>
      <c r="AA26" s="89" t="s">
        <v>46</v>
      </c>
    </row>
    <row r="27" spans="2:27" s="70" customFormat="1" ht="28" customHeight="1" x14ac:dyDescent="0.25">
      <c r="B27" s="91" t="s">
        <v>67</v>
      </c>
      <c r="C27" s="89">
        <v>2020.617313139411</v>
      </c>
      <c r="D27" s="89">
        <v>2020.617313139411</v>
      </c>
      <c r="E27" s="89">
        <v>2020.3595967251683</v>
      </c>
      <c r="F27" s="89">
        <v>2020.1018803109257</v>
      </c>
      <c r="G27" s="89">
        <v>2019.5864474824405</v>
      </c>
      <c r="H27" s="89">
        <v>2018.5555818254697</v>
      </c>
      <c r="I27" s="89">
        <v>2017.5247161684993</v>
      </c>
      <c r="J27" s="89">
        <v>2016.4938505115288</v>
      </c>
      <c r="K27" s="89">
        <v>2015.4629848545583</v>
      </c>
      <c r="L27" s="89">
        <v>2014.4321191975878</v>
      </c>
      <c r="M27" s="89">
        <v>2013.4012535406171</v>
      </c>
      <c r="N27" s="89">
        <v>2012.3703878836466</v>
      </c>
      <c r="O27" s="89">
        <v>2011.3395222266761</v>
      </c>
      <c r="P27" s="89">
        <v>2010.3086565697054</v>
      </c>
      <c r="Q27" s="89">
        <v>2009.2777909127349</v>
      </c>
      <c r="R27" s="89">
        <v>2008.2469252557644</v>
      </c>
      <c r="S27" s="89">
        <v>2007.2160595987939</v>
      </c>
      <c r="T27" s="89">
        <v>2006.1851939418234</v>
      </c>
      <c r="U27" s="89">
        <v>2005.1543282848527</v>
      </c>
      <c r="V27" s="89">
        <v>2004.1234626278822</v>
      </c>
      <c r="W27" s="89">
        <v>2003.0925969709117</v>
      </c>
      <c r="X27" s="89">
        <v>2002.061731313941</v>
      </c>
      <c r="Y27" s="89">
        <v>2001.0308656569705</v>
      </c>
      <c r="Z27" s="89">
        <v>2000</v>
      </c>
      <c r="AA27" s="89" t="s">
        <v>55</v>
      </c>
    </row>
    <row r="28" spans="2:27" s="70" customFormat="1" ht="28" customHeight="1" x14ac:dyDescent="0.25">
      <c r="B28" s="91" t="s">
        <v>68</v>
      </c>
      <c r="C28" s="89"/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89">
        <v>0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89">
        <v>0</v>
      </c>
      <c r="Y28" s="89">
        <v>0</v>
      </c>
      <c r="Z28" s="89">
        <v>0</v>
      </c>
      <c r="AA28" s="89">
        <v>0.7</v>
      </c>
    </row>
    <row r="29" spans="2:27" s="70" customFormat="1" ht="28" customHeight="1" x14ac:dyDescent="0.25">
      <c r="B29" s="93"/>
      <c r="C29" s="83"/>
      <c r="D29" s="89">
        <v>101.03086565697055</v>
      </c>
      <c r="E29" s="89">
        <v>101.01797983625842</v>
      </c>
      <c r="F29" s="89">
        <v>101.00509401554629</v>
      </c>
      <c r="G29" s="89">
        <v>100.97932237412202</v>
      </c>
      <c r="H29" s="89">
        <v>100.92777909127348</v>
      </c>
      <c r="I29" s="89">
        <v>100.87623580842495</v>
      </c>
      <c r="J29" s="89">
        <v>100.82469252557644</v>
      </c>
      <c r="K29" s="89">
        <v>100.77314924272791</v>
      </c>
      <c r="L29" s="89">
        <v>100.72160595987938</v>
      </c>
      <c r="M29" s="89">
        <v>100.67006267703084</v>
      </c>
      <c r="N29" s="89">
        <v>100.61851939418234</v>
      </c>
      <c r="O29" s="89">
        <v>100.5669761113338</v>
      </c>
      <c r="P29" s="89">
        <v>100.51543282848527</v>
      </c>
      <c r="Q29" s="89">
        <v>100.46388954563675</v>
      </c>
      <c r="R29" s="89">
        <v>100.4123462627882</v>
      </c>
      <c r="S29" s="89">
        <v>100.36080297993971</v>
      </c>
      <c r="T29" s="89">
        <v>100.30925969709116</v>
      </c>
      <c r="U29" s="89">
        <v>100.25771641424264</v>
      </c>
      <c r="V29" s="89">
        <v>100.20617313139411</v>
      </c>
      <c r="W29" s="89">
        <v>100.1546298485456</v>
      </c>
      <c r="X29" s="89">
        <v>100.10308656569704</v>
      </c>
      <c r="Y29" s="89">
        <v>100.05154328284853</v>
      </c>
      <c r="Z29" s="89">
        <v>100</v>
      </c>
      <c r="AA29" s="89">
        <v>0</v>
      </c>
    </row>
    <row r="30" spans="2:27" s="70" customFormat="1" ht="28" customHeight="1" x14ac:dyDescent="0.25">
      <c r="B30" s="91" t="s">
        <v>69</v>
      </c>
      <c r="C30" s="89">
        <v>2234.8148398337808</v>
      </c>
      <c r="D30" s="89">
        <v>2234.8148398337808</v>
      </c>
      <c r="E30" s="89">
        <v>2231.8796543358585</v>
      </c>
      <c r="F30" s="89">
        <v>2228.9444688379363</v>
      </c>
      <c r="G30" s="89">
        <v>2223.0740978420918</v>
      </c>
      <c r="H30" s="89">
        <v>2211.3333558504028</v>
      </c>
      <c r="I30" s="89">
        <v>2199.5926138587138</v>
      </c>
      <c r="J30" s="89">
        <v>2187.8518718670248</v>
      </c>
      <c r="K30" s="89">
        <v>2176.1111298753358</v>
      </c>
      <c r="L30" s="89">
        <v>2164.3703878836463</v>
      </c>
      <c r="M30" s="89">
        <v>2152.6296458919574</v>
      </c>
      <c r="N30" s="89">
        <v>2140.8889039002684</v>
      </c>
      <c r="O30" s="89">
        <v>2129.1481619085794</v>
      </c>
      <c r="P30" s="89">
        <v>2117.4074199168904</v>
      </c>
      <c r="Q30" s="89">
        <v>2105.6666779252014</v>
      </c>
      <c r="R30" s="89">
        <v>2093.9259359335124</v>
      </c>
      <c r="S30" s="89">
        <v>2082.1851939418234</v>
      </c>
      <c r="T30" s="89">
        <v>2070.4444519501344</v>
      </c>
      <c r="U30" s="89">
        <v>2058.703709958445</v>
      </c>
      <c r="V30" s="89">
        <v>2046.9629679667562</v>
      </c>
      <c r="W30" s="89">
        <v>2035.2222259750672</v>
      </c>
      <c r="X30" s="89">
        <v>2023.481483983378</v>
      </c>
      <c r="Y30" s="89">
        <v>2011.740741991689</v>
      </c>
      <c r="Z30" s="89">
        <v>2000</v>
      </c>
      <c r="AA30" s="89" t="s">
        <v>55</v>
      </c>
    </row>
    <row r="31" spans="2:27" s="70" customFormat="1" ht="27.75" customHeight="1" x14ac:dyDescent="0.25">
      <c r="B31" s="91" t="s">
        <v>70</v>
      </c>
      <c r="C31" s="89"/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89">
        <v>0</v>
      </c>
      <c r="Q31" s="89">
        <v>0</v>
      </c>
      <c r="R31" s="89">
        <v>0</v>
      </c>
      <c r="S31" s="89">
        <v>0</v>
      </c>
      <c r="T31" s="89">
        <v>0</v>
      </c>
      <c r="U31" s="89">
        <v>0</v>
      </c>
      <c r="V31" s="89">
        <v>0</v>
      </c>
      <c r="W31" s="89">
        <v>0</v>
      </c>
      <c r="X31" s="89">
        <v>0</v>
      </c>
      <c r="Y31" s="89">
        <v>0</v>
      </c>
      <c r="Z31" s="89">
        <v>0</v>
      </c>
      <c r="AA31" s="89">
        <v>0.6</v>
      </c>
    </row>
    <row r="32" spans="2:27" s="70" customFormat="1" ht="28" customHeight="1" x14ac:dyDescent="0.25">
      <c r="B32" s="92"/>
      <c r="C32" s="89"/>
      <c r="D32" s="89">
        <v>111.74074199168903</v>
      </c>
      <c r="E32" s="89">
        <v>111.59398271679292</v>
      </c>
      <c r="F32" s="89">
        <v>111.44722344189681</v>
      </c>
      <c r="G32" s="89">
        <v>111.15370489210459</v>
      </c>
      <c r="H32" s="89">
        <v>110.56666779252014</v>
      </c>
      <c r="I32" s="89">
        <v>109.97963069293569</v>
      </c>
      <c r="J32" s="89">
        <v>109.39259359335122</v>
      </c>
      <c r="K32" s="89">
        <v>108.8055564937668</v>
      </c>
      <c r="L32" s="89">
        <v>108.21851939418232</v>
      </c>
      <c r="M32" s="89">
        <v>107.63148229459787</v>
      </c>
      <c r="N32" s="89">
        <v>107.04444519501341</v>
      </c>
      <c r="O32" s="89">
        <v>106.45740809542896</v>
      </c>
      <c r="P32" s="89">
        <v>105.87037099584451</v>
      </c>
      <c r="Q32" s="89">
        <v>105.28333389626007</v>
      </c>
      <c r="R32" s="89">
        <v>104.69629679667563</v>
      </c>
      <c r="S32" s="89">
        <v>104.10925969709118</v>
      </c>
      <c r="T32" s="89">
        <v>103.52222259750673</v>
      </c>
      <c r="U32" s="89">
        <v>102.93518549792225</v>
      </c>
      <c r="V32" s="89">
        <v>102.34814839833781</v>
      </c>
      <c r="W32" s="89">
        <v>101.76111129875336</v>
      </c>
      <c r="X32" s="89">
        <v>101.1740741991689</v>
      </c>
      <c r="Y32" s="89">
        <v>100.58703709958445</v>
      </c>
      <c r="Z32" s="89">
        <v>100</v>
      </c>
      <c r="AA32" s="89" t="s">
        <v>46</v>
      </c>
    </row>
    <row r="33" spans="2:27" s="70" customFormat="1" ht="28" customHeight="1" x14ac:dyDescent="0.25">
      <c r="B33" s="91" t="s">
        <v>71</v>
      </c>
      <c r="C33" s="89">
        <v>1163.8272063619313</v>
      </c>
      <c r="D33" s="89">
        <v>1163.8272063619313</v>
      </c>
      <c r="E33" s="89">
        <v>1174.2793662824072</v>
      </c>
      <c r="F33" s="89">
        <v>1184.7315262028831</v>
      </c>
      <c r="G33" s="89">
        <v>1205.6358460438348</v>
      </c>
      <c r="H33" s="89">
        <v>1247.4444857257381</v>
      </c>
      <c r="I33" s="89">
        <v>1289.2531254076416</v>
      </c>
      <c r="J33" s="89">
        <v>1331.0617650895451</v>
      </c>
      <c r="K33" s="89">
        <v>1372.8704047714484</v>
      </c>
      <c r="L33" s="89">
        <v>1414.6790444533519</v>
      </c>
      <c r="M33" s="89">
        <v>1456.4876841352552</v>
      </c>
      <c r="N33" s="89">
        <v>1498.2963238171587</v>
      </c>
      <c r="O33" s="89">
        <v>1540.1049634990623</v>
      </c>
      <c r="P33" s="89">
        <v>1581.9136031809658</v>
      </c>
      <c r="Q33" s="89">
        <v>1623.7222428628691</v>
      </c>
      <c r="R33" s="89">
        <v>1665.5308825447726</v>
      </c>
      <c r="S33" s="89">
        <v>1707.3395222266759</v>
      </c>
      <c r="T33" s="89">
        <v>1749.1481619085794</v>
      </c>
      <c r="U33" s="89">
        <v>1790.9568015904829</v>
      </c>
      <c r="V33" s="89">
        <v>1832.7654412723864</v>
      </c>
      <c r="W33" s="89">
        <v>1874.5740809542897</v>
      </c>
      <c r="X33" s="89">
        <v>1916.3827206361932</v>
      </c>
      <c r="Y33" s="89">
        <v>1958.1913603180965</v>
      </c>
      <c r="Z33" s="89">
        <v>2000</v>
      </c>
      <c r="AA33" s="89" t="s">
        <v>55</v>
      </c>
    </row>
    <row r="34" spans="2:27" s="70" customFormat="1" ht="28" customHeight="1" x14ac:dyDescent="0.25">
      <c r="B34" s="91" t="s">
        <v>72</v>
      </c>
      <c r="C34" s="89"/>
      <c r="D34" s="89">
        <v>0</v>
      </c>
      <c r="E34" s="89">
        <v>2963199.6553896088</v>
      </c>
      <c r="F34" s="89">
        <v>3600569.9836608088</v>
      </c>
      <c r="G34" s="89">
        <v>4368053.3139511943</v>
      </c>
      <c r="H34" s="89">
        <v>5282149.6013977118</v>
      </c>
      <c r="I34" s="89">
        <v>5887331.8341609826</v>
      </c>
      <c r="J34" s="89">
        <v>6346294.1918540513</v>
      </c>
      <c r="K34" s="89">
        <v>6716895.1167067448</v>
      </c>
      <c r="L34" s="89">
        <v>7027204.715462883</v>
      </c>
      <c r="M34" s="89">
        <v>7293224.3694328573</v>
      </c>
      <c r="N34" s="89">
        <v>7525046.4896379728</v>
      </c>
      <c r="O34" s="89">
        <v>7729498.0402320568</v>
      </c>
      <c r="P34" s="89">
        <v>7911441.4141352335</v>
      </c>
      <c r="Q34" s="89">
        <v>8074479.9617849486</v>
      </c>
      <c r="R34" s="89">
        <v>8221369.6464632275</v>
      </c>
      <c r="S34" s="89">
        <v>8354273.3557460336</v>
      </c>
      <c r="T34" s="89">
        <v>8474925.4031727705</v>
      </c>
      <c r="U34" s="89">
        <v>8584742.0426152907</v>
      </c>
      <c r="V34" s="89">
        <v>8684898.1080536041</v>
      </c>
      <c r="W34" s="89">
        <v>8776381.6172937453</v>
      </c>
      <c r="X34" s="89">
        <v>8860033.5917393509</v>
      </c>
      <c r="Y34" s="89">
        <v>8936577.6894131005</v>
      </c>
      <c r="Z34" s="89">
        <v>9006642.6532212533</v>
      </c>
      <c r="AA34" s="89">
        <v>1.1000000000000001</v>
      </c>
    </row>
    <row r="35" spans="2:27" s="70" customFormat="1" ht="28" customHeight="1" x14ac:dyDescent="0.25">
      <c r="B35" s="93"/>
      <c r="C35" s="83"/>
      <c r="D35" s="89">
        <v>58.191360318096564</v>
      </c>
      <c r="E35" s="89">
        <v>58.713968314120358</v>
      </c>
      <c r="F35" s="89">
        <v>59.236576310144152</v>
      </c>
      <c r="G35" s="89">
        <v>60.281792302191739</v>
      </c>
      <c r="H35" s="89">
        <v>62.372224286286901</v>
      </c>
      <c r="I35" s="89">
        <v>64.462656270382084</v>
      </c>
      <c r="J35" s="89">
        <v>66.55308825447726</v>
      </c>
      <c r="K35" s="89">
        <v>68.643520238572421</v>
      </c>
      <c r="L35" s="89">
        <v>70.733952222667597</v>
      </c>
      <c r="M35" s="89">
        <v>72.824384206762758</v>
      </c>
      <c r="N35" s="89">
        <v>74.914816190857934</v>
      </c>
      <c r="O35" s="89">
        <v>77.00524817495311</v>
      </c>
      <c r="P35" s="89">
        <v>79.095680159048285</v>
      </c>
      <c r="Q35" s="89">
        <v>81.186112143143447</v>
      </c>
      <c r="R35" s="89">
        <v>83.276544127238623</v>
      </c>
      <c r="S35" s="89">
        <v>85.366976111333798</v>
      </c>
      <c r="T35" s="89">
        <v>87.457408095428974</v>
      </c>
      <c r="U35" s="89">
        <v>89.54784007952415</v>
      </c>
      <c r="V35" s="89">
        <v>91.638272063619326</v>
      </c>
      <c r="W35" s="89">
        <v>93.728704047714487</v>
      </c>
      <c r="X35" s="89">
        <v>95.819136031809663</v>
      </c>
      <c r="Y35" s="89">
        <v>97.909568015904824</v>
      </c>
      <c r="Z35" s="89">
        <v>100</v>
      </c>
      <c r="AA35" s="89">
        <v>0</v>
      </c>
    </row>
    <row r="36" spans="2:27" s="70" customFormat="1" ht="28" customHeight="1" x14ac:dyDescent="0.25">
      <c r="B36" s="93"/>
      <c r="C36" s="83"/>
      <c r="D36" s="93"/>
      <c r="E36" s="94"/>
      <c r="F36" s="83"/>
      <c r="G36" s="95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</row>
    <row r="37" spans="2:27" ht="28" customHeight="1" x14ac:dyDescent="0.35">
      <c r="B37" s="81" t="s">
        <v>73</v>
      </c>
      <c r="C37" s="83"/>
      <c r="D37" s="83"/>
      <c r="E37" s="96"/>
      <c r="F37" s="81" t="s">
        <v>74</v>
      </c>
      <c r="G37" s="81" t="s">
        <v>75</v>
      </c>
      <c r="H37" s="81" t="s">
        <v>76</v>
      </c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2:27" ht="28" customHeight="1" x14ac:dyDescent="0.35">
      <c r="B38" s="97" t="s">
        <v>77</v>
      </c>
      <c r="C38" s="98">
        <v>7200000</v>
      </c>
      <c r="D38" s="99">
        <v>88</v>
      </c>
      <c r="E38" s="96"/>
      <c r="F38" s="97">
        <v>3.5289999999999999</v>
      </c>
      <c r="G38" s="100">
        <v>7200000</v>
      </c>
      <c r="H38" s="97">
        <v>1760</v>
      </c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</row>
    <row r="39" spans="2:27" ht="28" customHeight="1" x14ac:dyDescent="0.35">
      <c r="B39" s="97" t="s">
        <v>78</v>
      </c>
      <c r="C39" s="98">
        <v>7926545.454545456</v>
      </c>
      <c r="D39" s="99">
        <v>100</v>
      </c>
      <c r="E39" s="96"/>
      <c r="F39" s="81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</row>
    <row r="40" spans="2:27" ht="28" customHeight="1" x14ac:dyDescent="0.35">
      <c r="B40" s="97" t="s">
        <v>79</v>
      </c>
      <c r="C40" s="101">
        <v>100</v>
      </c>
      <c r="D40" s="101">
        <v>100</v>
      </c>
      <c r="E40" s="96"/>
      <c r="F40" s="97" t="s">
        <v>79</v>
      </c>
      <c r="G40" s="102">
        <v>2000</v>
      </c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</row>
    <row r="41" spans="2:27" ht="28" customHeight="1" x14ac:dyDescent="0.35">
      <c r="B41" s="97" t="s">
        <v>80</v>
      </c>
      <c r="C41" s="101">
        <v>60</v>
      </c>
      <c r="D41" s="101">
        <v>60</v>
      </c>
      <c r="E41" s="96"/>
      <c r="F41" s="97" t="s">
        <v>80</v>
      </c>
      <c r="G41" s="97">
        <v>1200</v>
      </c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</row>
    <row r="42" spans="2:27" ht="28" customHeight="1" x14ac:dyDescent="0.35">
      <c r="B42" s="97" t="s">
        <v>76</v>
      </c>
      <c r="C42" s="101">
        <v>88</v>
      </c>
      <c r="D42" s="101">
        <v>88</v>
      </c>
      <c r="E42" s="96"/>
      <c r="F42" s="97" t="s">
        <v>81</v>
      </c>
      <c r="G42" s="103">
        <v>800</v>
      </c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</row>
    <row r="43" spans="2:27" ht="28" customHeight="1" x14ac:dyDescent="0.35">
      <c r="B43" s="97" t="s">
        <v>82</v>
      </c>
      <c r="C43" s="104">
        <v>0</v>
      </c>
      <c r="D43" s="98">
        <v>14400000.000000004</v>
      </c>
      <c r="E43" s="96"/>
      <c r="F43" s="97" t="s">
        <v>83</v>
      </c>
      <c r="G43" s="103">
        <v>-10</v>
      </c>
      <c r="H43" s="103">
        <v>-10</v>
      </c>
      <c r="I43" s="105" t="s">
        <v>84</v>
      </c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</row>
    <row r="44" spans="2:27" ht="28" customHeight="1" x14ac:dyDescent="0.35">
      <c r="B44" s="97" t="s">
        <v>85</v>
      </c>
      <c r="C44" s="101">
        <v>107.5</v>
      </c>
      <c r="D44" s="99">
        <v>107.5</v>
      </c>
      <c r="E44" s="96"/>
      <c r="F44" s="97" t="s">
        <v>86</v>
      </c>
      <c r="G44" s="103">
        <v>-0.5</v>
      </c>
      <c r="H44" s="103">
        <v>-0.5</v>
      </c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</row>
    <row r="45" spans="2:27" ht="28" customHeight="1" x14ac:dyDescent="0.35">
      <c r="B45" s="97" t="s">
        <v>87</v>
      </c>
      <c r="C45" s="101">
        <v>30</v>
      </c>
      <c r="D45" s="104">
        <v>720000</v>
      </c>
      <c r="E45" s="96"/>
      <c r="F45" s="97" t="s">
        <v>88</v>
      </c>
      <c r="G45" s="103">
        <v>60</v>
      </c>
      <c r="H45" s="100">
        <v>0</v>
      </c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</row>
    <row r="46" spans="2:27" ht="28" customHeight="1" x14ac:dyDescent="0.35">
      <c r="B46" s="97" t="s">
        <v>81</v>
      </c>
      <c r="C46" s="101">
        <v>80</v>
      </c>
      <c r="D46" s="104">
        <v>720000</v>
      </c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</row>
    <row r="47" spans="2:27" ht="28" customHeight="1" x14ac:dyDescent="0.35">
      <c r="B47" s="97" t="s">
        <v>89</v>
      </c>
      <c r="C47" s="101">
        <v>103.75</v>
      </c>
      <c r="D47" s="104">
        <v>720000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</row>
    <row r="48" spans="2:27" ht="28" customHeight="1" x14ac:dyDescent="0.35"/>
    <row r="49" s="69" customFormat="1" ht="15" hidden="1" customHeight="1" x14ac:dyDescent="0.35"/>
    <row r="50" s="69" customFormat="1" ht="15" hidden="1" customHeight="1" x14ac:dyDescent="0.35"/>
    <row r="51" s="69" customFormat="1" ht="15" hidden="1" customHeight="1" x14ac:dyDescent="0.35"/>
    <row r="52" s="69" customFormat="1" ht="15" hidden="1" customHeight="1" x14ac:dyDescent="0.35"/>
    <row r="53" s="69" customFormat="1" ht="15" hidden="1" customHeight="1" x14ac:dyDescent="0.35"/>
    <row r="54" s="69" customFormat="1" ht="15" hidden="1" customHeight="1" x14ac:dyDescent="0.35"/>
    <row r="55" s="69" customFormat="1" ht="15" hidden="1" customHeight="1" x14ac:dyDescent="0.35"/>
    <row r="56" s="69" customFormat="1" ht="15" hidden="1" customHeight="1" x14ac:dyDescent="0.35"/>
    <row r="57" s="69" customFormat="1" ht="15" hidden="1" customHeight="1" x14ac:dyDescent="0.35"/>
    <row r="58" s="69" customFormat="1" ht="15" hidden="1" customHeight="1" x14ac:dyDescent="0.35"/>
    <row r="59" s="69" customFormat="1" ht="15" hidden="1" customHeight="1" x14ac:dyDescent="0.35"/>
    <row r="60" s="69" customFormat="1" ht="15" hidden="1" customHeight="1" x14ac:dyDescent="0.35"/>
    <row r="61" s="69" customFormat="1" ht="15" hidden="1" customHeight="1" x14ac:dyDescent="0.35"/>
    <row r="62" s="69" customFormat="1" ht="15" hidden="1" customHeight="1" x14ac:dyDescent="0.35"/>
    <row r="63" s="69" customFormat="1" ht="15" hidden="1" customHeight="1" x14ac:dyDescent="0.35"/>
    <row r="64" s="69" customFormat="1" ht="15" hidden="1" customHeight="1" x14ac:dyDescent="0.35"/>
    <row r="65" s="69" customFormat="1" ht="15" hidden="1" customHeight="1" x14ac:dyDescent="0.35"/>
    <row r="66" s="69" customFormat="1" ht="15" hidden="1" customHeight="1" x14ac:dyDescent="0.35"/>
    <row r="67" s="69" customFormat="1" ht="15" hidden="1" customHeight="1" x14ac:dyDescent="0.35"/>
    <row r="68" s="69" customFormat="1" ht="15" hidden="1" customHeight="1" x14ac:dyDescent="0.35"/>
    <row r="69" s="69" customFormat="1" ht="15" hidden="1" customHeight="1" x14ac:dyDescent="0.35"/>
    <row r="70" s="69" customFormat="1" ht="15" hidden="1" customHeight="1" x14ac:dyDescent="0.35"/>
    <row r="71" s="69" customFormat="1" ht="15" hidden="1" customHeight="1" x14ac:dyDescent="0.35"/>
    <row r="72" s="69" customFormat="1" ht="15" hidden="1" customHeight="1" x14ac:dyDescent="0.35"/>
    <row r="73" s="69" customFormat="1" ht="15" hidden="1" customHeight="1" x14ac:dyDescent="0.35"/>
    <row r="74" s="69" customFormat="1" ht="15" hidden="1" customHeight="1" x14ac:dyDescent="0.35"/>
    <row r="75" s="69" customFormat="1" ht="15" hidden="1" customHeight="1" x14ac:dyDescent="0.35"/>
    <row r="76" s="69" customFormat="1" ht="15" hidden="1" customHeight="1" x14ac:dyDescent="0.35"/>
    <row r="77" s="69" customFormat="1" ht="15" hidden="1" customHeight="1" x14ac:dyDescent="0.35"/>
    <row r="78" s="69" customFormat="1" ht="15" hidden="1" customHeight="1" x14ac:dyDescent="0.35"/>
    <row r="79" s="69" customFormat="1" ht="15" hidden="1" customHeight="1" x14ac:dyDescent="0.35"/>
    <row r="80" s="69" customFormat="1" ht="15" hidden="1" customHeight="1" x14ac:dyDescent="0.35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Prijzenblad Perceel 1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 D.M. Matthesius</dc:creator>
  <cp:lastModifiedBy>Dorien D.M. Matthesius</cp:lastModifiedBy>
  <cp:lastPrinted>2021-04-23T08:28:15Z</cp:lastPrinted>
  <dcterms:created xsi:type="dcterms:W3CDTF">2021-04-16T12:27:11Z</dcterms:created>
  <dcterms:modified xsi:type="dcterms:W3CDTF">2023-11-16T09:06:49Z</dcterms:modified>
</cp:coreProperties>
</file>