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9000\"/>
    </mc:Choice>
  </mc:AlternateContent>
  <xr:revisionPtr revIDLastSave="0" documentId="13_ncr:1_{A46EFFBE-C54A-4735-933B-5DCEB83CD7AE}" xr6:coauthVersionLast="47" xr6:coauthVersionMax="47" xr10:uidLastSave="{00000000-0000-0000-0000-000000000000}"/>
  <bookViews>
    <workbookView xWindow="-57720" yWindow="-120" windowWidth="29040" windowHeight="15720" tabRatio="990" activeTab="1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Apple" sheetId="8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2" l="1"/>
  <c r="E6" i="12"/>
  <c r="E13" i="2"/>
  <c r="F13" i="2" s="1"/>
  <c r="E7" i="11"/>
  <c r="D14" i="2"/>
  <c r="E14" i="2" s="1"/>
  <c r="F14" i="2" s="1"/>
  <c r="D13" i="2"/>
  <c r="D11" i="2"/>
  <c r="E11" i="2" s="1"/>
  <c r="F11" i="2" s="1"/>
  <c r="D10" i="2"/>
  <c r="E10" i="2" s="1"/>
  <c r="F10" i="2" s="1"/>
  <c r="B11" i="2"/>
  <c r="B10" i="2"/>
  <c r="B12" i="2"/>
  <c r="D12" i="2"/>
  <c r="E12" i="2" s="1"/>
  <c r="F12" i="2" s="1"/>
  <c r="D9" i="2"/>
  <c r="E9" i="2" s="1"/>
  <c r="F9" i="2" s="1"/>
  <c r="D8" i="2"/>
  <c r="E8" i="2" s="1"/>
  <c r="F8" i="2" s="1"/>
  <c r="D7" i="2"/>
  <c r="E7" i="2" s="1"/>
  <c r="F7" i="2" s="1"/>
  <c r="B16" i="2"/>
  <c r="B14" i="2"/>
  <c r="B8" i="2"/>
  <c r="B9" i="2"/>
  <c r="B13" i="2"/>
  <c r="E5" i="12" l="1"/>
  <c r="E4" i="12"/>
  <c r="E5" i="11"/>
  <c r="E4" i="11"/>
  <c r="E8" i="11" l="1"/>
  <c r="E7" i="12"/>
  <c r="F17" i="2" s="1"/>
  <c r="F19" i="2" s="1"/>
  <c r="F16" i="2"/>
</calcChain>
</file>

<file path=xl/sharedStrings.xml><?xml version="1.0" encoding="utf-8"?>
<sst xmlns="http://schemas.openxmlformats.org/spreadsheetml/2006/main" count="197" uniqueCount="144">
  <si>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</si>
  <si>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</si>
  <si>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</si>
  <si>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</si>
  <si>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</si>
  <si>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</si>
  <si>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</si>
  <si>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Scherm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</si>
  <si>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</si>
  <si>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</si>
  <si>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</si>
  <si>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</si>
  <si>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</si>
  <si>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</si>
  <si>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</si>
  <si>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</si>
  <si>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</si>
  <si>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</si>
  <si>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</si>
  <si>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</si>
  <si>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</si>
  <si>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</si>
  <si>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</si>
  <si>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</si>
  <si>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</si>
  <si>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</si>
  <si>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</si>
  <si>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</si>
  <si>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</si>
  <si>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</si>
  <si>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</si>
  <si>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</si>
  <si>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</si>
  <si>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</si>
  <si>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</si>
  <si>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</si>
  <si>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Google-licentie meegeleverd</t>
  </si>
  <si>
    <t>Prijzenblad t.b.v. de gunning</t>
  </si>
  <si>
    <t>Model</t>
  </si>
  <si>
    <t>Materiaal</t>
  </si>
  <si>
    <t>Metaal of soortgelijk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</si>
  <si>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</si>
  <si>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</si>
  <si>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</si>
  <si>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</si>
  <si>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</si>
  <si>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</si>
  <si>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</si>
  <si>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</si>
  <si>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</si>
  <si>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</si>
  <si>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</si>
  <si>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</si>
  <si>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</si>
  <si>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</si>
  <si>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</si>
  <si>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</si>
  <si>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</si>
  <si>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</si>
  <si>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</si>
  <si>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</si>
  <si>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</si>
  <si>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</si>
  <si>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</si>
  <si>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</si>
  <si>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Opslagpercentage </t>
  </si>
  <si>
    <t xml:space="preserve">   </t>
  </si>
  <si>
    <t>1.1</t>
  </si>
  <si>
    <t xml:space="preserve">1.2 </t>
  </si>
  <si>
    <t>Oplaadkarren Chromebooks</t>
  </si>
  <si>
    <t>2.1</t>
  </si>
  <si>
    <t>1.2</t>
  </si>
  <si>
    <t>3.1</t>
  </si>
  <si>
    <t>3.2</t>
  </si>
  <si>
    <t>4.1</t>
  </si>
  <si>
    <t>5.1</t>
  </si>
  <si>
    <t>Accessoires</t>
  </si>
  <si>
    <t xml:space="preserve"> </t>
  </si>
  <si>
    <t>Laptops</t>
  </si>
  <si>
    <t>Desktops</t>
  </si>
  <si>
    <t>Monitoren Desktop</t>
  </si>
  <si>
    <t>Oplaadkasten iPads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</si>
  <si>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</si>
  <si>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</si>
  <si>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</si>
  <si>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Er dient een mogelijkheid te zijn om een verwisselbare aansluitkoppelstuk op de aansluiting te plaatsen, minimaal USB C</t>
  </si>
  <si>
    <t>De oplaadkar is voorzien van een 220V stopcontact (geaard en gezekerd)</t>
  </si>
  <si>
    <t>De kabels zijn volledig weggewerkt in de oplaadkar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</si>
  <si>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</si>
  <si>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</si>
  <si>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</si>
  <si>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</si>
  <si>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</si>
  <si>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</si>
  <si>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</si>
  <si>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</si>
  <si>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</si>
  <si>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</si>
  <si>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</si>
  <si>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</si>
  <si>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</si>
  <si>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Reparatietarieven</t>
  </si>
  <si>
    <t>6.1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</si>
  <si>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</si>
  <si>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</si>
  <si>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</si>
  <si>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</si>
  <si>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</si>
  <si>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</si>
  <si>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</si>
  <si>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</si>
  <si>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7.1</t>
  </si>
  <si>
    <t>Fictief aantal</t>
  </si>
  <si>
    <t>Prijs per stuk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</si>
  <si>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</si>
  <si>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</si>
  <si>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</si>
  <si>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Uitpakken en afvoeren verpakkingsmateriaal</t>
  </si>
  <si>
    <t>Afvoeren oude hardware inclusief het aanleveren van certificaten van vernietiging</t>
  </si>
  <si>
    <t xml:space="preserve">Korting- en/of Opslagpercentage </t>
  </si>
  <si>
    <t>Let op: kortingspercentage</t>
  </si>
  <si>
    <t>Apple</t>
  </si>
  <si>
    <t>Windows</t>
  </si>
  <si>
    <t>2.2</t>
  </si>
  <si>
    <t>2.3</t>
  </si>
  <si>
    <t>Totaal vergelijkingsprijs</t>
  </si>
  <si>
    <t>Korting- en of Opslag bedrag</t>
  </si>
  <si>
    <t>Vergelijkingsprijs</t>
  </si>
  <si>
    <t xml:space="preserve">Volledig werkend opleveren </t>
  </si>
  <si>
    <t>Overige diensten (optioneel)</t>
  </si>
  <si>
    <t xml:space="preserve">Leverancier kan de meest actuele iPad leveren. De opdrachtgever maakt bij de aanschaf een keuze voor het model binnen deze overeenkomst. </t>
  </si>
  <si>
    <t>Zinder Onderwijs</t>
  </si>
  <si>
    <t>Deventer</t>
  </si>
  <si>
    <t>*08185273</t>
  </si>
  <si>
    <t>Mevrouw de Haas</t>
  </si>
  <si>
    <t>Bestuurder</t>
  </si>
  <si>
    <t>Mitchel Vos</t>
  </si>
  <si>
    <t>085-2003991</t>
  </si>
  <si>
    <t>mvos@alpha-adviesbureau.nl</t>
  </si>
  <si>
    <t xml:space="preserve">Windows 11 PRO </t>
  </si>
  <si>
    <t>Fictieve uitgave per jaar</t>
  </si>
  <si>
    <t>Minimaal 10 uur batterijlading</t>
  </si>
  <si>
    <t>2 HDMI-aansluitingen en/of 2 displaypoort (mag ook een combinatie)</t>
  </si>
  <si>
    <t>Minimaal 64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</si>
</sst>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0" fontId="8" fillId="0" borderId="1" xfId="0" applyFont="1" applyBorder="1"/>
    <xf numFmtId="44" fontId="8" fillId="0" borderId="1" xfId="1" applyFont="1" applyFill="1" applyBorder="1" applyProtection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44" fontId="7" fillId="0" borderId="1" xfId="1" applyFont="1" applyFill="1" applyBorder="1"/>
    <xf numFmtId="44" fontId="7" fillId="0" borderId="14" xfId="1" applyFont="1" applyFill="1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G15" sqref="G15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14" t="s">
        <v>18</v>
      </c>
      <c r="B1" s="11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7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14" t="s">
        <v>95</v>
      </c>
      <c r="B3" s="11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55" t="s">
        <v>19</v>
      </c>
      <c r="B4" s="20" t="s">
        <v>131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55" t="s">
        <v>20</v>
      </c>
      <c r="B5" s="20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55" t="s">
        <v>21</v>
      </c>
      <c r="B6" s="21" t="s">
        <v>133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55" t="s">
        <v>22</v>
      </c>
      <c r="B7" s="20" t="s">
        <v>134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3">
      <c r="A8" s="55" t="s">
        <v>23</v>
      </c>
      <c r="B8" s="20" t="s">
        <v>135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1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4">
      <c r="A10" s="115" t="s">
        <v>24</v>
      </c>
      <c r="B10" s="11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55" t="s">
        <v>97</v>
      </c>
      <c r="B11" s="22" t="s">
        <v>136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3">
      <c r="A12" s="55" t="s">
        <v>98</v>
      </c>
      <c r="B12" s="23" t="s">
        <v>137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55" t="s">
        <v>99</v>
      </c>
      <c r="B13" s="67" t="s">
        <v>138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18"/>
      <c r="B14" s="1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4">
      <c r="A15" s="114" t="s">
        <v>96</v>
      </c>
      <c r="B15" s="11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55" t="s">
        <v>25</v>
      </c>
      <c r="B16" s="3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55" t="s">
        <v>26</v>
      </c>
      <c r="B17" s="3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55" t="s">
        <v>27</v>
      </c>
      <c r="B18" s="5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55" t="s">
        <v>28</v>
      </c>
      <c r="B19" s="5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55" t="s">
        <v>29</v>
      </c>
      <c r="B20" s="5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24"/>
      <c r="B21" s="2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55" t="s">
        <v>30</v>
      </c>
      <c r="B22" s="5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55" t="s">
        <v>31</v>
      </c>
      <c r="B23" s="5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55" t="s">
        <v>32</v>
      </c>
      <c r="B24" s="5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3">
      <c r="A25" s="55" t="s">
        <v>33</v>
      </c>
      <c r="B25" s="5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3">
      <c r="A26" s="55" t="s">
        <v>34</v>
      </c>
      <c r="B26" s="5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3">
      <c r="A27" s="55" t="s">
        <v>35</v>
      </c>
      <c r="B27" s="6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s="3" customFormat="1" x14ac:dyDescent="0.3"/>
    <row r="875" spans="3:121" s="3" customFormat="1" x14ac:dyDescent="0.3"/>
    <row r="876" spans="3:121" s="3" customFormat="1" x14ac:dyDescent="0.3"/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rKB6PlL2M3hSBjWVYYagPlVdBUW5V651PdQJ2a3MRoGNJ+qL3TNg8M8WwPblPCieQF2m+kIzsdzmWh+wIvT4wg==" saltValue="ck7I58JIuM8FmvWAcmHozA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BF1CEB7D-3C99-4403-B484-505CB3216BB2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5"/>
  <sheetViews>
    <sheetView tabSelected="1" zoomScaleNormal="100" zoomScaleSheetLayoutView="85" workbookViewId="0">
      <selection activeCell="E25" sqref="E25"/>
    </sheetView>
  </sheetViews>
  <sheetFormatPr defaultColWidth="9.109375" defaultRowHeight="14.4" x14ac:dyDescent="0.3"/>
  <cols>
    <col min="1" max="1" width="3.88671875" style="1" bestFit="1" customWidth="1"/>
    <col min="2" max="3" width="43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8"/>
    <col min="41" max="16384" width="9.109375" style="1"/>
  </cols>
  <sheetData>
    <row r="1" spans="1:13" ht="23.4" x14ac:dyDescent="0.45">
      <c r="A1" s="26"/>
      <c r="B1" s="116" t="s">
        <v>37</v>
      </c>
      <c r="C1" s="116"/>
      <c r="D1" s="116"/>
      <c r="E1" s="116"/>
      <c r="F1" s="116"/>
      <c r="G1" s="8"/>
      <c r="H1" s="8"/>
      <c r="I1" s="8"/>
      <c r="J1" s="8"/>
      <c r="K1" s="8"/>
      <c r="L1" s="8"/>
      <c r="M1" s="8"/>
    </row>
    <row r="2" spans="1:13" ht="23.4" x14ac:dyDescent="0.45">
      <c r="A2" s="27"/>
      <c r="B2" s="28" t="s">
        <v>49</v>
      </c>
      <c r="C2" s="29"/>
      <c r="D2" s="29"/>
      <c r="E2" s="29"/>
      <c r="F2" s="29"/>
      <c r="G2" s="8"/>
      <c r="H2" s="8"/>
      <c r="I2" s="8"/>
      <c r="J2" s="8"/>
      <c r="K2" s="8"/>
      <c r="L2" s="8"/>
      <c r="M2" s="8"/>
    </row>
    <row r="3" spans="1:13" ht="23.4" x14ac:dyDescent="0.45">
      <c r="A3" s="27"/>
      <c r="B3" s="28"/>
      <c r="C3" s="29"/>
      <c r="D3" s="29"/>
      <c r="E3" s="29"/>
      <c r="F3" s="29"/>
      <c r="G3" s="8"/>
      <c r="H3" s="8"/>
      <c r="I3" s="8"/>
      <c r="J3" s="8"/>
      <c r="K3" s="8"/>
      <c r="L3" s="8"/>
      <c r="M3" s="8"/>
    </row>
    <row r="4" spans="1:13" ht="33.75" customHeight="1" x14ac:dyDescent="0.45">
      <c r="A4" s="27"/>
      <c r="B4" s="28"/>
      <c r="C4" s="29"/>
      <c r="D4" s="29"/>
      <c r="E4" s="29"/>
      <c r="F4" s="29"/>
      <c r="G4" s="8"/>
      <c r="H4" s="8"/>
      <c r="I4" s="8"/>
      <c r="J4" s="8"/>
      <c r="K4" s="8"/>
      <c r="L4" s="8"/>
      <c r="M4" s="8"/>
    </row>
    <row r="5" spans="1:13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6" x14ac:dyDescent="0.3">
      <c r="A6" s="30"/>
      <c r="B6" s="33" t="s">
        <v>114</v>
      </c>
      <c r="C6" s="33" t="s">
        <v>140</v>
      </c>
      <c r="D6" s="34" t="s">
        <v>119</v>
      </c>
      <c r="E6" s="34" t="s">
        <v>126</v>
      </c>
      <c r="F6" s="35" t="s">
        <v>127</v>
      </c>
      <c r="G6" s="8"/>
      <c r="H6" s="8"/>
      <c r="I6" s="8"/>
      <c r="J6" s="8"/>
      <c r="K6" s="8"/>
      <c r="L6" s="8"/>
      <c r="M6" s="8"/>
    </row>
    <row r="7" spans="1:13" x14ac:dyDescent="0.3">
      <c r="A7" s="31" t="s">
        <v>67</v>
      </c>
      <c r="B7" s="2" t="s">
        <v>1</v>
      </c>
      <c r="C7" s="120">
        <v>100000</v>
      </c>
      <c r="D7" s="81">
        <f>'1. Chromebooks'!C10</f>
        <v>0</v>
      </c>
      <c r="E7" s="106">
        <f>SUM(C7*D7)</f>
        <v>0</v>
      </c>
      <c r="F7" s="82">
        <f>SUM(C7+E7)</f>
        <v>100000</v>
      </c>
      <c r="G7" s="8"/>
      <c r="H7" s="8"/>
      <c r="I7" s="8"/>
      <c r="J7" s="8"/>
      <c r="K7" s="8"/>
      <c r="L7" s="8"/>
      <c r="M7" s="8"/>
    </row>
    <row r="8" spans="1:13" x14ac:dyDescent="0.3">
      <c r="A8" s="31" t="s">
        <v>68</v>
      </c>
      <c r="B8" s="2" t="str">
        <f>'1. Chromebooks'!B12</f>
        <v>Oplaadkarren Chromebooks</v>
      </c>
      <c r="C8" s="120">
        <v>20000</v>
      </c>
      <c r="D8" s="81">
        <f>'1. Chromebooks'!C21</f>
        <v>0</v>
      </c>
      <c r="E8" s="106">
        <f t="shared" ref="E8:E14" si="0">SUM(C8*D8)</f>
        <v>0</v>
      </c>
      <c r="F8" s="82">
        <f t="shared" ref="F8:F14" si="1">SUM(C8+E8)</f>
        <v>20000</v>
      </c>
      <c r="G8" s="8"/>
      <c r="H8" s="8"/>
      <c r="I8" s="8"/>
      <c r="J8" s="8"/>
      <c r="K8" s="8"/>
      <c r="L8" s="8"/>
      <c r="M8" s="8"/>
    </row>
    <row r="9" spans="1:13" x14ac:dyDescent="0.3">
      <c r="A9" s="31" t="s">
        <v>70</v>
      </c>
      <c r="B9" s="14" t="str">
        <f>'2. Windows'!B3</f>
        <v>Laptops</v>
      </c>
      <c r="C9" s="121">
        <v>25000</v>
      </c>
      <c r="D9" s="81">
        <f>'2. Windows'!C10</f>
        <v>0</v>
      </c>
      <c r="E9" s="106">
        <f t="shared" si="0"/>
        <v>0</v>
      </c>
      <c r="F9" s="82">
        <f t="shared" si="1"/>
        <v>25000</v>
      </c>
      <c r="G9" s="8"/>
      <c r="H9" s="8"/>
      <c r="I9" s="8"/>
      <c r="J9" s="8"/>
      <c r="K9" s="8"/>
      <c r="L9" s="8"/>
      <c r="M9" s="8"/>
    </row>
    <row r="10" spans="1:13" x14ac:dyDescent="0.3">
      <c r="A10" s="32" t="s">
        <v>123</v>
      </c>
      <c r="B10" s="2" t="str">
        <f>'2. Windows'!B12</f>
        <v>Desktops</v>
      </c>
      <c r="C10" s="120">
        <v>25000</v>
      </c>
      <c r="D10" s="81">
        <f>'2. Windows'!C20</f>
        <v>0</v>
      </c>
      <c r="E10" s="106">
        <f t="shared" si="0"/>
        <v>0</v>
      </c>
      <c r="F10" s="82">
        <f t="shared" si="1"/>
        <v>25000</v>
      </c>
      <c r="G10" s="8"/>
      <c r="H10" s="8"/>
      <c r="I10" s="8"/>
      <c r="J10" s="8"/>
      <c r="K10" s="8"/>
      <c r="L10" s="8"/>
      <c r="M10" s="8"/>
    </row>
    <row r="11" spans="1:13" x14ac:dyDescent="0.3">
      <c r="A11" s="32" t="s">
        <v>124</v>
      </c>
      <c r="B11" s="2" t="str">
        <f>'2. Windows'!B22</f>
        <v>Monitoren Desktop</v>
      </c>
      <c r="C11" s="120">
        <v>10000</v>
      </c>
      <c r="D11" s="81">
        <f>'2. Windows'!C31</f>
        <v>0</v>
      </c>
      <c r="E11" s="106">
        <f t="shared" si="0"/>
        <v>0</v>
      </c>
      <c r="F11" s="82">
        <f t="shared" si="1"/>
        <v>10000</v>
      </c>
      <c r="G11" s="8"/>
      <c r="H11" s="8"/>
      <c r="I11" s="8"/>
      <c r="J11" s="8"/>
      <c r="K11" s="8"/>
      <c r="L11" s="8"/>
      <c r="M11" s="8"/>
    </row>
    <row r="12" spans="1:13" x14ac:dyDescent="0.3">
      <c r="A12" s="32" t="s">
        <v>72</v>
      </c>
      <c r="B12" s="2" t="str">
        <f>'3. Apple'!B3</f>
        <v>iPads</v>
      </c>
      <c r="C12" s="120">
        <v>50000</v>
      </c>
      <c r="D12" s="81">
        <f>'3. Apple'!C9</f>
        <v>0</v>
      </c>
      <c r="E12" s="106">
        <f t="shared" si="0"/>
        <v>0</v>
      </c>
      <c r="F12" s="82">
        <f>SUM(C12-E12)</f>
        <v>50000</v>
      </c>
      <c r="G12" s="8"/>
      <c r="H12" s="8"/>
      <c r="I12" s="8"/>
      <c r="J12" s="8"/>
      <c r="K12" s="8"/>
      <c r="L12" s="8"/>
      <c r="M12" s="8"/>
    </row>
    <row r="13" spans="1:13" x14ac:dyDescent="0.3">
      <c r="A13" s="32" t="s">
        <v>73</v>
      </c>
      <c r="B13" s="2" t="str">
        <f>'3. Apple'!B12</f>
        <v>Oplaadkasten iPads</v>
      </c>
      <c r="C13" s="120">
        <v>20000</v>
      </c>
      <c r="D13" s="81">
        <f>'3. Apple'!C21</f>
        <v>0</v>
      </c>
      <c r="E13" s="106">
        <f t="shared" si="0"/>
        <v>0</v>
      </c>
      <c r="F13" s="82">
        <f t="shared" si="1"/>
        <v>20000</v>
      </c>
      <c r="G13" s="8"/>
      <c r="H13" s="8"/>
      <c r="I13" s="8"/>
      <c r="J13" s="8"/>
      <c r="K13" s="8"/>
      <c r="L13" s="8"/>
      <c r="M13" s="8"/>
    </row>
    <row r="14" spans="1:13" x14ac:dyDescent="0.3">
      <c r="A14" s="32" t="s">
        <v>74</v>
      </c>
      <c r="B14" s="2" t="str">
        <f>'4. Accessoires'!B3</f>
        <v>Accessoires</v>
      </c>
      <c r="C14" s="120">
        <v>20000</v>
      </c>
      <c r="D14" s="81">
        <f>'4. Accessoires'!B7</f>
        <v>0</v>
      </c>
      <c r="E14" s="106">
        <f t="shared" si="0"/>
        <v>0</v>
      </c>
      <c r="F14" s="82">
        <f t="shared" si="1"/>
        <v>20000</v>
      </c>
      <c r="G14" s="8"/>
      <c r="H14" s="8"/>
      <c r="I14" s="8"/>
      <c r="J14" s="8"/>
      <c r="K14" s="8"/>
      <c r="L14" s="8"/>
      <c r="M14" s="8"/>
    </row>
    <row r="15" spans="1:13" ht="15.6" x14ac:dyDescent="0.3">
      <c r="A15" s="30"/>
      <c r="B15" s="33" t="s">
        <v>115</v>
      </c>
      <c r="C15" s="33"/>
      <c r="D15" s="34"/>
      <c r="E15" s="34"/>
      <c r="F15" s="35" t="s">
        <v>127</v>
      </c>
      <c r="G15" s="8"/>
      <c r="H15" s="8"/>
      <c r="I15" s="8"/>
      <c r="J15" s="8"/>
      <c r="K15" s="8"/>
      <c r="L15" s="8"/>
      <c r="M15" s="8"/>
    </row>
    <row r="16" spans="1:13" x14ac:dyDescent="0.3">
      <c r="A16" s="32" t="s">
        <v>102</v>
      </c>
      <c r="B16" s="2" t="str">
        <f>'5. Reparatietarieven'!B3</f>
        <v>Reparatietarieven</v>
      </c>
      <c r="C16" s="83"/>
      <c r="D16" s="84"/>
      <c r="E16" s="84"/>
      <c r="F16" s="82">
        <f>'5. Reparatietarieven'!E8</f>
        <v>2500</v>
      </c>
      <c r="G16" s="8"/>
      <c r="H16" s="8"/>
      <c r="I16" s="8"/>
      <c r="J16" s="8"/>
      <c r="K16" s="8"/>
      <c r="L16" s="8"/>
      <c r="M16" s="8"/>
    </row>
    <row r="17" spans="1:13" x14ac:dyDescent="0.3">
      <c r="A17" s="32" t="s">
        <v>111</v>
      </c>
      <c r="B17" s="2" t="str">
        <f>'6. Overige diensten'!B3</f>
        <v>Overige diensten</v>
      </c>
      <c r="C17" s="83"/>
      <c r="D17" s="85"/>
      <c r="E17" s="85"/>
      <c r="F17" s="82">
        <f>'6. Overige diensten'!E7</f>
        <v>0</v>
      </c>
      <c r="G17" s="8"/>
      <c r="H17" s="8"/>
      <c r="I17" s="8"/>
      <c r="J17" s="8"/>
      <c r="K17" s="8"/>
      <c r="L17" s="8"/>
      <c r="M17" s="8"/>
    </row>
    <row r="18" spans="1:13" x14ac:dyDescent="0.3">
      <c r="A18" s="8"/>
      <c r="B18" s="8"/>
      <c r="C18" s="15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8" x14ac:dyDescent="0.35">
      <c r="A19" s="8"/>
      <c r="B19" s="8"/>
      <c r="C19" s="8"/>
      <c r="D19" s="36" t="s">
        <v>125</v>
      </c>
      <c r="E19" s="36"/>
      <c r="F19" s="37">
        <f>SUM(F7:F14)+F16+F17</f>
        <v>272500</v>
      </c>
      <c r="G19" s="8"/>
      <c r="H19" s="8"/>
      <c r="I19" s="8"/>
      <c r="J19" s="8"/>
      <c r="K19" s="8"/>
      <c r="L19" s="8"/>
      <c r="M19" s="8"/>
    </row>
    <row r="20" spans="1:13" hidden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8" x14ac:dyDescent="0.35">
      <c r="A21" s="8"/>
      <c r="B21" s="8"/>
      <c r="C21" s="8"/>
      <c r="D21" s="11"/>
      <c r="E21" s="11"/>
      <c r="F21" s="12"/>
      <c r="G21" s="8"/>
      <c r="H21" s="8"/>
      <c r="I21" s="8"/>
      <c r="J21" s="8"/>
      <c r="K21" s="8"/>
      <c r="L21" s="8"/>
      <c r="M21" s="8"/>
    </row>
    <row r="22" spans="1:13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3">
      <c r="A31" s="8"/>
      <c r="B31" s="3" t="s">
        <v>77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s="8" customFormat="1" x14ac:dyDescent="0.3"/>
    <row r="40" spans="1:13" s="8" customFormat="1" x14ac:dyDescent="0.3"/>
    <row r="41" spans="1:13" s="8" customFormat="1" x14ac:dyDescent="0.3"/>
    <row r="42" spans="1:13" s="8" customFormat="1" x14ac:dyDescent="0.3"/>
    <row r="43" spans="1:13" s="8" customFormat="1" x14ac:dyDescent="0.3"/>
    <row r="44" spans="1:13" s="8" customFormat="1" x14ac:dyDescent="0.3"/>
    <row r="45" spans="1:13" s="8" customFormat="1" x14ac:dyDescent="0.3"/>
    <row r="46" spans="1:13" s="8" customFormat="1" x14ac:dyDescent="0.3"/>
    <row r="47" spans="1:13" s="8" customFormat="1" x14ac:dyDescent="0.3"/>
    <row r="48" spans="1:13" s="8" customFormat="1" x14ac:dyDescent="0.3"/>
    <row r="49" s="8" customFormat="1" x14ac:dyDescent="0.3"/>
    <row r="50" s="8" customFormat="1" x14ac:dyDescent="0.3"/>
    <row r="51" s="8" customFormat="1" x14ac:dyDescent="0.3"/>
    <row r="52" s="8" customFormat="1" x14ac:dyDescent="0.3"/>
    <row r="53" s="8" customFormat="1" x14ac:dyDescent="0.3"/>
    <row r="54" s="8" customFormat="1" x14ac:dyDescent="0.3"/>
    <row r="55" s="8" customFormat="1" x14ac:dyDescent="0.3"/>
    <row r="56" s="8" customFormat="1" x14ac:dyDescent="0.3"/>
    <row r="57" s="8" customFormat="1" x14ac:dyDescent="0.3"/>
    <row r="58" s="8" customFormat="1" x14ac:dyDescent="0.3"/>
    <row r="59" s="8" customFormat="1" x14ac:dyDescent="0.3"/>
    <row r="60" s="8" customFormat="1" x14ac:dyDescent="0.3"/>
    <row r="61" s="8" customFormat="1" x14ac:dyDescent="0.3"/>
    <row r="62" s="8" customFormat="1" x14ac:dyDescent="0.3"/>
    <row r="63" s="8" customFormat="1" x14ac:dyDescent="0.3"/>
    <row r="64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</sheetData>
  <sheetProtection algorithmName="SHA-512" hashValue="2wSUCyxnEHgSTiX/XwCDRugJwGKV5U2L89YyhyVjLj7uwXbugdS9V18/zWyxBt0+FdDQuUeGkxQydP0h0uwR2w==" saltValue="i7HkeGdwD+k3hlcyGQwIgg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6"/>
  <sheetViews>
    <sheetView zoomScale="90" zoomScaleNormal="90" workbookViewId="0">
      <selection activeCell="J21" sqref="J21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20" max="54" width="9.109375" style="3"/>
  </cols>
  <sheetData>
    <row r="1" spans="1:19" ht="23.4" x14ac:dyDescent="0.45">
      <c r="A1" s="39"/>
      <c r="B1" s="116" t="s">
        <v>1</v>
      </c>
      <c r="C1" s="1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25" customHeight="1" x14ac:dyDescent="0.45">
      <c r="A2" s="40" t="s">
        <v>67</v>
      </c>
      <c r="B2" s="91" t="s">
        <v>1</v>
      </c>
      <c r="C2" s="4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31"/>
      <c r="B3" s="90" t="s">
        <v>2</v>
      </c>
      <c r="C3" s="4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s="44"/>
      <c r="B4" s="2" t="s">
        <v>4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s="44"/>
      <c r="B5" s="2" t="s">
        <v>6</v>
      </c>
      <c r="C5" s="9" t="s">
        <v>36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3">
      <c r="A6" s="44"/>
      <c r="B6" s="2" t="s">
        <v>8</v>
      </c>
      <c r="C6" s="9" t="s">
        <v>141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">
      <c r="A7" s="44"/>
      <c r="B7" s="2" t="s">
        <v>51</v>
      </c>
      <c r="C7" s="61" t="s">
        <v>100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s="44"/>
      <c r="B8" s="2" t="s">
        <v>13</v>
      </c>
      <c r="C8" s="9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8" x14ac:dyDescent="0.35">
      <c r="A9" s="45"/>
      <c r="B9" s="92" t="s">
        <v>9</v>
      </c>
      <c r="C9" s="4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1" x14ac:dyDescent="0.4">
      <c r="A10" s="48"/>
      <c r="B10" s="2" t="s">
        <v>0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3.4" x14ac:dyDescent="0.45">
      <c r="A12" s="50" t="s">
        <v>71</v>
      </c>
      <c r="B12" s="51" t="s">
        <v>69</v>
      </c>
      <c r="C12" s="5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64"/>
      <c r="B14" s="62" t="s">
        <v>10</v>
      </c>
      <c r="C14" s="6" t="s">
        <v>82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64"/>
      <c r="B15" s="62" t="s">
        <v>11</v>
      </c>
      <c r="C15" s="6" t="s">
        <v>83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s="64"/>
      <c r="B16" s="63" t="s">
        <v>12</v>
      </c>
      <c r="C16" s="6" t="s">
        <v>84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64"/>
      <c r="B17" s="63" t="s">
        <v>13</v>
      </c>
      <c r="C17" s="6" t="s">
        <v>86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28.8" x14ac:dyDescent="0.3">
      <c r="A18" s="64"/>
      <c r="B18" s="63" t="s">
        <v>14</v>
      </c>
      <c r="C18" s="7" t="s">
        <v>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64"/>
      <c r="B19" s="63" t="s">
        <v>15</v>
      </c>
      <c r="C19" s="6" t="s">
        <v>87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8" x14ac:dyDescent="0.35">
      <c r="A20" s="64"/>
      <c r="B20" s="92" t="s">
        <v>16</v>
      </c>
      <c r="C20" s="4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1" x14ac:dyDescent="0.4">
      <c r="A21" s="48"/>
      <c r="B21" s="62" t="s">
        <v>50</v>
      </c>
      <c r="C21" s="10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3"/>
      <c r="B39" s="3"/>
      <c r="C39" s="3"/>
    </row>
    <row r="40" spans="1:19" s="3" customFormat="1" x14ac:dyDescent="0.3"/>
    <row r="41" spans="1:19" s="3" customFormat="1" x14ac:dyDescent="0.3"/>
    <row r="42" spans="1:19" s="3" customFormat="1" x14ac:dyDescent="0.3"/>
    <row r="43" spans="1:19" s="3" customFormat="1" x14ac:dyDescent="0.3"/>
    <row r="44" spans="1:19" s="3" customFormat="1" x14ac:dyDescent="0.3"/>
    <row r="45" spans="1:19" s="3" customFormat="1" x14ac:dyDescent="0.3"/>
    <row r="46" spans="1:19" s="3" customFormat="1" x14ac:dyDescent="0.3"/>
    <row r="47" spans="1:19" s="3" customFormat="1" x14ac:dyDescent="0.3"/>
    <row r="48" spans="1:19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</sheetData>
  <sheetProtection algorithmName="SHA-512" hashValue="LZCqz07hLycV3hp3pc9vDFqglfNju9SJfgZRV3Pof0DtnsXKqE7kgLna5vYirByyxUBH6Okiqyq730D05p/1FA==" saltValue="b4QdztG0A6kmGphbq8a0Aw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41"/>
  <sheetViews>
    <sheetView zoomScale="90" zoomScaleNormal="90" workbookViewId="0">
      <selection activeCell="D28" sqref="D28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4" max="4" width="69.109375" customWidth="1"/>
  </cols>
  <sheetData>
    <row r="1" spans="1:16" ht="23.4" x14ac:dyDescent="0.45">
      <c r="A1" s="39"/>
      <c r="B1" s="116" t="s">
        <v>122</v>
      </c>
      <c r="C1" s="1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4" x14ac:dyDescent="0.45">
      <c r="A2" s="98"/>
      <c r="B2" s="99"/>
      <c r="C2" s="100"/>
    </row>
    <row r="3" spans="1:16" ht="23.4" x14ac:dyDescent="0.45">
      <c r="A3" s="40" t="s">
        <v>70</v>
      </c>
      <c r="B3" s="91" t="s">
        <v>78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3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3">
      <c r="A5" s="44"/>
      <c r="B5" s="2" t="s">
        <v>38</v>
      </c>
      <c r="C5" s="9" t="s">
        <v>91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3">
      <c r="A6" s="44"/>
      <c r="B6" s="2" t="s">
        <v>6</v>
      </c>
      <c r="C6" s="9" t="s">
        <v>139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3">
      <c r="A7" s="44"/>
      <c r="B7" s="2" t="s">
        <v>51</v>
      </c>
      <c r="C7" s="9" t="s">
        <v>100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3">
      <c r="A8" s="44"/>
      <c r="B8" s="10" t="s">
        <v>13</v>
      </c>
      <c r="C8" s="94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" x14ac:dyDescent="0.35">
      <c r="A9" s="45"/>
      <c r="B9" s="49" t="s">
        <v>42</v>
      </c>
      <c r="C9" s="9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4">
      <c r="A10" s="47"/>
      <c r="B10" s="2" t="s">
        <v>0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4" x14ac:dyDescent="0.45">
      <c r="A12" s="40" t="s">
        <v>123</v>
      </c>
      <c r="B12" s="91" t="s">
        <v>79</v>
      </c>
      <c r="C12" s="4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44"/>
      <c r="B14" s="2" t="s">
        <v>38</v>
      </c>
      <c r="C14" s="9" t="s">
        <v>53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44"/>
      <c r="B15" s="2" t="s">
        <v>6</v>
      </c>
      <c r="C15" s="9" t="s">
        <v>139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44"/>
      <c r="B16" s="2" t="s">
        <v>51</v>
      </c>
      <c r="C16" s="61" t="s">
        <v>100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44"/>
      <c r="B17" s="2" t="s">
        <v>39</v>
      </c>
      <c r="C17" s="9" t="s">
        <v>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44"/>
      <c r="B18" s="10" t="s">
        <v>13</v>
      </c>
      <c r="C18" s="94" t="s">
        <v>41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" x14ac:dyDescent="0.35">
      <c r="A19" s="45"/>
      <c r="B19" s="49" t="s">
        <v>52</v>
      </c>
      <c r="C19" s="9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1" x14ac:dyDescent="0.4">
      <c r="A20" s="47"/>
      <c r="B20" s="2" t="s">
        <v>0</v>
      </c>
      <c r="C20" s="10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4" x14ac:dyDescent="0.45">
      <c r="A22" s="50" t="s">
        <v>124</v>
      </c>
      <c r="B22" s="51" t="s">
        <v>80</v>
      </c>
      <c r="C22" s="6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1"/>
      <c r="B23" s="90" t="s">
        <v>2</v>
      </c>
      <c r="C23" s="43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44"/>
      <c r="B24" s="2" t="s">
        <v>43</v>
      </c>
      <c r="C24" s="9" t="s">
        <v>90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44"/>
      <c r="B25" s="2" t="s">
        <v>7</v>
      </c>
      <c r="C25" s="9" t="s">
        <v>44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44"/>
      <c r="B26" s="2" t="s">
        <v>51</v>
      </c>
      <c r="C26" s="9" t="s">
        <v>100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44"/>
      <c r="B27" s="16" t="s">
        <v>14</v>
      </c>
      <c r="C27" s="95" t="s">
        <v>142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44"/>
      <c r="B28" s="2" t="s">
        <v>45</v>
      </c>
      <c r="C28" s="9" t="s">
        <v>94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44"/>
      <c r="B29" s="2" t="s">
        <v>46</v>
      </c>
      <c r="C29" s="9" t="s">
        <v>47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" x14ac:dyDescent="0.35">
      <c r="A30" s="45"/>
      <c r="B30" s="49" t="s">
        <v>48</v>
      </c>
      <c r="C30" s="9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1" x14ac:dyDescent="0.4">
      <c r="A31" s="47"/>
      <c r="B31" s="2" t="s">
        <v>0</v>
      </c>
      <c r="C31" s="10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</row>
    <row r="41" spans="1:16" x14ac:dyDescent="0.3">
      <c r="A41" s="3"/>
      <c r="B41" s="3"/>
    </row>
  </sheetData>
  <sheetProtection algorithmName="SHA-512" hashValue="4bf8VtbP/Ig9BiAeh06uzP7dc5zLl9tWRKIbrlpQoY699QWMaOZsS9TScyvt/Gs4EyAxX+gV5H/dASKeV/q0tQ==" saltValue="VXUnY9V22QdIqt//gcU1PA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0"/>
  <sheetViews>
    <sheetView zoomScale="80" zoomScaleNormal="80" workbookViewId="0">
      <selection activeCell="A13" sqref="A13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3"/>
  </cols>
  <sheetData>
    <row r="1" spans="1:16" ht="23.4" x14ac:dyDescent="0.45">
      <c r="A1" s="39"/>
      <c r="B1" s="116" t="s">
        <v>121</v>
      </c>
      <c r="C1" s="1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4" x14ac:dyDescent="0.45">
      <c r="A2" s="98"/>
      <c r="B2" s="99"/>
      <c r="C2" s="100"/>
    </row>
    <row r="3" spans="1:16" ht="32.25" customHeight="1" x14ac:dyDescent="0.45">
      <c r="A3" s="40" t="s">
        <v>72</v>
      </c>
      <c r="B3" s="91" t="s">
        <v>54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8.8" x14ac:dyDescent="0.3">
      <c r="A5" s="96"/>
      <c r="B5" s="62" t="s">
        <v>55</v>
      </c>
      <c r="C5" s="9" t="s">
        <v>130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96"/>
      <c r="B6" s="62" t="s">
        <v>56</v>
      </c>
      <c r="C6" s="4" t="s">
        <v>143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96"/>
      <c r="B7" s="62" t="s">
        <v>57</v>
      </c>
      <c r="C7" s="4" t="s">
        <v>58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x14ac:dyDescent="0.35">
      <c r="A8" s="64"/>
      <c r="B8" s="92" t="s">
        <v>59</v>
      </c>
      <c r="C8" s="4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4">
      <c r="A9" s="48"/>
      <c r="B9" s="89" t="s">
        <v>120</v>
      </c>
      <c r="C9" s="10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4" x14ac:dyDescent="0.45">
      <c r="A12" s="50" t="s">
        <v>73</v>
      </c>
      <c r="B12" s="51" t="s">
        <v>81</v>
      </c>
      <c r="C12" s="5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1"/>
      <c r="B13" s="53" t="s">
        <v>2</v>
      </c>
      <c r="C13" s="54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7"/>
      <c r="B14" t="s">
        <v>10</v>
      </c>
      <c r="C14" s="13" t="s">
        <v>60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7"/>
      <c r="B15" s="63" t="s">
        <v>12</v>
      </c>
      <c r="C15" s="6" t="s">
        <v>61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7"/>
      <c r="B16" s="63" t="s">
        <v>62</v>
      </c>
      <c r="C16" s="6" t="s">
        <v>88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7"/>
      <c r="B17" s="63" t="s">
        <v>13</v>
      </c>
      <c r="C17" s="6" t="s">
        <v>63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8.8" x14ac:dyDescent="0.3">
      <c r="A18" s="97"/>
      <c r="B18" s="63" t="s">
        <v>14</v>
      </c>
      <c r="C18" s="7" t="s">
        <v>64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7"/>
      <c r="B19" s="63" t="s">
        <v>15</v>
      </c>
      <c r="C19" s="6" t="s">
        <v>89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8" x14ac:dyDescent="0.35">
      <c r="A20" s="64"/>
      <c r="B20" s="92" t="s">
        <v>16</v>
      </c>
      <c r="C20" s="4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3.4" x14ac:dyDescent="0.45">
      <c r="A21" s="48"/>
      <c r="B21" s="66" t="s">
        <v>65</v>
      </c>
      <c r="C21" s="10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 t="s">
        <v>66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3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</row>
    <row r="59" spans="1:16" x14ac:dyDescent="0.3">
      <c r="A59" s="3"/>
      <c r="B59" s="3"/>
      <c r="C59" s="3"/>
    </row>
    <row r="60" spans="1:16" x14ac:dyDescent="0.3">
      <c r="A60" s="3"/>
      <c r="B60" s="3"/>
      <c r="C60" s="3"/>
    </row>
  </sheetData>
  <sheetProtection algorithmName="SHA-512" hashValue="hvhMC4oUH4MXp7lFlkUqqrDyz7DarvpsCc/FrqOwYGzx9/v/cak74T5F1Jp3LzXQsTcYw450NZCtL4sozQiWXg==" saltValue="+fxOL6OBp5wFAsnYtdMmW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9"/>
      <c r="B1" s="88" t="s">
        <v>76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98"/>
      <c r="B2" s="99"/>
    </row>
    <row r="3" spans="1:15" ht="23.4" x14ac:dyDescent="0.45">
      <c r="A3" s="50" t="s">
        <v>74</v>
      </c>
      <c r="B3" s="10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3">
      <c r="A4" s="45"/>
      <c r="B4" s="68" t="s">
        <v>116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5"/>
      <c r="B5" s="9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5"/>
      <c r="B6" s="104" t="s">
        <v>92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7"/>
      <c r="B7" s="10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l9/PzBJCoGGV83rXok/QxPgmEsDmcbyxMGMq/cba7MfQrkyQ1tw8m5Mui5npbZtwk+2LgoAv3jB3OmbpXliMiw==" saltValue="ETXikW+NLB5LU80Wk/6fg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E27" sqref="E27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8" t="s">
        <v>101</v>
      </c>
      <c r="B1" s="119"/>
      <c r="C1" s="119"/>
      <c r="D1" s="119"/>
      <c r="E1" s="119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6" x14ac:dyDescent="0.3">
      <c r="A3" s="70" t="s">
        <v>75</v>
      </c>
      <c r="B3" s="71" t="s">
        <v>101</v>
      </c>
      <c r="C3" s="72" t="s">
        <v>103</v>
      </c>
      <c r="D3" s="72" t="s">
        <v>104</v>
      </c>
      <c r="E3" s="72" t="s">
        <v>105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3">
      <c r="A4" s="41"/>
      <c r="B4" s="68" t="s">
        <v>106</v>
      </c>
      <c r="C4" s="110">
        <v>20</v>
      </c>
      <c r="D4" s="75"/>
      <c r="E4" s="107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1"/>
      <c r="B5" s="68" t="s">
        <v>107</v>
      </c>
      <c r="C5" s="110">
        <v>20</v>
      </c>
      <c r="D5" s="75"/>
      <c r="E5" s="107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41"/>
      <c r="B6" s="32"/>
      <c r="C6" s="72" t="s">
        <v>108</v>
      </c>
      <c r="D6" s="32" t="s">
        <v>0</v>
      </c>
      <c r="E6" s="76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41"/>
      <c r="B7" s="9" t="s">
        <v>109</v>
      </c>
      <c r="C7" s="111">
        <v>2500</v>
      </c>
      <c r="D7" s="77"/>
      <c r="E7" s="108">
        <f>SUM(C7*D7)+C7</f>
        <v>2500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32" t="s">
        <v>17</v>
      </c>
      <c r="E8" s="78">
        <f>SUM(E4:E7)</f>
        <v>2500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5kSQ5679HV4dFLbmLbrIcfJh6NYUn9NAS86RP+A3RpRTbuhq298Ur4rNOdU3KavSDGNO/z7lsoLz931FjmH2qg==" saltValue="uhKV7E+dlVkzear+jJclOQ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9"/>
  <sheetViews>
    <sheetView zoomScale="90" zoomScaleNormal="90" workbookViewId="0">
      <pane ySplit="2" topLeftCell="A3" activePane="bottomLeft" state="frozen"/>
      <selection activeCell="A39" sqref="A39"/>
      <selection pane="bottomLeft" activeCell="C5" sqref="C5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8" t="s">
        <v>129</v>
      </c>
      <c r="B1" s="119"/>
      <c r="C1" s="119"/>
      <c r="D1" s="119"/>
      <c r="E1" s="119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6" x14ac:dyDescent="0.3">
      <c r="A3" s="70" t="s">
        <v>102</v>
      </c>
      <c r="B3" s="71" t="s">
        <v>110</v>
      </c>
      <c r="C3" s="72" t="s">
        <v>112</v>
      </c>
      <c r="D3" s="72" t="s">
        <v>113</v>
      </c>
      <c r="E3" s="72" t="s">
        <v>105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3">
      <c r="A4" s="41"/>
      <c r="B4" s="79" t="s">
        <v>117</v>
      </c>
      <c r="C4" s="112">
        <v>100</v>
      </c>
      <c r="D4" s="80"/>
      <c r="E4" s="109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6"/>
      <c r="B5" s="9" t="s">
        <v>118</v>
      </c>
      <c r="C5" s="113">
        <v>100</v>
      </c>
      <c r="D5" s="75"/>
      <c r="E5" s="109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46"/>
      <c r="B6" s="9" t="s">
        <v>128</v>
      </c>
      <c r="C6" s="113">
        <v>100</v>
      </c>
      <c r="D6" s="75"/>
      <c r="E6" s="109">
        <f t="shared" ref="E6" si="0">SUM(C6*D6)</f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s="3" customFormat="1" x14ac:dyDescent="0.3">
      <c r="D7" s="86" t="s">
        <v>105</v>
      </c>
      <c r="E7" s="87">
        <f>SUM(E4:E6)</f>
        <v>0</v>
      </c>
    </row>
    <row r="8" spans="1:41" s="3" customFormat="1" x14ac:dyDescent="0.3"/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</sheetData>
  <sheetProtection algorithmName="SHA-512" hashValue="jozxLV7k2dHhYINySdJbIfAutFQJ+k1b3NocAZOzrxZLSweUca+S0Cr1P+aUc32QYY20i95vufKIB9SVSgGhoQ==" saltValue="tEQOpd8UADuVhm0YIT2yZ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Apple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2024-04-02T12:47:28Z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