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Westland/Gepubliceerde documenten/PvE incl bijlagen/"/>
    </mc:Choice>
  </mc:AlternateContent>
  <xr:revisionPtr revIDLastSave="0" documentId="8_{4746BAFD-04E3-43FD-9282-862AFE111BDB}" xr6:coauthVersionLast="47" xr6:coauthVersionMax="47" xr10:uidLastSave="{00000000-0000-0000-0000-000000000000}"/>
  <bookViews>
    <workbookView xWindow="-108" yWindow="-108" windowWidth="23256" windowHeight="12456"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3-Machinekosten" sheetId="40" r:id="rId11"/>
  </sheets>
  <externalReferences>
    <externalReference r:id="rId12"/>
    <externalReference r:id="rId13"/>
    <externalReference r:id="rId14"/>
    <externalReference r:id="rId15"/>
    <externalReference r:id="rId16"/>
    <externalReference r:id="rId17"/>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'10-Glasbewassing'!$A$13:$WVN$151</definedName>
    <definedName name="_xlnm._FilterDatabase" localSheetId="1" hidden="1">'2-Kosten per locatie'!$B$14:$K$79</definedName>
    <definedName name="_xlnm._FilterDatabase" localSheetId="3" hidden="1">'4-Basis ruimtestaat'!$B$9:$Q$284</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locatie'!$B$3:$AC$78</definedName>
    <definedName name="_xlnm.Print_Area" localSheetId="3">'4-Basis ruimtestaat'!$B$3:$Q$284</definedName>
    <definedName name="_xlnm.Print_Area" localSheetId="4">'5-Premies en opslagen'!$A$3:$E$55</definedName>
    <definedName name="_xlnm.Print_Area" localSheetId="5">'6-Opbouw uurtarief productie'!$A$1:$O$63</definedName>
    <definedName name="_xlnm.Print_Area" localSheetId="8">'9-Afroepprijs'!$A$3:$F$64</definedName>
    <definedName name="_xlnm.Print_Titles" localSheetId="9">'10-Glasbewassing'!$13:$13</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3" i="35" l="1"/>
  <c r="F137" i="35"/>
  <c r="F138" i="35"/>
  <c r="F139" i="35"/>
  <c r="F140" i="35"/>
  <c r="F141" i="35"/>
  <c r="F142" i="35"/>
  <c r="F143" i="35"/>
  <c r="F144" i="35"/>
  <c r="F145" i="35"/>
  <c r="F146" i="35"/>
  <c r="F147" i="35"/>
  <c r="F148" i="35"/>
  <c r="F149" i="35"/>
  <c r="F150" i="35"/>
  <c r="F151" i="35"/>
  <c r="G151" i="35" s="1"/>
  <c r="I151" i="35" s="1"/>
  <c r="C18" i="37"/>
  <c r="K128" i="2"/>
  <c r="K129" i="2"/>
  <c r="K130" i="2"/>
  <c r="Q130" i="2" s="1"/>
  <c r="K131" i="2"/>
  <c r="Q131" i="2" s="1"/>
  <c r="K132" i="2"/>
  <c r="Q132" i="2" s="1"/>
  <c r="K133" i="2"/>
  <c r="K134" i="2"/>
  <c r="F101" i="35"/>
  <c r="G101" i="35" s="1"/>
  <c r="I101" i="35" s="1"/>
  <c r="F100" i="35"/>
  <c r="G100" i="35" s="1"/>
  <c r="I100" i="35" s="1"/>
  <c r="F99" i="35"/>
  <c r="G99" i="35" s="1"/>
  <c r="I99" i="35" s="1"/>
  <c r="A117" i="37"/>
  <c r="B117" i="37"/>
  <c r="G117" i="37" s="1"/>
  <c r="Q6" i="37"/>
  <c r="F27" i="35" l="1"/>
  <c r="F88" i="35" l="1"/>
  <c r="G88" i="35" s="1"/>
  <c r="I88" i="35" s="1"/>
  <c r="F36" i="35"/>
  <c r="F37" i="35"/>
  <c r="F38" i="35"/>
  <c r="F39" i="35"/>
  <c r="F40" i="35"/>
  <c r="G137" i="35"/>
  <c r="I137" i="35" s="1"/>
  <c r="G138" i="35"/>
  <c r="I138" i="35" s="1"/>
  <c r="G139" i="35"/>
  <c r="I139" i="35" s="1"/>
  <c r="G140" i="35"/>
  <c r="I140" i="35" s="1"/>
  <c r="G141" i="35"/>
  <c r="I141" i="35" s="1"/>
  <c r="G142" i="35"/>
  <c r="I142" i="35" s="1"/>
  <c r="G143" i="35"/>
  <c r="I143" i="35" s="1"/>
  <c r="G144" i="35"/>
  <c r="I144" i="35" s="1"/>
  <c r="G145" i="35"/>
  <c r="I145" i="35" s="1"/>
  <c r="G146" i="35"/>
  <c r="I146" i="35" s="1"/>
  <c r="G147" i="35"/>
  <c r="I147" i="35" s="1"/>
  <c r="F130" i="35"/>
  <c r="G130" i="35" s="1"/>
  <c r="I130" i="35" s="1"/>
  <c r="F131" i="35"/>
  <c r="G131" i="35" s="1"/>
  <c r="I131" i="35" s="1"/>
  <c r="F132" i="35"/>
  <c r="G132" i="35" s="1"/>
  <c r="I132" i="35" s="1"/>
  <c r="F133" i="35"/>
  <c r="G133" i="35" s="1"/>
  <c r="I133" i="35" s="1"/>
  <c r="F134" i="35"/>
  <c r="G134" i="35" s="1"/>
  <c r="I134" i="35" s="1"/>
  <c r="F120" i="35"/>
  <c r="G120" i="35" s="1"/>
  <c r="I120" i="35" s="1"/>
  <c r="F103" i="35"/>
  <c r="G103" i="35" s="1"/>
  <c r="I103" i="35" s="1"/>
  <c r="F76" i="35"/>
  <c r="G76" i="35" s="1"/>
  <c r="I76" i="35" s="1"/>
  <c r="F60" i="35" l="1"/>
  <c r="G60" i="35" s="1"/>
  <c r="I60" i="35" s="1"/>
  <c r="F59" i="35"/>
  <c r="G59" i="35" s="1"/>
  <c r="I59" i="35" s="1"/>
  <c r="F52" i="35"/>
  <c r="G52" i="35" s="1"/>
  <c r="I52" i="35" s="1"/>
  <c r="F46" i="35"/>
  <c r="G46" i="35" s="1"/>
  <c r="I46" i="35" s="1"/>
  <c r="F44" i="35"/>
  <c r="G44" i="35" s="1"/>
  <c r="I44" i="35" s="1"/>
  <c r="G40" i="35"/>
  <c r="I40" i="35" s="1"/>
  <c r="F18" i="35"/>
  <c r="G18" i="35" s="1"/>
  <c r="I18" i="35" s="1"/>
  <c r="G150" i="35"/>
  <c r="I150" i="35" s="1"/>
  <c r="F118" i="35"/>
  <c r="G118" i="35" s="1"/>
  <c r="I118" i="35" s="1"/>
  <c r="F79" i="35"/>
  <c r="G79" i="35" s="1"/>
  <c r="I79" i="35" s="1"/>
  <c r="F73" i="35"/>
  <c r="G73" i="35" s="1"/>
  <c r="I73" i="35" s="1"/>
  <c r="F67" i="35"/>
  <c r="G67" i="35" s="1"/>
  <c r="I67" i="35" s="1"/>
  <c r="F63" i="35"/>
  <c r="G63" i="35" s="1"/>
  <c r="I63" i="35" s="1"/>
  <c r="F64" i="35"/>
  <c r="G64" i="35" s="1"/>
  <c r="I64" i="35" s="1"/>
  <c r="F55" i="35"/>
  <c r="G55" i="35" s="1"/>
  <c r="I55" i="35" s="1"/>
  <c r="A139" i="37"/>
  <c r="B139" i="37"/>
  <c r="A140" i="37"/>
  <c r="B140" i="37"/>
  <c r="A141" i="37"/>
  <c r="B141" i="37"/>
  <c r="F15" i="31"/>
  <c r="A135" i="37"/>
  <c r="B135" i="37"/>
  <c r="A136" i="37"/>
  <c r="B136" i="37"/>
  <c r="A133" i="37"/>
  <c r="B133" i="37"/>
  <c r="A132" i="37"/>
  <c r="B132" i="37"/>
  <c r="A138" i="37"/>
  <c r="B138" i="37"/>
  <c r="A142" i="37"/>
  <c r="B142" i="37"/>
  <c r="A143" i="37"/>
  <c r="B143" i="37"/>
  <c r="A131" i="37"/>
  <c r="B131" i="37"/>
  <c r="F126" i="35"/>
  <c r="G126" i="35" s="1"/>
  <c r="I126" i="35" s="1"/>
  <c r="F124" i="35"/>
  <c r="G124" i="35" s="1"/>
  <c r="I124" i="35" s="1"/>
  <c r="F119" i="35"/>
  <c r="G119" i="35" s="1"/>
  <c r="I119" i="35" s="1"/>
  <c r="A126" i="37"/>
  <c r="B126" i="37"/>
  <c r="A123" i="37"/>
  <c r="B123" i="37"/>
  <c r="A124" i="37"/>
  <c r="B124" i="37"/>
  <c r="A125" i="37"/>
  <c r="B125" i="37"/>
  <c r="F115" i="35"/>
  <c r="G115" i="35" s="1"/>
  <c r="I115" i="35" s="1"/>
  <c r="A118" i="37"/>
  <c r="B118" i="37"/>
  <c r="A119" i="37"/>
  <c r="B119" i="37"/>
  <c r="F112" i="35"/>
  <c r="G112" i="35" s="1"/>
  <c r="I112" i="35" s="1"/>
  <c r="F113" i="35"/>
  <c r="G113" i="35" s="1"/>
  <c r="I113" i="35" s="1"/>
  <c r="F114" i="35"/>
  <c r="G114" i="35" s="1"/>
  <c r="I114" i="35" s="1"/>
  <c r="F109" i="35"/>
  <c r="G109" i="35" s="1"/>
  <c r="I109" i="35" s="1"/>
  <c r="F110" i="35"/>
  <c r="G110" i="35" s="1"/>
  <c r="I110" i="35" s="1"/>
  <c r="F111" i="35"/>
  <c r="G111" i="35" s="1"/>
  <c r="I111" i="35" s="1"/>
  <c r="F107" i="35"/>
  <c r="G107" i="35" s="1"/>
  <c r="I107" i="35" s="1"/>
  <c r="F108" i="35"/>
  <c r="G108" i="35" s="1"/>
  <c r="I108" i="35" s="1"/>
  <c r="F105" i="35"/>
  <c r="G105" i="35" s="1"/>
  <c r="I105" i="35" s="1"/>
  <c r="F106" i="35"/>
  <c r="G106" i="35" s="1"/>
  <c r="I106" i="35" s="1"/>
  <c r="F104" i="35"/>
  <c r="G104" i="35" s="1"/>
  <c r="I104" i="35" s="1"/>
  <c r="F102" i="35"/>
  <c r="G102" i="35" s="1"/>
  <c r="I102" i="35" s="1"/>
  <c r="F98" i="35"/>
  <c r="G98" i="35" s="1"/>
  <c r="I98" i="35" s="1"/>
  <c r="F97" i="35"/>
  <c r="G97" i="35" s="1"/>
  <c r="I97" i="35" s="1"/>
  <c r="F95" i="35"/>
  <c r="G95" i="35" s="1"/>
  <c r="I95" i="35" s="1"/>
  <c r="F91" i="35"/>
  <c r="G91" i="35" s="1"/>
  <c r="I91" i="35" s="1"/>
  <c r="F92" i="35"/>
  <c r="A111" i="37"/>
  <c r="B111" i="37"/>
  <c r="F87" i="35"/>
  <c r="G87" i="35" s="1"/>
  <c r="I87" i="35" s="1"/>
  <c r="F89" i="35"/>
  <c r="G89" i="35" s="1"/>
  <c r="I89" i="35" s="1"/>
  <c r="F81" i="35"/>
  <c r="G81" i="35" s="1"/>
  <c r="I81" i="35" s="1"/>
  <c r="F69" i="35"/>
  <c r="G69" i="35" s="1"/>
  <c r="I69" i="35" s="1"/>
  <c r="F70" i="35"/>
  <c r="G70" i="35" s="1"/>
  <c r="I70" i="35" s="1"/>
  <c r="A108" i="37"/>
  <c r="B108" i="37"/>
  <c r="A107" i="37"/>
  <c r="B107" i="37"/>
  <c r="F68" i="35"/>
  <c r="A103" i="37"/>
  <c r="B103" i="37"/>
  <c r="A104" i="37"/>
  <c r="B104" i="37"/>
  <c r="A105" i="37"/>
  <c r="B105" i="37"/>
  <c r="A106" i="37"/>
  <c r="B106" i="37"/>
  <c r="F66" i="35"/>
  <c r="G66" i="35" s="1"/>
  <c r="I66" i="35" s="1"/>
  <c r="A101" i="37"/>
  <c r="B101" i="37"/>
  <c r="A99" i="37"/>
  <c r="B99" i="37"/>
  <c r="F57" i="35"/>
  <c r="G57" i="35" s="1"/>
  <c r="I57" i="35" s="1"/>
  <c r="F58" i="35"/>
  <c r="G58" i="35" s="1"/>
  <c r="I58" i="35" s="1"/>
  <c r="G39" i="35"/>
  <c r="I39" i="35" s="1"/>
  <c r="F41" i="35"/>
  <c r="G41" i="35" s="1"/>
  <c r="I41" i="35" s="1"/>
  <c r="F42" i="35"/>
  <c r="G42" i="35" s="1"/>
  <c r="I42" i="35" s="1"/>
  <c r="F43" i="35"/>
  <c r="G43" i="35" s="1"/>
  <c r="I43" i="35" s="1"/>
  <c r="F45" i="35"/>
  <c r="G45" i="35" s="1"/>
  <c r="I45" i="35" s="1"/>
  <c r="F47" i="35"/>
  <c r="G47" i="35" s="1"/>
  <c r="I47" i="35" s="1"/>
  <c r="F48" i="35"/>
  <c r="G48" i="35" s="1"/>
  <c r="I48" i="35" s="1"/>
  <c r="F49" i="35"/>
  <c r="G49" i="35" s="1"/>
  <c r="I49" i="35" s="1"/>
  <c r="F50" i="35"/>
  <c r="G50" i="35" s="1"/>
  <c r="I50" i="35" s="1"/>
  <c r="F51" i="35"/>
  <c r="G51" i="35" s="1"/>
  <c r="I51" i="35" s="1"/>
  <c r="A94" i="37"/>
  <c r="B94" i="37"/>
  <c r="A95" i="37"/>
  <c r="B95" i="37"/>
  <c r="A96" i="37"/>
  <c r="B96" i="37"/>
  <c r="A97" i="37"/>
  <c r="B97" i="37"/>
  <c r="A91" i="37"/>
  <c r="B91" i="37"/>
  <c r="A92" i="37"/>
  <c r="B92" i="37"/>
  <c r="A93" i="37"/>
  <c r="B93" i="37"/>
  <c r="A90" i="37"/>
  <c r="B90" i="37"/>
  <c r="G38" i="35"/>
  <c r="I38" i="35" s="1"/>
  <c r="B89" i="37"/>
  <c r="A89" i="37"/>
  <c r="G37" i="35"/>
  <c r="I37" i="35" s="1"/>
  <c r="F53" i="35"/>
  <c r="G53" i="35" s="1"/>
  <c r="I53" i="35" s="1"/>
  <c r="A81" i="37"/>
  <c r="B81" i="37"/>
  <c r="A82" i="37"/>
  <c r="B82" i="37"/>
  <c r="A83" i="37"/>
  <c r="B83" i="37"/>
  <c r="A84" i="37"/>
  <c r="B84" i="37"/>
  <c r="F19" i="35"/>
  <c r="G19" i="35" s="1"/>
  <c r="I19" i="35" s="1"/>
  <c r="F15" i="35"/>
  <c r="G15" i="35" s="1"/>
  <c r="I15" i="35" s="1"/>
  <c r="F16" i="35"/>
  <c r="G16" i="35" s="1"/>
  <c r="I16" i="35" s="1"/>
  <c r="F17" i="35"/>
  <c r="G17" i="35" s="1"/>
  <c r="I17" i="35" s="1"/>
  <c r="F14" i="35"/>
  <c r="G14" i="35" s="1"/>
  <c r="I14" i="35" s="1"/>
  <c r="F75" i="35"/>
  <c r="G75" i="35" s="1"/>
  <c r="I75" i="35" s="1"/>
  <c r="F65" i="35"/>
  <c r="G65" i="35" s="1"/>
  <c r="I65" i="35" s="1"/>
  <c r="F56" i="35"/>
  <c r="G56" i="35" s="1"/>
  <c r="I56" i="35" s="1"/>
  <c r="G68" i="35" l="1"/>
  <c r="I68" i="35" s="1"/>
  <c r="G92" i="35"/>
  <c r="I92" i="35" s="1"/>
  <c r="K59" i="2"/>
  <c r="A134" i="37" l="1"/>
  <c r="B134" i="37"/>
  <c r="A137" i="37"/>
  <c r="B137" i="37"/>
  <c r="B113" i="37" l="1"/>
  <c r="B116" i="37"/>
  <c r="A116" i="37"/>
  <c r="B114" i="37"/>
  <c r="A113" i="37"/>
  <c r="A114" i="37"/>
  <c r="A129" i="37"/>
  <c r="B129" i="37"/>
  <c r="F125" i="35" l="1"/>
  <c r="G125" i="35" s="1"/>
  <c r="I125" i="35" s="1"/>
  <c r="F127" i="35"/>
  <c r="G127" i="35" s="1"/>
  <c r="I127" i="35" s="1"/>
  <c r="F128" i="35"/>
  <c r="G128" i="35" s="1"/>
  <c r="I128" i="35" s="1"/>
  <c r="F129" i="35"/>
  <c r="G129" i="35" s="1"/>
  <c r="I129" i="35" s="1"/>
  <c r="F135" i="35"/>
  <c r="G135" i="35" s="1"/>
  <c r="I135" i="35" s="1"/>
  <c r="F136" i="35"/>
  <c r="G136" i="35" s="1"/>
  <c r="I136" i="35" s="1"/>
  <c r="G148" i="35"/>
  <c r="I148" i="35" s="1"/>
  <c r="G149" i="35"/>
  <c r="I149" i="35" s="1"/>
  <c r="F83" i="35"/>
  <c r="G83" i="35" s="1"/>
  <c r="I83" i="35" s="1"/>
  <c r="F84" i="35"/>
  <c r="G84" i="35" s="1"/>
  <c r="I84" i="35" s="1"/>
  <c r="F85" i="35"/>
  <c r="G85" i="35" s="1"/>
  <c r="I85" i="35" s="1"/>
  <c r="F86" i="35"/>
  <c r="G86" i="35" s="1"/>
  <c r="I86" i="35" s="1"/>
  <c r="F90" i="35"/>
  <c r="G90" i="35" s="1"/>
  <c r="I90" i="35" s="1"/>
  <c r="F93" i="35"/>
  <c r="G93" i="35" s="1"/>
  <c r="I93" i="35" s="1"/>
  <c r="F94" i="35"/>
  <c r="G94" i="35" s="1"/>
  <c r="I94" i="35" s="1"/>
  <c r="F96" i="35"/>
  <c r="G96" i="35" s="1"/>
  <c r="I96" i="35" s="1"/>
  <c r="F116" i="35"/>
  <c r="G116" i="35" s="1"/>
  <c r="I116" i="35" s="1"/>
  <c r="F22" i="35" l="1"/>
  <c r="G22" i="35" s="1"/>
  <c r="I22" i="35" s="1"/>
  <c r="F23" i="35"/>
  <c r="G23" i="35" s="1"/>
  <c r="I23" i="35" s="1"/>
  <c r="N216" i="2" l="1"/>
  <c r="N230" i="2"/>
  <c r="N231" i="2"/>
  <c r="N235" i="2"/>
  <c r="N239" i="2"/>
  <c r="N240" i="2"/>
  <c r="N241" i="2"/>
  <c r="N242" i="2"/>
  <c r="N252" i="2"/>
  <c r="M252" i="2" s="1"/>
  <c r="N254" i="2"/>
  <c r="N255" i="2"/>
  <c r="N264" i="2"/>
  <c r="N271" i="2"/>
  <c r="N272" i="2"/>
  <c r="N275" i="2"/>
  <c r="M239" i="2"/>
  <c r="M240" i="2"/>
  <c r="M241" i="2"/>
  <c r="M242" i="2"/>
  <c r="B130" i="37"/>
  <c r="A130" i="37"/>
  <c r="A86" i="37" l="1"/>
  <c r="A87" i="37"/>
  <c r="A88" i="37"/>
  <c r="A98" i="37"/>
  <c r="A100" i="37"/>
  <c r="A102" i="37"/>
  <c r="A109" i="37"/>
  <c r="A110" i="37"/>
  <c r="A112" i="37"/>
  <c r="A115" i="37"/>
  <c r="A120" i="37"/>
  <c r="A121" i="37"/>
  <c r="A122" i="37"/>
  <c r="A127" i="37"/>
  <c r="A128" i="37"/>
  <c r="A144" i="37"/>
  <c r="A85" i="37"/>
  <c r="B86" i="37"/>
  <c r="B87" i="37"/>
  <c r="B88" i="37"/>
  <c r="B98" i="37"/>
  <c r="B100" i="37"/>
  <c r="B102" i="37"/>
  <c r="B109" i="37"/>
  <c r="B110" i="37"/>
  <c r="B112" i="37"/>
  <c r="B115" i="37"/>
  <c r="B120" i="37"/>
  <c r="B121" i="37"/>
  <c r="B122" i="37"/>
  <c r="B127" i="37"/>
  <c r="B128" i="37"/>
  <c r="N61" i="2"/>
  <c r="N66" i="2"/>
  <c r="N67" i="2"/>
  <c r="N69" i="2"/>
  <c r="N82" i="2"/>
  <c r="N83" i="2"/>
  <c r="N84" i="2"/>
  <c r="N85" i="2"/>
  <c r="N86" i="2"/>
  <c r="N87" i="2"/>
  <c r="N88" i="2"/>
  <c r="N89" i="2"/>
  <c r="N90" i="2"/>
  <c r="N91" i="2"/>
  <c r="N92" i="2"/>
  <c r="N93" i="2"/>
  <c r="N95" i="2"/>
  <c r="N97" i="2"/>
  <c r="N99" i="2"/>
  <c r="N101" i="2"/>
  <c r="N102" i="2"/>
  <c r="N103" i="2"/>
  <c r="N106" i="2"/>
  <c r="N110" i="2"/>
  <c r="N114" i="2"/>
  <c r="N118" i="2"/>
  <c r="N120" i="2"/>
  <c r="N122" i="2"/>
  <c r="N124" i="2"/>
  <c r="N128" i="2"/>
  <c r="N129" i="2"/>
  <c r="N133" i="2"/>
  <c r="N134" i="2"/>
  <c r="N135" i="2"/>
  <c r="N136" i="2"/>
  <c r="N137" i="2"/>
  <c r="N138" i="2"/>
  <c r="N139" i="2"/>
  <c r="N140" i="2"/>
  <c r="N160" i="2"/>
  <c r="N161" i="2"/>
  <c r="N162" i="2"/>
  <c r="N163" i="2"/>
  <c r="N164" i="2"/>
  <c r="N165" i="2"/>
  <c r="N171" i="2"/>
  <c r="N175" i="2"/>
  <c r="N176" i="2"/>
  <c r="N179" i="2"/>
  <c r="N180" i="2"/>
  <c r="N181" i="2"/>
  <c r="N182" i="2"/>
  <c r="N183" i="2"/>
  <c r="N184" i="2"/>
  <c r="N185" i="2"/>
  <c r="N186" i="2"/>
  <c r="N187" i="2"/>
  <c r="N190" i="2"/>
  <c r="N192" i="2"/>
  <c r="N195" i="2"/>
  <c r="N197" i="2"/>
  <c r="N201" i="2"/>
  <c r="N205" i="2"/>
  <c r="N209" i="2"/>
  <c r="N212" i="2"/>
  <c r="N19" i="2" l="1"/>
  <c r="N20" i="2"/>
  <c r="N22" i="2"/>
  <c r="N24" i="2"/>
  <c r="N25" i="2"/>
  <c r="N27" i="2"/>
  <c r="N28" i="2"/>
  <c r="N37" i="2"/>
  <c r="N43" i="2"/>
  <c r="N48" i="2"/>
  <c r="N49" i="2"/>
  <c r="N52" i="2"/>
  <c r="N53" i="2"/>
  <c r="B4" i="41" l="1"/>
  <c r="B3" i="41"/>
  <c r="B1" i="41" l="1"/>
  <c r="B2" i="41"/>
  <c r="M27" i="2"/>
  <c r="M28" i="2"/>
  <c r="M37" i="2"/>
  <c r="M43" i="2"/>
  <c r="M48" i="2"/>
  <c r="M49" i="2"/>
  <c r="M52" i="2"/>
  <c r="M53" i="2"/>
  <c r="M61" i="2"/>
  <c r="M66" i="2"/>
  <c r="M67" i="2"/>
  <c r="M69" i="2"/>
  <c r="M82" i="2"/>
  <c r="M83" i="2"/>
  <c r="M84" i="2"/>
  <c r="M85" i="2"/>
  <c r="M86" i="2"/>
  <c r="M87" i="2"/>
  <c r="M88" i="2"/>
  <c r="M89" i="2"/>
  <c r="M90" i="2"/>
  <c r="M91" i="2"/>
  <c r="M92" i="2"/>
  <c r="M93" i="2"/>
  <c r="M95" i="2"/>
  <c r="M97" i="2"/>
  <c r="M99" i="2"/>
  <c r="M101" i="2"/>
  <c r="M102" i="2"/>
  <c r="M103" i="2"/>
  <c r="M106" i="2"/>
  <c r="M110" i="2"/>
  <c r="M114" i="2"/>
  <c r="M118" i="2"/>
  <c r="M120" i="2"/>
  <c r="M122" i="2"/>
  <c r="M124" i="2"/>
  <c r="M128" i="2"/>
  <c r="M129" i="2"/>
  <c r="M133" i="2"/>
  <c r="M134" i="2"/>
  <c r="M135" i="2"/>
  <c r="M136" i="2"/>
  <c r="M137" i="2"/>
  <c r="M138" i="2"/>
  <c r="M139" i="2"/>
  <c r="M140" i="2"/>
  <c r="M160" i="2"/>
  <c r="M161" i="2"/>
  <c r="M162" i="2"/>
  <c r="M163" i="2"/>
  <c r="M164" i="2"/>
  <c r="M165" i="2"/>
  <c r="M171" i="2"/>
  <c r="M175" i="2"/>
  <c r="M176" i="2"/>
  <c r="M179" i="2"/>
  <c r="M180" i="2"/>
  <c r="M181" i="2"/>
  <c r="M182" i="2"/>
  <c r="M183" i="2"/>
  <c r="M184" i="2"/>
  <c r="M185" i="2"/>
  <c r="M186" i="2"/>
  <c r="M187" i="2"/>
  <c r="M190" i="2"/>
  <c r="M192" i="2"/>
  <c r="M195" i="2"/>
  <c r="M197" i="2"/>
  <c r="M201" i="2"/>
  <c r="M205" i="2"/>
  <c r="M209" i="2"/>
  <c r="M212" i="2"/>
  <c r="M216" i="2"/>
  <c r="M230" i="2"/>
  <c r="M231" i="2"/>
  <c r="M235" i="2"/>
  <c r="M254" i="2"/>
  <c r="M255" i="2"/>
  <c r="M264" i="2"/>
  <c r="M271" i="2"/>
  <c r="M272" i="2"/>
  <c r="M275" i="2"/>
  <c r="K52" i="38" l="1"/>
  <c r="K60" i="38" l="1"/>
  <c r="K59" i="38"/>
  <c r="K58" i="38"/>
  <c r="K57" i="38"/>
  <c r="K56" i="38"/>
  <c r="K55" i="38"/>
  <c r="K54" i="38"/>
  <c r="K53" i="38"/>
  <c r="K51" i="38"/>
  <c r="K50" i="38"/>
  <c r="E13" i="40"/>
  <c r="E14" i="40"/>
  <c r="E15" i="40"/>
  <c r="E16" i="40"/>
  <c r="E17" i="40"/>
  <c r="E18" i="40"/>
  <c r="E19" i="40"/>
  <c r="E20" i="40"/>
  <c r="E21" i="40"/>
  <c r="E22" i="40"/>
  <c r="E23" i="40"/>
  <c r="E24" i="40"/>
  <c r="E25" i="40"/>
  <c r="E26" i="40"/>
  <c r="E27" i="40"/>
  <c r="E12" i="40"/>
  <c r="B4" i="40"/>
  <c r="B5" i="40"/>
  <c r="B6" i="40"/>
  <c r="B7" i="40"/>
  <c r="B2" i="40"/>
  <c r="A3" i="40"/>
  <c r="A4" i="40"/>
  <c r="A5" i="40"/>
  <c r="A6" i="40"/>
  <c r="A7" i="40"/>
  <c r="A2" i="40"/>
  <c r="P29" i="40" l="1"/>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I16" i="40"/>
  <c r="F16" i="40"/>
  <c r="L15" i="40"/>
  <c r="K15" i="40"/>
  <c r="J15" i="40"/>
  <c r="F15" i="40"/>
  <c r="I15" i="40" s="1"/>
  <c r="L14" i="40"/>
  <c r="K14" i="40"/>
  <c r="J14" i="40"/>
  <c r="F14" i="40"/>
  <c r="I14" i="40" s="1"/>
  <c r="L13" i="40"/>
  <c r="K13" i="40"/>
  <c r="J13" i="40"/>
  <c r="F13" i="40"/>
  <c r="I13" i="40" s="1"/>
  <c r="L12" i="40"/>
  <c r="K12" i="40"/>
  <c r="J12" i="40"/>
  <c r="F12" i="40"/>
  <c r="I12" i="40" s="1"/>
  <c r="B3" i="40"/>
  <c r="N26" i="40" l="1"/>
  <c r="Q26" i="40" s="1"/>
  <c r="N13" i="40"/>
  <c r="Q13" i="40" s="1"/>
  <c r="N18" i="40"/>
  <c r="Q18" i="40" s="1"/>
  <c r="N27" i="40"/>
  <c r="Q27" i="40" s="1"/>
  <c r="N16" i="40"/>
  <c r="Q16" i="40" s="1"/>
  <c r="N24" i="40"/>
  <c r="Q24" i="40" s="1"/>
  <c r="N14" i="40"/>
  <c r="Q14" i="40" s="1"/>
  <c r="N15" i="40"/>
  <c r="Q15" i="40" s="1"/>
  <c r="N21" i="40"/>
  <c r="Q21" i="40" s="1"/>
  <c r="N17" i="40"/>
  <c r="Q17" i="40" s="1"/>
  <c r="N19" i="40"/>
  <c r="Q19" i="40" s="1"/>
  <c r="N25" i="40"/>
  <c r="Q25" i="40" s="1"/>
  <c r="N23" i="40"/>
  <c r="Q23" i="40" s="1"/>
  <c r="N22" i="40"/>
  <c r="Q22" i="40" s="1"/>
  <c r="N20" i="40"/>
  <c r="Q20" i="40" s="1"/>
  <c r="N12" i="40"/>
  <c r="Q12" i="40" s="1"/>
  <c r="Q29" i="40" l="1"/>
  <c r="C3" i="35"/>
  <c r="C5" i="35"/>
  <c r="C6" i="35"/>
  <c r="C7" i="35"/>
  <c r="C8" i="35"/>
  <c r="C4" i="35"/>
  <c r="B4" i="35"/>
  <c r="B5" i="35"/>
  <c r="B6" i="35"/>
  <c r="B7" i="35"/>
  <c r="B8" i="35"/>
  <c r="B3" i="35"/>
  <c r="H117" i="37" s="1"/>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11" i="2"/>
  <c r="Q11" i="2" s="1"/>
  <c r="K12" i="2"/>
  <c r="Q12" i="2" s="1"/>
  <c r="K13" i="2"/>
  <c r="Q13" i="2" s="1"/>
  <c r="K14" i="2"/>
  <c r="Q14" i="2" s="1"/>
  <c r="K15" i="2"/>
  <c r="Q15" i="2" s="1"/>
  <c r="K16" i="2"/>
  <c r="Q16" i="2" s="1"/>
  <c r="K17" i="2"/>
  <c r="Q17" i="2" s="1"/>
  <c r="K18" i="2"/>
  <c r="Q18" i="2" s="1"/>
  <c r="K19" i="2"/>
  <c r="Q19" i="2" s="1"/>
  <c r="K20" i="2"/>
  <c r="Q20" i="2" s="1"/>
  <c r="K21" i="2"/>
  <c r="Q21" i="2" s="1"/>
  <c r="K22" i="2"/>
  <c r="Q22" i="2" s="1"/>
  <c r="K23" i="2"/>
  <c r="Q23" i="2" s="1"/>
  <c r="K24" i="2"/>
  <c r="Q24" i="2" s="1"/>
  <c r="K25" i="2"/>
  <c r="Q25" i="2" s="1"/>
  <c r="K26" i="2"/>
  <c r="Q26" i="2" s="1"/>
  <c r="K10" i="2"/>
  <c r="Q10" i="2" s="1"/>
  <c r="F16" i="31"/>
  <c r="B6" i="28"/>
  <c r="B5" i="28"/>
  <c r="B3" i="28"/>
  <c r="A4" i="28"/>
  <c r="A5" i="28"/>
  <c r="A6" i="28"/>
  <c r="A3" i="28"/>
  <c r="B7" i="2"/>
  <c r="B6" i="2"/>
  <c r="B5" i="2"/>
  <c r="B4" i="2"/>
  <c r="B3" i="2"/>
  <c r="C7" i="2"/>
  <c r="C6" i="2"/>
  <c r="C5" i="2"/>
  <c r="C3" i="2"/>
  <c r="K54" i="18"/>
  <c r="K55" i="18"/>
  <c r="K56" i="18"/>
  <c r="K57" i="18"/>
  <c r="K58" i="18"/>
  <c r="K59" i="18"/>
  <c r="K60" i="18"/>
  <c r="K53" i="18"/>
  <c r="K51" i="18"/>
  <c r="K50" i="18"/>
  <c r="K27" i="2"/>
  <c r="Q27" i="2" s="1"/>
  <c r="K28" i="2"/>
  <c r="Q28" i="2" s="1"/>
  <c r="K29" i="2"/>
  <c r="Q29" i="2" s="1"/>
  <c r="K30" i="2"/>
  <c r="Q30" i="2" s="1"/>
  <c r="K31" i="2"/>
  <c r="Q31" i="2" s="1"/>
  <c r="K32" i="2"/>
  <c r="Q32" i="2" s="1"/>
  <c r="K33" i="2"/>
  <c r="Q33" i="2" s="1"/>
  <c r="K34" i="2"/>
  <c r="Q34" i="2" s="1"/>
  <c r="K35" i="2"/>
  <c r="Q35" i="2" s="1"/>
  <c r="K36" i="2"/>
  <c r="Q36" i="2" s="1"/>
  <c r="K37" i="2"/>
  <c r="Q37" i="2" s="1"/>
  <c r="K38" i="2"/>
  <c r="Q38" i="2" s="1"/>
  <c r="K39" i="2"/>
  <c r="Q39" i="2" s="1"/>
  <c r="K40" i="2"/>
  <c r="Q40" i="2" s="1"/>
  <c r="K41" i="2"/>
  <c r="Q41" i="2" s="1"/>
  <c r="K42" i="2"/>
  <c r="Q42" i="2" s="1"/>
  <c r="K43" i="2"/>
  <c r="Q43" i="2" s="1"/>
  <c r="K44" i="2"/>
  <c r="Q44" i="2" s="1"/>
  <c r="K45" i="2"/>
  <c r="Q45" i="2" s="1"/>
  <c r="K46" i="2"/>
  <c r="Q46" i="2" s="1"/>
  <c r="K47" i="2"/>
  <c r="Q47" i="2" s="1"/>
  <c r="K48" i="2"/>
  <c r="Q48" i="2" s="1"/>
  <c r="K49" i="2"/>
  <c r="Q49" i="2" s="1"/>
  <c r="K50" i="2"/>
  <c r="Q50" i="2" s="1"/>
  <c r="K51" i="2"/>
  <c r="Q51" i="2" s="1"/>
  <c r="K52" i="2"/>
  <c r="Q52" i="2" s="1"/>
  <c r="K53" i="2"/>
  <c r="Q53" i="2" s="1"/>
  <c r="K54" i="2"/>
  <c r="Q54" i="2" s="1"/>
  <c r="K55" i="2"/>
  <c r="Q55" i="2" s="1"/>
  <c r="K56" i="2"/>
  <c r="Q56" i="2" s="1"/>
  <c r="K57" i="2"/>
  <c r="Q57" i="2" s="1"/>
  <c r="K58" i="2"/>
  <c r="Q58" i="2" s="1"/>
  <c r="Q59" i="2"/>
  <c r="K60" i="2"/>
  <c r="Q60" i="2" s="1"/>
  <c r="K61" i="2"/>
  <c r="Q61" i="2" s="1"/>
  <c r="K62" i="2"/>
  <c r="Q62" i="2" s="1"/>
  <c r="K63" i="2"/>
  <c r="Q63" i="2" s="1"/>
  <c r="K64" i="2"/>
  <c r="Q64" i="2" s="1"/>
  <c r="K65" i="2"/>
  <c r="Q65" i="2" s="1"/>
  <c r="K66" i="2"/>
  <c r="Q66" i="2" s="1"/>
  <c r="K67" i="2"/>
  <c r="Q67" i="2" s="1"/>
  <c r="K68" i="2"/>
  <c r="Q68" i="2" s="1"/>
  <c r="K69" i="2"/>
  <c r="Q69" i="2" s="1"/>
  <c r="K70" i="2"/>
  <c r="Q70" i="2" s="1"/>
  <c r="K71" i="2"/>
  <c r="Q71" i="2" s="1"/>
  <c r="K72" i="2"/>
  <c r="Q72" i="2" s="1"/>
  <c r="K73" i="2"/>
  <c r="Q73" i="2" s="1"/>
  <c r="K74" i="2"/>
  <c r="Q74" i="2" s="1"/>
  <c r="K75" i="2"/>
  <c r="Q75" i="2" s="1"/>
  <c r="K76" i="2"/>
  <c r="Q76" i="2" s="1"/>
  <c r="K77" i="2"/>
  <c r="Q77" i="2" s="1"/>
  <c r="K78" i="2"/>
  <c r="Q78" i="2" s="1"/>
  <c r="K79" i="2"/>
  <c r="Q79" i="2" s="1"/>
  <c r="K80" i="2"/>
  <c r="Q80" i="2" s="1"/>
  <c r="K81" i="2"/>
  <c r="Q81" i="2" s="1"/>
  <c r="K82" i="2"/>
  <c r="Q82" i="2" s="1"/>
  <c r="K83" i="2"/>
  <c r="Q83" i="2" s="1"/>
  <c r="K84" i="2"/>
  <c r="Q84" i="2" s="1"/>
  <c r="K85" i="2"/>
  <c r="Q85" i="2" s="1"/>
  <c r="K86" i="2"/>
  <c r="Q86" i="2" s="1"/>
  <c r="K87" i="2"/>
  <c r="Q87" i="2" s="1"/>
  <c r="K88" i="2"/>
  <c r="Q88" i="2" s="1"/>
  <c r="K89" i="2"/>
  <c r="Q89" i="2" s="1"/>
  <c r="K90" i="2"/>
  <c r="Q90" i="2" s="1"/>
  <c r="K91" i="2"/>
  <c r="Q91" i="2" s="1"/>
  <c r="K92" i="2"/>
  <c r="Q92" i="2" s="1"/>
  <c r="K93" i="2"/>
  <c r="Q93" i="2" s="1"/>
  <c r="K94" i="2"/>
  <c r="Q94" i="2" s="1"/>
  <c r="K95" i="2"/>
  <c r="Q95" i="2" s="1"/>
  <c r="K96" i="2"/>
  <c r="Q96" i="2" s="1"/>
  <c r="K97" i="2"/>
  <c r="Q97" i="2" s="1"/>
  <c r="K98" i="2"/>
  <c r="Q98" i="2" s="1"/>
  <c r="K99" i="2"/>
  <c r="Q99" i="2" s="1"/>
  <c r="K100" i="2"/>
  <c r="Q100" i="2" s="1"/>
  <c r="K101" i="2"/>
  <c r="Q101" i="2" s="1"/>
  <c r="K102" i="2"/>
  <c r="Q102" i="2" s="1"/>
  <c r="K103" i="2"/>
  <c r="Q103" i="2" s="1"/>
  <c r="K104" i="2"/>
  <c r="Q104" i="2" s="1"/>
  <c r="K105" i="2"/>
  <c r="Q105" i="2" s="1"/>
  <c r="K106" i="2"/>
  <c r="Q106" i="2" s="1"/>
  <c r="K107" i="2"/>
  <c r="Q107" i="2" s="1"/>
  <c r="K108" i="2"/>
  <c r="Q108" i="2" s="1"/>
  <c r="K109" i="2"/>
  <c r="Q109" i="2" s="1"/>
  <c r="K110" i="2"/>
  <c r="Q110" i="2" s="1"/>
  <c r="K111" i="2"/>
  <c r="Q111" i="2" s="1"/>
  <c r="K112" i="2"/>
  <c r="Q112" i="2" s="1"/>
  <c r="K113" i="2"/>
  <c r="Q113" i="2" s="1"/>
  <c r="K114" i="2"/>
  <c r="Q114" i="2" s="1"/>
  <c r="K115" i="2"/>
  <c r="Q115" i="2" s="1"/>
  <c r="K116" i="2"/>
  <c r="Q116" i="2" s="1"/>
  <c r="K117" i="2"/>
  <c r="Q117" i="2" s="1"/>
  <c r="K118" i="2"/>
  <c r="Q118" i="2" s="1"/>
  <c r="K119" i="2"/>
  <c r="Q119" i="2" s="1"/>
  <c r="K120" i="2"/>
  <c r="Q120" i="2" s="1"/>
  <c r="K121" i="2"/>
  <c r="Q121" i="2" s="1"/>
  <c r="K122" i="2"/>
  <c r="Q122" i="2" s="1"/>
  <c r="K123" i="2"/>
  <c r="Q123" i="2" s="1"/>
  <c r="K124" i="2"/>
  <c r="Q124" i="2" s="1"/>
  <c r="K125" i="2"/>
  <c r="Q125" i="2" s="1"/>
  <c r="K126" i="2"/>
  <c r="Q126" i="2" s="1"/>
  <c r="K127" i="2"/>
  <c r="Q127" i="2" s="1"/>
  <c r="Q128" i="2"/>
  <c r="Q129" i="2"/>
  <c r="Q133" i="2"/>
  <c r="Q134" i="2"/>
  <c r="K135" i="2"/>
  <c r="Q135" i="2" s="1"/>
  <c r="K136" i="2"/>
  <c r="Q136" i="2" s="1"/>
  <c r="K137" i="2"/>
  <c r="Q137" i="2" s="1"/>
  <c r="K138" i="2"/>
  <c r="Q138" i="2" s="1"/>
  <c r="K139" i="2"/>
  <c r="Q139" i="2" s="1"/>
  <c r="K140" i="2"/>
  <c r="Q140" i="2" s="1"/>
  <c r="K141" i="2"/>
  <c r="Q141" i="2" s="1"/>
  <c r="K142" i="2"/>
  <c r="Q142" i="2" s="1"/>
  <c r="K143" i="2"/>
  <c r="Q143" i="2" s="1"/>
  <c r="K144" i="2"/>
  <c r="Q144" i="2" s="1"/>
  <c r="K145" i="2"/>
  <c r="Q145" i="2" s="1"/>
  <c r="K146" i="2"/>
  <c r="Q146" i="2" s="1"/>
  <c r="K147" i="2"/>
  <c r="Q147" i="2" s="1"/>
  <c r="K148" i="2"/>
  <c r="Q148" i="2" s="1"/>
  <c r="K149" i="2"/>
  <c r="Q149" i="2" s="1"/>
  <c r="K150" i="2"/>
  <c r="Q150" i="2" s="1"/>
  <c r="K151" i="2"/>
  <c r="Q151" i="2" s="1"/>
  <c r="K152" i="2"/>
  <c r="Q152" i="2" s="1"/>
  <c r="K153" i="2"/>
  <c r="Q153" i="2" s="1"/>
  <c r="K154" i="2"/>
  <c r="Q154" i="2" s="1"/>
  <c r="K155" i="2"/>
  <c r="Q155" i="2" s="1"/>
  <c r="K156" i="2"/>
  <c r="Q156" i="2" s="1"/>
  <c r="K157" i="2"/>
  <c r="Q157" i="2" s="1"/>
  <c r="K158" i="2"/>
  <c r="Q158" i="2" s="1"/>
  <c r="K159" i="2"/>
  <c r="Q159" i="2" s="1"/>
  <c r="K160" i="2"/>
  <c r="Q160" i="2" s="1"/>
  <c r="K161" i="2"/>
  <c r="Q161" i="2" s="1"/>
  <c r="K162" i="2"/>
  <c r="Q162" i="2" s="1"/>
  <c r="K163" i="2"/>
  <c r="Q163" i="2" s="1"/>
  <c r="K164" i="2"/>
  <c r="Q164" i="2" s="1"/>
  <c r="K165" i="2"/>
  <c r="Q165" i="2" s="1"/>
  <c r="K166" i="2"/>
  <c r="Q166" i="2" s="1"/>
  <c r="K167" i="2"/>
  <c r="Q167" i="2" s="1"/>
  <c r="K168" i="2"/>
  <c r="Q168" i="2" s="1"/>
  <c r="K169" i="2"/>
  <c r="Q169" i="2" s="1"/>
  <c r="K170" i="2"/>
  <c r="Q170" i="2" s="1"/>
  <c r="K171" i="2"/>
  <c r="Q171" i="2" s="1"/>
  <c r="K172" i="2"/>
  <c r="Q172" i="2" s="1"/>
  <c r="K173" i="2"/>
  <c r="Q173" i="2" s="1"/>
  <c r="K174" i="2"/>
  <c r="Q174" i="2" s="1"/>
  <c r="K175" i="2"/>
  <c r="Q175" i="2" s="1"/>
  <c r="K176" i="2"/>
  <c r="Q176" i="2" s="1"/>
  <c r="K177" i="2"/>
  <c r="Q177" i="2" s="1"/>
  <c r="K178" i="2"/>
  <c r="Q178" i="2" s="1"/>
  <c r="K179" i="2"/>
  <c r="Q179" i="2" s="1"/>
  <c r="K180" i="2"/>
  <c r="Q180" i="2" s="1"/>
  <c r="K181" i="2"/>
  <c r="Q181" i="2" s="1"/>
  <c r="K182" i="2"/>
  <c r="Q182" i="2" s="1"/>
  <c r="K183" i="2"/>
  <c r="Q183" i="2" s="1"/>
  <c r="K184" i="2"/>
  <c r="Q184" i="2" s="1"/>
  <c r="K185" i="2"/>
  <c r="Q185" i="2" s="1"/>
  <c r="K186" i="2"/>
  <c r="Q186" i="2" s="1"/>
  <c r="K187" i="2"/>
  <c r="Q187" i="2" s="1"/>
  <c r="K188" i="2"/>
  <c r="Q188" i="2" s="1"/>
  <c r="K189" i="2"/>
  <c r="Q189" i="2" s="1"/>
  <c r="K190" i="2"/>
  <c r="Q190" i="2" s="1"/>
  <c r="K191" i="2"/>
  <c r="Q191" i="2" s="1"/>
  <c r="K192" i="2"/>
  <c r="Q192" i="2" s="1"/>
  <c r="K193" i="2"/>
  <c r="Q193" i="2" s="1"/>
  <c r="K194" i="2"/>
  <c r="Q194" i="2" s="1"/>
  <c r="K195" i="2"/>
  <c r="Q195" i="2" s="1"/>
  <c r="K196" i="2"/>
  <c r="Q196" i="2" s="1"/>
  <c r="K197" i="2"/>
  <c r="Q197" i="2" s="1"/>
  <c r="K198" i="2"/>
  <c r="Q198" i="2" s="1"/>
  <c r="K199" i="2"/>
  <c r="Q199" i="2" s="1"/>
  <c r="K200" i="2"/>
  <c r="Q200" i="2" s="1"/>
  <c r="K201" i="2"/>
  <c r="Q201" i="2" s="1"/>
  <c r="K202" i="2"/>
  <c r="Q202" i="2" s="1"/>
  <c r="K203" i="2"/>
  <c r="Q203" i="2" s="1"/>
  <c r="K204" i="2"/>
  <c r="Q204" i="2" s="1"/>
  <c r="K205" i="2"/>
  <c r="Q205" i="2" s="1"/>
  <c r="K206" i="2"/>
  <c r="Q206" i="2" s="1"/>
  <c r="K207" i="2"/>
  <c r="Q207" i="2" s="1"/>
  <c r="K208" i="2"/>
  <c r="Q208" i="2" s="1"/>
  <c r="K209" i="2"/>
  <c r="Q209" i="2" s="1"/>
  <c r="K210" i="2"/>
  <c r="Q210" i="2" s="1"/>
  <c r="K211" i="2"/>
  <c r="Q211" i="2" s="1"/>
  <c r="K212" i="2"/>
  <c r="Q212" i="2" s="1"/>
  <c r="K213" i="2"/>
  <c r="Q213" i="2" s="1"/>
  <c r="K214" i="2"/>
  <c r="Q214" i="2" s="1"/>
  <c r="K215" i="2"/>
  <c r="Q215" i="2" s="1"/>
  <c r="K216" i="2"/>
  <c r="Q216" i="2" s="1"/>
  <c r="K217" i="2"/>
  <c r="Q217" i="2" s="1"/>
  <c r="K218" i="2"/>
  <c r="Q218" i="2" s="1"/>
  <c r="K219" i="2"/>
  <c r="Q219" i="2" s="1"/>
  <c r="K220" i="2"/>
  <c r="Q220" i="2" s="1"/>
  <c r="K221" i="2"/>
  <c r="Q221" i="2" s="1"/>
  <c r="K222" i="2"/>
  <c r="Q222" i="2" s="1"/>
  <c r="K223" i="2"/>
  <c r="Q223" i="2" s="1"/>
  <c r="K224" i="2"/>
  <c r="Q224" i="2" s="1"/>
  <c r="K225" i="2"/>
  <c r="Q225" i="2" s="1"/>
  <c r="K226" i="2"/>
  <c r="Q226" i="2" s="1"/>
  <c r="K227" i="2"/>
  <c r="Q227" i="2" s="1"/>
  <c r="K228" i="2"/>
  <c r="Q228" i="2" s="1"/>
  <c r="K229" i="2"/>
  <c r="Q229" i="2" s="1"/>
  <c r="K230" i="2"/>
  <c r="Q230" i="2" s="1"/>
  <c r="K231" i="2"/>
  <c r="Q231" i="2" s="1"/>
  <c r="K232" i="2"/>
  <c r="Q232" i="2" s="1"/>
  <c r="K233" i="2"/>
  <c r="Q233" i="2" s="1"/>
  <c r="K234" i="2"/>
  <c r="Q234" i="2" s="1"/>
  <c r="K235" i="2"/>
  <c r="Q235" i="2" s="1"/>
  <c r="K236" i="2"/>
  <c r="Q236" i="2" s="1"/>
  <c r="K237" i="2"/>
  <c r="Q237" i="2" s="1"/>
  <c r="K238" i="2"/>
  <c r="Q238" i="2" s="1"/>
  <c r="K239" i="2"/>
  <c r="Q239" i="2" s="1"/>
  <c r="K240" i="2"/>
  <c r="Q240" i="2" s="1"/>
  <c r="K241" i="2"/>
  <c r="Q241" i="2" s="1"/>
  <c r="K242" i="2"/>
  <c r="Q242" i="2" s="1"/>
  <c r="K243" i="2"/>
  <c r="Q243" i="2" s="1"/>
  <c r="K244" i="2"/>
  <c r="Q244" i="2" s="1"/>
  <c r="K245" i="2"/>
  <c r="Q245" i="2" s="1"/>
  <c r="K246" i="2"/>
  <c r="Q246" i="2" s="1"/>
  <c r="K247" i="2"/>
  <c r="Q247" i="2" s="1"/>
  <c r="K248" i="2"/>
  <c r="Q248" i="2" s="1"/>
  <c r="K249" i="2"/>
  <c r="Q249" i="2" s="1"/>
  <c r="K250" i="2"/>
  <c r="Q250" i="2" s="1"/>
  <c r="K251" i="2"/>
  <c r="Q251" i="2" s="1"/>
  <c r="K252" i="2"/>
  <c r="Q252" i="2" s="1"/>
  <c r="K253" i="2"/>
  <c r="Q253" i="2" s="1"/>
  <c r="K254" i="2"/>
  <c r="Q254" i="2" s="1"/>
  <c r="K255" i="2"/>
  <c r="Q255" i="2" s="1"/>
  <c r="K256" i="2"/>
  <c r="Q256" i="2" s="1"/>
  <c r="K257" i="2"/>
  <c r="Q257" i="2" s="1"/>
  <c r="K258" i="2"/>
  <c r="Q258" i="2" s="1"/>
  <c r="K259" i="2"/>
  <c r="Q259" i="2" s="1"/>
  <c r="K260" i="2"/>
  <c r="Q260" i="2" s="1"/>
  <c r="K261" i="2"/>
  <c r="Q261" i="2" s="1"/>
  <c r="K262" i="2"/>
  <c r="Q262" i="2" s="1"/>
  <c r="K263" i="2"/>
  <c r="Q263" i="2" s="1"/>
  <c r="K264" i="2"/>
  <c r="Q264" i="2" s="1"/>
  <c r="K265" i="2"/>
  <c r="Q265" i="2" s="1"/>
  <c r="K266" i="2"/>
  <c r="Q266" i="2" s="1"/>
  <c r="K267" i="2"/>
  <c r="Q267" i="2" s="1"/>
  <c r="K268" i="2"/>
  <c r="Q268" i="2" s="1"/>
  <c r="K269" i="2"/>
  <c r="Q269" i="2" s="1"/>
  <c r="K270" i="2"/>
  <c r="Q270" i="2" s="1"/>
  <c r="K271" i="2"/>
  <c r="Q271" i="2" s="1"/>
  <c r="K272" i="2"/>
  <c r="Q272" i="2" s="1"/>
  <c r="K273" i="2"/>
  <c r="Q273" i="2" s="1"/>
  <c r="K274" i="2"/>
  <c r="Q274" i="2" s="1"/>
  <c r="K275" i="2"/>
  <c r="Q275" i="2" s="1"/>
  <c r="K276" i="2"/>
  <c r="Q276" i="2" s="1"/>
  <c r="K277" i="2"/>
  <c r="Q277" i="2" s="1"/>
  <c r="K278" i="2"/>
  <c r="Q278" i="2" s="1"/>
  <c r="K279" i="2"/>
  <c r="Q279" i="2" s="1"/>
  <c r="K280" i="2"/>
  <c r="Q280" i="2" s="1"/>
  <c r="K281" i="2"/>
  <c r="Q281" i="2" s="1"/>
  <c r="K282" i="2"/>
  <c r="Q282" i="2" s="1"/>
  <c r="K283" i="2"/>
  <c r="Q283" i="2" s="1"/>
  <c r="K284" i="2"/>
  <c r="Q284" i="2" s="1"/>
  <c r="N131" i="2" l="1"/>
  <c r="M131" i="2" s="1"/>
  <c r="N130" i="2"/>
  <c r="M130" i="2" s="1"/>
  <c r="N132" i="2"/>
  <c r="M132" i="2" s="1"/>
  <c r="N202" i="2"/>
  <c r="M202" i="2" s="1"/>
  <c r="N210" i="2"/>
  <c r="M210" i="2" s="1"/>
  <c r="N211" i="2"/>
  <c r="M211" i="2" s="1"/>
  <c r="N204" i="2"/>
  <c r="M204" i="2" s="1"/>
  <c r="N203" i="2"/>
  <c r="M203" i="2" s="1"/>
  <c r="N199" i="2"/>
  <c r="M199" i="2" s="1"/>
  <c r="N207" i="2"/>
  <c r="M207" i="2" s="1"/>
  <c r="N200" i="2"/>
  <c r="M200" i="2" s="1"/>
  <c r="N208" i="2"/>
  <c r="M208" i="2" s="1"/>
  <c r="N206" i="2"/>
  <c r="M206" i="2" s="1"/>
  <c r="F51" i="37"/>
  <c r="C51" i="37"/>
  <c r="E51" i="37"/>
  <c r="C75" i="37"/>
  <c r="E74" i="37"/>
  <c r="C74" i="37"/>
  <c r="F73" i="37"/>
  <c r="C73" i="37"/>
  <c r="E73" i="37"/>
  <c r="F74" i="37"/>
  <c r="F75" i="37"/>
  <c r="E75" i="37"/>
  <c r="G141" i="37"/>
  <c r="G140" i="37"/>
  <c r="G139" i="37"/>
  <c r="H140" i="37"/>
  <c r="H141" i="37"/>
  <c r="H139" i="37"/>
  <c r="E69" i="37"/>
  <c r="F70" i="37"/>
  <c r="C70" i="37"/>
  <c r="F69" i="37"/>
  <c r="E70" i="37"/>
  <c r="C69" i="37"/>
  <c r="H136" i="37"/>
  <c r="H135" i="37"/>
  <c r="G136" i="37"/>
  <c r="G135" i="37"/>
  <c r="C67" i="37"/>
  <c r="F67" i="37"/>
  <c r="E67" i="37"/>
  <c r="H132" i="37"/>
  <c r="H133" i="37"/>
  <c r="G132" i="37"/>
  <c r="C66" i="37"/>
  <c r="E66" i="37"/>
  <c r="F66" i="37"/>
  <c r="G142" i="37"/>
  <c r="G138" i="37"/>
  <c r="G143" i="37"/>
  <c r="E72" i="37"/>
  <c r="E76" i="37"/>
  <c r="F77" i="37"/>
  <c r="E77" i="37"/>
  <c r="E71" i="37"/>
  <c r="C77" i="37"/>
  <c r="H131" i="37"/>
  <c r="H143" i="37"/>
  <c r="H142" i="37"/>
  <c r="H138" i="37"/>
  <c r="G131" i="37"/>
  <c r="F65" i="37"/>
  <c r="C65" i="37"/>
  <c r="E65" i="37"/>
  <c r="H126" i="37"/>
  <c r="G126" i="37"/>
  <c r="E60" i="37"/>
  <c r="F60" i="37"/>
  <c r="C60" i="37"/>
  <c r="H125" i="37"/>
  <c r="H124" i="37"/>
  <c r="H123" i="37"/>
  <c r="G124" i="37"/>
  <c r="G123" i="37"/>
  <c r="G125" i="37"/>
  <c r="F59" i="37"/>
  <c r="F57" i="37"/>
  <c r="F58" i="37"/>
  <c r="C59" i="37"/>
  <c r="E58" i="37"/>
  <c r="C57" i="37"/>
  <c r="C58" i="37"/>
  <c r="E59" i="37"/>
  <c r="E57" i="37"/>
  <c r="G118" i="37"/>
  <c r="G119" i="37"/>
  <c r="F53" i="37"/>
  <c r="E52" i="37"/>
  <c r="F52" i="37"/>
  <c r="C53" i="37"/>
  <c r="C52" i="37"/>
  <c r="E53" i="37"/>
  <c r="H111" i="37"/>
  <c r="H118" i="37"/>
  <c r="H119" i="37"/>
  <c r="G111" i="37"/>
  <c r="C45" i="37"/>
  <c r="F45" i="37"/>
  <c r="E45" i="37"/>
  <c r="G108" i="37"/>
  <c r="E42" i="37"/>
  <c r="F42" i="37"/>
  <c r="C42" i="37"/>
  <c r="H107" i="37"/>
  <c r="H108" i="37"/>
  <c r="G107" i="37"/>
  <c r="C41" i="37"/>
  <c r="E41" i="37"/>
  <c r="F41" i="37"/>
  <c r="C37" i="37"/>
  <c r="F38" i="37"/>
  <c r="F39" i="37"/>
  <c r="C40" i="37"/>
  <c r="E37" i="37"/>
  <c r="F40" i="37"/>
  <c r="C38" i="37"/>
  <c r="C39" i="37"/>
  <c r="F37" i="37"/>
  <c r="E38" i="37"/>
  <c r="E39" i="37"/>
  <c r="E40" i="37"/>
  <c r="H103" i="37"/>
  <c r="H106" i="37"/>
  <c r="H105" i="37"/>
  <c r="H104" i="37"/>
  <c r="G101" i="37"/>
  <c r="C35" i="37"/>
  <c r="E35" i="37"/>
  <c r="F35" i="37"/>
  <c r="H99" i="37"/>
  <c r="H101" i="37"/>
  <c r="G99" i="37"/>
  <c r="C33" i="37"/>
  <c r="E33" i="37"/>
  <c r="F33" i="37"/>
  <c r="G95" i="37"/>
  <c r="G96" i="37"/>
  <c r="G94" i="37"/>
  <c r="G97" i="37"/>
  <c r="H95" i="37"/>
  <c r="H96" i="37"/>
  <c r="H97" i="37"/>
  <c r="H94" i="37"/>
  <c r="C28" i="37"/>
  <c r="E28" i="37"/>
  <c r="F30" i="37"/>
  <c r="F29" i="37"/>
  <c r="C30" i="37"/>
  <c r="E30" i="37"/>
  <c r="C29" i="37"/>
  <c r="E29" i="37"/>
  <c r="F31" i="37"/>
  <c r="F28" i="37"/>
  <c r="C31" i="37"/>
  <c r="E31" i="37"/>
  <c r="H92" i="37"/>
  <c r="H93" i="37"/>
  <c r="H91" i="37"/>
  <c r="G91" i="37"/>
  <c r="G93" i="37"/>
  <c r="G92" i="37"/>
  <c r="C25" i="37"/>
  <c r="C26" i="37"/>
  <c r="F25" i="37"/>
  <c r="F27" i="37"/>
  <c r="C27" i="37"/>
  <c r="E25" i="37"/>
  <c r="E27" i="37"/>
  <c r="F26" i="37"/>
  <c r="E26" i="37"/>
  <c r="H90" i="37"/>
  <c r="G90" i="37"/>
  <c r="F24" i="37"/>
  <c r="C24" i="37"/>
  <c r="E24" i="37"/>
  <c r="H89" i="37"/>
  <c r="G89" i="37"/>
  <c r="C23" i="37"/>
  <c r="E23" i="37"/>
  <c r="G81" i="37"/>
  <c r="G82" i="37"/>
  <c r="G84" i="37"/>
  <c r="G83" i="37"/>
  <c r="H81" i="37"/>
  <c r="H83" i="37"/>
  <c r="H84" i="37"/>
  <c r="H82" i="37"/>
  <c r="E15" i="37"/>
  <c r="E17" i="37"/>
  <c r="F17" i="37"/>
  <c r="F16" i="37"/>
  <c r="F18" i="37"/>
  <c r="E16" i="37"/>
  <c r="E18" i="37"/>
  <c r="F15" i="37"/>
  <c r="C15" i="37"/>
  <c r="C17" i="37"/>
  <c r="C16" i="37"/>
  <c r="H134" i="37"/>
  <c r="H137" i="37"/>
  <c r="G137" i="37"/>
  <c r="N214" i="2"/>
  <c r="M214" i="2" s="1"/>
  <c r="N215" i="2"/>
  <c r="M215" i="2" s="1"/>
  <c r="N59" i="2"/>
  <c r="M59" i="2" s="1"/>
  <c r="N62" i="2"/>
  <c r="M62" i="2" s="1"/>
  <c r="N213" i="2"/>
  <c r="M213" i="2" s="1"/>
  <c r="H114" i="37"/>
  <c r="H129" i="37"/>
  <c r="H113" i="37"/>
  <c r="H116" i="37"/>
  <c r="H130" i="37"/>
  <c r="H120" i="37"/>
  <c r="H121" i="37"/>
  <c r="H115" i="37"/>
  <c r="H122" i="37"/>
  <c r="H102" i="37"/>
  <c r="G113" i="37"/>
  <c r="G129" i="37"/>
  <c r="G116" i="37"/>
  <c r="G114" i="37"/>
  <c r="G130" i="37"/>
  <c r="G87" i="37"/>
  <c r="G110" i="37"/>
  <c r="G100" i="37"/>
  <c r="G86" i="37"/>
  <c r="G109" i="37"/>
  <c r="G112" i="37"/>
  <c r="G115" i="37"/>
  <c r="G88" i="37"/>
  <c r="G102" i="37"/>
  <c r="G98" i="37"/>
  <c r="G120" i="37"/>
  <c r="G127" i="37"/>
  <c r="G121" i="37"/>
  <c r="G128" i="37"/>
  <c r="G122" i="37"/>
  <c r="E49" i="37"/>
  <c r="C49" i="37"/>
  <c r="E68" i="37"/>
  <c r="C47" i="37"/>
  <c r="C56" i="37"/>
  <c r="E54" i="37"/>
  <c r="E55" i="37"/>
  <c r="E63" i="37"/>
  <c r="F63" i="37"/>
  <c r="E62" i="37"/>
  <c r="C61" i="37"/>
  <c r="E47" i="37"/>
  <c r="F50" i="37"/>
  <c r="C48" i="37"/>
  <c r="C54" i="37"/>
  <c r="E50" i="37"/>
  <c r="F47" i="37"/>
  <c r="E56" i="37"/>
  <c r="E61" i="37"/>
  <c r="C62" i="37"/>
  <c r="C64" i="37"/>
  <c r="C63" i="37"/>
  <c r="C50" i="37"/>
  <c r="E48" i="37"/>
  <c r="F48" i="37"/>
  <c r="E64" i="37"/>
  <c r="C55" i="37"/>
  <c r="N258" i="2"/>
  <c r="M258" i="2" s="1"/>
  <c r="N269" i="2"/>
  <c r="M269" i="2" s="1"/>
  <c r="N282" i="2"/>
  <c r="M282" i="2" s="1"/>
  <c r="N261" i="2"/>
  <c r="M261" i="2" s="1"/>
  <c r="N276" i="2"/>
  <c r="M276" i="2" s="1"/>
  <c r="N260" i="2"/>
  <c r="M260" i="2" s="1"/>
  <c r="N267" i="2"/>
  <c r="M267" i="2" s="1"/>
  <c r="N280" i="2"/>
  <c r="M280" i="2" s="1"/>
  <c r="N266" i="2"/>
  <c r="M266" i="2" s="1"/>
  <c r="N262" i="2"/>
  <c r="M262" i="2" s="1"/>
  <c r="N279" i="2"/>
  <c r="M279" i="2" s="1"/>
  <c r="N265" i="2"/>
  <c r="M265" i="2" s="1"/>
  <c r="N278" i="2"/>
  <c r="M278" i="2" s="1"/>
  <c r="N284" i="2"/>
  <c r="M284" i="2" s="1"/>
  <c r="N263" i="2"/>
  <c r="M263" i="2" s="1"/>
  <c r="N259" i="2"/>
  <c r="M259" i="2" s="1"/>
  <c r="N281" i="2"/>
  <c r="M281" i="2" s="1"/>
  <c r="N257" i="2"/>
  <c r="M257" i="2" s="1"/>
  <c r="N277" i="2"/>
  <c r="M277" i="2" s="1"/>
  <c r="N115" i="2"/>
  <c r="M115" i="2" s="1"/>
  <c r="N104" i="2"/>
  <c r="M104" i="2" s="1"/>
  <c r="N60" i="2"/>
  <c r="M60" i="2" s="1"/>
  <c r="N63" i="2"/>
  <c r="M63" i="2" s="1"/>
  <c r="N116" i="2"/>
  <c r="M116" i="2" s="1"/>
  <c r="N123" i="2"/>
  <c r="M123" i="2" s="1"/>
  <c r="N127" i="2"/>
  <c r="M127" i="2" s="1"/>
  <c r="N105" i="2"/>
  <c r="M105" i="2" s="1"/>
  <c r="N64" i="2"/>
  <c r="M64" i="2" s="1"/>
  <c r="N117" i="2"/>
  <c r="M117" i="2" s="1"/>
  <c r="N112" i="2"/>
  <c r="M112" i="2" s="1"/>
  <c r="N65" i="2"/>
  <c r="M65" i="2" s="1"/>
  <c r="N58" i="2"/>
  <c r="M58" i="2" s="1"/>
  <c r="N119" i="2"/>
  <c r="M119" i="2" s="1"/>
  <c r="N126" i="2"/>
  <c r="M126" i="2" s="1"/>
  <c r="N94" i="2"/>
  <c r="M94" i="2" s="1"/>
  <c r="N107" i="2"/>
  <c r="M107" i="2" s="1"/>
  <c r="N111" i="2"/>
  <c r="M111" i="2" s="1"/>
  <c r="N113" i="2"/>
  <c r="M113" i="2" s="1"/>
  <c r="N125" i="2"/>
  <c r="M125" i="2" s="1"/>
  <c r="N57" i="2"/>
  <c r="M57" i="2" s="1"/>
  <c r="N96" i="2"/>
  <c r="M96" i="2" s="1"/>
  <c r="N109" i="2"/>
  <c r="M109" i="2" s="1"/>
  <c r="N100" i="2"/>
  <c r="M100" i="2" s="1"/>
  <c r="N98" i="2"/>
  <c r="M98" i="2" s="1"/>
  <c r="N55" i="2"/>
  <c r="M55" i="2" s="1"/>
  <c r="N108" i="2"/>
  <c r="M108" i="2" s="1"/>
  <c r="N56" i="2"/>
  <c r="M56" i="2" s="1"/>
  <c r="N11" i="2"/>
  <c r="N10" i="2"/>
  <c r="M10" i="2" s="1"/>
  <c r="N32" i="2"/>
  <c r="N42" i="2"/>
  <c r="M42" i="2" s="1"/>
  <c r="N12" i="2"/>
  <c r="N30" i="2"/>
  <c r="N36" i="2"/>
  <c r="N41" i="2"/>
  <c r="M41" i="2" s="1"/>
  <c r="N47" i="2"/>
  <c r="M47" i="2" s="1"/>
  <c r="N13" i="2"/>
  <c r="N14" i="2"/>
  <c r="N16" i="2"/>
  <c r="N18" i="2"/>
  <c r="N21" i="2"/>
  <c r="N33" i="2"/>
  <c r="N15" i="2"/>
  <c r="N23" i="2"/>
  <c r="N26" i="2"/>
  <c r="N29" i="2"/>
  <c r="N34" i="2"/>
  <c r="N35" i="2"/>
  <c r="N39" i="2"/>
  <c r="M39" i="2" s="1"/>
  <c r="N40" i="2"/>
  <c r="M40" i="2" s="1"/>
  <c r="N44" i="2"/>
  <c r="M44" i="2" s="1"/>
  <c r="N50" i="2"/>
  <c r="M50" i="2" s="1"/>
  <c r="N38" i="2"/>
  <c r="M38" i="2" s="1"/>
  <c r="N46" i="2"/>
  <c r="M46" i="2" s="1"/>
  <c r="N45" i="2"/>
  <c r="M45" i="2" s="1"/>
  <c r="N274" i="2"/>
  <c r="M274" i="2" s="1"/>
  <c r="N270" i="2"/>
  <c r="M270" i="2" s="1"/>
  <c r="N283" i="2"/>
  <c r="M283" i="2" s="1"/>
  <c r="N268" i="2"/>
  <c r="M268" i="2" s="1"/>
  <c r="N273" i="2"/>
  <c r="M273" i="2" s="1"/>
  <c r="C76" i="37"/>
  <c r="C72" i="37"/>
  <c r="C71" i="37"/>
  <c r="C68" i="37"/>
  <c r="N256" i="2"/>
  <c r="M256" i="2" s="1"/>
  <c r="N224" i="2"/>
  <c r="M224" i="2" s="1"/>
  <c r="N232" i="2"/>
  <c r="M232" i="2" s="1"/>
  <c r="N249" i="2"/>
  <c r="M249" i="2" s="1"/>
  <c r="N219" i="2"/>
  <c r="M219" i="2" s="1"/>
  <c r="N220" i="2"/>
  <c r="M220" i="2" s="1"/>
  <c r="N228" i="2"/>
  <c r="M228" i="2" s="1"/>
  <c r="N236" i="2"/>
  <c r="M236" i="2" s="1"/>
  <c r="N253" i="2"/>
  <c r="M253" i="2" s="1"/>
  <c r="N244" i="2"/>
  <c r="M244" i="2" s="1"/>
  <c r="N221" i="2"/>
  <c r="M221" i="2" s="1"/>
  <c r="N229" i="2"/>
  <c r="M229" i="2" s="1"/>
  <c r="N237" i="2"/>
  <c r="M237" i="2" s="1"/>
  <c r="N222" i="2"/>
  <c r="M222" i="2" s="1"/>
  <c r="N238" i="2"/>
  <c r="M238" i="2" s="1"/>
  <c r="N247" i="2"/>
  <c r="M247" i="2" s="1"/>
  <c r="N217" i="2"/>
  <c r="M217" i="2" s="1"/>
  <c r="N225" i="2"/>
  <c r="M225" i="2" s="1"/>
  <c r="N233" i="2"/>
  <c r="M233" i="2" s="1"/>
  <c r="N250" i="2"/>
  <c r="M250" i="2" s="1"/>
  <c r="N218" i="2"/>
  <c r="M218" i="2" s="1"/>
  <c r="N226" i="2"/>
  <c r="M226" i="2" s="1"/>
  <c r="N234" i="2"/>
  <c r="M234" i="2" s="1"/>
  <c r="N251" i="2"/>
  <c r="M251" i="2" s="1"/>
  <c r="N227" i="2"/>
  <c r="M227" i="2" s="1"/>
  <c r="N243" i="2"/>
  <c r="M243" i="2" s="1"/>
  <c r="N245" i="2"/>
  <c r="M245" i="2" s="1"/>
  <c r="N246" i="2"/>
  <c r="M246" i="2" s="1"/>
  <c r="N223" i="2"/>
  <c r="M223" i="2" s="1"/>
  <c r="N248" i="2"/>
  <c r="M248" i="2" s="1"/>
  <c r="N74" i="2"/>
  <c r="M74" i="2" s="1"/>
  <c r="N157" i="2"/>
  <c r="M157" i="2" s="1"/>
  <c r="N174" i="2"/>
  <c r="M174" i="2" s="1"/>
  <c r="N177" i="2"/>
  <c r="M177" i="2" s="1"/>
  <c r="N145" i="2"/>
  <c r="M145" i="2" s="1"/>
  <c r="N188" i="2"/>
  <c r="M188" i="2" s="1"/>
  <c r="N193" i="2"/>
  <c r="M193" i="2" s="1"/>
  <c r="N156" i="2"/>
  <c r="M156" i="2" s="1"/>
  <c r="N75" i="2"/>
  <c r="M75" i="2" s="1"/>
  <c r="N158" i="2"/>
  <c r="M158" i="2" s="1"/>
  <c r="N198" i="2"/>
  <c r="M198" i="2" s="1"/>
  <c r="N150" i="2"/>
  <c r="M150" i="2" s="1"/>
  <c r="N153" i="2"/>
  <c r="M153" i="2" s="1"/>
  <c r="N76" i="2"/>
  <c r="M76" i="2" s="1"/>
  <c r="N159" i="2"/>
  <c r="M159" i="2" s="1"/>
  <c r="N77" i="2"/>
  <c r="M77" i="2" s="1"/>
  <c r="N141" i="2"/>
  <c r="M141" i="2" s="1"/>
  <c r="N78" i="2"/>
  <c r="M78" i="2" s="1"/>
  <c r="N79" i="2"/>
  <c r="M79" i="2" s="1"/>
  <c r="N146" i="2"/>
  <c r="M146" i="2" s="1"/>
  <c r="N196" i="2"/>
  <c r="M196" i="2" s="1"/>
  <c r="N80" i="2"/>
  <c r="M80" i="2" s="1"/>
  <c r="N142" i="2"/>
  <c r="M142" i="2" s="1"/>
  <c r="N70" i="2"/>
  <c r="M70" i="2" s="1"/>
  <c r="N81" i="2"/>
  <c r="M81" i="2" s="1"/>
  <c r="N121" i="2"/>
  <c r="M121" i="2" s="1"/>
  <c r="N143" i="2"/>
  <c r="M143" i="2" s="1"/>
  <c r="N166" i="2"/>
  <c r="M166" i="2" s="1"/>
  <c r="N167" i="2"/>
  <c r="M167" i="2" s="1"/>
  <c r="N73" i="2"/>
  <c r="M73" i="2" s="1"/>
  <c r="N168" i="2"/>
  <c r="M168" i="2" s="1"/>
  <c r="N144" i="2"/>
  <c r="M144" i="2" s="1"/>
  <c r="N169" i="2"/>
  <c r="M169" i="2" s="1"/>
  <c r="N151" i="2"/>
  <c r="M151" i="2" s="1"/>
  <c r="N170" i="2"/>
  <c r="M170" i="2" s="1"/>
  <c r="N68" i="2"/>
  <c r="M68" i="2" s="1"/>
  <c r="N148" i="2"/>
  <c r="M148" i="2" s="1"/>
  <c r="N72" i="2"/>
  <c r="M72" i="2" s="1"/>
  <c r="N172" i="2"/>
  <c r="M172" i="2" s="1"/>
  <c r="N147" i="2"/>
  <c r="M147" i="2" s="1"/>
  <c r="N173" i="2"/>
  <c r="M173" i="2" s="1"/>
  <c r="N178" i="2"/>
  <c r="M178" i="2" s="1"/>
  <c r="N149" i="2"/>
  <c r="M149" i="2" s="1"/>
  <c r="N189" i="2"/>
  <c r="M189" i="2" s="1"/>
  <c r="N155" i="2"/>
  <c r="M155" i="2" s="1"/>
  <c r="N194" i="2"/>
  <c r="M194" i="2" s="1"/>
  <c r="N191" i="2"/>
  <c r="M191" i="2" s="1"/>
  <c r="N152" i="2"/>
  <c r="M152" i="2" s="1"/>
  <c r="N71" i="2"/>
  <c r="M71" i="2" s="1"/>
  <c r="N154" i="2"/>
  <c r="M154" i="2" s="1"/>
  <c r="N51" i="2"/>
  <c r="M51" i="2" s="1"/>
  <c r="N31" i="2"/>
  <c r="N54" i="2"/>
  <c r="M54" i="2" s="1"/>
  <c r="N17" i="2"/>
  <c r="E20" i="37"/>
  <c r="C20" i="37"/>
  <c r="C46" i="37"/>
  <c r="E43" i="37"/>
  <c r="C32" i="37"/>
  <c r="E44" i="37"/>
  <c r="E46" i="37"/>
  <c r="C34" i="37"/>
  <c r="C44" i="37"/>
  <c r="E34" i="37"/>
  <c r="E32" i="37"/>
  <c r="E21" i="37"/>
  <c r="E19" i="37"/>
  <c r="E22" i="37"/>
  <c r="C21" i="37"/>
  <c r="C36" i="37"/>
  <c r="C19" i="37"/>
  <c r="C22" i="37"/>
  <c r="C43" i="37"/>
  <c r="E36" i="37"/>
  <c r="N34" i="18"/>
  <c r="N35" i="18"/>
  <c r="N39" i="18"/>
  <c r="N38" i="18"/>
  <c r="N37" i="18"/>
  <c r="M39" i="18" s="1"/>
  <c r="M37" i="18"/>
  <c r="L39" i="18" s="1"/>
  <c r="N36" i="18"/>
  <c r="M38" i="18" s="1"/>
  <c r="M36" i="18"/>
  <c r="L38" i="18" s="1"/>
  <c r="M34" i="18"/>
  <c r="L36" i="18" s="1"/>
  <c r="K38" i="18" s="1"/>
  <c r="L34" i="18"/>
  <c r="K36" i="18" s="1"/>
  <c r="J38" i="18" s="1"/>
  <c r="K34" i="18"/>
  <c r="J36" i="18" s="1"/>
  <c r="I38" i="18" s="1"/>
  <c r="J34" i="18"/>
  <c r="I36" i="18" s="1"/>
  <c r="I34" i="18"/>
  <c r="C78" i="37" l="1"/>
  <c r="F54" i="37"/>
  <c r="H54" i="37" s="1"/>
  <c r="F55" i="37"/>
  <c r="G55" i="37" s="1"/>
  <c r="H51" i="37"/>
  <c r="G51" i="37"/>
  <c r="H73" i="37"/>
  <c r="G73" i="37"/>
  <c r="H75" i="37"/>
  <c r="G75" i="37"/>
  <c r="H74" i="37"/>
  <c r="G74" i="37"/>
  <c r="H69" i="37"/>
  <c r="G69" i="37"/>
  <c r="H70" i="37"/>
  <c r="G70" i="37"/>
  <c r="H67" i="37"/>
  <c r="G67" i="37"/>
  <c r="H66" i="37"/>
  <c r="G66" i="37"/>
  <c r="F72" i="37"/>
  <c r="G72" i="37" s="1"/>
  <c r="F76" i="37"/>
  <c r="G76" i="37" s="1"/>
  <c r="F71" i="37"/>
  <c r="H71" i="37" s="1"/>
  <c r="G77" i="37"/>
  <c r="H77" i="37"/>
  <c r="H65" i="37"/>
  <c r="G65" i="37"/>
  <c r="H60" i="37"/>
  <c r="G60" i="37"/>
  <c r="G59" i="37"/>
  <c r="H59" i="37"/>
  <c r="G58" i="37"/>
  <c r="H58" i="37"/>
  <c r="H57" i="37"/>
  <c r="G57" i="37"/>
  <c r="H52" i="37"/>
  <c r="G52" i="37"/>
  <c r="H53" i="37"/>
  <c r="G53" i="37"/>
  <c r="H45" i="37"/>
  <c r="G45" i="37"/>
  <c r="G42" i="37"/>
  <c r="H42" i="37"/>
  <c r="G41" i="37"/>
  <c r="H41" i="37"/>
  <c r="H38" i="37"/>
  <c r="G38" i="37"/>
  <c r="H37" i="37"/>
  <c r="G37" i="37"/>
  <c r="H40" i="37"/>
  <c r="G40" i="37"/>
  <c r="G39" i="37"/>
  <c r="H39" i="37"/>
  <c r="H35" i="37"/>
  <c r="G35" i="37"/>
  <c r="G33" i="37"/>
  <c r="H33" i="37"/>
  <c r="H30" i="37"/>
  <c r="G30" i="37"/>
  <c r="H28" i="37"/>
  <c r="G28" i="37"/>
  <c r="G29" i="37"/>
  <c r="H29" i="37"/>
  <c r="G31" i="37"/>
  <c r="H31" i="37"/>
  <c r="G25" i="37"/>
  <c r="H25" i="37"/>
  <c r="H26" i="37"/>
  <c r="G26" i="37"/>
  <c r="G27" i="37"/>
  <c r="H27" i="37"/>
  <c r="H24" i="37"/>
  <c r="G24" i="37"/>
  <c r="F23" i="37"/>
  <c r="H18" i="37"/>
  <c r="H17" i="37"/>
  <c r="G15" i="37"/>
  <c r="H15" i="37"/>
  <c r="H16" i="37"/>
  <c r="G16" i="37"/>
  <c r="G18" i="37"/>
  <c r="G17" i="37"/>
  <c r="F56" i="37"/>
  <c r="H56" i="37" s="1"/>
  <c r="F68" i="37"/>
  <c r="H68" i="37" s="1"/>
  <c r="F61" i="37"/>
  <c r="G61" i="37" s="1"/>
  <c r="F49" i="37"/>
  <c r="G49" i="37" s="1"/>
  <c r="F64" i="37"/>
  <c r="G64" i="37" s="1"/>
  <c r="F62" i="37"/>
  <c r="G63" i="37"/>
  <c r="H63" i="37"/>
  <c r="H48" i="37"/>
  <c r="G48" i="37"/>
  <c r="G47" i="37"/>
  <c r="H47" i="37"/>
  <c r="G50" i="37"/>
  <c r="H50" i="37"/>
  <c r="F36" i="37"/>
  <c r="F22" i="37"/>
  <c r="F34" i="37"/>
  <c r="F21" i="37"/>
  <c r="F32" i="37"/>
  <c r="F46" i="37"/>
  <c r="F43" i="37"/>
  <c r="F44" i="37"/>
  <c r="M20" i="2"/>
  <c r="M19" i="2"/>
  <c r="M22" i="2"/>
  <c r="M24" i="2"/>
  <c r="M25" i="2"/>
  <c r="I30" i="38"/>
  <c r="I27" i="38"/>
  <c r="J27" i="38"/>
  <c r="K27" i="38"/>
  <c r="L27" i="38"/>
  <c r="M27" i="38"/>
  <c r="N27" i="38"/>
  <c r="I28" i="38"/>
  <c r="J28" i="38"/>
  <c r="K28" i="38"/>
  <c r="L28" i="38"/>
  <c r="M28" i="38"/>
  <c r="N28" i="38"/>
  <c r="I29" i="38"/>
  <c r="J29" i="38"/>
  <c r="K29" i="38"/>
  <c r="L29" i="38"/>
  <c r="M29" i="38"/>
  <c r="N29" i="38"/>
  <c r="G54" i="37" l="1"/>
  <c r="H55" i="37"/>
  <c r="G71" i="37"/>
  <c r="H72" i="37"/>
  <c r="H76" i="37"/>
  <c r="H23" i="37"/>
  <c r="G23" i="37"/>
  <c r="G56" i="37"/>
  <c r="G68" i="37"/>
  <c r="H61" i="37"/>
  <c r="H49" i="37"/>
  <c r="H62" i="37"/>
  <c r="G62" i="37"/>
  <c r="H64" i="37"/>
  <c r="B85" i="37" l="1"/>
  <c r="C16" i="17" l="1"/>
  <c r="N33" i="18" l="1"/>
  <c r="M35" i="18" s="1"/>
  <c r="L37" i="18" s="1"/>
  <c r="K39" i="18" s="1"/>
  <c r="M33" i="18"/>
  <c r="L35" i="18" s="1"/>
  <c r="K37" i="18" s="1"/>
  <c r="J39" i="18" s="1"/>
  <c r="L33" i="18"/>
  <c r="K35" i="18" s="1"/>
  <c r="J37" i="18" s="1"/>
  <c r="I39" i="18" s="1"/>
  <c r="K33" i="18"/>
  <c r="J35" i="18" s="1"/>
  <c r="I37" i="18" s="1"/>
  <c r="J33" i="18"/>
  <c r="I35" i="18" s="1"/>
  <c r="I33" i="18"/>
  <c r="N30" i="38"/>
  <c r="M30" i="38"/>
  <c r="L30" i="38"/>
  <c r="K30" i="38"/>
  <c r="J30" i="38"/>
  <c r="J31" i="38" l="1"/>
  <c r="I31" i="38"/>
  <c r="M31" i="38"/>
  <c r="L31" i="38"/>
  <c r="I40" i="18"/>
  <c r="N40" i="18"/>
  <c r="M40" i="18"/>
  <c r="L25" i="28"/>
  <c r="L11" i="28"/>
  <c r="L12" i="28"/>
  <c r="L13" i="28"/>
  <c r="L14" i="28"/>
  <c r="L15" i="28"/>
  <c r="L16" i="28"/>
  <c r="L17" i="28"/>
  <c r="L18" i="28"/>
  <c r="L19" i="28"/>
  <c r="L20" i="28"/>
  <c r="L21" i="28"/>
  <c r="L22" i="28"/>
  <c r="L23" i="28"/>
  <c r="L24" i="28"/>
  <c r="L10" i="28"/>
  <c r="N23" i="38"/>
  <c r="M23" i="38"/>
  <c r="L23" i="38"/>
  <c r="K23" i="38"/>
  <c r="J23" i="38"/>
  <c r="I23" i="38"/>
  <c r="B4" i="38"/>
  <c r="F21" i="35"/>
  <c r="G21" i="35" s="1"/>
  <c r="F24" i="35"/>
  <c r="G24" i="35" s="1"/>
  <c r="F25" i="35"/>
  <c r="G25" i="35" s="1"/>
  <c r="F26" i="35"/>
  <c r="G26" i="35" s="1"/>
  <c r="G27" i="35"/>
  <c r="F28" i="35"/>
  <c r="G28" i="35" s="1"/>
  <c r="F29" i="35"/>
  <c r="G29" i="35" s="1"/>
  <c r="F30" i="35"/>
  <c r="G30" i="35" s="1"/>
  <c r="F31" i="35"/>
  <c r="G31" i="35" s="1"/>
  <c r="F32" i="35"/>
  <c r="G32" i="35" s="1"/>
  <c r="F33" i="35"/>
  <c r="G33" i="35" s="1"/>
  <c r="F34" i="35"/>
  <c r="G34" i="35" s="1"/>
  <c r="F35" i="35"/>
  <c r="G35" i="35" s="1"/>
  <c r="G36" i="35"/>
  <c r="F54" i="35"/>
  <c r="G54" i="35" s="1"/>
  <c r="F61" i="35"/>
  <c r="G61" i="35" s="1"/>
  <c r="F62" i="35"/>
  <c r="G62" i="35" s="1"/>
  <c r="F71" i="35"/>
  <c r="G71" i="35" s="1"/>
  <c r="F72" i="35"/>
  <c r="G72" i="35" s="1"/>
  <c r="F74" i="35"/>
  <c r="G74" i="35" s="1"/>
  <c r="F77" i="35"/>
  <c r="G77" i="35" s="1"/>
  <c r="F78" i="35"/>
  <c r="G78" i="35" s="1"/>
  <c r="F80" i="35"/>
  <c r="G80" i="35" s="1"/>
  <c r="F82" i="35"/>
  <c r="G82" i="35" s="1"/>
  <c r="F117" i="35"/>
  <c r="G117" i="35" s="1"/>
  <c r="F121" i="35"/>
  <c r="G121" i="35" s="1"/>
  <c r="F122" i="35"/>
  <c r="G122" i="35" s="1"/>
  <c r="F123" i="35"/>
  <c r="G123" i="35" s="1"/>
  <c r="F20" i="35"/>
  <c r="G20" i="35" s="1"/>
  <c r="C4" i="37"/>
  <c r="B4" i="5"/>
  <c r="B4" i="31"/>
  <c r="N29" i="18"/>
  <c r="M29" i="18"/>
  <c r="L29" i="18"/>
  <c r="K29" i="18"/>
  <c r="J29" i="18"/>
  <c r="I29" i="18"/>
  <c r="F13" i="31"/>
  <c r="F21" i="31"/>
  <c r="H21" i="31" s="1"/>
  <c r="F12" i="31"/>
  <c r="F14" i="31"/>
  <c r="F17" i="31"/>
  <c r="F18" i="31"/>
  <c r="F19" i="31"/>
  <c r="F20" i="31"/>
  <c r="H20" i="31" s="1"/>
  <c r="F11" i="31"/>
  <c r="B4" i="28"/>
  <c r="C4" i="2"/>
  <c r="B4" i="18"/>
  <c r="B4" i="17"/>
  <c r="B41" i="17"/>
  <c r="B47" i="17" s="1"/>
  <c r="B51" i="17" s="1"/>
  <c r="B52" i="17"/>
  <c r="I78" i="35" l="1"/>
  <c r="I74" i="35"/>
  <c r="I72" i="35"/>
  <c r="I71" i="35"/>
  <c r="I62" i="35"/>
  <c r="I61" i="35"/>
  <c r="I54" i="35"/>
  <c r="H98" i="37" s="1"/>
  <c r="I36" i="35"/>
  <c r="I35" i="35"/>
  <c r="I33" i="35"/>
  <c r="I32" i="35"/>
  <c r="I31" i="35"/>
  <c r="I30" i="35"/>
  <c r="I29" i="35"/>
  <c r="I28" i="35"/>
  <c r="I27" i="35"/>
  <c r="I26" i="35"/>
  <c r="I34" i="35"/>
  <c r="I25" i="35"/>
  <c r="I24" i="35"/>
  <c r="I20" i="35"/>
  <c r="I123" i="35"/>
  <c r="I21" i="35"/>
  <c r="I122" i="35"/>
  <c r="I121" i="35"/>
  <c r="I117" i="35"/>
  <c r="H127" i="37" s="1"/>
  <c r="I77" i="35"/>
  <c r="I82" i="35"/>
  <c r="H112" i="37" s="1"/>
  <c r="I80" i="35"/>
  <c r="O30" i="18"/>
  <c r="F23" i="31"/>
  <c r="B49" i="17"/>
  <c r="B50" i="17"/>
  <c r="L27" i="28"/>
  <c r="O25" i="38"/>
  <c r="K31" i="38"/>
  <c r="J40" i="18"/>
  <c r="N31" i="38"/>
  <c r="L40" i="18"/>
  <c r="K40" i="18"/>
  <c r="I153" i="35" l="1"/>
  <c r="H100" i="37"/>
  <c r="H87" i="37"/>
  <c r="H110" i="37"/>
  <c r="H86" i="37"/>
  <c r="H109" i="37"/>
  <c r="H128" i="37"/>
  <c r="H88" i="37"/>
  <c r="H85" i="37"/>
  <c r="M21" i="2"/>
  <c r="M35" i="2"/>
  <c r="M30" i="2"/>
  <c r="M26" i="2"/>
  <c r="M34" i="2"/>
  <c r="M29" i="2"/>
  <c r="M32" i="2"/>
  <c r="M36" i="2"/>
  <c r="M23" i="2"/>
  <c r="M33" i="2"/>
  <c r="M31" i="2"/>
  <c r="M18" i="2"/>
  <c r="M11" i="2"/>
  <c r="M12" i="2"/>
  <c r="M13" i="2"/>
  <c r="M14" i="2"/>
  <c r="M15" i="2"/>
  <c r="M16" i="2"/>
  <c r="M17" i="2"/>
  <c r="H36" i="37"/>
  <c r="G36" i="37"/>
  <c r="G34" i="37"/>
  <c r="H34" i="37"/>
  <c r="H44" i="37"/>
  <c r="G44" i="37"/>
  <c r="G22" i="37"/>
  <c r="H22" i="37"/>
  <c r="G46" i="37"/>
  <c r="H46" i="37"/>
  <c r="G32" i="37"/>
  <c r="H32" i="37"/>
  <c r="H43" i="37"/>
  <c r="G43" i="37"/>
  <c r="H21" i="37"/>
  <c r="G21" i="37"/>
  <c r="E12" i="18"/>
  <c r="E15" i="18" s="1"/>
  <c r="B53" i="17"/>
  <c r="E12" i="38"/>
  <c r="E15" i="38" s="1"/>
  <c r="H144" i="37" l="1"/>
  <c r="F20" i="37"/>
  <c r="F19" i="37"/>
  <c r="F78" i="37" s="1"/>
  <c r="E17" i="38"/>
  <c r="K46" i="38" s="1"/>
  <c r="K45" i="38"/>
  <c r="E18" i="18"/>
  <c r="K47" i="18" s="1"/>
  <c r="K45" i="18"/>
  <c r="E18" i="38"/>
  <c r="E17" i="18"/>
  <c r="G19" i="37" l="1"/>
  <c r="G20" i="37"/>
  <c r="H20" i="37"/>
  <c r="H19" i="37"/>
  <c r="H78" i="37" s="1"/>
  <c r="I6" i="28"/>
  <c r="K52" i="18"/>
  <c r="E19" i="38"/>
  <c r="E21" i="38" s="1"/>
  <c r="K47" i="38"/>
  <c r="E19" i="18"/>
  <c r="E21" i="18" s="1"/>
  <c r="C29" i="17" s="1"/>
  <c r="C31" i="17" s="1"/>
  <c r="C34" i="17" s="1"/>
  <c r="C21" i="17" s="1"/>
  <c r="C24" i="17" s="1"/>
  <c r="K46" i="18"/>
  <c r="G78" i="37" l="1"/>
  <c r="E22" i="38"/>
  <c r="E23" i="38" s="1"/>
  <c r="E25" i="38" s="1"/>
  <c r="E22" i="18"/>
  <c r="K48" i="38" l="1"/>
  <c r="E26" i="38"/>
  <c r="E32" i="38" s="1"/>
  <c r="E43" i="38" s="1"/>
  <c r="K61" i="38" s="1"/>
  <c r="K49" i="38"/>
  <c r="E23" i="18"/>
  <c r="E25" i="18" s="1"/>
  <c r="K48" i="18"/>
  <c r="K63" i="38" l="1"/>
  <c r="E26" i="18"/>
  <c r="E32" i="18" s="1"/>
  <c r="K49" i="18"/>
  <c r="E47" i="38"/>
  <c r="E117" i="37" s="1"/>
  <c r="F117" i="37" s="1"/>
  <c r="E91" i="37" l="1"/>
  <c r="F91" i="37" s="1"/>
  <c r="E123" i="37"/>
  <c r="F123" i="37" s="1"/>
  <c r="E90" i="37"/>
  <c r="F90" i="37" s="1"/>
  <c r="E118" i="37"/>
  <c r="F118" i="37" s="1"/>
  <c r="E133" i="37"/>
  <c r="F133" i="37" s="1"/>
  <c r="E136" i="37"/>
  <c r="F136" i="37" s="1"/>
  <c r="E105" i="37"/>
  <c r="F105" i="37" s="1"/>
  <c r="E99" i="37"/>
  <c r="F99" i="37" s="1"/>
  <c r="E101" i="37"/>
  <c r="F101" i="37" s="1"/>
  <c r="E143" i="37"/>
  <c r="F143" i="37" s="1"/>
  <c r="E97" i="37"/>
  <c r="F97" i="37" s="1"/>
  <c r="E106" i="37"/>
  <c r="F106" i="37" s="1"/>
  <c r="E141" i="37"/>
  <c r="F141" i="37" s="1"/>
  <c r="E124" i="37"/>
  <c r="F124" i="37" s="1"/>
  <c r="E108" i="37"/>
  <c r="F108" i="37" s="1"/>
  <c r="E131" i="37"/>
  <c r="F131" i="37" s="1"/>
  <c r="E107" i="37"/>
  <c r="F107" i="37" s="1"/>
  <c r="E132" i="37"/>
  <c r="F132" i="37" s="1"/>
  <c r="E82" i="37"/>
  <c r="F82" i="37" s="1"/>
  <c r="E139" i="37"/>
  <c r="F139" i="37" s="1"/>
  <c r="E92" i="37"/>
  <c r="F92" i="37" s="1"/>
  <c r="E111" i="37"/>
  <c r="F111" i="37" s="1"/>
  <c r="E83" i="37"/>
  <c r="F83" i="37" s="1"/>
  <c r="E126" i="37"/>
  <c r="F126" i="37" s="1"/>
  <c r="E119" i="37"/>
  <c r="F119" i="37" s="1"/>
  <c r="E94" i="37"/>
  <c r="F94" i="37" s="1"/>
  <c r="E140" i="37"/>
  <c r="F140" i="37" s="1"/>
  <c r="E104" i="37"/>
  <c r="F104" i="37" s="1"/>
  <c r="E93" i="37"/>
  <c r="F93" i="37" s="1"/>
  <c r="E103" i="37"/>
  <c r="F103" i="37" s="1"/>
  <c r="E95" i="37"/>
  <c r="F95" i="37" s="1"/>
  <c r="E81" i="37"/>
  <c r="E96" i="37"/>
  <c r="F96" i="37" s="1"/>
  <c r="E84" i="37"/>
  <c r="F84" i="37" s="1"/>
  <c r="E135" i="37"/>
  <c r="F135" i="37" s="1"/>
  <c r="E125" i="37"/>
  <c r="F125" i="37" s="1"/>
  <c r="E142" i="37"/>
  <c r="F142" i="37" s="1"/>
  <c r="E138" i="37"/>
  <c r="F138" i="37" s="1"/>
  <c r="E89" i="37"/>
  <c r="F89" i="37" s="1"/>
  <c r="E113" i="37"/>
  <c r="E121" i="37"/>
  <c r="E120" i="37"/>
  <c r="E122" i="37"/>
  <c r="E129" i="37"/>
  <c r="E134" i="37"/>
  <c r="E114" i="37"/>
  <c r="E116" i="37"/>
  <c r="E130" i="37"/>
  <c r="E128" i="37"/>
  <c r="E115" i="37"/>
  <c r="E137" i="37"/>
  <c r="E127" i="37"/>
  <c r="E100" i="37"/>
  <c r="E112" i="37"/>
  <c r="E110" i="37"/>
  <c r="E98" i="37"/>
  <c r="E88" i="37"/>
  <c r="E102" i="37"/>
  <c r="E87" i="37"/>
  <c r="E109" i="37"/>
  <c r="E86" i="37"/>
  <c r="E85" i="37"/>
  <c r="F35" i="38"/>
  <c r="F36" i="38"/>
  <c r="F37" i="38"/>
  <c r="F38" i="38"/>
  <c r="F39" i="38"/>
  <c r="F40" i="38"/>
  <c r="F41" i="38"/>
  <c r="E49" i="38"/>
  <c r="K65" i="38" s="1"/>
  <c r="F34" i="38"/>
  <c r="E53" i="38"/>
  <c r="F19" i="38"/>
  <c r="F45" i="38"/>
  <c r="F26" i="38"/>
  <c r="E51" i="38"/>
  <c r="F23" i="38"/>
  <c r="F32" i="38"/>
  <c r="F43" i="38"/>
  <c r="E43" i="18"/>
  <c r="K61" i="18" s="1"/>
  <c r="K63" i="18" s="1"/>
  <c r="F81" i="37" l="1"/>
  <c r="E144" i="37"/>
  <c r="K69" i="38"/>
  <c r="K67" i="38"/>
  <c r="F47" i="38"/>
  <c r="E47" i="18"/>
  <c r="C117" i="37" s="1"/>
  <c r="D117" i="37" s="1"/>
  <c r="I117" i="37" s="1"/>
  <c r="J117" i="37" s="1"/>
  <c r="C95" i="37" l="1"/>
  <c r="D95" i="37" s="1"/>
  <c r="C92" i="37"/>
  <c r="D92" i="37" s="1"/>
  <c r="C123" i="37"/>
  <c r="D123" i="37" s="1"/>
  <c r="C139" i="37"/>
  <c r="D139" i="37" s="1"/>
  <c r="C131" i="37"/>
  <c r="D131" i="37" s="1"/>
  <c r="C91" i="37"/>
  <c r="D91" i="37" s="1"/>
  <c r="C107" i="37"/>
  <c r="D107" i="37" s="1"/>
  <c r="C84" i="37"/>
  <c r="D84" i="37" s="1"/>
  <c r="C111" i="37"/>
  <c r="D111" i="37" s="1"/>
  <c r="C142" i="37"/>
  <c r="D142" i="37" s="1"/>
  <c r="C125" i="37"/>
  <c r="D125" i="37" s="1"/>
  <c r="C97" i="37"/>
  <c r="D97" i="37" s="1"/>
  <c r="C93" i="37"/>
  <c r="D93" i="37" s="1"/>
  <c r="C140" i="37"/>
  <c r="D140" i="37" s="1"/>
  <c r="C83" i="37"/>
  <c r="D83" i="37" s="1"/>
  <c r="C135" i="37"/>
  <c r="D135" i="37" s="1"/>
  <c r="C126" i="37"/>
  <c r="D126" i="37" s="1"/>
  <c r="C101" i="37"/>
  <c r="D101" i="37" s="1"/>
  <c r="C118" i="37"/>
  <c r="D118" i="37" s="1"/>
  <c r="C143" i="37"/>
  <c r="D143" i="37" s="1"/>
  <c r="C119" i="37"/>
  <c r="D119" i="37" s="1"/>
  <c r="C108" i="37"/>
  <c r="D108" i="37" s="1"/>
  <c r="C82" i="37"/>
  <c r="D82" i="37" s="1"/>
  <c r="C81" i="37"/>
  <c r="C133" i="37"/>
  <c r="D133" i="37" s="1"/>
  <c r="C138" i="37"/>
  <c r="D138" i="37" s="1"/>
  <c r="C90" i="37"/>
  <c r="D90" i="37" s="1"/>
  <c r="C99" i="37"/>
  <c r="D99" i="37" s="1"/>
  <c r="C96" i="37"/>
  <c r="D96" i="37" s="1"/>
  <c r="C141" i="37"/>
  <c r="D141" i="37" s="1"/>
  <c r="C103" i="37"/>
  <c r="D103" i="37" s="1"/>
  <c r="C94" i="37"/>
  <c r="D94" i="37" s="1"/>
  <c r="C124" i="37"/>
  <c r="D124" i="37" s="1"/>
  <c r="C104" i="37"/>
  <c r="D104" i="37" s="1"/>
  <c r="C105" i="37"/>
  <c r="D105" i="37" s="1"/>
  <c r="C132" i="37"/>
  <c r="D132" i="37" s="1"/>
  <c r="C106" i="37"/>
  <c r="D106" i="37" s="1"/>
  <c r="C136" i="37"/>
  <c r="D136" i="37" s="1"/>
  <c r="C89" i="37"/>
  <c r="D89" i="37" s="1"/>
  <c r="F121" i="37"/>
  <c r="F127" i="37"/>
  <c r="F114" i="37"/>
  <c r="F130" i="37"/>
  <c r="F129" i="37"/>
  <c r="F100" i="37"/>
  <c r="F122" i="37"/>
  <c r="F134" i="37"/>
  <c r="F128" i="37"/>
  <c r="F113" i="37"/>
  <c r="F137" i="37"/>
  <c r="F87" i="37"/>
  <c r="F112" i="37"/>
  <c r="F102" i="37"/>
  <c r="F115" i="37"/>
  <c r="F110" i="37"/>
  <c r="F86" i="37"/>
  <c r="F144" i="37" s="1"/>
  <c r="F120" i="37"/>
  <c r="F109" i="37"/>
  <c r="F98" i="37"/>
  <c r="F116" i="37"/>
  <c r="F88" i="37"/>
  <c r="C115" i="37"/>
  <c r="C113" i="37"/>
  <c r="C127" i="37"/>
  <c r="C120" i="37"/>
  <c r="C129" i="37"/>
  <c r="C121" i="37"/>
  <c r="C114" i="37"/>
  <c r="C116" i="37"/>
  <c r="C122" i="37"/>
  <c r="C130" i="37"/>
  <c r="C128" i="37"/>
  <c r="C137" i="37"/>
  <c r="C134" i="37"/>
  <c r="C112" i="37"/>
  <c r="C100" i="37"/>
  <c r="C87" i="37"/>
  <c r="C98" i="37"/>
  <c r="C102" i="37"/>
  <c r="C109" i="37"/>
  <c r="C110" i="37"/>
  <c r="C88" i="37"/>
  <c r="C86" i="37"/>
  <c r="F85" i="37"/>
  <c r="C85" i="37"/>
  <c r="G18" i="31"/>
  <c r="H18" i="31" s="1"/>
  <c r="E49" i="18"/>
  <c r="F35" i="18"/>
  <c r="F36" i="18"/>
  <c r="F37" i="18"/>
  <c r="F38" i="18"/>
  <c r="F39" i="18"/>
  <c r="F40" i="18"/>
  <c r="F41" i="18"/>
  <c r="F34" i="18"/>
  <c r="F42" i="18"/>
  <c r="E51" i="18"/>
  <c r="F45" i="18"/>
  <c r="F19" i="18"/>
  <c r="F23" i="18"/>
  <c r="F26" i="18"/>
  <c r="E53" i="18"/>
  <c r="F32" i="18"/>
  <c r="F43" i="18"/>
  <c r="D81" i="37" l="1"/>
  <c r="I81" i="37" s="1"/>
  <c r="C144" i="37"/>
  <c r="I135" i="37"/>
  <c r="J135" i="37" s="1"/>
  <c r="I89" i="37"/>
  <c r="J89" i="37" s="1"/>
  <c r="I82" i="37"/>
  <c r="J82" i="37" s="1"/>
  <c r="I83" i="37"/>
  <c r="J83" i="37" s="1"/>
  <c r="I107" i="37"/>
  <c r="J107" i="37" s="1"/>
  <c r="I119" i="37"/>
  <c r="J119" i="37" s="1"/>
  <c r="I94" i="37"/>
  <c r="J94" i="37" s="1"/>
  <c r="I84" i="37"/>
  <c r="J84" i="37" s="1"/>
  <c r="I136" i="37"/>
  <c r="J136" i="37" s="1"/>
  <c r="I141" i="37"/>
  <c r="J141" i="37" s="1"/>
  <c r="I108" i="37"/>
  <c r="J108" i="37" s="1"/>
  <c r="I140" i="37"/>
  <c r="J140" i="37" s="1"/>
  <c r="I91" i="37"/>
  <c r="J91" i="37" s="1"/>
  <c r="I131" i="37"/>
  <c r="J131" i="37" s="1"/>
  <c r="I143" i="37"/>
  <c r="J143" i="37" s="1"/>
  <c r="I97" i="37"/>
  <c r="J97" i="37" s="1"/>
  <c r="I90" i="37"/>
  <c r="J90" i="37" s="1"/>
  <c r="I118" i="37"/>
  <c r="J118" i="37" s="1"/>
  <c r="I125" i="37"/>
  <c r="J125" i="37" s="1"/>
  <c r="I123" i="37"/>
  <c r="J123" i="37" s="1"/>
  <c r="I93" i="37"/>
  <c r="J93" i="37" s="1"/>
  <c r="I99" i="37"/>
  <c r="J99" i="37" s="1"/>
  <c r="I139" i="37"/>
  <c r="J139" i="37" s="1"/>
  <c r="I138" i="37"/>
  <c r="J138" i="37" s="1"/>
  <c r="I101" i="37"/>
  <c r="J101" i="37" s="1"/>
  <c r="I142" i="37"/>
  <c r="J142" i="37" s="1"/>
  <c r="I92" i="37"/>
  <c r="J92" i="37" s="1"/>
  <c r="I96" i="37"/>
  <c r="J96" i="37" s="1"/>
  <c r="I132" i="37"/>
  <c r="J132" i="37" s="1"/>
  <c r="I124" i="37"/>
  <c r="J124" i="37" s="1"/>
  <c r="I126" i="37"/>
  <c r="J126" i="37" s="1"/>
  <c r="I111" i="37"/>
  <c r="J111" i="37" s="1"/>
  <c r="I95" i="37"/>
  <c r="J95" i="37" s="1"/>
  <c r="G16" i="31"/>
  <c r="H16" i="31" s="1"/>
  <c r="G15" i="31"/>
  <c r="H15" i="31" s="1"/>
  <c r="G13" i="31"/>
  <c r="G14" i="31"/>
  <c r="H14" i="31" s="1"/>
  <c r="G106" i="37" s="1"/>
  <c r="I106" i="37" s="1"/>
  <c r="G12" i="31"/>
  <c r="H12" i="31" s="1"/>
  <c r="G104" i="37" s="1"/>
  <c r="I104" i="37" s="1"/>
  <c r="G11" i="31"/>
  <c r="H11" i="31" s="1"/>
  <c r="K69" i="18"/>
  <c r="K67" i="18"/>
  <c r="K65" i="18"/>
  <c r="F47" i="18"/>
  <c r="J81" i="37" l="1"/>
  <c r="H13" i="31"/>
  <c r="G105" i="37" s="1"/>
  <c r="I105" i="37" s="1"/>
  <c r="J105" i="37" s="1"/>
  <c r="G17" i="31"/>
  <c r="H17" i="31" s="1"/>
  <c r="G133" i="37" s="1"/>
  <c r="I133" i="37" s="1"/>
  <c r="J133" i="37" s="1"/>
  <c r="G19" i="31"/>
  <c r="H19" i="31" s="1"/>
  <c r="G134" i="37" s="1"/>
  <c r="J106" i="37"/>
  <c r="J104" i="37"/>
  <c r="G85" i="37"/>
  <c r="G103" i="37"/>
  <c r="I103" i="37" s="1"/>
  <c r="D98" i="37"/>
  <c r="I98" i="37" s="1"/>
  <c r="D122" i="37"/>
  <c r="I122" i="37" s="1"/>
  <c r="D127" i="37"/>
  <c r="I127" i="37" s="1"/>
  <c r="D116" i="37"/>
  <c r="I116" i="37" s="1"/>
  <c r="D121" i="37"/>
  <c r="I121" i="37" s="1"/>
  <c r="D86" i="37"/>
  <c r="I86" i="37" s="1"/>
  <c r="D137" i="37"/>
  <c r="I137" i="37" s="1"/>
  <c r="D88" i="37"/>
  <c r="I88" i="37" s="1"/>
  <c r="D129" i="37"/>
  <c r="I129" i="37" s="1"/>
  <c r="D130" i="37"/>
  <c r="I130" i="37" s="1"/>
  <c r="D113" i="37"/>
  <c r="I113" i="37" s="1"/>
  <c r="D114" i="37"/>
  <c r="I114" i="37" s="1"/>
  <c r="D134" i="37"/>
  <c r="D109" i="37"/>
  <c r="I109" i="37" s="1"/>
  <c r="D128" i="37"/>
  <c r="I128" i="37" s="1"/>
  <c r="D115" i="37"/>
  <c r="I115" i="37" s="1"/>
  <c r="D112" i="37"/>
  <c r="I112" i="37" s="1"/>
  <c r="D102" i="37"/>
  <c r="I102" i="37" s="1"/>
  <c r="D110" i="37"/>
  <c r="I110" i="37" s="1"/>
  <c r="D120" i="37"/>
  <c r="I120" i="37" s="1"/>
  <c r="D100" i="37"/>
  <c r="I100" i="37" s="1"/>
  <c r="D87" i="37"/>
  <c r="I87" i="37" s="1"/>
  <c r="D85" i="37"/>
  <c r="D144" i="37" s="1"/>
  <c r="H23" i="31" l="1"/>
  <c r="G144" i="37"/>
  <c r="I134" i="37"/>
  <c r="J134" i="37" s="1"/>
  <c r="I85" i="37"/>
  <c r="J121" i="37"/>
  <c r="J115" i="37"/>
  <c r="J116" i="37"/>
  <c r="J87" i="37"/>
  <c r="J109" i="37"/>
  <c r="J86" i="37"/>
  <c r="J100" i="37"/>
  <c r="J120" i="37"/>
  <c r="J114" i="37"/>
  <c r="J110" i="37"/>
  <c r="J113" i="37"/>
  <c r="J127" i="37"/>
  <c r="J102" i="37"/>
  <c r="J130" i="37"/>
  <c r="J122" i="37"/>
  <c r="J112" i="37"/>
  <c r="J129" i="37"/>
  <c r="J98" i="37"/>
  <c r="J88" i="37"/>
  <c r="J103" i="37"/>
  <c r="J128" i="37"/>
  <c r="J137" i="37"/>
  <c r="I144" i="37" l="1"/>
  <c r="Q1" i="37" s="1"/>
  <c r="Q2" i="37" s="1"/>
  <c r="Q3" i="37" s="1"/>
  <c r="J85" i="37"/>
  <c r="J144" i="37" s="1"/>
</calcChain>
</file>

<file path=xl/sharedStrings.xml><?xml version="1.0" encoding="utf-8"?>
<sst xmlns="http://schemas.openxmlformats.org/spreadsheetml/2006/main" count="3492" uniqueCount="644">
  <si>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</si>
  <si>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</si>
  <si>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</si>
  <si>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</si>
  <si>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</si>
  <si>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</si>
  <si>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</si>
  <si>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</si>
  <si>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</si>
  <si>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</si>
  <si>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</si>
  <si>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</si>
  <si>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</si>
  <si>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</si>
  <si>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</si>
  <si>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</si>
  <si>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</si>
  <si>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</si>
  <si>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</si>
  <si>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</si>
  <si>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</si>
  <si>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Prijs p/stuk excl. btw</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</si>
  <si>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</si>
  <si>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</si>
  <si>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</si>
  <si>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</si>
  <si>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</si>
  <si>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</si>
  <si>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</si>
  <si>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</si>
  <si>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</si>
  <si>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</si>
  <si>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</si>
  <si>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</si>
  <si>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</si>
  <si>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</si>
  <si>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</si>
  <si>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</si>
  <si>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</si>
  <si>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</si>
  <si>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</si>
  <si>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</si>
  <si>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</si>
  <si>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</si>
  <si>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</si>
  <si>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</si>
  <si>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</si>
  <si>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</si>
  <si>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</si>
  <si>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</si>
  <si>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</si>
  <si>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</si>
  <si>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</si>
  <si>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</si>
  <si>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</si>
  <si>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</si>
  <si>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</si>
  <si>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</si>
  <si>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</si>
  <si>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</si>
  <si>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</si>
  <si>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</si>
  <si>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</si>
  <si>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</si>
  <si>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</si>
  <si>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</si>
  <si>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</si>
  <si>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</si>
  <si>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</si>
  <si>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</si>
  <si>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</si>
  <si>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</si>
  <si>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</si>
  <si>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</si>
  <si>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</si>
  <si>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</si>
  <si>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</si>
  <si>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</si>
  <si>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</si>
  <si>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</si>
  <si>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</si>
  <si>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</si>
  <si>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</si>
  <si>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</si>
  <si>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</si>
  <si>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</si>
  <si>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</si>
  <si>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</si>
  <si>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BG</t>
  </si>
  <si>
    <t>Entree</t>
  </si>
  <si>
    <t>Restauratieve ruimten</t>
  </si>
  <si>
    <t>Locatie</t>
  </si>
  <si>
    <t>frequentie per jaar</t>
  </si>
  <si>
    <t>Kosten per beurt</t>
  </si>
  <si>
    <t>Adres</t>
  </si>
  <si>
    <t>Frequentie van uitvoering (per jaar):</t>
  </si>
  <si>
    <t>Freq</t>
  </si>
  <si>
    <t>Nio</t>
  </si>
  <si>
    <t>Norm ma t/m vr</t>
  </si>
  <si>
    <t>M² prijs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</si>
  <si>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</si>
  <si>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</si>
  <si>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</si>
  <si>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</si>
  <si>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</si>
  <si>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</si>
  <si>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</si>
  <si>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</si>
  <si>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</si>
  <si>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</si>
  <si>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</si>
  <si>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</si>
  <si>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</si>
  <si>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</si>
  <si>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</si>
  <si>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</si>
  <si>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</si>
  <si>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</si>
  <si>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</si>
  <si>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</si>
  <si>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</si>
  <si>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</si>
  <si>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</si>
  <si>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</si>
  <si>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</si>
  <si>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Aantal m2</t>
  </si>
  <si>
    <t>Totaalkosten per jaar</t>
  </si>
  <si>
    <t>4</t>
  </si>
  <si>
    <t>Aantal of m2</t>
  </si>
  <si>
    <t>uren per m2/ beurt</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</si>
  <si>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</si>
  <si>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</si>
  <si>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</si>
  <si>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</si>
  <si>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</si>
  <si>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</si>
  <si>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</si>
  <si>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</si>
  <si>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</si>
  <si>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</si>
  <si>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</si>
  <si>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</si>
  <si>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</si>
  <si>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</si>
  <si>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</si>
  <si>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</si>
  <si>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</si>
  <si>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Regietarieven</t>
  </si>
  <si>
    <t>Schoonmaakonderhoud</t>
  </si>
  <si>
    <t>Behandeling tegen bruine ratten</t>
  </si>
  <si>
    <t>Methode omschrijven.</t>
  </si>
  <si>
    <t>Behandeling tegen muizen</t>
  </si>
  <si>
    <t>Tijdstip van uitvoering</t>
  </si>
  <si>
    <t>tarief ma-vr (06.00-21.30 uur)</t>
  </si>
  <si>
    <t>tarief ma-vr nacht (21.30-06.00 uur)</t>
  </si>
  <si>
    <t>Ongedierte bestrijding</t>
  </si>
  <si>
    <t>Gladheid bestrijding</t>
  </si>
  <si>
    <t>………………………………</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</si>
  <si>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</si>
  <si>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</si>
  <si>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</si>
  <si>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</si>
  <si>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</si>
  <si>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</si>
  <si>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</si>
  <si>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t>
  </si>
  <si>
    <t>Kolom</t>
  </si>
  <si>
    <t>Kolom voor matrix</t>
  </si>
  <si>
    <t>Gewogen prestatie</t>
  </si>
  <si>
    <t>m2/uur</t>
  </si>
  <si>
    <t>M2 Totaal</t>
  </si>
  <si>
    <t>WGA</t>
  </si>
  <si>
    <t>Aanvullende omschrijving</t>
  </si>
  <si>
    <r>
      <t>Kosten per m</t>
    </r>
    <r>
      <rPr>
        <b/>
        <vertAlign val="superscript"/>
        <sz val="10"/>
        <color theme="0"/>
        <rFont val="Century Gothic"/>
        <family val="2"/>
      </rPr>
      <t>2</t>
    </r>
  </si>
  <si>
    <t>Naam dienstverlener</t>
  </si>
  <si>
    <t>Let op -/- bedrag</t>
  </si>
  <si>
    <t>Bijzonderheden / opmerkingen</t>
  </si>
  <si>
    <t>Administratieve ruimten</t>
  </si>
  <si>
    <t>Pantry/keuken</t>
  </si>
  <si>
    <t>Vergaderruimten</t>
  </si>
  <si>
    <t>Opslagruimte</t>
  </si>
  <si>
    <t>Sportzaal</t>
  </si>
  <si>
    <t>Multifunctionele ruimten</t>
  </si>
  <si>
    <t>Gemiddeld tarief  ma t/m vr</t>
  </si>
  <si>
    <t>Tariefopbouw toezicht</t>
  </si>
  <si>
    <t>Tariefopbouw schoonmaak</t>
  </si>
  <si>
    <t>Gemiddeld tarief ma t/m vr</t>
  </si>
  <si>
    <t>ma t/m vr</t>
  </si>
  <si>
    <t>RAS premie</t>
  </si>
  <si>
    <t>Frequentie verklaring</t>
  </si>
  <si>
    <t>1 x per maand</t>
  </si>
  <si>
    <t>1 x per week (52 weken)</t>
  </si>
  <si>
    <t>5 x per week (52 weken)</t>
  </si>
  <si>
    <t>2 x per week (52 weken)</t>
  </si>
  <si>
    <t>3 x per week (52 weken)</t>
  </si>
  <si>
    <t>Totaal eindtarief  [incl. 30% toeslag]</t>
  </si>
  <si>
    <t>Referentie nummer</t>
  </si>
  <si>
    <t>Transitievergoeding</t>
  </si>
  <si>
    <t>Frequentie per jaar</t>
  </si>
  <si>
    <t>Reinigen bureau-elektronica reinigen</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</si>
  <si>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</si>
  <si>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</si>
  <si>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</si>
  <si>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</si>
  <si>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</si>
  <si>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</si>
  <si>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</si>
  <si>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Tariefsoort</t>
  </si>
  <si>
    <t>Tarief</t>
  </si>
  <si>
    <t>Toezicht percentage</t>
  </si>
  <si>
    <t>per prod. Uur</t>
  </si>
  <si>
    <t>Hoogste frequentie ma t/m vr</t>
  </si>
  <si>
    <t>Totaal frequentie</t>
  </si>
  <si>
    <t>Locatie factor</t>
  </si>
  <si>
    <t>MAXIMALE BOVENGRENS PLAFONDBEDRAG INSCHRIJVINGSBEDRAG</t>
  </si>
  <si>
    <t>MAXIMALE ONDERGRENS INSCHRIJVINGSBEDRAG</t>
  </si>
  <si>
    <t>1</t>
  </si>
  <si>
    <t>Machine</t>
  </si>
  <si>
    <t>Omschrijving</t>
  </si>
  <si>
    <t>Catalogus prijs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</si>
  <si>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</si>
  <si>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</si>
  <si>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</si>
  <si>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</si>
  <si>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</si>
  <si>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</si>
  <si>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</si>
  <si>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</si>
  <si>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</si>
  <si>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</si>
  <si>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Kortings%</t>
  </si>
  <si>
    <t>Totale kosten productie per jaar</t>
  </si>
  <si>
    <t>Totale kosten toezicht per jaar</t>
  </si>
  <si>
    <t xml:space="preserve">Kosten toezicht per jaar ma t/m vr </t>
  </si>
  <si>
    <t>Weekend / feestdag opslag</t>
  </si>
  <si>
    <t>Naloop opslag ma-vr</t>
  </si>
  <si>
    <t>Naloop weekend / feestdag opslag</t>
  </si>
  <si>
    <t>Uren minimale taakgrootte ma t/m vrij</t>
  </si>
  <si>
    <t>Kosten productie per jaar ma t/m vr incl minimale taakgrootte</t>
  </si>
  <si>
    <t>…......................................................</t>
  </si>
  <si>
    <t>Lino-/marmoleum re-coaten</t>
  </si>
  <si>
    <t>Lino-/marmoleum top-coaten</t>
  </si>
  <si>
    <t>Trappenhuis</t>
  </si>
  <si>
    <t>Lift</t>
  </si>
  <si>
    <t>Gang, hal</t>
  </si>
  <si>
    <t>Tarief componenten samenvatting</t>
  </si>
  <si>
    <t>Versie</t>
  </si>
  <si>
    <t>Aanbesteding</t>
  </si>
  <si>
    <t>CAO gebonden kosten</t>
  </si>
  <si>
    <t>Gevarentoeslag</t>
  </si>
  <si>
    <t>Soort</t>
  </si>
  <si>
    <t>0.001</t>
  </si>
  <si>
    <t>douches 1</t>
  </si>
  <si>
    <t>0.002</t>
  </si>
  <si>
    <t>sporthal</t>
  </si>
  <si>
    <t>0.003</t>
  </si>
  <si>
    <t>kleedkamer 1</t>
  </si>
  <si>
    <t>0.004</t>
  </si>
  <si>
    <t>toilet 1</t>
  </si>
  <si>
    <t>0.005</t>
  </si>
  <si>
    <t>entree</t>
  </si>
  <si>
    <t>0.006</t>
  </si>
  <si>
    <t>toilet 2</t>
  </si>
  <si>
    <t>0.007</t>
  </si>
  <si>
    <t>kleedkamer 2</t>
  </si>
  <si>
    <t>0.008</t>
  </si>
  <si>
    <t>toestellenberging</t>
  </si>
  <si>
    <t>0.009</t>
  </si>
  <si>
    <t>douches 2</t>
  </si>
  <si>
    <t>0.010</t>
  </si>
  <si>
    <t>techniek</t>
  </si>
  <si>
    <t>0.011</t>
  </si>
  <si>
    <t>cv</t>
  </si>
  <si>
    <t>vloertegels</t>
  </si>
  <si>
    <t>sportvloer</t>
  </si>
  <si>
    <t>buiten opdracht</t>
  </si>
  <si>
    <t>nio</t>
  </si>
  <si>
    <t>douche</t>
  </si>
  <si>
    <t>Douche</t>
  </si>
  <si>
    <t>Toestelberging</t>
  </si>
  <si>
    <t>0145</t>
  </si>
  <si>
    <t>Verd.</t>
  </si>
  <si>
    <t>Locatie nummer</t>
  </si>
  <si>
    <t>0146</t>
  </si>
  <si>
    <t>gas</t>
  </si>
  <si>
    <t>w.k.</t>
  </si>
  <si>
    <t>mk</t>
  </si>
  <si>
    <t>tr</t>
  </si>
  <si>
    <t>hal</t>
  </si>
  <si>
    <t>0.012</t>
  </si>
  <si>
    <t>0.013</t>
  </si>
  <si>
    <t>0.014</t>
  </si>
  <si>
    <t>0.015</t>
  </si>
  <si>
    <t>kleedkamer 3</t>
  </si>
  <si>
    <t>0.016</t>
  </si>
  <si>
    <t>0.017</t>
  </si>
  <si>
    <t>tafeltennis</t>
  </si>
  <si>
    <t>niet van toepassing</t>
  </si>
  <si>
    <t>schoonloopmat</t>
  </si>
  <si>
    <t>Locatie nr.</t>
  </si>
  <si>
    <t>0147</t>
  </si>
  <si>
    <t>kast</t>
  </si>
  <si>
    <t>douche/ wc</t>
  </si>
  <si>
    <t>onbekend</t>
  </si>
  <si>
    <t>toestellenberging 2</t>
  </si>
  <si>
    <t>Gymzaal heenweg</t>
  </si>
  <si>
    <t>Gymzaal Joannesschool</t>
  </si>
  <si>
    <t>Gymzaal oudeland</t>
  </si>
  <si>
    <t>0151</t>
  </si>
  <si>
    <t>Gymzaal Diamant loc. Windroos</t>
  </si>
  <si>
    <t>gang</t>
  </si>
  <si>
    <t>wasruimte 1</t>
  </si>
  <si>
    <t>werkkast</t>
  </si>
  <si>
    <t>wasruimte 2</t>
  </si>
  <si>
    <t>berging</t>
  </si>
  <si>
    <t>0199</t>
  </si>
  <si>
    <t>De Hofboerderij</t>
  </si>
  <si>
    <t>keuken</t>
  </si>
  <si>
    <t>zaal</t>
  </si>
  <si>
    <t>toilet heren</t>
  </si>
  <si>
    <t>garderobes</t>
  </si>
  <si>
    <t>toilet miva</t>
  </si>
  <si>
    <t>opkamer</t>
  </si>
  <si>
    <t>toilet dames</t>
  </si>
  <si>
    <t>verkeersruimte</t>
  </si>
  <si>
    <t>voertegels</t>
  </si>
  <si>
    <t>hout</t>
  </si>
  <si>
    <t>0205</t>
  </si>
  <si>
    <t>De Vang</t>
  </si>
  <si>
    <t>Heenweg 126, s-Gravenzande</t>
  </si>
  <si>
    <t>Wollengras 41, Naaldwijk</t>
  </si>
  <si>
    <t>Oudelandstraat 27, s-Gravenzande</t>
  </si>
  <si>
    <t>Hoge Woerd 25, Naaldwijk</t>
  </si>
  <si>
    <t>Hoflaan 1, Wateringen</t>
  </si>
  <si>
    <t>Lange Spruit 86, Wateringen</t>
  </si>
  <si>
    <t>spreekkamer</t>
  </si>
  <si>
    <t>toilet</t>
  </si>
  <si>
    <t>kantoor</t>
  </si>
  <si>
    <t>ontmoetingsruimte</t>
  </si>
  <si>
    <t>boxenkamer</t>
  </si>
  <si>
    <t>gang 01</t>
  </si>
  <si>
    <t>0.018</t>
  </si>
  <si>
    <t>0.019</t>
  </si>
  <si>
    <t>kantoor (spreekkamer)</t>
  </si>
  <si>
    <t>0.020</t>
  </si>
  <si>
    <t>0.021</t>
  </si>
  <si>
    <t>0.022</t>
  </si>
  <si>
    <t>0.023</t>
  </si>
  <si>
    <t>0.024</t>
  </si>
  <si>
    <t>gang 03</t>
  </si>
  <si>
    <t>0.025</t>
  </si>
  <si>
    <t>0.026</t>
  </si>
  <si>
    <t>0.027</t>
  </si>
  <si>
    <t>0.028</t>
  </si>
  <si>
    <t>inv. toilet</t>
  </si>
  <si>
    <t>0.029</t>
  </si>
  <si>
    <t>0.030</t>
  </si>
  <si>
    <t>kleedruimte 1</t>
  </si>
  <si>
    <t>0.031</t>
  </si>
  <si>
    <t>gymzaal</t>
  </si>
  <si>
    <t>0.032</t>
  </si>
  <si>
    <t>0.033</t>
  </si>
  <si>
    <t>0.034</t>
  </si>
  <si>
    <t>wasrumte 1</t>
  </si>
  <si>
    <t>0.035</t>
  </si>
  <si>
    <t>gang 02</t>
  </si>
  <si>
    <t>0.036</t>
  </si>
  <si>
    <t>0.037</t>
  </si>
  <si>
    <t>0.038</t>
  </si>
  <si>
    <t>0.039</t>
  </si>
  <si>
    <t>verenigingsberging</t>
  </si>
  <si>
    <t>0.040</t>
  </si>
  <si>
    <t>0.041</t>
  </si>
  <si>
    <t>cv ruimte</t>
  </si>
  <si>
    <t>0.042</t>
  </si>
  <si>
    <t>kleedruimte 2</t>
  </si>
  <si>
    <t>linoleum</t>
  </si>
  <si>
    <t>tapijt</t>
  </si>
  <si>
    <t>tegels</t>
  </si>
  <si>
    <t>0205-2</t>
  </si>
  <si>
    <t xml:space="preserve">KDV de Kijckdoos </t>
  </si>
  <si>
    <t>CV ruimte</t>
  </si>
  <si>
    <t>kleedruimte</t>
  </si>
  <si>
    <t>speelzaal</t>
  </si>
  <si>
    <t>0377</t>
  </si>
  <si>
    <t>Gemeentewerf Naaldwijk</t>
  </si>
  <si>
    <t>Hoogwerf 5, Naaldwijk</t>
  </si>
  <si>
    <t>magazijn</t>
  </si>
  <si>
    <t>werkloods 1</t>
  </si>
  <si>
    <t>stalling</t>
  </si>
  <si>
    <t>werkloods 4</t>
  </si>
  <si>
    <t>werkloods 5</t>
  </si>
  <si>
    <t>werkloods 2</t>
  </si>
  <si>
    <t>werkloods 3</t>
  </si>
  <si>
    <t>1001</t>
  </si>
  <si>
    <t>1002</t>
  </si>
  <si>
    <t>1003</t>
  </si>
  <si>
    <t>gang (trap hout)</t>
  </si>
  <si>
    <t>1004</t>
  </si>
  <si>
    <t>1005</t>
  </si>
  <si>
    <t>kantine</t>
  </si>
  <si>
    <t>laminaat</t>
  </si>
  <si>
    <t>riolering</t>
  </si>
  <si>
    <t>opslag woningontruimingen</t>
  </si>
  <si>
    <t>opslag verkeersborden</t>
  </si>
  <si>
    <t>opslag</t>
  </si>
  <si>
    <t>voorraad</t>
  </si>
  <si>
    <t>wc</t>
  </si>
  <si>
    <t>dames douche</t>
  </si>
  <si>
    <t>voorruimte</t>
  </si>
  <si>
    <t>opslag / voorraad</t>
  </si>
  <si>
    <t>beheer</t>
  </si>
  <si>
    <t>opzichtersruimte</t>
  </si>
  <si>
    <t xml:space="preserve">opslagruimte </t>
  </si>
  <si>
    <t>plantsoendienst</t>
  </si>
  <si>
    <t>Gemeentewerf Monster</t>
  </si>
  <si>
    <t>Vlotlaan 37, Monster</t>
  </si>
  <si>
    <t>0378</t>
  </si>
  <si>
    <t>0383</t>
  </si>
  <si>
    <t>autostalling</t>
  </si>
  <si>
    <t>m.k</t>
  </si>
  <si>
    <t>Vlotlaan 182, Monster</t>
  </si>
  <si>
    <t>Loods Nijverheidsweg</t>
  </si>
  <si>
    <t>Julianastraat 17a, Wateringen</t>
  </si>
  <si>
    <t>0397</t>
  </si>
  <si>
    <t>Personeelsonderkomen</t>
  </si>
  <si>
    <t>bergruimte</t>
  </si>
  <si>
    <t>Opslag Begraafplaats WA</t>
  </si>
  <si>
    <t>Heilige Geest Hofje 9, Naaldwijk</t>
  </si>
  <si>
    <t>0429</t>
  </si>
  <si>
    <t>Woning Heilige Geest Hofje</t>
  </si>
  <si>
    <t>gangkast</t>
  </si>
  <si>
    <t>tochthal</t>
  </si>
  <si>
    <t>woonkamer</t>
  </si>
  <si>
    <t>badkamer</t>
  </si>
  <si>
    <t>slaapkamer</t>
  </si>
  <si>
    <t>Heilige Geest Hofje 7, Naaldwijk</t>
  </si>
  <si>
    <t>Kapel Heilige Geest Hofje</t>
  </si>
  <si>
    <t>0430</t>
  </si>
  <si>
    <t>kapel</t>
  </si>
  <si>
    <t>trap / kast</t>
  </si>
  <si>
    <t>aula (toilet)</t>
  </si>
  <si>
    <t>pvc</t>
  </si>
  <si>
    <t>0495</t>
  </si>
  <si>
    <t>Molenstraat 141e, Monster</t>
  </si>
  <si>
    <t>Baarhuis en pers. Begr.plaats MO</t>
  </si>
  <si>
    <t>dames toilet</t>
  </si>
  <si>
    <t>mini toilet</t>
  </si>
  <si>
    <t>portaal</t>
  </si>
  <si>
    <t>N.M.E</t>
  </si>
  <si>
    <t>heren toilet</t>
  </si>
  <si>
    <t>miva toilet</t>
  </si>
  <si>
    <t>ingang</t>
  </si>
  <si>
    <t>beheerdersruimte</t>
  </si>
  <si>
    <t>stallen</t>
  </si>
  <si>
    <t>voeropslag</t>
  </si>
  <si>
    <t>gereedschap-opslag</t>
  </si>
  <si>
    <t>schoon beton</t>
  </si>
  <si>
    <t>0925</t>
  </si>
  <si>
    <t>Prins Clausstraat 2, s-Gravenzande</t>
  </si>
  <si>
    <t>Kinderboerderijk de Kreek</t>
  </si>
  <si>
    <t>0927</t>
  </si>
  <si>
    <t>Pers. Begraafplaats NW</t>
  </si>
  <si>
    <t>stalling voertuigen</t>
  </si>
  <si>
    <t>wasruimte</t>
  </si>
  <si>
    <t>garderobe</t>
  </si>
  <si>
    <t>verkleedruimte</t>
  </si>
  <si>
    <t>traforuimte</t>
  </si>
  <si>
    <t>Geestweg 122, Naaldwijk</t>
  </si>
  <si>
    <t>stalling / werkruimte</t>
  </si>
  <si>
    <t>was-/kleed- en douche ruimte</t>
  </si>
  <si>
    <t>0931</t>
  </si>
  <si>
    <t>Opslag Begraafplaats MA</t>
  </si>
  <si>
    <t>instructiezaal</t>
  </si>
  <si>
    <t>trap</t>
  </si>
  <si>
    <t>Prinsenbos Instructielokaal</t>
  </si>
  <si>
    <t>Grote Achterweg 17, Naaldwijk</t>
  </si>
  <si>
    <t>1233</t>
  </si>
  <si>
    <t>1326</t>
  </si>
  <si>
    <t>1367</t>
  </si>
  <si>
    <t>10222</t>
  </si>
  <si>
    <t>1.001</t>
  </si>
  <si>
    <t>1.002</t>
  </si>
  <si>
    <t>1.003</t>
  </si>
  <si>
    <t>1.004</t>
  </si>
  <si>
    <t>onbekend (docentenkamer)</t>
  </si>
  <si>
    <t>1.005</t>
  </si>
  <si>
    <t>1.006</t>
  </si>
  <si>
    <t>1.007</t>
  </si>
  <si>
    <t>doucheruimte</t>
  </si>
  <si>
    <t>1.008</t>
  </si>
  <si>
    <t>1.009</t>
  </si>
  <si>
    <t>1.010</t>
  </si>
  <si>
    <t>1.011</t>
  </si>
  <si>
    <t>1.012</t>
  </si>
  <si>
    <t>materiaal berging</t>
  </si>
  <si>
    <t>1.013</t>
  </si>
  <si>
    <t>parketvloer (sportvloer)</t>
  </si>
  <si>
    <t>Gymzaal De Achtsprong</t>
  </si>
  <si>
    <t>Achterlaantje 8-10, de Lier</t>
  </si>
  <si>
    <t>baarruimte</t>
  </si>
  <si>
    <t>werkruimte</t>
  </si>
  <si>
    <t>Naaldwijkseweg 101b, s-Gravenzande</t>
  </si>
  <si>
    <t>Pers.onderkomen Begraafpl. GZ</t>
  </si>
  <si>
    <t>Madeweg 1, Monster</t>
  </si>
  <si>
    <t>toiletruimte</t>
  </si>
  <si>
    <t>trappenhuis</t>
  </si>
  <si>
    <t>pvc vloer</t>
  </si>
  <si>
    <t>Gymzaal Madeweg</t>
  </si>
  <si>
    <t>gevelglas buitenzijde</t>
  </si>
  <si>
    <t>gevelglas binnenzijde</t>
  </si>
  <si>
    <t>rood</t>
  </si>
  <si>
    <t>paars</t>
  </si>
  <si>
    <t>2</t>
  </si>
  <si>
    <t>3</t>
  </si>
  <si>
    <t>6</t>
  </si>
  <si>
    <t>rood/ blauw</t>
  </si>
  <si>
    <t>inclusief afdak</t>
  </si>
  <si>
    <t>blauw</t>
  </si>
  <si>
    <t>0395</t>
  </si>
  <si>
    <t>Aula Begraafplaats GZ</t>
  </si>
  <si>
    <t>0396</t>
  </si>
  <si>
    <t>Aula Begraafplaats MO</t>
  </si>
  <si>
    <t>0398</t>
  </si>
  <si>
    <t>Aula Begraafplaats DL</t>
  </si>
  <si>
    <t>0930</t>
  </si>
  <si>
    <t>Aula Begraafplaats MA</t>
  </si>
  <si>
    <t>Op afroep</t>
  </si>
  <si>
    <t>0001</t>
  </si>
  <si>
    <t>Brandweerkazerne WA</t>
  </si>
  <si>
    <t>0002</t>
  </si>
  <si>
    <t>0034</t>
  </si>
  <si>
    <t>Brandweerkazerne GZ</t>
  </si>
  <si>
    <t>Brandweerkazerne MO</t>
  </si>
  <si>
    <t>0109</t>
  </si>
  <si>
    <t>Schoolgebouw vm De Achtsprong</t>
  </si>
  <si>
    <t>Sportpark Juliana</t>
  </si>
  <si>
    <t>0162</t>
  </si>
  <si>
    <t>0178</t>
  </si>
  <si>
    <t>Wos RTv (V.d. Kest Wittensstr. 5)</t>
  </si>
  <si>
    <t>0179</t>
  </si>
  <si>
    <t>0184</t>
  </si>
  <si>
    <t>0185</t>
  </si>
  <si>
    <t>0189</t>
  </si>
  <si>
    <t>0195</t>
  </si>
  <si>
    <t>0196</t>
  </si>
  <si>
    <t>0198</t>
  </si>
  <si>
    <t>Wos RTv (V.d. Kest Wittensstr. 7)</t>
  </si>
  <si>
    <t>Peuterspeelzaal Pinkeltje</t>
  </si>
  <si>
    <t>Kinderdagverblijf De 2 Ballonnen</t>
  </si>
  <si>
    <t>Kinderdagverblijf Oki Doki</t>
  </si>
  <si>
    <t>Bibliotheek (Monster)</t>
  </si>
  <si>
    <t>Bibliotheek ('s-Gravenzande)</t>
  </si>
  <si>
    <t>Islamitisch Cultureel Centrum (Icc)</t>
  </si>
  <si>
    <t>0204</t>
  </si>
  <si>
    <t>De Viermaster (hele complex)</t>
  </si>
  <si>
    <t>0205-1</t>
  </si>
  <si>
    <t>WPC NL3</t>
  </si>
  <si>
    <t>Graf Herckenrath</t>
  </si>
  <si>
    <t>Kerktoren Nh Kerk De Lier</t>
  </si>
  <si>
    <t>Kerktoren Nh Kerk Monster</t>
  </si>
  <si>
    <t>Kerktoren Nh Kerk Wateringen</t>
  </si>
  <si>
    <t>vegen, zemen deuren en ramen,  reinigen omloop</t>
  </si>
  <si>
    <t>0263</t>
  </si>
  <si>
    <t>0264</t>
  </si>
  <si>
    <t>0283</t>
  </si>
  <si>
    <t>0284</t>
  </si>
  <si>
    <t>0307</t>
  </si>
  <si>
    <t>Rode Kruisgebouw</t>
  </si>
  <si>
    <t>0311</t>
  </si>
  <si>
    <t>Huisvesting SKT</t>
  </si>
  <si>
    <t>0381</t>
  </si>
  <si>
    <t>Opslag brandweer DL</t>
  </si>
  <si>
    <t>0404</t>
  </si>
  <si>
    <t>Vaste Strandpost Sl. Vlugtenburg</t>
  </si>
  <si>
    <t>0405</t>
  </si>
  <si>
    <t>T.O.C. Zuid-West 9</t>
  </si>
  <si>
    <t>0918</t>
  </si>
  <si>
    <t>0921</t>
  </si>
  <si>
    <t>Brandweerkazerne MA</t>
  </si>
  <si>
    <t>Kinderboerderij Vivaldi</t>
  </si>
  <si>
    <t>0922</t>
  </si>
  <si>
    <t>Kinderboerderij De Waterster</t>
  </si>
  <si>
    <t>0924</t>
  </si>
  <si>
    <t>Kinderboerderij Oleander</t>
  </si>
  <si>
    <t>0974</t>
  </si>
  <si>
    <t>Verdilaan 88 + Bach 1</t>
  </si>
  <si>
    <t>10333</t>
  </si>
  <si>
    <t>Brandweerkazerne NA</t>
  </si>
  <si>
    <t>1182</t>
  </si>
  <si>
    <t>Brandweerkazerne DL</t>
  </si>
  <si>
    <t>Toiletunit Prinsenbos</t>
  </si>
  <si>
    <t>1247</t>
  </si>
  <si>
    <t>Kinderboerderij Kiboe</t>
  </si>
  <si>
    <t>1250</t>
  </si>
  <si>
    <t>Kinderboerderij De Lierhout</t>
  </si>
  <si>
    <t>Kerktoren Nh Kerk Naaldwijk</t>
  </si>
  <si>
    <t>5390</t>
  </si>
  <si>
    <t>5422</t>
  </si>
  <si>
    <t>5460</t>
  </si>
  <si>
    <t>Leeuwerik 9 (Okidoki)</t>
  </si>
  <si>
    <t>Loods Begraafplaats DL</t>
  </si>
  <si>
    <t>Cultuurgarage</t>
  </si>
  <si>
    <t>Separatieglas</t>
  </si>
  <si>
    <t>0180</t>
  </si>
  <si>
    <t>fietsenstalling</t>
  </si>
  <si>
    <t>Dakglas</t>
  </si>
  <si>
    <t>dakglas</t>
  </si>
  <si>
    <t>inclusief fietsenstalling</t>
  </si>
  <si>
    <t>weeghuisje</t>
  </si>
  <si>
    <t>April t/m oktober dagelijks (ma-vr 28 weken)| november t/m maart volgens planning instructielokaal (1x p.wk 22 weken)</t>
  </si>
  <si>
    <t>April t/m oktober dagelijks (za en zo 28 weken)</t>
  </si>
  <si>
    <t>Gemeente Westland</t>
  </si>
  <si>
    <t>Westland</t>
  </si>
  <si>
    <t>GemWL-EA-MvD/SW-2023</t>
  </si>
  <si>
    <t>Uurlonen 1 Juli 2024</t>
  </si>
  <si>
    <t>Uurlonen 1 juli 2024</t>
  </si>
  <si>
    <t>blauwe boeidelen</t>
  </si>
  <si>
    <t>Alleen hoofdvolume</t>
  </si>
  <si>
    <t>Grijze dakranden</t>
  </si>
  <si>
    <t>overstekken en witte dakranden</t>
  </si>
  <si>
    <t>witte dakranden</t>
  </si>
  <si>
    <t>alleen omtrek gevelkader</t>
  </si>
  <si>
    <t>excl serredak</t>
  </si>
  <si>
    <t>gevelbeplating</t>
  </si>
  <si>
    <t>0403</t>
  </si>
  <si>
    <t>Reddingsbrigade Ter Heijde</t>
  </si>
  <si>
    <t>Suppletiekostentoeslag</t>
  </si>
  <si>
    <t>NVT</t>
  </si>
  <si>
    <t>WH</t>
  </si>
  <si>
    <t>hard</t>
  </si>
  <si>
    <t>Weeghuisje entree</t>
  </si>
  <si>
    <t>Weeghuisje kantoor</t>
  </si>
  <si>
    <t>Weeghuisje toilet</t>
  </si>
  <si>
    <t>April t/m oktober weeleind(za en zo 28 weken)</t>
  </si>
  <si>
    <t>April t/m oktober 4x per week extra (ma-vr 28 weken) 1x per week zit vast in programma</t>
  </si>
  <si>
    <t>2 x per week (40 weken)</t>
  </si>
  <si>
    <t>4 x per week (40 weken)</t>
  </si>
  <si>
    <t>4 x per week (52 weken)</t>
  </si>
  <si>
    <t>5 x per week (40 weken)</t>
  </si>
  <si>
    <t>dak vlak</t>
  </si>
  <si>
    <t>dakgoten strekkende meter</t>
  </si>
  <si>
    <t>dak hellend</t>
  </si>
  <si>
    <t>Kerkhoflaan 2, Maasdijk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</si>
</sst>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17">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b/>
      <u/>
      <sz val="10"/>
      <color rgb="FFFF0000"/>
      <name val="Century Gothic"/>
      <family val="2"/>
    </font>
    <font>
      <sz val="10"/>
      <color theme="0" tint="-0.499984740745262"/>
      <name val="Century Gothic"/>
      <family val="2"/>
    </font>
    <font>
      <b/>
      <u/>
      <sz val="10"/>
      <name val="Century Gothic"/>
      <family val="2"/>
    </font>
    <font>
      <u/>
      <sz val="9"/>
      <name val="Century Gothic"/>
      <family val="2"/>
    </font>
    <font>
      <sz val="8"/>
      <name val="MS Sans Serif"/>
    </font>
    <font>
      <b/>
      <sz val="12"/>
      <color indexed="10"/>
      <name val="Century Gothic"/>
      <family val="2"/>
    </font>
    <font>
      <i/>
      <sz val="8"/>
      <name val="Century Gothic"/>
      <family val="2"/>
    </font>
    <font>
      <b/>
      <sz val="10"/>
      <color rgb="FFFF0000"/>
      <name val="MS Sans Serif"/>
    </font>
    <font>
      <sz val="9"/>
      <color rgb="FFFF0000"/>
      <name val="Century Gothic"/>
      <family val="2"/>
    </font>
    <font>
      <sz val="10"/>
      <color theme="1"/>
      <name val="NN Scala Sans"/>
    </font>
    <font>
      <sz val="11"/>
      <name val="Calibri"/>
      <family val="2"/>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6">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3" applyNumberFormat="0" applyFill="0" applyAlignment="0" applyProtection="0"/>
    <xf numFmtId="0" fontId="17" fillId="0" borderId="14" applyNumberFormat="0" applyFill="0" applyAlignment="0" applyProtection="0"/>
    <xf numFmtId="0" fontId="18" fillId="0" borderId="15"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6" applyNumberFormat="0" applyAlignment="0" applyProtection="0"/>
    <xf numFmtId="0" fontId="23" fillId="7" borderId="17" applyNumberFormat="0" applyAlignment="0" applyProtection="0"/>
    <xf numFmtId="0" fontId="24" fillId="7" borderId="16" applyNumberFormat="0" applyAlignment="0" applyProtection="0"/>
    <xf numFmtId="0" fontId="25" fillId="0" borderId="18" applyNumberFormat="0" applyFill="0" applyAlignment="0" applyProtection="0"/>
    <xf numFmtId="0" fontId="26" fillId="8" borderId="19"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1"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20"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3" applyNumberFormat="0" applyAlignment="0" applyProtection="0"/>
    <xf numFmtId="0" fontId="8" fillId="0" borderId="0"/>
    <xf numFmtId="0" fontId="41" fillId="55" borderId="23" applyNumberFormat="0" applyAlignment="0" applyProtection="0"/>
    <xf numFmtId="0" fontId="42" fillId="56" borderId="24" applyNumberFormat="0" applyAlignment="0" applyProtection="0"/>
    <xf numFmtId="0" fontId="42" fillId="56" borderId="24" applyNumberFormat="0" applyAlignment="0" applyProtection="0"/>
    <xf numFmtId="0" fontId="43" fillId="0" borderId="0" applyNumberFormat="0" applyFill="0" applyBorder="0" applyAlignment="0" applyProtection="0"/>
    <xf numFmtId="0" fontId="44" fillId="0" borderId="25"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6" applyNumberFormat="0" applyFill="0" applyAlignment="0" applyProtection="0"/>
    <xf numFmtId="0" fontId="47" fillId="0" borderId="27" applyNumberFormat="0" applyFill="0" applyAlignment="0" applyProtection="0"/>
    <xf numFmtId="0" fontId="48" fillId="0" borderId="28" applyNumberFormat="0" applyFill="0" applyAlignment="0" applyProtection="0"/>
    <xf numFmtId="0" fontId="48" fillId="0" borderId="0" applyNumberFormat="0" applyFill="0" applyBorder="0" applyAlignment="0" applyProtection="0"/>
    <xf numFmtId="0" fontId="49" fillId="57" borderId="23" applyNumberFormat="0" applyAlignment="0" applyProtection="0"/>
    <xf numFmtId="0" fontId="36" fillId="58" borderId="1"/>
    <xf numFmtId="0" fontId="50" fillId="0" borderId="29" applyNumberFormat="0" applyFill="0" applyAlignment="0" applyProtection="0"/>
    <xf numFmtId="0" fontId="51" fillId="0" borderId="30" applyNumberFormat="0" applyFill="0" applyAlignment="0" applyProtection="0"/>
    <xf numFmtId="0" fontId="52" fillId="0" borderId="31"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2"/>
    <xf numFmtId="0" fontId="55" fillId="0" borderId="33" applyNumberFormat="0" applyFill="0" applyAlignment="0" applyProtection="0"/>
    <xf numFmtId="189"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4" applyNumberFormat="0" applyFont="0" applyAlignment="0" applyProtection="0"/>
    <xf numFmtId="0" fontId="35" fillId="59" borderId="34" applyNumberFormat="0" applyFont="0" applyAlignment="0" applyProtection="0"/>
    <xf numFmtId="0" fontId="57" fillId="37" borderId="0" applyNumberFormat="0" applyBorder="0" applyAlignment="0" applyProtection="0"/>
    <xf numFmtId="0" fontId="58" fillId="55" borderId="35" applyNumberFormat="0" applyAlignment="0" applyProtection="0"/>
    <xf numFmtId="0" fontId="54" fillId="60" borderId="36"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7" applyNumberFormat="0" applyFill="0" applyAlignment="0" applyProtection="0"/>
    <xf numFmtId="0" fontId="61" fillId="0" borderId="38" applyNumberFormat="0" applyFill="0" applyAlignment="0" applyProtection="0"/>
    <xf numFmtId="0" fontId="58" fillId="54" borderId="35" applyNumberFormat="0" applyAlignment="0" applyProtection="0"/>
    <xf numFmtId="190" fontId="4" fillId="0" borderId="0"/>
    <xf numFmtId="191"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2"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36" fillId="0" borderId="0"/>
    <xf numFmtId="193"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2"/>
    <xf numFmtId="194"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5" fontId="8" fillId="0" borderId="0" applyFont="0" applyFill="0" applyBorder="0" applyAlignment="0" applyProtection="0"/>
  </cellStyleXfs>
  <cellXfs count="561">
    <xf numFmtId="0" fontId="0" fillId="0" borderId="0" xfId="0"/>
    <xf numFmtId="0" fontId="65" fillId="0" borderId="0" xfId="0" applyFont="1"/>
    <xf numFmtId="0" fontId="67" fillId="0" borderId="0" xfId="13" applyFont="1" applyProtection="1">
      <protection hidden="1"/>
    </xf>
    <xf numFmtId="0" fontId="67" fillId="0" borderId="0" xfId="0" applyFont="1"/>
    <xf numFmtId="2" fontId="67" fillId="0" borderId="0" xfId="11" applyNumberFormat="1" applyFont="1" applyProtection="1">
      <protection hidden="1"/>
    </xf>
    <xf numFmtId="0" fontId="67" fillId="0" borderId="0" xfId="13" applyFont="1" applyAlignment="1" applyProtection="1">
      <alignment vertical="center"/>
      <protection hidden="1"/>
    </xf>
    <xf numFmtId="0" fontId="68" fillId="0" borderId="0" xfId="13" applyFont="1" applyAlignment="1" applyProtection="1">
      <alignment horizontal="right" vertical="center"/>
      <protection hidden="1"/>
    </xf>
    <xf numFmtId="176" fontId="67" fillId="0" borderId="0" xfId="13" applyNumberFormat="1" applyFont="1" applyAlignment="1" applyProtection="1">
      <alignment vertical="center"/>
      <protection hidden="1"/>
    </xf>
    <xf numFmtId="0" fontId="66" fillId="0" borderId="0" xfId="13" applyFont="1" applyAlignment="1" applyProtection="1">
      <alignment horizontal="left" vertical="center"/>
      <protection hidden="1"/>
    </xf>
    <xf numFmtId="0" fontId="71" fillId="0" borderId="0" xfId="13" applyFont="1" applyAlignment="1" applyProtection="1">
      <alignment vertical="center"/>
      <protection hidden="1"/>
    </xf>
    <xf numFmtId="2" fontId="67" fillId="0" borderId="0" xfId="0" applyNumberFormat="1" applyFont="1" applyAlignment="1">
      <alignment vertical="center"/>
    </xf>
    <xf numFmtId="176" fontId="73" fillId="0" borderId="0" xfId="13" applyNumberFormat="1" applyFont="1" applyAlignment="1" applyProtection="1">
      <alignment vertical="center"/>
      <protection hidden="1"/>
    </xf>
    <xf numFmtId="177" fontId="67" fillId="0" borderId="0" xfId="13" applyNumberFormat="1" applyFont="1" applyAlignment="1" applyProtection="1">
      <alignment horizontal="right" vertical="center"/>
      <protection hidden="1"/>
    </xf>
    <xf numFmtId="0" fontId="67" fillId="0" borderId="0" xfId="13" applyFont="1" applyAlignment="1" applyProtection="1">
      <alignment horizontal="right" vertical="center"/>
      <protection hidden="1"/>
    </xf>
    <xf numFmtId="0" fontId="75" fillId="0" borderId="0" xfId="13" applyFont="1" applyProtection="1">
      <protection hidden="1"/>
    </xf>
    <xf numFmtId="9" fontId="72" fillId="2" borderId="1" xfId="65" applyFont="1" applyFill="1" applyBorder="1" applyAlignment="1">
      <alignment horizontal="center"/>
    </xf>
    <xf numFmtId="2" fontId="82" fillId="0" borderId="0" xfId="63" applyNumberFormat="1" applyFont="1"/>
    <xf numFmtId="0" fontId="67" fillId="0" borderId="0" xfId="89" applyFont="1"/>
    <xf numFmtId="173" fontId="72" fillId="0" borderId="0" xfId="8" applyNumberFormat="1" applyFont="1" applyAlignment="1">
      <alignment horizontal="center"/>
    </xf>
    <xf numFmtId="2" fontId="77" fillId="0" borderId="0" xfId="12" applyNumberFormat="1" applyFont="1"/>
    <xf numFmtId="2" fontId="72" fillId="0" borderId="0" xfId="89" applyNumberFormat="1" applyFont="1"/>
    <xf numFmtId="2" fontId="67" fillId="0" borderId="1" xfId="89" applyNumberFormat="1" applyFont="1" applyBorder="1"/>
    <xf numFmtId="0" fontId="69" fillId="0" borderId="0" xfId="89" applyFont="1"/>
    <xf numFmtId="0" fontId="72" fillId="0" borderId="1" xfId="89" applyFont="1" applyBorder="1"/>
    <xf numFmtId="0" fontId="72" fillId="0" borderId="0" xfId="89" applyFont="1"/>
    <xf numFmtId="167" fontId="67" fillId="0" borderId="0" xfId="8" applyFont="1"/>
    <xf numFmtId="2" fontId="80" fillId="61" borderId="39" xfId="89" applyNumberFormat="1" applyFont="1" applyFill="1" applyBorder="1" applyAlignment="1">
      <alignment vertical="top" wrapText="1"/>
    </xf>
    <xf numFmtId="167" fontId="80" fillId="61" borderId="39" xfId="8" applyFont="1" applyFill="1" applyBorder="1" applyAlignment="1">
      <alignment horizontal="center" vertical="top" wrapText="1"/>
    </xf>
    <xf numFmtId="2" fontId="81" fillId="0" borderId="0" xfId="12" applyNumberFormat="1" applyFont="1"/>
    <xf numFmtId="188" fontId="83" fillId="0" borderId="0" xfId="63" applyNumberFormat="1" applyFont="1" applyAlignment="1">
      <alignment horizontal="left"/>
    </xf>
    <xf numFmtId="0" fontId="67" fillId="0" borderId="0" xfId="0" applyFont="1" applyAlignment="1">
      <alignment horizontal="center" vertical="center"/>
    </xf>
    <xf numFmtId="0" fontId="67" fillId="0" borderId="0" xfId="17" applyFont="1" applyAlignment="1">
      <alignment horizontal="center"/>
    </xf>
    <xf numFmtId="2" fontId="67" fillId="0" borderId="0" xfId="8" applyNumberFormat="1" applyFont="1" applyAlignment="1">
      <alignment horizontal="left"/>
    </xf>
    <xf numFmtId="172" fontId="67" fillId="0" borderId="0" xfId="17" applyNumberFormat="1" applyFont="1" applyAlignment="1">
      <alignment horizontal="center"/>
    </xf>
    <xf numFmtId="172" fontId="73" fillId="0" borderId="0" xfId="12" applyNumberFormat="1" applyFont="1"/>
    <xf numFmtId="3" fontId="73" fillId="0" borderId="0" xfId="12" applyNumberFormat="1" applyFont="1" applyAlignment="1">
      <alignment horizontal="right"/>
    </xf>
    <xf numFmtId="3" fontId="67" fillId="0" borderId="0" xfId="8" applyNumberFormat="1" applyFont="1" applyAlignment="1">
      <alignment horizontal="right"/>
    </xf>
    <xf numFmtId="167" fontId="67" fillId="0" borderId="0" xfId="8" applyFont="1" applyAlignment="1">
      <alignment horizontal="right"/>
    </xf>
    <xf numFmtId="0" fontId="67" fillId="0" borderId="0" xfId="17" applyFont="1"/>
    <xf numFmtId="0" fontId="71" fillId="0" borderId="0" xfId="17" applyFont="1"/>
    <xf numFmtId="0" fontId="67" fillId="0" borderId="1" xfId="0" applyFont="1" applyBorder="1" applyAlignment="1">
      <alignment vertical="center"/>
    </xf>
    <xf numFmtId="49" fontId="67" fillId="0" borderId="1" xfId="0" applyNumberFormat="1" applyFont="1" applyBorder="1" applyAlignment="1">
      <alignment horizontal="center"/>
    </xf>
    <xf numFmtId="0" fontId="67" fillId="0" borderId="1" xfId="0" applyFont="1" applyBorder="1"/>
    <xf numFmtId="173" fontId="69" fillId="0" borderId="1" xfId="8" applyNumberFormat="1" applyFont="1" applyFill="1" applyBorder="1" applyAlignment="1">
      <alignment horizontal="center"/>
    </xf>
    <xf numFmtId="173" fontId="76" fillId="0" borderId="1" xfId="8" applyNumberFormat="1" applyFont="1" applyFill="1" applyBorder="1" applyAlignment="1">
      <alignment horizontal="center"/>
    </xf>
    <xf numFmtId="49" fontId="76" fillId="0" borderId="1" xfId="17" applyNumberFormat="1" applyFont="1" applyBorder="1" applyAlignment="1">
      <alignment horizontal="center"/>
    </xf>
    <xf numFmtId="0" fontId="76" fillId="0" borderId="1" xfId="17" applyFont="1" applyBorder="1" applyAlignment="1">
      <alignment horizontal="left"/>
    </xf>
    <xf numFmtId="1" fontId="67" fillId="0" borderId="1" xfId="0" applyNumberFormat="1" applyFont="1" applyBorder="1" applyAlignment="1">
      <alignment horizontal="center"/>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6" fillId="0" borderId="1" xfId="0" applyNumberFormat="1" applyFont="1" applyBorder="1" applyAlignment="1">
      <alignment horizontal="center" vertical="center" wrapText="1"/>
    </xf>
    <xf numFmtId="1" fontId="76" fillId="0" borderId="6" xfId="0" applyNumberFormat="1" applyFont="1" applyBorder="1" applyAlignment="1">
      <alignment horizontal="center" vertical="center" wrapText="1"/>
    </xf>
    <xf numFmtId="1" fontId="76" fillId="0" borderId="7" xfId="0" applyNumberFormat="1" applyFont="1" applyBorder="1" applyAlignment="1">
      <alignment horizontal="center" vertical="center" wrapText="1"/>
    </xf>
    <xf numFmtId="2" fontId="82" fillId="0" borderId="0" xfId="12" applyNumberFormat="1" applyFont="1"/>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0" fontId="72" fillId="0" borderId="0" xfId="0" applyFont="1"/>
    <xf numFmtId="1" fontId="72" fillId="0" borderId="0" xfId="0" applyNumberFormat="1" applyFont="1" applyAlignment="1">
      <alignment horizontal="center"/>
    </xf>
    <xf numFmtId="0" fontId="86" fillId="0" borderId="0" xfId="0" applyFont="1"/>
    <xf numFmtId="167" fontId="72" fillId="0" borderId="0" xfId="8" applyFont="1"/>
    <xf numFmtId="2" fontId="81" fillId="0" borderId="0" xfId="0" applyNumberFormat="1" applyFont="1" applyAlignment="1">
      <alignment horizontal="left"/>
    </xf>
    <xf numFmtId="2" fontId="77" fillId="0" borderId="0" xfId="12" applyNumberFormat="1" applyFont="1" applyAlignment="1">
      <alignment horizontal="left"/>
    </xf>
    <xf numFmtId="2" fontId="80" fillId="61" borderId="4" xfId="0" applyNumberFormat="1" applyFont="1" applyFill="1" applyBorder="1" applyAlignment="1">
      <alignment horizontal="left" vertical="top" wrapText="1"/>
    </xf>
    <xf numFmtId="0" fontId="80" fillId="61" borderId="4" xfId="0" applyFont="1" applyFill="1" applyBorder="1" applyAlignment="1">
      <alignment horizontal="left" vertical="top" wrapText="1"/>
    </xf>
    <xf numFmtId="182" fontId="80" fillId="61" borderId="4" xfId="8" applyNumberFormat="1" applyFont="1" applyFill="1" applyBorder="1" applyAlignment="1">
      <alignment horizontal="left" vertical="top" wrapText="1"/>
    </xf>
    <xf numFmtId="167" fontId="80" fillId="61" borderId="4" xfId="8" applyFont="1" applyFill="1" applyBorder="1" applyAlignment="1">
      <alignment horizontal="center" vertical="top" wrapText="1"/>
    </xf>
    <xf numFmtId="167" fontId="87" fillId="61" borderId="4" xfId="8" applyFont="1" applyFill="1" applyBorder="1" applyAlignment="1">
      <alignment horizontal="center" vertical="top" wrapText="1"/>
    </xf>
    <xf numFmtId="2" fontId="67" fillId="0" borderId="1" xfId="0" applyNumberFormat="1" applyFont="1" applyBorder="1"/>
    <xf numFmtId="174" fontId="67" fillId="0" borderId="1" xfId="0" applyNumberFormat="1" applyFont="1" applyBorder="1" applyAlignment="1">
      <alignment horizontal="left"/>
    </xf>
    <xf numFmtId="2" fontId="67" fillId="0" borderId="1" xfId="0" applyNumberFormat="1" applyFont="1" applyBorder="1" applyAlignment="1">
      <alignment horizontal="right"/>
    </xf>
    <xf numFmtId="1" fontId="85" fillId="0" borderId="1" xfId="0" applyNumberFormat="1" applyFont="1" applyBorder="1" applyAlignment="1">
      <alignment horizontal="center"/>
    </xf>
    <xf numFmtId="43" fontId="69" fillId="0" borderId="1" xfId="8" applyNumberFormat="1" applyFont="1" applyFill="1" applyBorder="1" applyAlignment="1">
      <alignment horizontal="center"/>
    </xf>
    <xf numFmtId="1" fontId="69" fillId="0" borderId="1" xfId="8" applyNumberFormat="1" applyFont="1" applyFill="1" applyBorder="1" applyAlignment="1">
      <alignment horizontal="center"/>
    </xf>
    <xf numFmtId="2" fontId="69" fillId="0" borderId="1" xfId="8" applyNumberFormat="1" applyFont="1" applyFill="1" applyBorder="1" applyAlignment="1">
      <alignment horizontal="center"/>
    </xf>
    <xf numFmtId="0" fontId="69" fillId="0" borderId="0" xfId="0" applyFont="1"/>
    <xf numFmtId="0" fontId="67" fillId="0" borderId="4" xfId="0" applyFont="1" applyBorder="1"/>
    <xf numFmtId="0" fontId="67" fillId="0" borderId="7" xfId="0" applyFont="1" applyBorder="1"/>
    <xf numFmtId="174" fontId="67" fillId="0" borderId="10" xfId="0" applyNumberFormat="1" applyFont="1" applyBorder="1" applyAlignment="1">
      <alignment horizontal="left"/>
    </xf>
    <xf numFmtId="0" fontId="67" fillId="0" borderId="10" xfId="0" applyFont="1" applyBorder="1"/>
    <xf numFmtId="1" fontId="67" fillId="0" borderId="1" xfId="0" applyNumberFormat="1" applyFont="1" applyBorder="1" applyAlignment="1">
      <alignment horizontal="right"/>
    </xf>
    <xf numFmtId="1" fontId="67" fillId="0" borderId="10" xfId="0" applyNumberFormat="1" applyFont="1" applyBorder="1" applyAlignment="1">
      <alignment horizontal="center"/>
    </xf>
    <xf numFmtId="2" fontId="67" fillId="0" borderId="7" xfId="0" applyNumberFormat="1" applyFont="1" applyBorder="1" applyAlignment="1">
      <alignment horizontal="right"/>
    </xf>
    <xf numFmtId="0" fontId="67" fillId="0" borderId="22" xfId="0" applyFont="1" applyBorder="1" applyAlignment="1">
      <alignment wrapText="1"/>
    </xf>
    <xf numFmtId="0" fontId="67" fillId="0" borderId="22" xfId="0" applyFont="1" applyBorder="1"/>
    <xf numFmtId="0" fontId="67" fillId="2" borderId="22" xfId="0" applyFont="1" applyFill="1" applyBorder="1" applyAlignment="1">
      <alignment wrapText="1"/>
    </xf>
    <xf numFmtId="2" fontId="67" fillId="0" borderId="8" xfId="0" applyNumberFormat="1" applyFont="1" applyBorder="1"/>
    <xf numFmtId="1" fontId="67" fillId="0" borderId="8" xfId="0" applyNumberFormat="1" applyFont="1" applyBorder="1" applyAlignment="1">
      <alignment horizontal="center"/>
    </xf>
    <xf numFmtId="174" fontId="67" fillId="0" borderId="8" xfId="0" applyNumberFormat="1" applyFont="1" applyBorder="1" applyAlignment="1">
      <alignment horizontal="left"/>
    </xf>
    <xf numFmtId="0" fontId="67" fillId="0" borderId="8" xfId="8" applyNumberFormat="1" applyFont="1" applyFill="1" applyBorder="1" applyAlignment="1"/>
    <xf numFmtId="0" fontId="67" fillId="0" borderId="8" xfId="0" applyFont="1" applyBorder="1"/>
    <xf numFmtId="2" fontId="67" fillId="0" borderId="8" xfId="0" applyNumberFormat="1" applyFont="1" applyBorder="1" applyAlignment="1">
      <alignment horizontal="right"/>
    </xf>
    <xf numFmtId="1" fontId="85" fillId="0" borderId="8" xfId="0" applyNumberFormat="1" applyFont="1" applyBorder="1" applyAlignment="1">
      <alignment horizontal="center"/>
    </xf>
    <xf numFmtId="43" fontId="69" fillId="0" borderId="8" xfId="8" applyNumberFormat="1" applyFont="1" applyFill="1" applyBorder="1" applyAlignment="1">
      <alignment horizontal="center"/>
    </xf>
    <xf numFmtId="167" fontId="69" fillId="0" borderId="8" xfId="8" applyFont="1" applyFill="1" applyBorder="1" applyAlignment="1">
      <alignment horizontal="center"/>
    </xf>
    <xf numFmtId="2" fontId="67" fillId="0" borderId="0" xfId="0" applyNumberFormat="1" applyFont="1"/>
    <xf numFmtId="1" fontId="67" fillId="0" borderId="0" xfId="0" applyNumberFormat="1" applyFont="1" applyAlignment="1">
      <alignment horizontal="center"/>
    </xf>
    <xf numFmtId="174" fontId="67" fillId="0" borderId="0" xfId="0" applyNumberFormat="1" applyFont="1" applyAlignment="1">
      <alignment horizontal="left"/>
    </xf>
    <xf numFmtId="0" fontId="67" fillId="0" borderId="0" xfId="8" applyNumberFormat="1" applyFont="1" applyFill="1" applyBorder="1" applyAlignment="1"/>
    <xf numFmtId="2" fontId="67" fillId="0" borderId="0" xfId="0" applyNumberFormat="1" applyFont="1" applyAlignment="1">
      <alignment horizontal="right"/>
    </xf>
    <xf numFmtId="1" fontId="85" fillId="0" borderId="0" xfId="0" applyNumberFormat="1" applyFont="1" applyAlignment="1">
      <alignment horizontal="center"/>
    </xf>
    <xf numFmtId="43" fontId="69" fillId="0" borderId="0" xfId="8" applyNumberFormat="1" applyFont="1" applyFill="1" applyBorder="1" applyAlignment="1">
      <alignment horizontal="center"/>
    </xf>
    <xf numFmtId="167" fontId="69" fillId="0" borderId="0" xfId="8" applyFont="1" applyFill="1" applyBorder="1" applyAlignment="1">
      <alignment horizontal="center"/>
    </xf>
    <xf numFmtId="2" fontId="69" fillId="0" borderId="0" xfId="8" applyNumberFormat="1" applyFont="1" applyFill="1" applyBorder="1" applyAlignment="1">
      <alignment horizontal="center"/>
    </xf>
    <xf numFmtId="0" fontId="85" fillId="0" borderId="0" xfId="0" applyFont="1"/>
    <xf numFmtId="0" fontId="69" fillId="0" borderId="0" xfId="13" applyFont="1" applyProtection="1">
      <protection hidden="1"/>
    </xf>
    <xf numFmtId="0" fontId="72" fillId="0" borderId="0" xfId="0" applyFont="1" applyAlignment="1">
      <alignment horizontal="center"/>
    </xf>
    <xf numFmtId="0" fontId="67" fillId="0" borderId="0" xfId="0" applyFont="1" applyAlignment="1">
      <alignment vertical="center"/>
    </xf>
    <xf numFmtId="2" fontId="67" fillId="0" borderId="0" xfId="13" applyNumberFormat="1" applyFont="1" applyAlignment="1" applyProtection="1">
      <alignment vertical="center"/>
      <protection hidden="1"/>
    </xf>
    <xf numFmtId="2" fontId="77" fillId="0" borderId="0" xfId="13" applyNumberFormat="1" applyFont="1" applyAlignment="1" applyProtection="1">
      <alignment vertical="center"/>
      <protection locked="0"/>
    </xf>
    <xf numFmtId="2" fontId="67" fillId="0" borderId="3" xfId="11" applyNumberFormat="1" applyFont="1" applyBorder="1" applyProtection="1">
      <protection hidden="1"/>
    </xf>
    <xf numFmtId="2" fontId="67" fillId="0" borderId="5" xfId="11" applyNumberFormat="1" applyFont="1" applyBorder="1" applyProtection="1">
      <protection hidden="1"/>
    </xf>
    <xf numFmtId="2" fontId="67" fillId="0" borderId="7" xfId="11" applyNumberFormat="1" applyFont="1" applyBorder="1" applyProtection="1">
      <protection hidden="1"/>
    </xf>
    <xf numFmtId="0" fontId="67" fillId="0" borderId="5" xfId="0" applyFont="1" applyBorder="1"/>
    <xf numFmtId="177" fontId="67" fillId="2" borderId="0" xfId="11" applyNumberFormat="1" applyFont="1" applyFill="1" applyAlignment="1" applyProtection="1">
      <alignment vertical="center"/>
      <protection hidden="1"/>
    </xf>
    <xf numFmtId="0" fontId="72" fillId="0" borderId="5" xfId="0" applyFont="1" applyBorder="1"/>
    <xf numFmtId="0" fontId="72" fillId="0" borderId="7" xfId="0" applyFont="1" applyBorder="1"/>
    <xf numFmtId="177" fontId="72" fillId="0" borderId="1" xfId="11" applyNumberFormat="1" applyFont="1" applyBorder="1" applyAlignment="1" applyProtection="1">
      <alignment vertical="center"/>
      <protection hidden="1"/>
    </xf>
    <xf numFmtId="177" fontId="67" fillId="0" borderId="1" xfId="11" applyNumberFormat="1" applyFont="1" applyBorder="1" applyAlignment="1" applyProtection="1">
      <alignment vertical="center"/>
      <protection hidden="1"/>
    </xf>
    <xf numFmtId="10" fontId="72" fillId="0" borderId="7" xfId="0" applyNumberFormat="1" applyFont="1" applyBorder="1"/>
    <xf numFmtId="0" fontId="66" fillId="0" borderId="3" xfId="13" applyFont="1" applyBorder="1" applyAlignment="1" applyProtection="1">
      <alignment horizontal="left" vertical="center"/>
      <protection hidden="1"/>
    </xf>
    <xf numFmtId="2" fontId="72" fillId="0" borderId="1" xfId="11" applyNumberFormat="1" applyFont="1" applyBorder="1" applyAlignment="1" applyProtection="1">
      <alignment horizontal="center"/>
      <protection hidden="1"/>
    </xf>
    <xf numFmtId="179" fontId="71" fillId="0" borderId="1" xfId="13" applyNumberFormat="1" applyFont="1" applyBorder="1" applyAlignment="1" applyProtection="1">
      <alignment horizontal="left" vertical="center"/>
      <protection hidden="1"/>
    </xf>
    <xf numFmtId="179" fontId="71" fillId="0" borderId="12" xfId="13" applyNumberFormat="1" applyFont="1" applyBorder="1" applyAlignment="1" applyProtection="1">
      <alignment horizontal="left" vertical="center"/>
      <protection hidden="1"/>
    </xf>
    <xf numFmtId="0" fontId="67" fillId="0" borderId="5" xfId="11" applyFont="1" applyBorder="1" applyAlignment="1" applyProtection="1">
      <alignment vertical="center"/>
      <protection hidden="1"/>
    </xf>
    <xf numFmtId="0" fontId="67" fillId="0" borderId="2" xfId="0" applyFont="1" applyBorder="1"/>
    <xf numFmtId="10" fontId="71" fillId="0" borderId="0" xfId="16" applyNumberFormat="1" applyFont="1" applyFill="1" applyBorder="1" applyAlignment="1" applyProtection="1">
      <alignment horizontal="right" vertical="center"/>
      <protection hidden="1"/>
    </xf>
    <xf numFmtId="0" fontId="67" fillId="0" borderId="6" xfId="0" applyFont="1" applyBorder="1"/>
    <xf numFmtId="181" fontId="67" fillId="0" borderId="0" xfId="11" applyNumberFormat="1" applyFont="1" applyProtection="1">
      <protection hidden="1"/>
    </xf>
    <xf numFmtId="10" fontId="66" fillId="0" borderId="0" xfId="16" applyNumberFormat="1" applyFont="1" applyFill="1" applyBorder="1" applyAlignment="1"/>
    <xf numFmtId="179" fontId="67" fillId="0" borderId="0" xfId="13" applyNumberFormat="1" applyFont="1" applyAlignment="1" applyProtection="1">
      <alignment vertical="center"/>
      <protection hidden="1"/>
    </xf>
    <xf numFmtId="0" fontId="71" fillId="0" borderId="1" xfId="13" applyFont="1" applyBorder="1" applyAlignment="1" applyProtection="1">
      <alignment horizontal="left" vertical="center"/>
      <protection hidden="1"/>
    </xf>
    <xf numFmtId="0" fontId="66" fillId="0" borderId="1" xfId="13" applyFont="1" applyBorder="1" applyAlignment="1" applyProtection="1">
      <alignment vertical="center"/>
      <protection hidden="1"/>
    </xf>
    <xf numFmtId="0" fontId="74" fillId="0" borderId="1" xfId="13" applyFont="1" applyBorder="1" applyAlignment="1" applyProtection="1">
      <alignment vertical="center"/>
      <protection hidden="1"/>
    </xf>
    <xf numFmtId="0" fontId="67" fillId="0" borderId="1" xfId="13" applyFont="1" applyBorder="1" applyAlignment="1" applyProtection="1">
      <alignment vertical="center"/>
      <protection hidden="1"/>
    </xf>
    <xf numFmtId="10" fontId="71" fillId="0" borderId="1" xfId="16" applyNumberFormat="1" applyFont="1" applyFill="1" applyBorder="1" applyAlignment="1" applyProtection="1">
      <alignment vertical="center"/>
      <protection hidden="1"/>
    </xf>
    <xf numFmtId="0" fontId="65" fillId="0" borderId="0" xfId="0" applyFont="1" applyAlignment="1">
      <alignment horizontal="left" indent="3"/>
    </xf>
    <xf numFmtId="0" fontId="65" fillId="0" borderId="0" xfId="0" applyFont="1" applyAlignment="1">
      <alignment horizontal="left" indent="1"/>
    </xf>
    <xf numFmtId="180" fontId="65" fillId="0" borderId="0" xfId="0" applyNumberFormat="1" applyFont="1"/>
    <xf numFmtId="179" fontId="65" fillId="0" borderId="0" xfId="0" applyNumberFormat="1" applyFont="1"/>
    <xf numFmtId="2" fontId="88" fillId="61" borderId="5" xfId="13" applyNumberFormat="1" applyFont="1" applyFill="1" applyBorder="1" applyAlignment="1" applyProtection="1">
      <alignment horizontal="left" vertical="center"/>
      <protection hidden="1"/>
    </xf>
    <xf numFmtId="2" fontId="84" fillId="61" borderId="6" xfId="11" applyNumberFormat="1" applyFont="1" applyFill="1" applyBorder="1" applyProtection="1">
      <protection hidden="1"/>
    </xf>
    <xf numFmtId="2" fontId="84" fillId="61" borderId="7" xfId="11" applyNumberFormat="1" applyFont="1" applyFill="1" applyBorder="1" applyProtection="1">
      <protection hidden="1"/>
    </xf>
    <xf numFmtId="0" fontId="88" fillId="61" borderId="5" xfId="13" applyFont="1" applyFill="1" applyBorder="1" applyAlignment="1" applyProtection="1">
      <alignment horizontal="left" vertical="center"/>
      <protection hidden="1"/>
    </xf>
    <xf numFmtId="0" fontId="79" fillId="61" borderId="6" xfId="13" applyFont="1" applyFill="1" applyBorder="1" applyAlignment="1" applyProtection="1">
      <alignment horizontal="left" vertical="center"/>
      <protection hidden="1"/>
    </xf>
    <xf numFmtId="9" fontId="84" fillId="61" borderId="7" xfId="13" applyNumberFormat="1" applyFont="1" applyFill="1" applyBorder="1" applyAlignment="1" applyProtection="1">
      <alignment vertical="center"/>
      <protection hidden="1"/>
    </xf>
    <xf numFmtId="0" fontId="89" fillId="0" borderId="0" xfId="13" applyFont="1" applyProtection="1">
      <protection hidden="1"/>
    </xf>
    <xf numFmtId="0" fontId="89" fillId="0" borderId="0" xfId="13" applyFont="1" applyAlignment="1" applyProtection="1">
      <alignment horizontal="center"/>
      <protection hidden="1"/>
    </xf>
    <xf numFmtId="0" fontId="89" fillId="0" borderId="0" xfId="13" applyFont="1" applyAlignment="1" applyProtection="1">
      <alignment horizontal="right"/>
      <protection hidden="1"/>
    </xf>
    <xf numFmtId="169" fontId="89" fillId="0" borderId="0" xfId="3" applyFont="1" applyFill="1" applyBorder="1" applyAlignment="1" applyProtection="1">
      <alignment horizontal="center"/>
      <protection hidden="1"/>
    </xf>
    <xf numFmtId="175" fontId="89" fillId="0" borderId="0" xfId="3" applyNumberFormat="1" applyFont="1" applyFill="1" applyBorder="1" applyAlignment="1" applyProtection="1">
      <alignment horizontal="center"/>
      <protection hidden="1"/>
    </xf>
    <xf numFmtId="2" fontId="77" fillId="0" borderId="0" xfId="0" applyNumberFormat="1" applyFont="1"/>
    <xf numFmtId="175" fontId="90" fillId="0" borderId="0" xfId="0" applyNumberFormat="1" applyFont="1" applyAlignment="1">
      <alignment horizontal="center" vertical="center"/>
    </xf>
    <xf numFmtId="1" fontId="78" fillId="0" borderId="0" xfId="0" applyNumberFormat="1" applyFont="1" applyAlignment="1">
      <alignment horizontal="left"/>
    </xf>
    <xf numFmtId="2" fontId="91" fillId="0" borderId="0" xfId="13" applyNumberFormat="1" applyFont="1" applyAlignment="1" applyProtection="1">
      <alignment horizontal="right"/>
      <protection hidden="1"/>
    </xf>
    <xf numFmtId="2" fontId="91" fillId="0" borderId="0" xfId="13" applyNumberFormat="1" applyFont="1" applyAlignment="1" applyProtection="1">
      <alignment horizontal="center"/>
      <protection hidden="1"/>
    </xf>
    <xf numFmtId="0" fontId="67" fillId="0" borderId="0" xfId="0" applyFont="1" applyAlignment="1">
      <alignment vertical="top" wrapText="1"/>
    </xf>
    <xf numFmtId="175" fontId="73" fillId="0" borderId="0" xfId="0" applyNumberFormat="1" applyFont="1" applyAlignment="1">
      <alignment horizontal="center" vertical="center"/>
    </xf>
    <xf numFmtId="2" fontId="91" fillId="0" borderId="0" xfId="13" applyNumberFormat="1" applyFont="1" applyAlignment="1" applyProtection="1">
      <alignment horizontal="center" wrapText="1"/>
      <protection hidden="1"/>
    </xf>
    <xf numFmtId="0" fontId="67" fillId="0" borderId="0" xfId="0" applyFont="1" applyAlignment="1">
      <alignment horizontal="center" wrapText="1"/>
    </xf>
    <xf numFmtId="2" fontId="67" fillId="0" borderId="5" xfId="13" applyNumberFormat="1" applyFont="1" applyBorder="1" applyProtection="1">
      <protection hidden="1"/>
    </xf>
    <xf numFmtId="2" fontId="92" fillId="0" borderId="6" xfId="3" applyNumberFormat="1" applyFont="1" applyFill="1" applyBorder="1" applyAlignment="1" applyProtection="1">
      <alignment horizontal="center" vertical="center"/>
      <protection hidden="1"/>
    </xf>
    <xf numFmtId="2" fontId="92" fillId="0" borderId="7" xfId="3" applyNumberFormat="1" applyFont="1" applyFill="1" applyBorder="1" applyAlignment="1" applyProtection="1">
      <alignment horizontal="right" vertical="center"/>
      <protection hidden="1"/>
    </xf>
    <xf numFmtId="175" fontId="73" fillId="0" borderId="9" xfId="0" applyNumberFormat="1" applyFont="1" applyBorder="1" applyAlignment="1">
      <alignment horizontal="center" vertical="center"/>
    </xf>
    <xf numFmtId="1" fontId="72" fillId="0" borderId="1" xfId="13" applyNumberFormat="1" applyFont="1" applyBorder="1" applyAlignment="1" applyProtection="1">
      <alignment horizontal="center"/>
      <protection hidden="1"/>
    </xf>
    <xf numFmtId="2" fontId="89" fillId="0" borderId="7" xfId="3" applyNumberFormat="1" applyFont="1" applyFill="1" applyBorder="1" applyAlignment="1" applyProtection="1">
      <alignment horizontal="right" vertical="center"/>
      <protection hidden="1"/>
    </xf>
    <xf numFmtId="175" fontId="73" fillId="0" borderId="11" xfId="0" applyNumberFormat="1" applyFont="1" applyBorder="1" applyAlignment="1">
      <alignment horizontal="center" vertical="center"/>
    </xf>
    <xf numFmtId="10" fontId="94" fillId="0" borderId="7" xfId="16" applyNumberFormat="1" applyFont="1" applyFill="1" applyBorder="1" applyAlignment="1" applyProtection="1">
      <alignment horizontal="right"/>
      <protection hidden="1"/>
    </xf>
    <xf numFmtId="0" fontId="67" fillId="0" borderId="5" xfId="13" applyFont="1" applyBorder="1" applyProtection="1">
      <protection hidden="1"/>
    </xf>
    <xf numFmtId="0" fontId="93" fillId="0" borderId="6" xfId="13" applyFont="1" applyBorder="1" applyProtection="1">
      <protection hidden="1"/>
    </xf>
    <xf numFmtId="0" fontId="93" fillId="0" borderId="7" xfId="13" applyFont="1" applyBorder="1" applyAlignment="1" applyProtection="1">
      <alignment horizontal="right"/>
      <protection hidden="1"/>
    </xf>
    <xf numFmtId="0" fontId="94" fillId="0" borderId="6" xfId="13" applyFont="1" applyBorder="1" applyAlignment="1" applyProtection="1">
      <alignment horizontal="right"/>
      <protection hidden="1"/>
    </xf>
    <xf numFmtId="0" fontId="94" fillId="0" borderId="7" xfId="13" applyFont="1" applyBorder="1" applyAlignment="1" applyProtection="1">
      <alignment horizontal="right"/>
      <protection hidden="1"/>
    </xf>
    <xf numFmtId="0" fontId="71" fillId="0" borderId="5" xfId="13" applyFont="1" applyBorder="1" applyProtection="1">
      <protection hidden="1"/>
    </xf>
    <xf numFmtId="10" fontId="94" fillId="0" borderId="6" xfId="13" applyNumberFormat="1" applyFont="1" applyBorder="1" applyAlignment="1" applyProtection="1">
      <alignment horizontal="right"/>
      <protection hidden="1"/>
    </xf>
    <xf numFmtId="0" fontId="93" fillId="0" borderId="6" xfId="13" applyFont="1" applyBorder="1" applyAlignment="1" applyProtection="1">
      <alignment horizontal="center"/>
      <protection hidden="1"/>
    </xf>
    <xf numFmtId="175" fontId="95" fillId="0" borderId="1" xfId="16" applyNumberFormat="1" applyFont="1" applyFill="1" applyBorder="1" applyAlignment="1" applyProtection="1">
      <alignment horizontal="center"/>
      <protection hidden="1"/>
    </xf>
    <xf numFmtId="0" fontId="96" fillId="0" borderId="5" xfId="13" applyFont="1" applyBorder="1" applyProtection="1">
      <protection hidden="1"/>
    </xf>
    <xf numFmtId="2" fontId="97" fillId="0" borderId="0" xfId="13" applyNumberFormat="1" applyFont="1" applyAlignment="1" applyProtection="1">
      <alignment horizontal="center"/>
      <protection hidden="1"/>
    </xf>
    <xf numFmtId="175" fontId="69" fillId="0" borderId="11" xfId="0" applyNumberFormat="1" applyFont="1" applyBorder="1" applyAlignment="1">
      <alignment horizontal="center" vertical="center"/>
    </xf>
    <xf numFmtId="175" fontId="93" fillId="0" borderId="7" xfId="16" applyNumberFormat="1" applyFont="1" applyFill="1" applyBorder="1" applyAlignment="1" applyProtection="1">
      <alignment horizontal="right"/>
      <protection hidden="1"/>
    </xf>
    <xf numFmtId="169" fontId="93" fillId="0" borderId="6" xfId="13" applyNumberFormat="1" applyFont="1" applyBorder="1" applyAlignment="1" applyProtection="1">
      <alignment horizontal="center"/>
      <protection hidden="1"/>
    </xf>
    <xf numFmtId="165" fontId="93" fillId="0" borderId="6" xfId="13" applyNumberFormat="1" applyFont="1" applyBorder="1" applyAlignment="1" applyProtection="1">
      <alignment horizontal="center"/>
      <protection hidden="1"/>
    </xf>
    <xf numFmtId="167" fontId="93" fillId="0" borderId="7" xfId="8" applyFont="1" applyFill="1" applyBorder="1" applyAlignment="1" applyProtection="1">
      <alignment horizontal="right"/>
      <protection hidden="1"/>
    </xf>
    <xf numFmtId="0" fontId="72" fillId="0" borderId="1" xfId="0" applyFont="1" applyBorder="1"/>
    <xf numFmtId="10" fontId="93" fillId="0" borderId="7" xfId="16" applyNumberFormat="1" applyFont="1" applyFill="1" applyBorder="1" applyAlignment="1" applyProtection="1">
      <alignment horizontal="right"/>
      <protection hidden="1"/>
    </xf>
    <xf numFmtId="175" fontId="67" fillId="0" borderId="11" xfId="0" applyNumberFormat="1" applyFont="1" applyBorder="1"/>
    <xf numFmtId="169" fontId="93" fillId="0" borderId="7" xfId="13" applyNumberFormat="1" applyFont="1" applyBorder="1" applyAlignment="1" applyProtection="1">
      <alignment horizontal="right"/>
      <protection hidden="1"/>
    </xf>
    <xf numFmtId="0" fontId="98" fillId="0" borderId="0" xfId="0" applyFont="1"/>
    <xf numFmtId="0" fontId="98" fillId="0" borderId="9" xfId="0" applyFont="1" applyBorder="1" applyAlignment="1">
      <alignment horizontal="right"/>
    </xf>
    <xf numFmtId="175" fontId="67" fillId="0" borderId="0" xfId="0" applyNumberFormat="1" applyFont="1"/>
    <xf numFmtId="166" fontId="72" fillId="0" borderId="1" xfId="18" applyFont="1" applyBorder="1"/>
    <xf numFmtId="0" fontId="75" fillId="0" borderId="5" xfId="13" applyFont="1" applyBorder="1" applyProtection="1">
      <protection hidden="1"/>
    </xf>
    <xf numFmtId="169" fontId="94" fillId="0" borderId="6" xfId="13" applyNumberFormat="1" applyFont="1" applyBorder="1" applyProtection="1">
      <protection hidden="1"/>
    </xf>
    <xf numFmtId="169" fontId="94" fillId="0" borderId="7" xfId="13" applyNumberFormat="1" applyFont="1" applyBorder="1" applyAlignment="1" applyProtection="1">
      <alignment horizontal="right"/>
      <protection hidden="1"/>
    </xf>
    <xf numFmtId="179" fontId="69" fillId="0" borderId="0" xfId="0" applyNumberFormat="1" applyFont="1"/>
    <xf numFmtId="0" fontId="94" fillId="0" borderId="0" xfId="0" applyFont="1"/>
    <xf numFmtId="0" fontId="94" fillId="0" borderId="11" xfId="0" applyFont="1" applyBorder="1" applyAlignment="1">
      <alignment horizontal="right"/>
    </xf>
    <xf numFmtId="0" fontId="94"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1" fillId="0" borderId="0" xfId="0" applyNumberFormat="1" applyFont="1"/>
    <xf numFmtId="2" fontId="82" fillId="0" borderId="0" xfId="0" applyNumberFormat="1" applyFont="1"/>
    <xf numFmtId="0" fontId="99" fillId="0" borderId="0" xfId="13" applyFont="1" applyAlignment="1" applyProtection="1">
      <alignment horizontal="right"/>
      <protection hidden="1"/>
    </xf>
    <xf numFmtId="1" fontId="82" fillId="0" borderId="0" xfId="0" applyNumberFormat="1" applyFont="1" applyAlignment="1">
      <alignment horizontal="left"/>
    </xf>
    <xf numFmtId="2" fontId="99" fillId="0" borderId="0" xfId="13" applyNumberFormat="1" applyFont="1" applyAlignment="1" applyProtection="1">
      <alignment horizontal="right"/>
      <protection hidden="1"/>
    </xf>
    <xf numFmtId="2" fontId="79" fillId="61" borderId="5" xfId="13" applyNumberFormat="1" applyFont="1" applyFill="1" applyBorder="1" applyAlignment="1" applyProtection="1">
      <alignment horizontal="left" vertical="center" wrapText="1"/>
      <protection hidden="1"/>
    </xf>
    <xf numFmtId="2" fontId="101" fillId="61" borderId="6" xfId="13" applyNumberFormat="1" applyFont="1" applyFill="1" applyBorder="1" applyAlignment="1" applyProtection="1">
      <alignment horizontal="center" wrapText="1"/>
      <protection hidden="1"/>
    </xf>
    <xf numFmtId="2" fontId="101" fillId="61" borderId="7" xfId="13" applyNumberFormat="1" applyFont="1" applyFill="1" applyBorder="1" applyAlignment="1" applyProtection="1">
      <alignment horizontal="right" wrapText="1"/>
      <protection hidden="1"/>
    </xf>
    <xf numFmtId="2" fontId="101" fillId="61" borderId="5" xfId="13" applyNumberFormat="1" applyFont="1" applyFill="1" applyBorder="1" applyAlignment="1" applyProtection="1">
      <alignment horizontal="left" vertical="center" wrapText="1"/>
      <protection hidden="1"/>
    </xf>
    <xf numFmtId="0" fontId="103" fillId="0" borderId="6" xfId="13" applyFont="1" applyBorder="1" applyAlignment="1" applyProtection="1">
      <alignment horizontal="center"/>
      <protection hidden="1"/>
    </xf>
    <xf numFmtId="9" fontId="72" fillId="61" borderId="1" xfId="65" applyFont="1" applyFill="1" applyBorder="1" applyAlignment="1">
      <alignment horizontal="center"/>
    </xf>
    <xf numFmtId="169" fontId="103" fillId="0" borderId="6" xfId="13" applyNumberFormat="1" applyFont="1" applyBorder="1" applyProtection="1">
      <protection hidden="1"/>
    </xf>
    <xf numFmtId="0" fontId="70" fillId="0" borderId="0" xfId="0" applyFont="1"/>
    <xf numFmtId="0" fontId="70" fillId="0" borderId="0" xfId="0" applyFont="1" applyAlignment="1">
      <alignment wrapText="1"/>
    </xf>
    <xf numFmtId="0" fontId="85" fillId="0" borderId="1" xfId="0" applyFont="1" applyBorder="1"/>
    <xf numFmtId="0" fontId="67" fillId="0" borderId="1" xfId="0" applyFont="1" applyBorder="1" applyAlignment="1">
      <alignment horizontal="center"/>
    </xf>
    <xf numFmtId="166" fontId="67" fillId="0" borderId="1" xfId="18" applyFont="1" applyBorder="1"/>
    <xf numFmtId="0" fontId="72" fillId="0" borderId="6" xfId="0" applyFont="1" applyBorder="1"/>
    <xf numFmtId="0" fontId="80" fillId="61" borderId="1" xfId="59" applyFont="1" applyFill="1" applyBorder="1" applyAlignment="1">
      <alignment horizontal="left" vertical="top" wrapText="1"/>
    </xf>
    <xf numFmtId="0" fontId="98" fillId="0" borderId="0" xfId="10" applyFont="1"/>
    <xf numFmtId="179" fontId="98" fillId="0" borderId="0" xfId="10" applyNumberFormat="1" applyFont="1"/>
    <xf numFmtId="2" fontId="98" fillId="0" borderId="0" xfId="10" applyNumberFormat="1" applyFont="1"/>
    <xf numFmtId="2" fontId="77" fillId="0" borderId="0" xfId="10" applyNumberFormat="1" applyFont="1" applyAlignment="1">
      <alignment vertical="center"/>
    </xf>
    <xf numFmtId="2" fontId="77" fillId="0" borderId="0" xfId="10" applyNumberFormat="1" applyFont="1" applyAlignment="1">
      <alignment horizontal="right" vertical="center"/>
    </xf>
    <xf numFmtId="2" fontId="78" fillId="0" borderId="0" xfId="10" applyNumberFormat="1" applyFont="1" applyAlignment="1">
      <alignment vertical="center"/>
    </xf>
    <xf numFmtId="0" fontId="73" fillId="0" borderId="0" xfId="14" applyFont="1"/>
    <xf numFmtId="2" fontId="73" fillId="0" borderId="0" xfId="14" applyNumberFormat="1" applyFont="1"/>
    <xf numFmtId="0" fontId="67" fillId="0" borderId="1" xfId="10" applyFont="1" applyBorder="1"/>
    <xf numFmtId="0" fontId="67" fillId="0" borderId="0" xfId="10" applyFont="1"/>
    <xf numFmtId="0" fontId="67" fillId="0" borderId="6" xfId="10" applyFont="1" applyBorder="1"/>
    <xf numFmtId="0" fontId="67" fillId="0" borderId="2" xfId="10" applyFont="1" applyBorder="1"/>
    <xf numFmtId="0" fontId="67" fillId="0" borderId="0" xfId="0" applyFont="1" applyAlignment="1">
      <alignment horizontal="left" vertical="center" indent="6"/>
    </xf>
    <xf numFmtId="0" fontId="67" fillId="0" borderId="5" xfId="9" applyFont="1" applyBorder="1" applyAlignment="1" applyProtection="1">
      <alignment horizontal="left"/>
      <protection hidden="1"/>
    </xf>
    <xf numFmtId="0" fontId="67" fillId="0" borderId="7" xfId="9" applyFont="1" applyBorder="1" applyAlignment="1" applyProtection="1">
      <alignment horizontal="left"/>
      <protection hidden="1"/>
    </xf>
    <xf numFmtId="0" fontId="67" fillId="0" borderId="1" xfId="9" applyFont="1" applyBorder="1" applyAlignment="1" applyProtection="1">
      <alignment horizontal="left"/>
      <protection hidden="1"/>
    </xf>
    <xf numFmtId="0" fontId="67" fillId="0" borderId="1" xfId="9" applyFont="1" applyBorder="1" applyAlignment="1" applyProtection="1">
      <alignment horizontal="center"/>
      <protection hidden="1"/>
    </xf>
    <xf numFmtId="0" fontId="72" fillId="0" borderId="0" xfId="9" applyFont="1" applyAlignment="1" applyProtection="1">
      <alignment horizontal="left" vertical="center"/>
      <protection hidden="1"/>
    </xf>
    <xf numFmtId="0" fontId="67" fillId="0" borderId="5" xfId="9" applyFont="1" applyBorder="1" applyAlignment="1" applyProtection="1">
      <alignment horizontal="left" vertical="top"/>
      <protection hidden="1"/>
    </xf>
    <xf numFmtId="0" fontId="67" fillId="0" borderId="6" xfId="9" applyFont="1" applyBorder="1" applyAlignment="1" applyProtection="1">
      <alignment horizontal="left" vertical="top"/>
      <protection hidden="1"/>
    </xf>
    <xf numFmtId="0" fontId="67" fillId="0" borderId="7" xfId="9" applyFont="1" applyBorder="1" applyAlignment="1" applyProtection="1">
      <alignment horizontal="center" vertical="top"/>
      <protection hidden="1"/>
    </xf>
    <xf numFmtId="0" fontId="67" fillId="0" borderId="0" xfId="9" applyFont="1" applyAlignment="1" applyProtection="1">
      <alignment horizontal="center"/>
      <protection hidden="1"/>
    </xf>
    <xf numFmtId="0" fontId="67" fillId="0" borderId="0" xfId="9" applyFont="1" applyAlignment="1" applyProtection="1">
      <alignment horizontal="left"/>
      <protection hidden="1"/>
    </xf>
    <xf numFmtId="0" fontId="67" fillId="0" borderId="1" xfId="9" applyFont="1" applyBorder="1" applyAlignment="1" applyProtection="1">
      <alignment horizontal="left" vertical="center"/>
      <protection hidden="1"/>
    </xf>
    <xf numFmtId="0" fontId="67" fillId="0" borderId="5" xfId="9" applyFont="1" applyBorder="1" applyAlignment="1" applyProtection="1">
      <alignment horizontal="left" vertical="center"/>
      <protection hidden="1"/>
    </xf>
    <xf numFmtId="0" fontId="67" fillId="0" borderId="1" xfId="9" applyFont="1" applyBorder="1" applyAlignment="1" applyProtection="1">
      <alignment horizontal="left" wrapText="1"/>
      <protection hidden="1"/>
    </xf>
    <xf numFmtId="0" fontId="67" fillId="0" borderId="7" xfId="9" applyFont="1" applyBorder="1" applyAlignment="1" applyProtection="1">
      <alignment horizontal="left" wrapText="1"/>
      <protection hidden="1"/>
    </xf>
    <xf numFmtId="0" fontId="67" fillId="0" borderId="1" xfId="9" applyFont="1" applyBorder="1" applyAlignment="1" applyProtection="1">
      <alignment horizontal="right"/>
      <protection hidden="1"/>
    </xf>
    <xf numFmtId="0" fontId="67" fillId="0" borderId="1" xfId="9" applyFont="1" applyBorder="1" applyAlignment="1" applyProtection="1">
      <alignment horizontal="center" wrapText="1"/>
      <protection hidden="1"/>
    </xf>
    <xf numFmtId="0" fontId="100" fillId="0" borderId="0" xfId="9" applyFont="1" applyAlignment="1" applyProtection="1">
      <alignment horizontal="left" vertical="center"/>
      <protection hidden="1"/>
    </xf>
    <xf numFmtId="0" fontId="79" fillId="61" borderId="5" xfId="9" applyFont="1" applyFill="1" applyBorder="1" applyAlignment="1" applyProtection="1">
      <alignment horizontal="left" vertical="center"/>
      <protection hidden="1"/>
    </xf>
    <xf numFmtId="0" fontId="84" fillId="61" borderId="6" xfId="10" applyFont="1" applyFill="1" applyBorder="1"/>
    <xf numFmtId="0" fontId="102" fillId="61" borderId="6" xfId="10" applyFont="1" applyFill="1" applyBorder="1"/>
    <xf numFmtId="0" fontId="102" fillId="61" borderId="7" xfId="10" applyFont="1" applyFill="1" applyBorder="1"/>
    <xf numFmtId="0" fontId="84" fillId="61" borderId="7" xfId="10" applyFont="1" applyFill="1" applyBorder="1"/>
    <xf numFmtId="0" fontId="79" fillId="61" borderId="5" xfId="9" applyFont="1" applyFill="1" applyBorder="1" applyAlignment="1" applyProtection="1">
      <alignment vertical="center"/>
      <protection hidden="1"/>
    </xf>
    <xf numFmtId="0" fontId="79" fillId="61" borderId="6" xfId="9" applyFont="1" applyFill="1" applyBorder="1" applyAlignment="1" applyProtection="1">
      <alignment vertical="center"/>
      <protection hidden="1"/>
    </xf>
    <xf numFmtId="0" fontId="69" fillId="0" borderId="0" xfId="13" applyFont="1" applyAlignment="1" applyProtection="1">
      <alignment horizontal="center"/>
      <protection hidden="1"/>
    </xf>
    <xf numFmtId="173" fontId="67" fillId="0" borderId="0" xfId="8" applyNumberFormat="1" applyFont="1" applyFill="1" applyAlignment="1" applyProtection="1">
      <protection hidden="1"/>
    </xf>
    <xf numFmtId="0" fontId="67" fillId="0" borderId="0" xfId="84" applyFont="1"/>
    <xf numFmtId="0" fontId="68" fillId="0" borderId="0" xfId="13" applyFont="1" applyProtection="1">
      <protection hidden="1"/>
    </xf>
    <xf numFmtId="0" fontId="67" fillId="0" borderId="1" xfId="103" applyFont="1" applyBorder="1" applyAlignment="1">
      <alignment vertical="top" wrapText="1"/>
    </xf>
    <xf numFmtId="175" fontId="68" fillId="0" borderId="0" xfId="3" applyNumberFormat="1" applyFont="1" applyFill="1" applyBorder="1" applyAlignment="1" applyProtection="1">
      <alignment horizontal="center"/>
      <protection hidden="1"/>
    </xf>
    <xf numFmtId="169" fontId="68" fillId="0" borderId="0" xfId="3" applyFont="1" applyFill="1" applyBorder="1" applyAlignment="1" applyProtection="1">
      <alignment horizontal="center"/>
      <protection hidden="1"/>
    </xf>
    <xf numFmtId="0" fontId="68" fillId="0" borderId="0" xfId="13" applyFont="1" applyAlignment="1" applyProtection="1">
      <alignment horizontal="center"/>
      <protection hidden="1"/>
    </xf>
    <xf numFmtId="0" fontId="67" fillId="0" borderId="0" xfId="84" applyFont="1" applyAlignment="1">
      <alignment horizontal="center" vertical="center"/>
    </xf>
    <xf numFmtId="175" fontId="67" fillId="0" borderId="0" xfId="84" applyNumberFormat="1" applyFont="1" applyAlignment="1">
      <alignment horizontal="center" vertical="center"/>
    </xf>
    <xf numFmtId="2" fontId="77" fillId="0" borderId="0" xfId="84" applyNumberFormat="1" applyFont="1"/>
    <xf numFmtId="173" fontId="68" fillId="0" borderId="0" xfId="8" applyNumberFormat="1" applyFont="1" applyFill="1" applyBorder="1" applyAlignment="1" applyProtection="1">
      <alignment horizontal="center"/>
      <protection hidden="1"/>
    </xf>
    <xf numFmtId="0" fontId="67" fillId="0" borderId="0" xfId="103" applyFont="1"/>
    <xf numFmtId="0" fontId="67" fillId="0" borderId="1" xfId="103" applyFont="1" applyBorder="1" applyAlignment="1">
      <alignment vertical="top"/>
    </xf>
    <xf numFmtId="0" fontId="67" fillId="0" borderId="0" xfId="103" applyFont="1" applyAlignment="1">
      <alignment horizontal="center"/>
    </xf>
    <xf numFmtId="173" fontId="67" fillId="0" borderId="0" xfId="8" applyNumberFormat="1" applyFont="1"/>
    <xf numFmtId="167" fontId="67" fillId="0" borderId="0" xfId="105" applyFont="1"/>
    <xf numFmtId="173" fontId="80" fillId="61" borderId="4" xfId="8" applyNumberFormat="1" applyFont="1" applyFill="1" applyBorder="1" applyAlignment="1">
      <alignment vertical="top" wrapText="1"/>
    </xf>
    <xf numFmtId="2" fontId="77" fillId="0" borderId="0" xfId="63" applyNumberFormat="1" applyFont="1"/>
    <xf numFmtId="0" fontId="72" fillId="0" borderId="5" xfId="13" applyFont="1" applyBorder="1" applyAlignment="1" applyProtection="1">
      <alignment vertical="center"/>
      <protection hidden="1"/>
    </xf>
    <xf numFmtId="10" fontId="72" fillId="0" borderId="1" xfId="16" applyNumberFormat="1" applyFont="1" applyFill="1" applyBorder="1" applyAlignment="1"/>
    <xf numFmtId="0" fontId="72" fillId="0" borderId="1" xfId="13" applyFont="1" applyBorder="1" applyAlignment="1" applyProtection="1">
      <alignment vertical="center"/>
      <protection hidden="1"/>
    </xf>
    <xf numFmtId="2" fontId="72" fillId="0" borderId="1" xfId="13" applyNumberFormat="1" applyFont="1" applyBorder="1" applyAlignment="1" applyProtection="1">
      <alignment vertical="center"/>
      <protection hidden="1"/>
    </xf>
    <xf numFmtId="10" fontId="72" fillId="0" borderId="1" xfId="16" applyNumberFormat="1" applyFont="1" applyFill="1" applyBorder="1" applyAlignment="1" applyProtection="1">
      <alignment vertical="center"/>
      <protection hidden="1"/>
    </xf>
    <xf numFmtId="0" fontId="72" fillId="0" borderId="5" xfId="13" applyFont="1" applyBorder="1" applyProtection="1">
      <protection hidden="1"/>
    </xf>
    <xf numFmtId="0" fontId="98" fillId="0" borderId="7" xfId="13" applyFont="1" applyBorder="1" applyAlignment="1" applyProtection="1">
      <alignment horizontal="right"/>
      <protection hidden="1"/>
    </xf>
    <xf numFmtId="2" fontId="99" fillId="0" borderId="0" xfId="13" applyNumberFormat="1" applyFont="1" applyAlignment="1" applyProtection="1">
      <alignment horizontal="center"/>
      <protection hidden="1"/>
    </xf>
    <xf numFmtId="179" fontId="72" fillId="0" borderId="10" xfId="5" applyNumberFormat="1" applyFont="1" applyFill="1" applyBorder="1" applyAlignment="1" applyProtection="1">
      <protection hidden="1"/>
    </xf>
    <xf numFmtId="169" fontId="98" fillId="0" borderId="6" xfId="13" applyNumberFormat="1" applyFont="1" applyBorder="1" applyProtection="1">
      <protection hidden="1"/>
    </xf>
    <xf numFmtId="175" fontId="67" fillId="0" borderId="12" xfId="0" applyNumberFormat="1" applyFont="1" applyBorder="1" applyAlignment="1">
      <alignment horizontal="center" vertical="center"/>
    </xf>
    <xf numFmtId="0" fontId="69" fillId="0" borderId="5" xfId="13" applyFont="1" applyBorder="1" applyProtection="1">
      <protection hidden="1"/>
    </xf>
    <xf numFmtId="175" fontId="67" fillId="0" borderId="11" xfId="0" applyNumberFormat="1" applyFont="1" applyBorder="1" applyAlignment="1">
      <alignment horizontal="center" vertical="center"/>
    </xf>
    <xf numFmtId="0" fontId="80" fillId="61" borderId="1" xfId="13"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80" fillId="61" borderId="1" xfId="0" applyFont="1" applyFill="1" applyBorder="1" applyAlignment="1">
      <alignment horizontal="left" vertical="center" wrapText="1"/>
    </xf>
    <xf numFmtId="173" fontId="67" fillId="0" borderId="1" xfId="8" applyNumberFormat="1" applyFont="1" applyFill="1" applyBorder="1" applyAlignment="1">
      <alignment horizontal="center" vertical="center"/>
    </xf>
    <xf numFmtId="0" fontId="72" fillId="0" borderId="1" xfId="0" applyFont="1" applyBorder="1" applyAlignment="1">
      <alignment vertical="center"/>
    </xf>
    <xf numFmtId="0" fontId="72" fillId="0" borderId="0" xfId="17" applyFont="1"/>
    <xf numFmtId="173" fontId="72" fillId="0" borderId="1" xfId="8" applyNumberFormat="1" applyFont="1" applyFill="1" applyBorder="1" applyAlignment="1">
      <alignment horizontal="center" vertical="center"/>
    </xf>
    <xf numFmtId="1" fontId="76" fillId="0" borderId="5" xfId="0" applyNumberFormat="1" applyFont="1" applyBorder="1" applyAlignment="1">
      <alignment horizontal="left" vertical="center"/>
    </xf>
    <xf numFmtId="1" fontId="76" fillId="0" borderId="6" xfId="0" applyNumberFormat="1" applyFont="1" applyBorder="1" applyAlignment="1">
      <alignment horizontal="left" vertical="center"/>
    </xf>
    <xf numFmtId="2" fontId="104" fillId="0" borderId="0" xfId="12" applyNumberFormat="1" applyFont="1"/>
    <xf numFmtId="49" fontId="86" fillId="63" borderId="1" xfId="9" applyNumberFormat="1" applyFont="1" applyFill="1" applyBorder="1" applyAlignment="1" applyProtection="1">
      <alignment horizontal="left" vertical="top"/>
      <protection hidden="1"/>
    </xf>
    <xf numFmtId="9" fontId="86" fillId="62" borderId="1" xfId="61" applyNumberFormat="1" applyFont="1" applyFill="1" applyBorder="1" applyAlignment="1">
      <alignment horizontal="center" vertical="center"/>
    </xf>
    <xf numFmtId="49" fontId="86" fillId="63" borderId="1" xfId="62" applyNumberFormat="1" applyFont="1" applyFill="1" applyBorder="1" applyAlignment="1" applyProtection="1">
      <alignment horizontal="left" vertical="top"/>
      <protection hidden="1"/>
    </xf>
    <xf numFmtId="173" fontId="72" fillId="62" borderId="1" xfId="8" applyNumberFormat="1" applyFont="1" applyFill="1" applyBorder="1" applyAlignment="1">
      <alignment horizontal="center"/>
    </xf>
    <xf numFmtId="2" fontId="87" fillId="61" borderId="4" xfId="0" applyNumberFormat="1" applyFont="1" applyFill="1" applyBorder="1" applyAlignment="1">
      <alignment horizontal="center" vertical="top" wrapText="1"/>
    </xf>
    <xf numFmtId="0" fontId="69" fillId="62" borderId="1" xfId="13" applyFont="1" applyFill="1" applyBorder="1" applyProtection="1">
      <protection hidden="1"/>
    </xf>
    <xf numFmtId="177" fontId="67" fillId="62" borderId="1" xfId="11" applyNumberFormat="1" applyFont="1" applyFill="1" applyBorder="1" applyAlignment="1" applyProtection="1">
      <alignment vertical="center"/>
      <protection hidden="1"/>
    </xf>
    <xf numFmtId="166" fontId="71" fillId="62" borderId="1" xfId="18" applyFont="1" applyFill="1" applyBorder="1" applyAlignment="1" applyProtection="1">
      <alignment horizontal="right" vertical="center"/>
      <protection hidden="1"/>
    </xf>
    <xf numFmtId="10" fontId="67" fillId="62" borderId="1" xfId="11" applyNumberFormat="1" applyFont="1" applyFill="1" applyBorder="1" applyAlignment="1" applyProtection="1">
      <alignment vertical="center"/>
      <protection hidden="1"/>
    </xf>
    <xf numFmtId="2" fontId="71" fillId="62" borderId="1" xfId="13" applyNumberFormat="1" applyFont="1" applyFill="1" applyBorder="1" applyAlignment="1" applyProtection="1">
      <alignment horizontal="right" vertical="center"/>
      <protection hidden="1"/>
    </xf>
    <xf numFmtId="10" fontId="93" fillId="62" borderId="1" xfId="16" applyNumberFormat="1" applyFont="1" applyFill="1" applyBorder="1" applyAlignment="1" applyProtection="1">
      <alignment horizontal="right"/>
      <protection hidden="1"/>
    </xf>
    <xf numFmtId="0" fontId="67" fillId="62" borderId="5" xfId="13" applyFont="1" applyFill="1" applyBorder="1" applyProtection="1">
      <protection hidden="1"/>
    </xf>
    <xf numFmtId="9" fontId="71" fillId="62" borderId="1" xfId="16" applyFont="1" applyFill="1" applyBorder="1" applyAlignment="1" applyProtection="1">
      <alignment horizontal="center"/>
      <protection hidden="1"/>
    </xf>
    <xf numFmtId="0" fontId="69" fillId="62" borderId="1" xfId="10" applyFont="1" applyFill="1" applyBorder="1"/>
    <xf numFmtId="44" fontId="67" fillId="63" borderId="1" xfId="66" applyFont="1" applyFill="1" applyBorder="1" applyAlignment="1" applyProtection="1">
      <protection locked="0"/>
    </xf>
    <xf numFmtId="0" fontId="67" fillId="62" borderId="1" xfId="10" applyFont="1" applyFill="1" applyBorder="1"/>
    <xf numFmtId="0" fontId="67" fillId="62" borderId="2" xfId="10" applyFont="1" applyFill="1" applyBorder="1"/>
    <xf numFmtId="179" fontId="98" fillId="62" borderId="1" xfId="10" applyNumberFormat="1" applyFont="1" applyFill="1" applyBorder="1"/>
    <xf numFmtId="0" fontId="67" fillId="62" borderId="6" xfId="10" applyFont="1" applyFill="1" applyBorder="1"/>
    <xf numFmtId="0" fontId="67" fillId="62" borderId="5" xfId="10" applyFont="1" applyFill="1" applyBorder="1"/>
    <xf numFmtId="2" fontId="67" fillId="62" borderId="1" xfId="12" applyNumberFormat="1" applyFont="1" applyFill="1" applyBorder="1"/>
    <xf numFmtId="167" fontId="67" fillId="0" borderId="1" xfId="8" applyFont="1" applyBorder="1"/>
    <xf numFmtId="167" fontId="72" fillId="0" borderId="1" xfId="8" applyFont="1" applyBorder="1"/>
    <xf numFmtId="166" fontId="67" fillId="2" borderId="1" xfId="18" applyFont="1" applyFill="1" applyBorder="1" applyAlignment="1">
      <alignment horizontal="center"/>
    </xf>
    <xf numFmtId="166" fontId="72" fillId="2" borderId="1" xfId="18" applyFont="1" applyFill="1" applyBorder="1"/>
    <xf numFmtId="2" fontId="72" fillId="2" borderId="5" xfId="84" applyNumberFormat="1" applyFont="1" applyFill="1" applyBorder="1" applyAlignment="1">
      <alignment vertical="top" wrapText="1"/>
    </xf>
    <xf numFmtId="2" fontId="72" fillId="2" borderId="7" xfId="84" applyNumberFormat="1" applyFont="1" applyFill="1" applyBorder="1" applyAlignment="1">
      <alignment vertical="top" wrapText="1"/>
    </xf>
    <xf numFmtId="3" fontId="72" fillId="2" borderId="6" xfId="8" applyNumberFormat="1" applyFont="1" applyFill="1" applyBorder="1" applyAlignment="1">
      <alignment horizontal="center" vertical="top" wrapText="1"/>
    </xf>
    <xf numFmtId="180" fontId="72" fillId="2" borderId="7" xfId="84" applyNumberFormat="1" applyFont="1" applyFill="1" applyBorder="1" applyAlignment="1">
      <alignment vertical="top" wrapText="1"/>
    </xf>
    <xf numFmtId="180" fontId="72" fillId="2" borderId="5" xfId="84" applyNumberFormat="1" applyFont="1" applyFill="1" applyBorder="1" applyAlignment="1">
      <alignment vertical="top" wrapText="1"/>
    </xf>
    <xf numFmtId="2" fontId="72" fillId="2" borderId="6" xfId="84" applyNumberFormat="1" applyFont="1" applyFill="1" applyBorder="1" applyAlignment="1">
      <alignment vertical="top" wrapText="1"/>
    </xf>
    <xf numFmtId="2" fontId="67" fillId="0" borderId="0" xfId="13" applyNumberFormat="1" applyFont="1" applyProtection="1">
      <protection hidden="1"/>
    </xf>
    <xf numFmtId="166" fontId="67" fillId="0" borderId="0" xfId="18" applyFont="1" applyFill="1" applyBorder="1" applyAlignment="1" applyProtection="1">
      <protection hidden="1"/>
    </xf>
    <xf numFmtId="2" fontId="67" fillId="0" borderId="5" xfId="13" applyNumberFormat="1" applyFont="1" applyBorder="1" applyAlignment="1" applyProtection="1">
      <alignment vertical="center"/>
      <protection hidden="1"/>
    </xf>
    <xf numFmtId="9" fontId="72" fillId="0" borderId="1" xfId="0" applyNumberFormat="1" applyFont="1" applyBorder="1" applyAlignment="1">
      <alignment horizontal="center"/>
    </xf>
    <xf numFmtId="9" fontId="72" fillId="0" borderId="1" xfId="16" applyFont="1" applyBorder="1" applyAlignment="1">
      <alignment horizontal="center"/>
    </xf>
    <xf numFmtId="2" fontId="80" fillId="61" borderId="4" xfId="84" applyNumberFormat="1" applyFont="1" applyFill="1" applyBorder="1" applyAlignment="1">
      <alignment vertical="top" wrapText="1"/>
    </xf>
    <xf numFmtId="0" fontId="72" fillId="0" borderId="0" xfId="103" applyFont="1"/>
    <xf numFmtId="0" fontId="70" fillId="0" borderId="41" xfId="0" applyFont="1" applyBorder="1"/>
    <xf numFmtId="2" fontId="101" fillId="61" borderId="42" xfId="13" applyNumberFormat="1" applyFont="1" applyFill="1" applyBorder="1" applyAlignment="1" applyProtection="1">
      <alignment horizontal="left" vertical="center" wrapText="1"/>
      <protection hidden="1"/>
    </xf>
    <xf numFmtId="2" fontId="67" fillId="0" borderId="42" xfId="13" applyNumberFormat="1" applyFont="1" applyBorder="1" applyProtection="1">
      <protection hidden="1"/>
    </xf>
    <xf numFmtId="1" fontId="72" fillId="0" borderId="43" xfId="13" applyNumberFormat="1" applyFont="1" applyBorder="1" applyAlignment="1" applyProtection="1">
      <alignment horizontal="center"/>
      <protection hidden="1"/>
    </xf>
    <xf numFmtId="166" fontId="67" fillId="0" borderId="42" xfId="18" applyFont="1" applyFill="1" applyBorder="1" applyAlignment="1" applyProtection="1">
      <protection hidden="1"/>
    </xf>
    <xf numFmtId="166" fontId="67" fillId="0" borderId="43" xfId="18" applyFont="1" applyFill="1" applyBorder="1" applyAlignment="1" applyProtection="1">
      <protection hidden="1"/>
    </xf>
    <xf numFmtId="0" fontId="72" fillId="0" borderId="43" xfId="0" applyFont="1" applyBorder="1"/>
    <xf numFmtId="166" fontId="72" fillId="0" borderId="43" xfId="18" applyFont="1" applyBorder="1"/>
    <xf numFmtId="2" fontId="87" fillId="61" borderId="39" xfId="0" applyNumberFormat="1" applyFont="1" applyFill="1" applyBorder="1" applyAlignment="1">
      <alignment horizontal="center" vertical="top" wrapText="1"/>
    </xf>
    <xf numFmtId="173" fontId="72" fillId="0" borderId="1" xfId="8" applyNumberFormat="1" applyFont="1" applyFill="1" applyBorder="1" applyAlignment="1">
      <alignment horizontal="center"/>
    </xf>
    <xf numFmtId="0" fontId="67" fillId="2" borderId="1" xfId="0" applyFont="1" applyFill="1" applyBorder="1" applyAlignment="1">
      <alignment vertical="center"/>
    </xf>
    <xf numFmtId="2" fontId="80" fillId="61" borderId="1" xfId="89" applyNumberFormat="1" applyFont="1" applyFill="1" applyBorder="1" applyAlignment="1">
      <alignment vertical="top" wrapText="1"/>
    </xf>
    <xf numFmtId="173" fontId="80" fillId="61" borderId="1" xfId="8" applyNumberFormat="1" applyFont="1" applyFill="1" applyBorder="1" applyAlignment="1">
      <alignment vertical="top" wrapText="1"/>
    </xf>
    <xf numFmtId="167" fontId="80" fillId="61" borderId="1" xfId="8" applyFont="1" applyFill="1" applyBorder="1" applyAlignment="1">
      <alignment horizontal="center" vertical="top" wrapText="1"/>
    </xf>
    <xf numFmtId="0" fontId="87" fillId="0" borderId="0" xfId="13" applyFont="1" applyProtection="1">
      <protection hidden="1"/>
    </xf>
    <xf numFmtId="0" fontId="93" fillId="62" borderId="6" xfId="13" applyFont="1" applyFill="1" applyBorder="1" applyAlignment="1" applyProtection="1">
      <alignment horizontal="center"/>
      <protection hidden="1"/>
    </xf>
    <xf numFmtId="0" fontId="93" fillId="62" borderId="7" xfId="13" applyFont="1" applyFill="1" applyBorder="1" applyAlignment="1" applyProtection="1">
      <alignment horizontal="right"/>
      <protection hidden="1"/>
    </xf>
    <xf numFmtId="10" fontId="93" fillId="62" borderId="7" xfId="16" applyNumberFormat="1" applyFont="1" applyFill="1" applyBorder="1" applyAlignment="1" applyProtection="1">
      <alignment horizontal="right"/>
      <protection hidden="1"/>
    </xf>
    <xf numFmtId="0" fontId="87" fillId="0" borderId="0" xfId="13" applyFont="1" applyAlignment="1" applyProtection="1">
      <alignment horizontal="right" vertical="center"/>
      <protection hidden="1"/>
    </xf>
    <xf numFmtId="2" fontId="87" fillId="0" borderId="0" xfId="13" applyNumberFormat="1" applyFont="1" applyAlignment="1" applyProtection="1">
      <alignment vertical="center"/>
      <protection hidden="1"/>
    </xf>
    <xf numFmtId="0" fontId="87" fillId="0" borderId="0" xfId="13" applyFont="1" applyAlignment="1" applyProtection="1">
      <alignment vertical="center"/>
      <protection hidden="1"/>
    </xf>
    <xf numFmtId="0" fontId="87" fillId="0" borderId="0" xfId="0" applyFont="1"/>
    <xf numFmtId="0" fontId="67" fillId="2" borderId="0" xfId="17" applyFont="1" applyFill="1"/>
    <xf numFmtId="0" fontId="67" fillId="0" borderId="41" xfId="0" applyFont="1" applyBorder="1" applyAlignment="1">
      <alignment horizontal="left"/>
    </xf>
    <xf numFmtId="177" fontId="67" fillId="62" borderId="43" xfId="11" applyNumberFormat="1" applyFont="1" applyFill="1" applyBorder="1" applyAlignment="1" applyProtection="1">
      <alignment vertical="center"/>
      <protection hidden="1"/>
    </xf>
    <xf numFmtId="0" fontId="67" fillId="0" borderId="42" xfId="0" applyFont="1" applyBorder="1"/>
    <xf numFmtId="175" fontId="107" fillId="0" borderId="11" xfId="0" applyNumberFormat="1" applyFont="1" applyBorder="1" applyAlignment="1">
      <alignment horizontal="center" vertical="center"/>
    </xf>
    <xf numFmtId="1" fontId="72" fillId="0" borderId="43" xfId="13" applyNumberFormat="1" applyFont="1" applyBorder="1" applyAlignment="1" applyProtection="1">
      <alignment horizontal="center" vertical="center"/>
      <protection hidden="1"/>
    </xf>
    <xf numFmtId="2" fontId="71" fillId="2" borderId="1" xfId="13" applyNumberFormat="1" applyFont="1" applyFill="1" applyBorder="1" applyAlignment="1" applyProtection="1">
      <alignment horizontal="right" vertical="center"/>
      <protection hidden="1"/>
    </xf>
    <xf numFmtId="173" fontId="80" fillId="61" borderId="43" xfId="8" applyNumberFormat="1" applyFont="1" applyFill="1" applyBorder="1" applyAlignment="1">
      <alignment vertical="top" wrapText="1"/>
    </xf>
    <xf numFmtId="167" fontId="72" fillId="2" borderId="43" xfId="8" applyFont="1" applyFill="1" applyBorder="1"/>
    <xf numFmtId="0" fontId="90" fillId="0" borderId="0" xfId="0" applyFont="1" applyAlignment="1">
      <alignment horizontal="center" vertical="center"/>
    </xf>
    <xf numFmtId="2" fontId="73" fillId="0" borderId="0" xfId="0" applyNumberFormat="1" applyFont="1" applyAlignment="1">
      <alignment horizontal="center" vertical="center"/>
    </xf>
    <xf numFmtId="2" fontId="71" fillId="0" borderId="43" xfId="3" applyNumberFormat="1" applyFont="1" applyFill="1" applyBorder="1" applyAlignment="1" applyProtection="1">
      <protection hidden="1"/>
    </xf>
    <xf numFmtId="166" fontId="71" fillId="35" borderId="43" xfId="18" applyFont="1" applyFill="1" applyBorder="1" applyAlignment="1" applyProtection="1">
      <protection locked="0"/>
    </xf>
    <xf numFmtId="166" fontId="71" fillId="63" borderId="43" xfId="18" applyFont="1" applyFill="1" applyBorder="1" applyAlignment="1" applyProtection="1">
      <protection locked="0"/>
    </xf>
    <xf numFmtId="179" fontId="72" fillId="0" borderId="43" xfId="3" applyNumberFormat="1" applyFont="1" applyFill="1" applyBorder="1" applyAlignment="1" applyProtection="1">
      <protection hidden="1"/>
    </xf>
    <xf numFmtId="169" fontId="71" fillId="0" borderId="43" xfId="3" applyFont="1" applyFill="1" applyBorder="1" applyAlignment="1" applyProtection="1">
      <protection hidden="1"/>
    </xf>
    <xf numFmtId="166" fontId="71" fillId="0" borderId="43" xfId="18" applyFont="1" applyFill="1" applyBorder="1" applyAlignment="1" applyProtection="1">
      <protection locked="0"/>
    </xf>
    <xf numFmtId="169" fontId="71" fillId="0" borderId="43" xfId="3" applyFont="1" applyFill="1" applyBorder="1" applyAlignment="1" applyProtection="1">
      <protection locked="0"/>
    </xf>
    <xf numFmtId="166" fontId="96" fillId="2" borderId="43" xfId="18" applyFont="1" applyFill="1" applyBorder="1" applyAlignment="1" applyProtection="1">
      <alignment horizontal="right"/>
      <protection locked="0"/>
    </xf>
    <xf numFmtId="179" fontId="75" fillId="0" borderId="43" xfId="5" applyNumberFormat="1" applyFont="1" applyFill="1" applyBorder="1" applyAlignment="1" applyProtection="1">
      <protection hidden="1"/>
    </xf>
    <xf numFmtId="0" fontId="67" fillId="0" borderId="44" xfId="63" applyFont="1" applyBorder="1"/>
    <xf numFmtId="49" fontId="72" fillId="0" borderId="44" xfId="63" applyNumberFormat="1" applyFont="1" applyBorder="1"/>
    <xf numFmtId="0" fontId="67" fillId="0" borderId="0" xfId="63" applyFont="1"/>
    <xf numFmtId="49" fontId="80" fillId="61" borderId="42" xfId="63" applyNumberFormat="1" applyFont="1" applyFill="1" applyBorder="1"/>
    <xf numFmtId="0" fontId="80" fillId="61" borderId="44" xfId="63" applyFont="1" applyFill="1" applyBorder="1"/>
    <xf numFmtId="44" fontId="80" fillId="61" borderId="41" xfId="63" applyNumberFormat="1" applyFont="1" applyFill="1" applyBorder="1"/>
    <xf numFmtId="173" fontId="80" fillId="61" borderId="42" xfId="8" applyNumberFormat="1" applyFont="1" applyFill="1" applyBorder="1" applyAlignment="1">
      <alignment horizontal="left"/>
    </xf>
    <xf numFmtId="167" fontId="80" fillId="61" borderId="41" xfId="8" applyFont="1" applyFill="1" applyBorder="1"/>
    <xf numFmtId="167" fontId="67" fillId="62" borderId="43" xfId="8" applyFont="1" applyFill="1" applyBorder="1" applyAlignment="1">
      <alignment horizontal="left"/>
    </xf>
    <xf numFmtId="167" fontId="67" fillId="0" borderId="41" xfId="8" applyFont="1" applyBorder="1"/>
    <xf numFmtId="2" fontId="67" fillId="62" borderId="43" xfId="8" applyNumberFormat="1" applyFont="1" applyFill="1" applyBorder="1" applyAlignment="1">
      <alignment horizontal="center"/>
    </xf>
    <xf numFmtId="0" fontId="1" fillId="0" borderId="1" xfId="0" applyFont="1" applyBorder="1"/>
    <xf numFmtId="173" fontId="80" fillId="61" borderId="46" xfId="8" applyNumberFormat="1" applyFont="1" applyFill="1" applyBorder="1" applyAlignment="1">
      <alignment vertical="top" wrapText="1"/>
    </xf>
    <xf numFmtId="173" fontId="80" fillId="61" borderId="42" xfId="8" applyNumberFormat="1" applyFont="1" applyFill="1" applyBorder="1" applyAlignment="1">
      <alignment vertical="top" wrapText="1"/>
    </xf>
    <xf numFmtId="173" fontId="80" fillId="61" borderId="41" xfId="8" applyNumberFormat="1" applyFont="1" applyFill="1" applyBorder="1" applyAlignment="1">
      <alignment vertical="top" wrapText="1"/>
    </xf>
    <xf numFmtId="0" fontId="67" fillId="2" borderId="42" xfId="10" applyFont="1" applyFill="1" applyBorder="1"/>
    <xf numFmtId="173" fontId="80" fillId="61" borderId="44" xfId="8" applyNumberFormat="1" applyFont="1" applyFill="1" applyBorder="1" applyAlignment="1">
      <alignment vertical="top" wrapText="1"/>
    </xf>
    <xf numFmtId="44" fontId="67" fillId="63" borderId="41" xfId="66" applyFont="1" applyFill="1" applyBorder="1" applyAlignment="1" applyProtection="1">
      <protection locked="0"/>
    </xf>
    <xf numFmtId="44" fontId="67" fillId="35" borderId="44" xfId="66" applyFont="1" applyFill="1" applyBorder="1" applyAlignment="1" applyProtection="1">
      <protection locked="0"/>
    </xf>
    <xf numFmtId="44" fontId="67" fillId="35" borderId="41" xfId="66" applyFont="1" applyFill="1" applyBorder="1" applyAlignment="1" applyProtection="1">
      <protection locked="0"/>
    </xf>
    <xf numFmtId="44" fontId="71" fillId="35" borderId="1" xfId="66" applyFont="1" applyFill="1" applyBorder="1" applyAlignment="1" applyProtection="1">
      <protection locked="0"/>
    </xf>
    <xf numFmtId="9" fontId="67" fillId="62" borderId="43" xfId="16" applyFont="1" applyFill="1" applyBorder="1" applyAlignment="1">
      <alignment horizontal="center"/>
    </xf>
    <xf numFmtId="1" fontId="70" fillId="0" borderId="1" xfId="0" applyNumberFormat="1" applyFont="1" applyBorder="1" applyAlignment="1">
      <alignment horizontal="center"/>
    </xf>
    <xf numFmtId="1" fontId="70" fillId="0" borderId="8" xfId="0" applyNumberFormat="1" applyFont="1" applyBorder="1" applyAlignment="1">
      <alignment horizontal="center"/>
    </xf>
    <xf numFmtId="1" fontId="70" fillId="0" borderId="0" xfId="0" applyNumberFormat="1" applyFont="1" applyAlignment="1">
      <alignment horizontal="center"/>
    </xf>
    <xf numFmtId="173" fontId="72" fillId="2" borderId="43" xfId="8" applyNumberFormat="1" applyFont="1" applyFill="1" applyBorder="1"/>
    <xf numFmtId="2" fontId="81" fillId="62" borderId="0" xfId="12" applyNumberFormat="1" applyFont="1" applyFill="1"/>
    <xf numFmtId="10" fontId="94" fillId="0" borderId="2" xfId="13" applyNumberFormat="1" applyFont="1" applyBorder="1" applyAlignment="1" applyProtection="1">
      <alignment horizontal="right"/>
      <protection hidden="1"/>
    </xf>
    <xf numFmtId="175" fontId="93" fillId="0" borderId="12" xfId="16" applyNumberFormat="1" applyFont="1" applyFill="1" applyBorder="1" applyAlignment="1" applyProtection="1">
      <alignment horizontal="right"/>
      <protection hidden="1"/>
    </xf>
    <xf numFmtId="0" fontId="71" fillId="0" borderId="40" xfId="13" applyFont="1" applyBorder="1" applyProtection="1">
      <protection hidden="1"/>
    </xf>
    <xf numFmtId="0" fontId="108" fillId="0" borderId="42" xfId="13" applyFont="1" applyBorder="1" applyProtection="1">
      <protection hidden="1"/>
    </xf>
    <xf numFmtId="0" fontId="109" fillId="0" borderId="44" xfId="13" applyFont="1" applyBorder="1" applyProtection="1">
      <protection hidden="1"/>
    </xf>
    <xf numFmtId="0" fontId="109" fillId="0" borderId="41" xfId="13" applyFont="1" applyBorder="1" applyAlignment="1" applyProtection="1">
      <alignment horizontal="right"/>
      <protection hidden="1"/>
    </xf>
    <xf numFmtId="2" fontId="101" fillId="61" borderId="43" xfId="3" applyNumberFormat="1" applyFont="1" applyFill="1" applyBorder="1" applyAlignment="1" applyProtection="1">
      <alignment vertical="center" wrapText="1"/>
      <protection hidden="1"/>
    </xf>
    <xf numFmtId="2" fontId="82" fillId="62" borderId="0" xfId="12" applyNumberFormat="1" applyFont="1" applyFill="1"/>
    <xf numFmtId="44" fontId="67" fillId="0" borderId="0" xfId="0" applyNumberFormat="1" applyFont="1"/>
    <xf numFmtId="167" fontId="80" fillId="61" borderId="43" xfId="8" applyFont="1" applyFill="1" applyBorder="1" applyAlignment="1">
      <alignment horizontal="center" vertical="top" wrapText="1"/>
    </xf>
    <xf numFmtId="173" fontId="80" fillId="61" borderId="43" xfId="8" applyNumberFormat="1" applyFont="1" applyFill="1" applyBorder="1" applyAlignment="1">
      <alignment horizontal="center" vertical="top" wrapText="1"/>
    </xf>
    <xf numFmtId="2" fontId="67" fillId="2" borderId="1" xfId="8" applyNumberFormat="1" applyFont="1" applyFill="1" applyBorder="1" applyAlignment="1">
      <alignment horizontal="center"/>
    </xf>
    <xf numFmtId="2" fontId="72" fillId="2" borderId="1" xfId="8" applyNumberFormat="1" applyFont="1" applyFill="1" applyBorder="1" applyAlignment="1">
      <alignment horizontal="center"/>
    </xf>
    <xf numFmtId="1" fontId="67" fillId="2" borderId="1" xfId="8" applyNumberFormat="1" applyFont="1" applyFill="1" applyBorder="1" applyAlignment="1">
      <alignment horizontal="center"/>
    </xf>
    <xf numFmtId="1" fontId="72" fillId="2" borderId="1" xfId="8" applyNumberFormat="1" applyFont="1" applyFill="1" applyBorder="1" applyAlignment="1">
      <alignment horizontal="center"/>
    </xf>
    <xf numFmtId="1" fontId="72" fillId="2" borderId="43" xfId="8" applyNumberFormat="1" applyFont="1" applyFill="1" applyBorder="1" applyAlignment="1">
      <alignment horizontal="center"/>
    </xf>
    <xf numFmtId="2" fontId="67" fillId="2" borderId="43" xfId="8" applyNumberFormat="1" applyFont="1" applyFill="1" applyBorder="1" applyAlignment="1">
      <alignment horizontal="center"/>
    </xf>
    <xf numFmtId="2" fontId="81" fillId="0" borderId="0" xfId="63" applyNumberFormat="1" applyFont="1"/>
    <xf numFmtId="0" fontId="67" fillId="0" borderId="0" xfId="97" applyFont="1"/>
    <xf numFmtId="196" fontId="111" fillId="0" borderId="0" xfId="63" applyNumberFormat="1" applyFont="1" applyAlignment="1">
      <alignment horizontal="left"/>
    </xf>
    <xf numFmtId="2" fontId="80" fillId="61" borderId="39" xfId="0" applyNumberFormat="1" applyFont="1" applyFill="1" applyBorder="1" applyAlignment="1">
      <alignment horizontal="left" vertical="top" wrapText="1"/>
    </xf>
    <xf numFmtId="0" fontId="67" fillId="0" borderId="0" xfId="84" applyFont="1" applyAlignment="1">
      <alignment wrapText="1"/>
    </xf>
    <xf numFmtId="0" fontId="71" fillId="0" borderId="39" xfId="62" applyFont="1" applyBorder="1" applyAlignment="1" applyProtection="1">
      <alignment horizontal="left" textRotation="90"/>
      <protection hidden="1"/>
    </xf>
    <xf numFmtId="0" fontId="71" fillId="0" borderId="0" xfId="62" applyFont="1" applyAlignment="1" applyProtection="1">
      <alignment horizontal="left" textRotation="90"/>
      <protection hidden="1"/>
    </xf>
    <xf numFmtId="175" fontId="71" fillId="62" borderId="39" xfId="65" applyNumberFormat="1" applyFont="1" applyFill="1" applyBorder="1" applyAlignment="1" applyProtection="1">
      <alignment horizontal="center"/>
      <protection hidden="1"/>
    </xf>
    <xf numFmtId="0" fontId="66" fillId="0" borderId="0" xfId="62" applyFont="1" applyAlignment="1" applyProtection="1">
      <alignment horizontal="left" textRotation="90"/>
      <protection hidden="1"/>
    </xf>
    <xf numFmtId="3" fontId="71" fillId="62" borderId="43" xfId="62" applyNumberFormat="1" applyFont="1" applyFill="1" applyBorder="1" applyAlignment="1" applyProtection="1">
      <alignment horizontal="left" wrapText="1"/>
      <protection hidden="1"/>
    </xf>
    <xf numFmtId="3" fontId="71" fillId="62" borderId="43" xfId="62" applyNumberFormat="1" applyFont="1" applyFill="1" applyBorder="1" applyAlignment="1" applyProtection="1">
      <alignment horizontal="left" vertical="top" wrapText="1"/>
      <protection hidden="1"/>
    </xf>
    <xf numFmtId="179" fontId="71" fillId="62" borderId="43" xfId="62" applyNumberFormat="1" applyFont="1" applyFill="1" applyBorder="1" applyAlignment="1" applyProtection="1">
      <alignment horizontal="center"/>
      <protection hidden="1"/>
    </xf>
    <xf numFmtId="179" fontId="71" fillId="0" borderId="43" xfId="62" applyNumberFormat="1" applyFont="1" applyBorder="1" applyAlignment="1" applyProtection="1">
      <alignment horizontal="center"/>
      <protection hidden="1"/>
    </xf>
    <xf numFmtId="3" fontId="71" fillId="62" borderId="43" xfId="62" applyNumberFormat="1" applyFont="1" applyFill="1" applyBorder="1" applyAlignment="1" applyProtection="1">
      <alignment horizontal="center"/>
      <protection hidden="1"/>
    </xf>
    <xf numFmtId="166" fontId="67" fillId="0" borderId="43" xfId="102" applyFont="1" applyBorder="1"/>
    <xf numFmtId="180" fontId="67" fillId="0" borderId="43" xfId="84" applyNumberFormat="1" applyFont="1" applyBorder="1"/>
    <xf numFmtId="197" fontId="67" fillId="0" borderId="43" xfId="84" applyNumberFormat="1" applyFont="1" applyBorder="1"/>
    <xf numFmtId="166" fontId="67" fillId="0" borderId="43" xfId="84" applyNumberFormat="1" applyFont="1" applyBorder="1"/>
    <xf numFmtId="0" fontId="72" fillId="0" borderId="42" xfId="84" applyFont="1" applyBorder="1"/>
    <xf numFmtId="0" fontId="72" fillId="0" borderId="44" xfId="84" applyFont="1" applyBorder="1"/>
    <xf numFmtId="0" fontId="72" fillId="0" borderId="41" xfId="84" applyFont="1" applyBorder="1"/>
    <xf numFmtId="49" fontId="72" fillId="0" borderId="43" xfId="8" applyNumberFormat="1" applyFont="1" applyBorder="1" applyAlignment="1">
      <alignment horizontal="center"/>
    </xf>
    <xf numFmtId="166" fontId="72" fillId="0" borderId="43" xfId="84" applyNumberFormat="1" applyFont="1" applyBorder="1"/>
    <xf numFmtId="0" fontId="112" fillId="0" borderId="0" xfId="84" applyFont="1"/>
    <xf numFmtId="179" fontId="71" fillId="2" borderId="43" xfId="62" applyNumberFormat="1" applyFont="1" applyFill="1" applyBorder="1" applyAlignment="1" applyProtection="1">
      <alignment horizontal="center"/>
      <protection hidden="1"/>
    </xf>
    <xf numFmtId="166" fontId="67" fillId="2" borderId="43" xfId="18" applyFont="1" applyFill="1" applyBorder="1" applyAlignment="1">
      <alignment horizontal="center"/>
    </xf>
    <xf numFmtId="166" fontId="67" fillId="2" borderId="1" xfId="18" applyFont="1" applyFill="1" applyBorder="1" applyAlignment="1">
      <alignment horizontal="right"/>
    </xf>
    <xf numFmtId="166" fontId="67" fillId="0" borderId="43" xfId="89" applyNumberFormat="1" applyFont="1" applyBorder="1"/>
    <xf numFmtId="173" fontId="67" fillId="0" borderId="0" xfId="0" applyNumberFormat="1" applyFont="1"/>
    <xf numFmtId="49" fontId="87" fillId="0" borderId="42" xfId="63" applyNumberFormat="1" applyFont="1" applyBorder="1"/>
    <xf numFmtId="49" fontId="70" fillId="0" borderId="0" xfId="63" applyNumberFormat="1" applyFont="1"/>
    <xf numFmtId="0" fontId="70" fillId="0" borderId="0" xfId="63" applyFont="1"/>
    <xf numFmtId="10" fontId="70" fillId="0" borderId="0" xfId="63" applyNumberFormat="1" applyFont="1" applyAlignment="1">
      <alignment horizontal="left"/>
    </xf>
    <xf numFmtId="178" fontId="70" fillId="0" borderId="2" xfId="6" applyNumberFormat="1" applyFont="1" applyFill="1" applyBorder="1" applyAlignment="1">
      <alignment horizontal="left"/>
    </xf>
    <xf numFmtId="44" fontId="70" fillId="0" borderId="0" xfId="63" applyNumberFormat="1" applyFont="1"/>
    <xf numFmtId="166" fontId="87" fillId="2" borderId="41" xfId="18" applyFont="1" applyFill="1" applyBorder="1" applyAlignment="1"/>
    <xf numFmtId="0" fontId="80" fillId="61" borderId="43" xfId="0" applyFont="1" applyFill="1" applyBorder="1" applyAlignment="1">
      <alignment wrapText="1"/>
    </xf>
    <xf numFmtId="0" fontId="80" fillId="61" borderId="43" xfId="0" applyFont="1" applyFill="1" applyBorder="1"/>
    <xf numFmtId="1" fontId="67" fillId="0" borderId="43" xfId="61" applyNumberFormat="1" applyFont="1" applyBorder="1" applyAlignment="1">
      <alignment horizontal="center"/>
    </xf>
    <xf numFmtId="1" fontId="76" fillId="0" borderId="43" xfId="61" applyNumberFormat="1" applyFont="1" applyBorder="1" applyAlignment="1">
      <alignment horizontal="center"/>
    </xf>
    <xf numFmtId="1" fontId="71" fillId="0" borderId="43" xfId="61" applyNumberFormat="1" applyFont="1" applyBorder="1" applyAlignment="1">
      <alignment horizontal="center"/>
    </xf>
    <xf numFmtId="0" fontId="67" fillId="0" borderId="43" xfId="0" applyFont="1" applyBorder="1"/>
    <xf numFmtId="2" fontId="82" fillId="2" borderId="0" xfId="12" applyNumberFormat="1" applyFont="1" applyFill="1"/>
    <xf numFmtId="0" fontId="70" fillId="0" borderId="0" xfId="89" applyFont="1"/>
    <xf numFmtId="0" fontId="113" fillId="0" borderId="0" xfId="0" applyFont="1"/>
    <xf numFmtId="14" fontId="82" fillId="0" borderId="0" xfId="63" applyNumberFormat="1" applyFont="1" applyAlignment="1">
      <alignment horizontal="left"/>
    </xf>
    <xf numFmtId="14" fontId="82" fillId="0" borderId="0" xfId="12" applyNumberFormat="1" applyFont="1" applyAlignment="1">
      <alignment horizontal="left"/>
    </xf>
    <xf numFmtId="14" fontId="82" fillId="0" borderId="0" xfId="0" applyNumberFormat="1" applyFont="1" applyAlignment="1">
      <alignment horizontal="left"/>
    </xf>
    <xf numFmtId="167" fontId="70" fillId="0" borderId="0" xfId="8" applyFont="1"/>
    <xf numFmtId="2" fontId="83" fillId="0" borderId="0" xfId="12" applyNumberFormat="1" applyFont="1"/>
    <xf numFmtId="166" fontId="67" fillId="62" borderId="43" xfId="18" applyFont="1" applyFill="1" applyBorder="1"/>
    <xf numFmtId="2" fontId="114" fillId="0" borderId="44" xfId="3" applyNumberFormat="1" applyFont="1" applyFill="1" applyBorder="1" applyAlignment="1" applyProtection="1">
      <alignment horizontal="left" vertical="center"/>
      <protection hidden="1"/>
    </xf>
    <xf numFmtId="0" fontId="98" fillId="0" borderId="44" xfId="13" applyFont="1" applyBorder="1" applyProtection="1">
      <protection hidden="1"/>
    </xf>
    <xf numFmtId="0" fontId="94" fillId="0" borderId="44" xfId="13" applyFont="1" applyBorder="1" applyAlignment="1" applyProtection="1">
      <alignment horizontal="right"/>
      <protection hidden="1"/>
    </xf>
    <xf numFmtId="1" fontId="1" fillId="0" borderId="1" xfId="0" applyNumberFormat="1" applyFont="1" applyBorder="1" applyAlignment="1">
      <alignment horizontal="center"/>
    </xf>
    <xf numFmtId="2" fontId="67" fillId="0" borderId="45" xfId="0" applyNumberFormat="1" applyFont="1" applyBorder="1"/>
    <xf numFmtId="49" fontId="67" fillId="0" borderId="43" xfId="0" applyNumberFormat="1" applyFont="1" applyBorder="1"/>
    <xf numFmtId="2" fontId="67" fillId="0" borderId="43" xfId="89" applyNumberFormat="1" applyFont="1" applyBorder="1"/>
    <xf numFmtId="0" fontId="72" fillId="0" borderId="43" xfId="89" applyFont="1" applyBorder="1"/>
    <xf numFmtId="49" fontId="67" fillId="0" borderId="43" xfId="89" applyNumberFormat="1" applyFont="1" applyBorder="1"/>
    <xf numFmtId="0" fontId="67" fillId="0" borderId="22" xfId="0" applyFont="1" applyBorder="1" applyAlignment="1">
      <alignment horizontal="left" vertical="top" wrapText="1"/>
    </xf>
    <xf numFmtId="2" fontId="80" fillId="61" borderId="46" xfId="84" applyNumberFormat="1" applyFont="1" applyFill="1" applyBorder="1" applyAlignment="1">
      <alignment horizontal="left" vertical="top" wrapText="1"/>
    </xf>
    <xf numFmtId="2" fontId="80" fillId="61" borderId="43" xfId="0" applyNumberFormat="1" applyFont="1" applyFill="1" applyBorder="1" applyAlignment="1">
      <alignment horizontal="left" vertical="top" wrapText="1"/>
    </xf>
    <xf numFmtId="176" fontId="67" fillId="0" borderId="1" xfId="8" applyNumberFormat="1" applyFont="1" applyFill="1" applyBorder="1" applyAlignment="1">
      <alignment horizontal="center" vertical="top" wrapText="1"/>
    </xf>
    <xf numFmtId="0" fontId="67" fillId="0" borderId="43" xfId="103" applyFont="1" applyBorder="1" applyAlignment="1">
      <alignment vertical="top" wrapText="1"/>
    </xf>
    <xf numFmtId="176" fontId="67" fillId="0" borderId="43" xfId="8" applyNumberFormat="1" applyFont="1" applyFill="1" applyBorder="1" applyAlignment="1">
      <alignment horizontal="center" vertical="top" wrapText="1"/>
    </xf>
    <xf numFmtId="1" fontId="76" fillId="0" borderId="44" xfId="0" applyNumberFormat="1" applyFont="1" applyBorder="1" applyAlignment="1">
      <alignment horizontal="left" vertical="center"/>
    </xf>
    <xf numFmtId="1" fontId="80" fillId="61" borderId="43" xfId="0" applyNumberFormat="1" applyFont="1" applyFill="1" applyBorder="1" applyAlignment="1">
      <alignment horizontal="center" vertical="center" wrapText="1"/>
    </xf>
    <xf numFmtId="173" fontId="72" fillId="0" borderId="43" xfId="8" applyNumberFormat="1" applyFont="1" applyFill="1" applyBorder="1" applyAlignment="1">
      <alignment horizontal="center"/>
    </xf>
    <xf numFmtId="49" fontId="67" fillId="0" borderId="43" xfId="0" applyNumberFormat="1" applyFont="1" applyBorder="1" applyAlignment="1">
      <alignment horizontal="center"/>
    </xf>
    <xf numFmtId="1" fontId="80" fillId="61" borderId="43" xfId="0" applyNumberFormat="1" applyFont="1" applyFill="1" applyBorder="1" applyAlignment="1">
      <alignment horizontal="center"/>
    </xf>
    <xf numFmtId="2" fontId="67" fillId="0" borderId="43" xfId="0" applyNumberFormat="1" applyFont="1" applyBorder="1"/>
    <xf numFmtId="166" fontId="67" fillId="0" borderId="1" xfId="18" applyFont="1" applyFill="1" applyBorder="1" applyAlignment="1">
      <alignment horizontal="center" vertical="top" wrapText="1"/>
    </xf>
    <xf numFmtId="44" fontId="67" fillId="0" borderId="1" xfId="66" applyFont="1" applyFill="1" applyBorder="1" applyAlignment="1">
      <alignment vertical="top" wrapText="1"/>
    </xf>
    <xf numFmtId="0" fontId="106" fillId="0" borderId="0" xfId="84" applyFont="1"/>
    <xf numFmtId="49" fontId="67" fillId="0" borderId="10" xfId="103" applyNumberFormat="1" applyFont="1" applyBorder="1"/>
    <xf numFmtId="0" fontId="1" fillId="0" borderId="43" xfId="0" applyFont="1" applyBorder="1"/>
    <xf numFmtId="0" fontId="67" fillId="0" borderId="1" xfId="0" applyFont="1" applyBorder="1" applyAlignment="1">
      <alignment wrapText="1"/>
    </xf>
    <xf numFmtId="0" fontId="85" fillId="0" borderId="43" xfId="0" applyFont="1" applyBorder="1"/>
    <xf numFmtId="0" fontId="67" fillId="0" borderId="43" xfId="0" applyFont="1" applyBorder="1" applyAlignment="1">
      <alignment horizontal="center"/>
    </xf>
    <xf numFmtId="166" fontId="67" fillId="0" borderId="43" xfId="18" applyFont="1" applyFill="1" applyBorder="1" applyAlignment="1">
      <alignment horizontal="center" vertical="top" wrapText="1"/>
    </xf>
    <xf numFmtId="44" fontId="67" fillId="0" borderId="43" xfId="66" applyFont="1" applyFill="1" applyBorder="1" applyAlignment="1">
      <alignment vertical="top" wrapText="1"/>
    </xf>
    <xf numFmtId="44" fontId="67" fillId="63" borderId="43" xfId="66" applyFont="1" applyFill="1" applyBorder="1" applyAlignment="1" applyProtection="1">
      <protection locked="0"/>
    </xf>
    <xf numFmtId="4" fontId="71" fillId="62" borderId="1" xfId="62" applyNumberFormat="1" applyFont="1" applyFill="1" applyBorder="1" applyAlignment="1" applyProtection="1">
      <alignment horizontal="center"/>
      <protection hidden="1"/>
    </xf>
    <xf numFmtId="2" fontId="67" fillId="0" borderId="0" xfId="89" applyNumberFormat="1" applyFont="1"/>
    <xf numFmtId="49" fontId="67" fillId="0" borderId="43" xfId="103" applyNumberFormat="1" applyFont="1" applyBorder="1"/>
    <xf numFmtId="2" fontId="67" fillId="0" borderId="41" xfId="84" applyNumberFormat="1" applyFont="1" applyBorder="1"/>
    <xf numFmtId="49" fontId="67" fillId="0" borderId="1" xfId="103" applyNumberFormat="1" applyFont="1" applyBorder="1" applyAlignment="1">
      <alignment horizontal="center" vertical="top" wrapText="1"/>
    </xf>
    <xf numFmtId="49" fontId="67" fillId="0" borderId="43" xfId="103" applyNumberFormat="1" applyFont="1" applyBorder="1" applyAlignment="1">
      <alignment horizontal="center" vertical="top" wrapText="1"/>
    </xf>
    <xf numFmtId="0" fontId="67" fillId="0" borderId="43" xfId="103" applyFont="1" applyBorder="1"/>
    <xf numFmtId="0" fontId="67" fillId="0" borderId="41" xfId="84" applyFont="1" applyBorder="1"/>
    <xf numFmtId="0" fontId="67" fillId="0" borderId="43" xfId="103" applyFont="1" applyBorder="1" applyAlignment="1">
      <alignment vertical="top"/>
    </xf>
    <xf numFmtId="2" fontId="67" fillId="0" borderId="41" xfId="0" applyNumberFormat="1" applyFont="1" applyBorder="1"/>
    <xf numFmtId="0" fontId="67" fillId="0" borderId="41" xfId="89" applyFont="1" applyBorder="1"/>
    <xf numFmtId="0" fontId="8" fillId="0" borderId="43" xfId="0" applyFont="1" applyBorder="1" applyAlignment="1">
      <alignment horizontal="left" vertical="center" wrapText="1"/>
    </xf>
    <xf numFmtId="0" fontId="116" fillId="0" borderId="0" xfId="0" applyFont="1" applyAlignment="1">
      <alignment vertical="center"/>
    </xf>
    <xf numFmtId="174" fontId="67" fillId="0" borderId="43" xfId="0" applyNumberFormat="1" applyFont="1" applyBorder="1" applyAlignment="1">
      <alignment horizontal="left"/>
    </xf>
    <xf numFmtId="2" fontId="67" fillId="0" borderId="43" xfId="0" applyNumberFormat="1" applyFont="1" applyBorder="1" applyAlignment="1">
      <alignment horizontal="right"/>
    </xf>
    <xf numFmtId="1" fontId="1" fillId="0" borderId="43" xfId="0" applyNumberFormat="1" applyFont="1" applyBorder="1" applyAlignment="1">
      <alignment horizontal="center"/>
    </xf>
    <xf numFmtId="49" fontId="115" fillId="0" borderId="0" xfId="0" applyNumberFormat="1" applyFont="1" applyAlignment="1">
      <alignment horizontal="left"/>
    </xf>
    <xf numFmtId="173" fontId="72" fillId="62" borderId="43" xfId="8" applyNumberFormat="1" applyFont="1" applyFill="1" applyBorder="1" applyAlignment="1">
      <alignment horizontal="center"/>
    </xf>
    <xf numFmtId="49" fontId="80" fillId="0" borderId="0" xfId="63" applyNumberFormat="1" applyFont="1"/>
    <xf numFmtId="0" fontId="80" fillId="0" borderId="0" xfId="63" applyFont="1"/>
    <xf numFmtId="44" fontId="72" fillId="0" borderId="0" xfId="63" applyNumberFormat="1" applyFont="1"/>
    <xf numFmtId="173" fontId="80" fillId="0" borderId="0" xfId="8" applyNumberFormat="1" applyFont="1" applyFill="1" applyBorder="1" applyAlignment="1">
      <alignment horizontal="center"/>
    </xf>
    <xf numFmtId="2" fontId="80" fillId="61" borderId="5" xfId="0" applyNumberFormat="1" applyFont="1" applyFill="1" applyBorder="1" applyAlignment="1">
      <alignment horizontal="center" vertical="center" wrapText="1"/>
    </xf>
    <xf numFmtId="2" fontId="80" fillId="61" borderId="6" xfId="0" applyNumberFormat="1" applyFont="1" applyFill="1" applyBorder="1" applyAlignment="1">
      <alignment horizontal="center" vertical="center" wrapText="1"/>
    </xf>
    <xf numFmtId="2" fontId="80" fillId="61" borderId="44" xfId="0" applyNumberFormat="1" applyFont="1" applyFill="1" applyBorder="1" applyAlignment="1">
      <alignment horizontal="center" vertical="center" wrapText="1"/>
    </xf>
    <xf numFmtId="2" fontId="80" fillId="61" borderId="7" xfId="0" applyNumberFormat="1" applyFont="1" applyFill="1" applyBorder="1" applyAlignment="1">
      <alignment horizontal="center" vertical="center" wrapText="1"/>
    </xf>
    <xf numFmtId="49" fontId="80" fillId="61" borderId="42" xfId="63" applyNumberFormat="1" applyFont="1" applyFill="1" applyBorder="1" applyAlignment="1">
      <alignment horizontal="left" vertical="top" wrapText="1"/>
    </xf>
    <xf numFmtId="49" fontId="80" fillId="61" borderId="44" xfId="63" applyNumberFormat="1" applyFont="1" applyFill="1" applyBorder="1" applyAlignment="1">
      <alignment horizontal="left" vertical="top" wrapText="1"/>
    </xf>
    <xf numFmtId="49" fontId="80" fillId="61" borderId="41" xfId="63" applyNumberFormat="1" applyFont="1" applyFill="1" applyBorder="1" applyAlignment="1">
      <alignment horizontal="left" vertical="top" wrapText="1"/>
    </xf>
    <xf numFmtId="0" fontId="67" fillId="0" borderId="5" xfId="0" applyFont="1" applyBorder="1" applyAlignment="1">
      <alignment horizontal="left"/>
    </xf>
    <xf numFmtId="0" fontId="67" fillId="0" borderId="7" xfId="0" applyFont="1" applyBorder="1" applyAlignment="1">
      <alignment horizontal="left"/>
    </xf>
    <xf numFmtId="0" fontId="72" fillId="0" borderId="5" xfId="13" applyFont="1" applyBorder="1" applyAlignment="1" applyProtection="1">
      <alignment horizontal="left" vertical="center"/>
      <protection hidden="1"/>
    </xf>
    <xf numFmtId="0" fontId="72" fillId="0" borderId="7" xfId="13" applyFont="1" applyBorder="1" applyAlignment="1" applyProtection="1">
      <alignment horizontal="left" vertical="center"/>
      <protection hidden="1"/>
    </xf>
    <xf numFmtId="2" fontId="101" fillId="61" borderId="43" xfId="13" applyNumberFormat="1" applyFont="1" applyFill="1" applyBorder="1" applyAlignment="1" applyProtection="1">
      <alignment horizontal="center" vertical="center" wrapText="1"/>
      <protection hidden="1"/>
    </xf>
    <xf numFmtId="2" fontId="101" fillId="61" borderId="5" xfId="3"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0" fontId="67" fillId="0" borderId="0" xfId="0" applyFont="1" applyAlignment="1">
      <alignment horizontal="left" vertical="top" wrapText="1"/>
    </xf>
    <xf numFmtId="2" fontId="101" fillId="61" borderId="42" xfId="13" applyNumberFormat="1" applyFont="1" applyFill="1" applyBorder="1" applyAlignment="1" applyProtection="1">
      <alignment horizontal="center" vertical="center" wrapText="1"/>
      <protection hidden="1"/>
    </xf>
    <xf numFmtId="2" fontId="101" fillId="61" borderId="44" xfId="13" applyNumberFormat="1" applyFont="1" applyFill="1" applyBorder="1" applyAlignment="1" applyProtection="1">
      <alignment horizontal="center" vertical="center" wrapText="1"/>
      <protection hidden="1"/>
    </xf>
    <xf numFmtId="2" fontId="101" fillId="61" borderId="41" xfId="13"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67" fillId="62" borderId="5" xfId="9" applyFont="1" applyFill="1" applyBorder="1" applyAlignment="1" applyProtection="1">
      <alignment horizontal="left"/>
      <protection hidden="1"/>
    </xf>
    <xf numFmtId="0" fontId="67" fillId="62" borderId="6" xfId="9" applyFont="1" applyFill="1" applyBorder="1" applyAlignment="1" applyProtection="1">
      <alignment horizontal="left"/>
      <protection hidden="1"/>
    </xf>
    <xf numFmtId="0" fontId="67" fillId="62" borderId="7" xfId="9" applyFont="1" applyFill="1" applyBorder="1" applyAlignment="1" applyProtection="1">
      <alignment horizontal="left"/>
      <protection hidden="1"/>
    </xf>
    <xf numFmtId="0" fontId="67" fillId="0" borderId="5" xfId="9" applyFont="1" applyBorder="1" applyAlignment="1" applyProtection="1">
      <alignment horizontal="center"/>
      <protection hidden="1"/>
    </xf>
    <xf numFmtId="0" fontId="67" fillId="0" borderId="6" xfId="9" applyFont="1" applyBorder="1" applyAlignment="1" applyProtection="1">
      <alignment horizontal="center"/>
      <protection hidden="1"/>
    </xf>
    <xf numFmtId="0" fontId="67" fillId="0" borderId="7" xfId="9" applyFont="1" applyBorder="1" applyAlignment="1" applyProtection="1">
      <alignment horizontal="center"/>
      <protection hidden="1"/>
    </xf>
    <xf numFmtId="0" fontId="67" fillId="0" borderId="5" xfId="9" applyFont="1" applyBorder="1" applyAlignment="1" applyProtection="1">
      <alignment horizontal="left" vertical="center"/>
      <protection hidden="1"/>
    </xf>
    <xf numFmtId="0" fontId="67" fillId="0" borderId="6" xfId="9" applyFont="1" applyBorder="1" applyAlignment="1" applyProtection="1">
      <alignment horizontal="left" vertical="center"/>
      <protection hidden="1"/>
    </xf>
    <xf numFmtId="0" fontId="67" fillId="0" borderId="7" xfId="9" applyFont="1" applyBorder="1" applyAlignment="1" applyProtection="1">
      <alignment horizontal="left" vertic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0">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131445</xdr:colOff>
      <xdr:row>39</xdr:row>
      <xdr:rowOff>83820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6310"/>
          <a:ext cx="11178540" cy="54902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ysClr val="windowText" lastClr="000000"/>
              </a:solidFill>
              <a:effectLst/>
              <a:latin typeface="+mn-lt"/>
              <a:ea typeface="+mn-ea"/>
              <a:cs typeface="+mn-cs"/>
            </a:rPr>
            <a:t>prijspeil van 1 juli 2024 is het </a:t>
          </a:r>
          <a:r>
            <a:rPr lang="nl-NL" sz="1200" b="0">
              <a:solidFill>
                <a:schemeClr val="dk1"/>
              </a:solidFill>
              <a:effectLst/>
              <a:latin typeface="+mn-lt"/>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met uitzondering </a:t>
          </a:r>
          <a:r>
            <a:rPr lang="nl-NL" sz="1200" b="0">
              <a:solidFill>
                <a:srgbClr val="FF0000"/>
              </a:solidFill>
              <a:effectLst/>
              <a:latin typeface="+mn-lt"/>
              <a:ea typeface="+mn-ea"/>
              <a:cs typeface="+mn-cs"/>
            </a:rPr>
            <a:t>van de afroepprijzen.</a:t>
          </a:r>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opgegeven uurtarieven zijn, ten aanzien van de verdeling in loongroepen, gebaseerd op de gemiddelde eigenbedrijfssituatie en staan niet in relatie met eventueel van toepassing zijnde suppletiekosten. Na gunning worden uurtarieven naar aanleiding van de over te nemen medewerkers niet gewijzigd.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8</xdr:row>
      <xdr:rowOff>40005</xdr:rowOff>
    </xdr:from>
    <xdr:to>
      <xdr:col>17</xdr:col>
      <xdr:colOff>19050</xdr:colOff>
      <xdr:row>11</xdr:row>
      <xdr:rowOff>87630</xdr:rowOff>
    </xdr:to>
    <xdr:sp macro="" textlink="">
      <xdr:nvSpPr>
        <xdr:cNvPr id="2" name="Tekstvak 1">
          <a:extLst>
            <a:ext uri="{FF2B5EF4-FFF2-40B4-BE49-F238E27FC236}">
              <a16:creationId xmlns:a16="http://schemas.microsoft.com/office/drawing/2014/main" id="{883FB699-6E14-4EEA-FE55-D6F16C6C8158}"/>
            </a:ext>
          </a:extLst>
        </xdr:cNvPr>
        <xdr:cNvSpPr txBox="1"/>
      </xdr:nvSpPr>
      <xdr:spPr>
        <a:xfrm>
          <a:off x="10172700" y="1411605"/>
          <a:ext cx="6800850"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rPr>
            <a:t>* maximum bedrag dat na gunning door de dienstverlener in rekening wordt gebracht. Een onderbouwing van de totstandkoming van de opgegeven suppletiekosten is als aparte bijlage aan de inschrijving toegevoegd.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220980</xdr:colOff>
      <xdr:row>30</xdr:row>
      <xdr:rowOff>9525</xdr:rowOff>
    </xdr:from>
    <xdr:to>
      <xdr:col>10</xdr:col>
      <xdr:colOff>112395</xdr:colOff>
      <xdr:row>41</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s>
    <sheetDataSet>
      <sheetData sheetId="0" refreshError="1"/>
      <sheetData sheetId="1" refreshError="1"/>
      <sheetData sheetId="2" refreshError="1"/>
      <sheetData sheetId="3" refreshError="1"/>
      <sheetData sheetId="4"/>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activeCell="F3" sqref="F3"/>
    </sheetView>
  </sheetViews>
  <sheetFormatPr defaultRowHeight="12.6"/>
  <cols>
    <col min="1" max="1" width="27.77734375" customWidth="1"/>
  </cols>
  <sheetData>
    <row r="1" spans="1:13" ht="15">
      <c r="A1" s="28" t="s">
        <v>27</v>
      </c>
      <c r="B1" s="470" t="str">
        <f>'2-Kosten per locatie'!C3</f>
        <v>Gemeente Westland</v>
      </c>
    </row>
    <row r="2" spans="1:13" ht="15">
      <c r="A2" s="28" t="s">
        <v>14</v>
      </c>
      <c r="B2" s="470" t="str">
        <f ca="1">MID(CELL("bestandsnaam",$B$11),SEARCH("]",CELL("bestandsnaam",$B$11),1)+1,256)</f>
        <v>1-Uitgangspunten</v>
      </c>
    </row>
    <row r="3" spans="1:13" ht="15">
      <c r="A3" s="28" t="s">
        <v>73</v>
      </c>
      <c r="B3" s="470" t="str">
        <f>'2-Kosten per locatie'!C5</f>
        <v>Westland</v>
      </c>
    </row>
    <row r="4" spans="1:13" ht="15">
      <c r="A4" s="28" t="s">
        <v>196</v>
      </c>
      <c r="B4" s="470" t="str">
        <f>'2-Kosten per locatie'!C6</f>
        <v>GemWL-EA-MvD/SW-2023</v>
      </c>
      <c r="G4" s="472"/>
      <c r="H4" s="472"/>
      <c r="I4" s="472"/>
      <c r="J4" s="472"/>
      <c r="K4" s="472"/>
      <c r="L4" s="472"/>
      <c r="M4" s="472"/>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A153"/>
  <sheetViews>
    <sheetView showGridLines="0" zoomScale="70" zoomScaleNormal="70" zoomScaleSheetLayoutView="50" zoomScalePageLayoutView="50" workbookViewId="0">
      <pane ySplit="13" topLeftCell="A121" activePane="bottomLeft" state="frozen"/>
      <selection activeCell="B1" sqref="B1"/>
      <selection pane="bottomLeft" activeCell="G3" sqref="G3"/>
    </sheetView>
  </sheetViews>
  <sheetFormatPr defaultColWidth="13.6640625" defaultRowHeight="13.2"/>
  <cols>
    <col min="1" max="1" width="13.6640625" style="274"/>
    <col min="2" max="2" width="46.109375" style="274" customWidth="1"/>
    <col min="3" max="3" width="34.88671875" style="276" customWidth="1"/>
    <col min="4" max="4" width="27.5546875" style="276" customWidth="1"/>
    <col min="5" max="5" width="12.109375" style="274" customWidth="1"/>
    <col min="6" max="6" width="32.44140625" style="278" customWidth="1"/>
    <col min="7" max="7" width="16.109375" style="277" customWidth="1"/>
    <col min="8" max="8" width="13.6640625" style="278" customWidth="1"/>
    <col min="9" max="9" width="15.88671875" style="278" customWidth="1"/>
    <col min="10" max="248" width="13.6640625" style="274"/>
    <col min="249" max="249" width="22.109375" style="274" customWidth="1"/>
    <col min="250" max="256" width="13.6640625" style="274" customWidth="1"/>
    <col min="257" max="257" width="15.88671875" style="274" customWidth="1"/>
    <col min="258" max="258" width="16.5546875" style="274" bestFit="1" customWidth="1"/>
    <col min="259" max="259" width="13.6640625" style="274" customWidth="1"/>
    <col min="260" max="260" width="17.109375" style="274" bestFit="1" customWidth="1"/>
    <col min="261" max="261" width="4" style="274" customWidth="1"/>
    <col min="262" max="262" width="13.6640625" style="274" customWidth="1"/>
    <col min="263" max="504" width="13.6640625" style="274"/>
    <col min="505" max="505" width="22.109375" style="274" customWidth="1"/>
    <col min="506" max="512" width="13.6640625" style="274" customWidth="1"/>
    <col min="513" max="513" width="15.88671875" style="274" customWidth="1"/>
    <col min="514" max="514" width="16.5546875" style="274" bestFit="1" customWidth="1"/>
    <col min="515" max="515" width="13.6640625" style="274" customWidth="1"/>
    <col min="516" max="516" width="17.109375" style="274" bestFit="1" customWidth="1"/>
    <col min="517" max="517" width="4" style="274" customWidth="1"/>
    <col min="518" max="518" width="13.6640625" style="274" customWidth="1"/>
    <col min="519" max="760" width="13.6640625" style="274"/>
    <col min="761" max="761" width="22.109375" style="274" customWidth="1"/>
    <col min="762" max="768" width="13.6640625" style="274" customWidth="1"/>
    <col min="769" max="769" width="15.88671875" style="274" customWidth="1"/>
    <col min="770" max="770" width="16.5546875" style="274" bestFit="1" customWidth="1"/>
    <col min="771" max="771" width="13.6640625" style="274" customWidth="1"/>
    <col min="772" max="772" width="17.109375" style="274" bestFit="1" customWidth="1"/>
    <col min="773" max="773" width="4" style="274" customWidth="1"/>
    <col min="774" max="774" width="13.6640625" style="274" customWidth="1"/>
    <col min="775" max="1016" width="13.6640625" style="274"/>
    <col min="1017" max="1017" width="22.109375" style="274" customWidth="1"/>
    <col min="1018" max="1024" width="13.6640625" style="274" customWidth="1"/>
    <col min="1025" max="1025" width="15.88671875" style="274" customWidth="1"/>
    <col min="1026" max="1026" width="16.5546875" style="274" bestFit="1" customWidth="1"/>
    <col min="1027" max="1027" width="13.6640625" style="274" customWidth="1"/>
    <col min="1028" max="1028" width="17.109375" style="274" bestFit="1" customWidth="1"/>
    <col min="1029" max="1029" width="4" style="274" customWidth="1"/>
    <col min="1030" max="1030" width="13.6640625" style="274" customWidth="1"/>
    <col min="1031" max="1272" width="13.6640625" style="274"/>
    <col min="1273" max="1273" width="22.109375" style="274" customWidth="1"/>
    <col min="1274" max="1280" width="13.6640625" style="274" customWidth="1"/>
    <col min="1281" max="1281" width="15.88671875" style="274" customWidth="1"/>
    <col min="1282" max="1282" width="16.5546875" style="274" bestFit="1" customWidth="1"/>
    <col min="1283" max="1283" width="13.6640625" style="274" customWidth="1"/>
    <col min="1284" max="1284" width="17.109375" style="274" bestFit="1" customWidth="1"/>
    <col min="1285" max="1285" width="4" style="274" customWidth="1"/>
    <col min="1286" max="1286" width="13.6640625" style="274" customWidth="1"/>
    <col min="1287" max="1528" width="13.6640625" style="274"/>
    <col min="1529" max="1529" width="22.109375" style="274" customWidth="1"/>
    <col min="1530" max="1536" width="13.6640625" style="274" customWidth="1"/>
    <col min="1537" max="1537" width="15.88671875" style="274" customWidth="1"/>
    <col min="1538" max="1538" width="16.5546875" style="274" bestFit="1" customWidth="1"/>
    <col min="1539" max="1539" width="13.6640625" style="274" customWidth="1"/>
    <col min="1540" max="1540" width="17.109375" style="274" bestFit="1" customWidth="1"/>
    <col min="1541" max="1541" width="4" style="274" customWidth="1"/>
    <col min="1542" max="1542" width="13.6640625" style="274" customWidth="1"/>
    <col min="1543" max="1784" width="13.6640625" style="274"/>
    <col min="1785" max="1785" width="22.109375" style="274" customWidth="1"/>
    <col min="1786" max="1792" width="13.6640625" style="274" customWidth="1"/>
    <col min="1793" max="1793" width="15.88671875" style="274" customWidth="1"/>
    <col min="1794" max="1794" width="16.5546875" style="274" bestFit="1" customWidth="1"/>
    <col min="1795" max="1795" width="13.6640625" style="274" customWidth="1"/>
    <col min="1796" max="1796" width="17.109375" style="274" bestFit="1" customWidth="1"/>
    <col min="1797" max="1797" width="4" style="274" customWidth="1"/>
    <col min="1798" max="1798" width="13.6640625" style="274" customWidth="1"/>
    <col min="1799" max="2040" width="13.6640625" style="274"/>
    <col min="2041" max="2041" width="22.109375" style="274" customWidth="1"/>
    <col min="2042" max="2048" width="13.6640625" style="274" customWidth="1"/>
    <col min="2049" max="2049" width="15.88671875" style="274" customWidth="1"/>
    <col min="2050" max="2050" width="16.5546875" style="274" bestFit="1" customWidth="1"/>
    <col min="2051" max="2051" width="13.6640625" style="274" customWidth="1"/>
    <col min="2052" max="2052" width="17.109375" style="274" bestFit="1" customWidth="1"/>
    <col min="2053" max="2053" width="4" style="274" customWidth="1"/>
    <col min="2054" max="2054" width="13.6640625" style="274" customWidth="1"/>
    <col min="2055" max="2296" width="13.6640625" style="274"/>
    <col min="2297" max="2297" width="22.109375" style="274" customWidth="1"/>
    <col min="2298" max="2304" width="13.6640625" style="274" customWidth="1"/>
    <col min="2305" max="2305" width="15.88671875" style="274" customWidth="1"/>
    <col min="2306" max="2306" width="16.5546875" style="274" bestFit="1" customWidth="1"/>
    <col min="2307" max="2307" width="13.6640625" style="274" customWidth="1"/>
    <col min="2308" max="2308" width="17.109375" style="274" bestFit="1" customWidth="1"/>
    <col min="2309" max="2309" width="4" style="274" customWidth="1"/>
    <col min="2310" max="2310" width="13.6640625" style="274" customWidth="1"/>
    <col min="2311" max="2552" width="13.6640625" style="274"/>
    <col min="2553" max="2553" width="22.109375" style="274" customWidth="1"/>
    <col min="2554" max="2560" width="13.6640625" style="274" customWidth="1"/>
    <col min="2561" max="2561" width="15.88671875" style="274" customWidth="1"/>
    <col min="2562" max="2562" width="16.5546875" style="274" bestFit="1" customWidth="1"/>
    <col min="2563" max="2563" width="13.6640625" style="274" customWidth="1"/>
    <col min="2564" max="2564" width="17.109375" style="274" bestFit="1" customWidth="1"/>
    <col min="2565" max="2565" width="4" style="274" customWidth="1"/>
    <col min="2566" max="2566" width="13.6640625" style="274" customWidth="1"/>
    <col min="2567" max="2808" width="13.6640625" style="274"/>
    <col min="2809" max="2809" width="22.109375" style="274" customWidth="1"/>
    <col min="2810" max="2816" width="13.6640625" style="274" customWidth="1"/>
    <col min="2817" max="2817" width="15.88671875" style="274" customWidth="1"/>
    <col min="2818" max="2818" width="16.5546875" style="274" bestFit="1" customWidth="1"/>
    <col min="2819" max="2819" width="13.6640625" style="274" customWidth="1"/>
    <col min="2820" max="2820" width="17.109375" style="274" bestFit="1" customWidth="1"/>
    <col min="2821" max="2821" width="4" style="274" customWidth="1"/>
    <col min="2822" max="2822" width="13.6640625" style="274" customWidth="1"/>
    <col min="2823" max="3064" width="13.6640625" style="274"/>
    <col min="3065" max="3065" width="22.109375" style="274" customWidth="1"/>
    <col min="3066" max="3072" width="13.6640625" style="274" customWidth="1"/>
    <col min="3073" max="3073" width="15.88671875" style="274" customWidth="1"/>
    <col min="3074" max="3074" width="16.5546875" style="274" bestFit="1" customWidth="1"/>
    <col min="3075" max="3075" width="13.6640625" style="274" customWidth="1"/>
    <col min="3076" max="3076" width="17.109375" style="274" bestFit="1" customWidth="1"/>
    <col min="3077" max="3077" width="4" style="274" customWidth="1"/>
    <col min="3078" max="3078" width="13.6640625" style="274" customWidth="1"/>
    <col min="3079" max="3320" width="13.6640625" style="274"/>
    <col min="3321" max="3321" width="22.109375" style="274" customWidth="1"/>
    <col min="3322" max="3328" width="13.6640625" style="274" customWidth="1"/>
    <col min="3329" max="3329" width="15.88671875" style="274" customWidth="1"/>
    <col min="3330" max="3330" width="16.5546875" style="274" bestFit="1" customWidth="1"/>
    <col min="3331" max="3331" width="13.6640625" style="274" customWidth="1"/>
    <col min="3332" max="3332" width="17.109375" style="274" bestFit="1" customWidth="1"/>
    <col min="3333" max="3333" width="4" style="274" customWidth="1"/>
    <col min="3334" max="3334" width="13.6640625" style="274" customWidth="1"/>
    <col min="3335" max="3576" width="13.6640625" style="274"/>
    <col min="3577" max="3577" width="22.109375" style="274" customWidth="1"/>
    <col min="3578" max="3584" width="13.6640625" style="274" customWidth="1"/>
    <col min="3585" max="3585" width="15.88671875" style="274" customWidth="1"/>
    <col min="3586" max="3586" width="16.5546875" style="274" bestFit="1" customWidth="1"/>
    <col min="3587" max="3587" width="13.6640625" style="274" customWidth="1"/>
    <col min="3588" max="3588" width="17.109375" style="274" bestFit="1" customWidth="1"/>
    <col min="3589" max="3589" width="4" style="274" customWidth="1"/>
    <col min="3590" max="3590" width="13.6640625" style="274" customWidth="1"/>
    <col min="3591" max="3832" width="13.6640625" style="274"/>
    <col min="3833" max="3833" width="22.109375" style="274" customWidth="1"/>
    <col min="3834" max="3840" width="13.6640625" style="274" customWidth="1"/>
    <col min="3841" max="3841" width="15.88671875" style="274" customWidth="1"/>
    <col min="3842" max="3842" width="16.5546875" style="274" bestFit="1" customWidth="1"/>
    <col min="3843" max="3843" width="13.6640625" style="274" customWidth="1"/>
    <col min="3844" max="3844" width="17.109375" style="274" bestFit="1" customWidth="1"/>
    <col min="3845" max="3845" width="4" style="274" customWidth="1"/>
    <col min="3846" max="3846" width="13.6640625" style="274" customWidth="1"/>
    <col min="3847" max="4088" width="13.6640625" style="274"/>
    <col min="4089" max="4089" width="22.109375" style="274" customWidth="1"/>
    <col min="4090" max="4096" width="13.6640625" style="274" customWidth="1"/>
    <col min="4097" max="4097" width="15.88671875" style="274" customWidth="1"/>
    <col min="4098" max="4098" width="16.5546875" style="274" bestFit="1" customWidth="1"/>
    <col min="4099" max="4099" width="13.6640625" style="274" customWidth="1"/>
    <col min="4100" max="4100" width="17.109375" style="274" bestFit="1" customWidth="1"/>
    <col min="4101" max="4101" width="4" style="274" customWidth="1"/>
    <col min="4102" max="4102" width="13.6640625" style="274" customWidth="1"/>
    <col min="4103" max="4344" width="13.6640625" style="274"/>
    <col min="4345" max="4345" width="22.109375" style="274" customWidth="1"/>
    <col min="4346" max="4352" width="13.6640625" style="274" customWidth="1"/>
    <col min="4353" max="4353" width="15.88671875" style="274" customWidth="1"/>
    <col min="4354" max="4354" width="16.5546875" style="274" bestFit="1" customWidth="1"/>
    <col min="4355" max="4355" width="13.6640625" style="274" customWidth="1"/>
    <col min="4356" max="4356" width="17.109375" style="274" bestFit="1" customWidth="1"/>
    <col min="4357" max="4357" width="4" style="274" customWidth="1"/>
    <col min="4358" max="4358" width="13.6640625" style="274" customWidth="1"/>
    <col min="4359" max="4600" width="13.6640625" style="274"/>
    <col min="4601" max="4601" width="22.109375" style="274" customWidth="1"/>
    <col min="4602" max="4608" width="13.6640625" style="274" customWidth="1"/>
    <col min="4609" max="4609" width="15.88671875" style="274" customWidth="1"/>
    <col min="4610" max="4610" width="16.5546875" style="274" bestFit="1" customWidth="1"/>
    <col min="4611" max="4611" width="13.6640625" style="274" customWidth="1"/>
    <col min="4612" max="4612" width="17.109375" style="274" bestFit="1" customWidth="1"/>
    <col min="4613" max="4613" width="4" style="274" customWidth="1"/>
    <col min="4614" max="4614" width="13.6640625" style="274" customWidth="1"/>
    <col min="4615" max="4856" width="13.6640625" style="274"/>
    <col min="4857" max="4857" width="22.109375" style="274" customWidth="1"/>
    <col min="4858" max="4864" width="13.6640625" style="274" customWidth="1"/>
    <col min="4865" max="4865" width="15.88671875" style="274" customWidth="1"/>
    <col min="4866" max="4866" width="16.5546875" style="274" bestFit="1" customWidth="1"/>
    <col min="4867" max="4867" width="13.6640625" style="274" customWidth="1"/>
    <col min="4868" max="4868" width="17.109375" style="274" bestFit="1" customWidth="1"/>
    <col min="4869" max="4869" width="4" style="274" customWidth="1"/>
    <col min="4870" max="4870" width="13.6640625" style="274" customWidth="1"/>
    <col min="4871" max="5112" width="13.6640625" style="274"/>
    <col min="5113" max="5113" width="22.109375" style="274" customWidth="1"/>
    <col min="5114" max="5120" width="13.6640625" style="274" customWidth="1"/>
    <col min="5121" max="5121" width="15.88671875" style="274" customWidth="1"/>
    <col min="5122" max="5122" width="16.5546875" style="274" bestFit="1" customWidth="1"/>
    <col min="5123" max="5123" width="13.6640625" style="274" customWidth="1"/>
    <col min="5124" max="5124" width="17.109375" style="274" bestFit="1" customWidth="1"/>
    <col min="5125" max="5125" width="4" style="274" customWidth="1"/>
    <col min="5126" max="5126" width="13.6640625" style="274" customWidth="1"/>
    <col min="5127" max="5368" width="13.6640625" style="274"/>
    <col min="5369" max="5369" width="22.109375" style="274" customWidth="1"/>
    <col min="5370" max="5376" width="13.6640625" style="274" customWidth="1"/>
    <col min="5377" max="5377" width="15.88671875" style="274" customWidth="1"/>
    <col min="5378" max="5378" width="16.5546875" style="274" bestFit="1" customWidth="1"/>
    <col min="5379" max="5379" width="13.6640625" style="274" customWidth="1"/>
    <col min="5380" max="5380" width="17.109375" style="274" bestFit="1" customWidth="1"/>
    <col min="5381" max="5381" width="4" style="274" customWidth="1"/>
    <col min="5382" max="5382" width="13.6640625" style="274" customWidth="1"/>
    <col min="5383" max="5624" width="13.6640625" style="274"/>
    <col min="5625" max="5625" width="22.109375" style="274" customWidth="1"/>
    <col min="5626" max="5632" width="13.6640625" style="274" customWidth="1"/>
    <col min="5633" max="5633" width="15.88671875" style="274" customWidth="1"/>
    <col min="5634" max="5634" width="16.5546875" style="274" bestFit="1" customWidth="1"/>
    <col min="5635" max="5635" width="13.6640625" style="274" customWidth="1"/>
    <col min="5636" max="5636" width="17.109375" style="274" bestFit="1" customWidth="1"/>
    <col min="5637" max="5637" width="4" style="274" customWidth="1"/>
    <col min="5638" max="5638" width="13.6640625" style="274" customWidth="1"/>
    <col min="5639" max="5880" width="13.6640625" style="274"/>
    <col min="5881" max="5881" width="22.109375" style="274" customWidth="1"/>
    <col min="5882" max="5888" width="13.6640625" style="274" customWidth="1"/>
    <col min="5889" max="5889" width="15.88671875" style="274" customWidth="1"/>
    <col min="5890" max="5890" width="16.5546875" style="274" bestFit="1" customWidth="1"/>
    <col min="5891" max="5891" width="13.6640625" style="274" customWidth="1"/>
    <col min="5892" max="5892" width="17.109375" style="274" bestFit="1" customWidth="1"/>
    <col min="5893" max="5893" width="4" style="274" customWidth="1"/>
    <col min="5894" max="5894" width="13.6640625" style="274" customWidth="1"/>
    <col min="5895" max="6136" width="13.6640625" style="274"/>
    <col min="6137" max="6137" width="22.109375" style="274" customWidth="1"/>
    <col min="6138" max="6144" width="13.6640625" style="274" customWidth="1"/>
    <col min="6145" max="6145" width="15.88671875" style="274" customWidth="1"/>
    <col min="6146" max="6146" width="16.5546875" style="274" bestFit="1" customWidth="1"/>
    <col min="6147" max="6147" width="13.6640625" style="274" customWidth="1"/>
    <col min="6148" max="6148" width="17.109375" style="274" bestFit="1" customWidth="1"/>
    <col min="6149" max="6149" width="4" style="274" customWidth="1"/>
    <col min="6150" max="6150" width="13.6640625" style="274" customWidth="1"/>
    <col min="6151" max="6392" width="13.6640625" style="274"/>
    <col min="6393" max="6393" width="22.109375" style="274" customWidth="1"/>
    <col min="6394" max="6400" width="13.6640625" style="274" customWidth="1"/>
    <col min="6401" max="6401" width="15.88671875" style="274" customWidth="1"/>
    <col min="6402" max="6402" width="16.5546875" style="274" bestFit="1" customWidth="1"/>
    <col min="6403" max="6403" width="13.6640625" style="274" customWidth="1"/>
    <col min="6404" max="6404" width="17.109375" style="274" bestFit="1" customWidth="1"/>
    <col min="6405" max="6405" width="4" style="274" customWidth="1"/>
    <col min="6406" max="6406" width="13.6640625" style="274" customWidth="1"/>
    <col min="6407" max="6648" width="13.6640625" style="274"/>
    <col min="6649" max="6649" width="22.109375" style="274" customWidth="1"/>
    <col min="6650" max="6656" width="13.6640625" style="274" customWidth="1"/>
    <col min="6657" max="6657" width="15.88671875" style="274" customWidth="1"/>
    <col min="6658" max="6658" width="16.5546875" style="274" bestFit="1" customWidth="1"/>
    <col min="6659" max="6659" width="13.6640625" style="274" customWidth="1"/>
    <col min="6660" max="6660" width="17.109375" style="274" bestFit="1" customWidth="1"/>
    <col min="6661" max="6661" width="4" style="274" customWidth="1"/>
    <col min="6662" max="6662" width="13.6640625" style="274" customWidth="1"/>
    <col min="6663" max="6904" width="13.6640625" style="274"/>
    <col min="6905" max="6905" width="22.109375" style="274" customWidth="1"/>
    <col min="6906" max="6912" width="13.6640625" style="274" customWidth="1"/>
    <col min="6913" max="6913" width="15.88671875" style="274" customWidth="1"/>
    <col min="6914" max="6914" width="16.5546875" style="274" bestFit="1" customWidth="1"/>
    <col min="6915" max="6915" width="13.6640625" style="274" customWidth="1"/>
    <col min="6916" max="6916" width="17.109375" style="274" bestFit="1" customWidth="1"/>
    <col min="6917" max="6917" width="4" style="274" customWidth="1"/>
    <col min="6918" max="6918" width="13.6640625" style="274" customWidth="1"/>
    <col min="6919" max="7160" width="13.6640625" style="274"/>
    <col min="7161" max="7161" width="22.109375" style="274" customWidth="1"/>
    <col min="7162" max="7168" width="13.6640625" style="274" customWidth="1"/>
    <col min="7169" max="7169" width="15.88671875" style="274" customWidth="1"/>
    <col min="7170" max="7170" width="16.5546875" style="274" bestFit="1" customWidth="1"/>
    <col min="7171" max="7171" width="13.6640625" style="274" customWidth="1"/>
    <col min="7172" max="7172" width="17.109375" style="274" bestFit="1" customWidth="1"/>
    <col min="7173" max="7173" width="4" style="274" customWidth="1"/>
    <col min="7174" max="7174" width="13.6640625" style="274" customWidth="1"/>
    <col min="7175" max="7416" width="13.6640625" style="274"/>
    <col min="7417" max="7417" width="22.109375" style="274" customWidth="1"/>
    <col min="7418" max="7424" width="13.6640625" style="274" customWidth="1"/>
    <col min="7425" max="7425" width="15.88671875" style="274" customWidth="1"/>
    <col min="7426" max="7426" width="16.5546875" style="274" bestFit="1" customWidth="1"/>
    <col min="7427" max="7427" width="13.6640625" style="274" customWidth="1"/>
    <col min="7428" max="7428" width="17.109375" style="274" bestFit="1" customWidth="1"/>
    <col min="7429" max="7429" width="4" style="274" customWidth="1"/>
    <col min="7430" max="7430" width="13.6640625" style="274" customWidth="1"/>
    <col min="7431" max="7672" width="13.6640625" style="274"/>
    <col min="7673" max="7673" width="22.109375" style="274" customWidth="1"/>
    <col min="7674" max="7680" width="13.6640625" style="274" customWidth="1"/>
    <col min="7681" max="7681" width="15.88671875" style="274" customWidth="1"/>
    <col min="7682" max="7682" width="16.5546875" style="274" bestFit="1" customWidth="1"/>
    <col min="7683" max="7683" width="13.6640625" style="274" customWidth="1"/>
    <col min="7684" max="7684" width="17.109375" style="274" bestFit="1" customWidth="1"/>
    <col min="7685" max="7685" width="4" style="274" customWidth="1"/>
    <col min="7686" max="7686" width="13.6640625" style="274" customWidth="1"/>
    <col min="7687" max="7928" width="13.6640625" style="274"/>
    <col min="7929" max="7929" width="22.109375" style="274" customWidth="1"/>
    <col min="7930" max="7936" width="13.6640625" style="274" customWidth="1"/>
    <col min="7937" max="7937" width="15.88671875" style="274" customWidth="1"/>
    <col min="7938" max="7938" width="16.5546875" style="274" bestFit="1" customWidth="1"/>
    <col min="7939" max="7939" width="13.6640625" style="274" customWidth="1"/>
    <col min="7940" max="7940" width="17.109375" style="274" bestFit="1" customWidth="1"/>
    <col min="7941" max="7941" width="4" style="274" customWidth="1"/>
    <col min="7942" max="7942" width="13.6640625" style="274" customWidth="1"/>
    <col min="7943" max="8184" width="13.6640625" style="274"/>
    <col min="8185" max="8185" width="22.109375" style="274" customWidth="1"/>
    <col min="8186" max="8192" width="13.6640625" style="274" customWidth="1"/>
    <col min="8193" max="8193" width="15.88671875" style="274" customWidth="1"/>
    <col min="8194" max="8194" width="16.5546875" style="274" bestFit="1" customWidth="1"/>
    <col min="8195" max="8195" width="13.6640625" style="274" customWidth="1"/>
    <col min="8196" max="8196" width="17.109375" style="274" bestFit="1" customWidth="1"/>
    <col min="8197" max="8197" width="4" style="274" customWidth="1"/>
    <col min="8198" max="8198" width="13.6640625" style="274" customWidth="1"/>
    <col min="8199" max="8440" width="13.6640625" style="274"/>
    <col min="8441" max="8441" width="22.109375" style="274" customWidth="1"/>
    <col min="8442" max="8448" width="13.6640625" style="274" customWidth="1"/>
    <col min="8449" max="8449" width="15.88671875" style="274" customWidth="1"/>
    <col min="8450" max="8450" width="16.5546875" style="274" bestFit="1" customWidth="1"/>
    <col min="8451" max="8451" width="13.6640625" style="274" customWidth="1"/>
    <col min="8452" max="8452" width="17.109375" style="274" bestFit="1" customWidth="1"/>
    <col min="8453" max="8453" width="4" style="274" customWidth="1"/>
    <col min="8454" max="8454" width="13.6640625" style="274" customWidth="1"/>
    <col min="8455" max="8696" width="13.6640625" style="274"/>
    <col min="8697" max="8697" width="22.109375" style="274" customWidth="1"/>
    <col min="8698" max="8704" width="13.6640625" style="274" customWidth="1"/>
    <col min="8705" max="8705" width="15.88671875" style="274" customWidth="1"/>
    <col min="8706" max="8706" width="16.5546875" style="274" bestFit="1" customWidth="1"/>
    <col min="8707" max="8707" width="13.6640625" style="274" customWidth="1"/>
    <col min="8708" max="8708" width="17.109375" style="274" bestFit="1" customWidth="1"/>
    <col min="8709" max="8709" width="4" style="274" customWidth="1"/>
    <col min="8710" max="8710" width="13.6640625" style="274" customWidth="1"/>
    <col min="8711" max="8952" width="13.6640625" style="274"/>
    <col min="8953" max="8953" width="22.109375" style="274" customWidth="1"/>
    <col min="8954" max="8960" width="13.6640625" style="274" customWidth="1"/>
    <col min="8961" max="8961" width="15.88671875" style="274" customWidth="1"/>
    <col min="8962" max="8962" width="16.5546875" style="274" bestFit="1" customWidth="1"/>
    <col min="8963" max="8963" width="13.6640625" style="274" customWidth="1"/>
    <col min="8964" max="8964" width="17.109375" style="274" bestFit="1" customWidth="1"/>
    <col min="8965" max="8965" width="4" style="274" customWidth="1"/>
    <col min="8966" max="8966" width="13.6640625" style="274" customWidth="1"/>
    <col min="8967" max="9208" width="13.6640625" style="274"/>
    <col min="9209" max="9209" width="22.109375" style="274" customWidth="1"/>
    <col min="9210" max="9216" width="13.6640625" style="274" customWidth="1"/>
    <col min="9217" max="9217" width="15.88671875" style="274" customWidth="1"/>
    <col min="9218" max="9218" width="16.5546875" style="274" bestFit="1" customWidth="1"/>
    <col min="9219" max="9219" width="13.6640625" style="274" customWidth="1"/>
    <col min="9220" max="9220" width="17.109375" style="274" bestFit="1" customWidth="1"/>
    <col min="9221" max="9221" width="4" style="274" customWidth="1"/>
    <col min="9222" max="9222" width="13.6640625" style="274" customWidth="1"/>
    <col min="9223" max="9464" width="13.6640625" style="274"/>
    <col min="9465" max="9465" width="22.109375" style="274" customWidth="1"/>
    <col min="9466" max="9472" width="13.6640625" style="274" customWidth="1"/>
    <col min="9473" max="9473" width="15.88671875" style="274" customWidth="1"/>
    <col min="9474" max="9474" width="16.5546875" style="274" bestFit="1" customWidth="1"/>
    <col min="9475" max="9475" width="13.6640625" style="274" customWidth="1"/>
    <col min="9476" max="9476" width="17.109375" style="274" bestFit="1" customWidth="1"/>
    <col min="9477" max="9477" width="4" style="274" customWidth="1"/>
    <col min="9478" max="9478" width="13.6640625" style="274" customWidth="1"/>
    <col min="9479" max="9720" width="13.6640625" style="274"/>
    <col min="9721" max="9721" width="22.109375" style="274" customWidth="1"/>
    <col min="9722" max="9728" width="13.6640625" style="274" customWidth="1"/>
    <col min="9729" max="9729" width="15.88671875" style="274" customWidth="1"/>
    <col min="9730" max="9730" width="16.5546875" style="274" bestFit="1" customWidth="1"/>
    <col min="9731" max="9731" width="13.6640625" style="274" customWidth="1"/>
    <col min="9732" max="9732" width="17.109375" style="274" bestFit="1" customWidth="1"/>
    <col min="9733" max="9733" width="4" style="274" customWidth="1"/>
    <col min="9734" max="9734" width="13.6640625" style="274" customWidth="1"/>
    <col min="9735" max="9976" width="13.6640625" style="274"/>
    <col min="9977" max="9977" width="22.109375" style="274" customWidth="1"/>
    <col min="9978" max="9984" width="13.6640625" style="274" customWidth="1"/>
    <col min="9985" max="9985" width="15.88671875" style="274" customWidth="1"/>
    <col min="9986" max="9986" width="16.5546875" style="274" bestFit="1" customWidth="1"/>
    <col min="9987" max="9987" width="13.6640625" style="274" customWidth="1"/>
    <col min="9988" max="9988" width="17.109375" style="274" bestFit="1" customWidth="1"/>
    <col min="9989" max="9989" width="4" style="274" customWidth="1"/>
    <col min="9990" max="9990" width="13.6640625" style="274" customWidth="1"/>
    <col min="9991" max="10232" width="13.6640625" style="274"/>
    <col min="10233" max="10233" width="22.109375" style="274" customWidth="1"/>
    <col min="10234" max="10240" width="13.6640625" style="274" customWidth="1"/>
    <col min="10241" max="10241" width="15.88671875" style="274" customWidth="1"/>
    <col min="10242" max="10242" width="16.5546875" style="274" bestFit="1" customWidth="1"/>
    <col min="10243" max="10243" width="13.6640625" style="274" customWidth="1"/>
    <col min="10244" max="10244" width="17.109375" style="274" bestFit="1" customWidth="1"/>
    <col min="10245" max="10245" width="4" style="274" customWidth="1"/>
    <col min="10246" max="10246" width="13.6640625" style="274" customWidth="1"/>
    <col min="10247" max="10488" width="13.6640625" style="274"/>
    <col min="10489" max="10489" width="22.109375" style="274" customWidth="1"/>
    <col min="10490" max="10496" width="13.6640625" style="274" customWidth="1"/>
    <col min="10497" max="10497" width="15.88671875" style="274" customWidth="1"/>
    <col min="10498" max="10498" width="16.5546875" style="274" bestFit="1" customWidth="1"/>
    <col min="10499" max="10499" width="13.6640625" style="274" customWidth="1"/>
    <col min="10500" max="10500" width="17.109375" style="274" bestFit="1" customWidth="1"/>
    <col min="10501" max="10501" width="4" style="274" customWidth="1"/>
    <col min="10502" max="10502" width="13.6640625" style="274" customWidth="1"/>
    <col min="10503" max="10744" width="13.6640625" style="274"/>
    <col min="10745" max="10745" width="22.109375" style="274" customWidth="1"/>
    <col min="10746" max="10752" width="13.6640625" style="274" customWidth="1"/>
    <col min="10753" max="10753" width="15.88671875" style="274" customWidth="1"/>
    <col min="10754" max="10754" width="16.5546875" style="274" bestFit="1" customWidth="1"/>
    <col min="10755" max="10755" width="13.6640625" style="274" customWidth="1"/>
    <col min="10756" max="10756" width="17.109375" style="274" bestFit="1" customWidth="1"/>
    <col min="10757" max="10757" width="4" style="274" customWidth="1"/>
    <col min="10758" max="10758" width="13.6640625" style="274" customWidth="1"/>
    <col min="10759" max="11000" width="13.6640625" style="274"/>
    <col min="11001" max="11001" width="22.109375" style="274" customWidth="1"/>
    <col min="11002" max="11008" width="13.6640625" style="274" customWidth="1"/>
    <col min="11009" max="11009" width="15.88671875" style="274" customWidth="1"/>
    <col min="11010" max="11010" width="16.5546875" style="274" bestFit="1" customWidth="1"/>
    <col min="11011" max="11011" width="13.6640625" style="274" customWidth="1"/>
    <col min="11012" max="11012" width="17.109375" style="274" bestFit="1" customWidth="1"/>
    <col min="11013" max="11013" width="4" style="274" customWidth="1"/>
    <col min="11014" max="11014" width="13.6640625" style="274" customWidth="1"/>
    <col min="11015" max="11256" width="13.6640625" style="274"/>
    <col min="11257" max="11257" width="22.109375" style="274" customWidth="1"/>
    <col min="11258" max="11264" width="13.6640625" style="274" customWidth="1"/>
    <col min="11265" max="11265" width="15.88671875" style="274" customWidth="1"/>
    <col min="11266" max="11266" width="16.5546875" style="274" bestFit="1" customWidth="1"/>
    <col min="11267" max="11267" width="13.6640625" style="274" customWidth="1"/>
    <col min="11268" max="11268" width="17.109375" style="274" bestFit="1" customWidth="1"/>
    <col min="11269" max="11269" width="4" style="274" customWidth="1"/>
    <col min="11270" max="11270" width="13.6640625" style="274" customWidth="1"/>
    <col min="11271" max="11512" width="13.6640625" style="274"/>
    <col min="11513" max="11513" width="22.109375" style="274" customWidth="1"/>
    <col min="11514" max="11520" width="13.6640625" style="274" customWidth="1"/>
    <col min="11521" max="11521" width="15.88671875" style="274" customWidth="1"/>
    <col min="11522" max="11522" width="16.5546875" style="274" bestFit="1" customWidth="1"/>
    <col min="11523" max="11523" width="13.6640625" style="274" customWidth="1"/>
    <col min="11524" max="11524" width="17.109375" style="274" bestFit="1" customWidth="1"/>
    <col min="11525" max="11525" width="4" style="274" customWidth="1"/>
    <col min="11526" max="11526" width="13.6640625" style="274" customWidth="1"/>
    <col min="11527" max="11768" width="13.6640625" style="274"/>
    <col min="11769" max="11769" width="22.109375" style="274" customWidth="1"/>
    <col min="11770" max="11776" width="13.6640625" style="274" customWidth="1"/>
    <col min="11777" max="11777" width="15.88671875" style="274" customWidth="1"/>
    <col min="11778" max="11778" width="16.5546875" style="274" bestFit="1" customWidth="1"/>
    <col min="11779" max="11779" width="13.6640625" style="274" customWidth="1"/>
    <col min="11780" max="11780" width="17.109375" style="274" bestFit="1" customWidth="1"/>
    <col min="11781" max="11781" width="4" style="274" customWidth="1"/>
    <col min="11782" max="11782" width="13.6640625" style="274" customWidth="1"/>
    <col min="11783" max="12024" width="13.6640625" style="274"/>
    <col min="12025" max="12025" width="22.109375" style="274" customWidth="1"/>
    <col min="12026" max="12032" width="13.6640625" style="274" customWidth="1"/>
    <col min="12033" max="12033" width="15.88671875" style="274" customWidth="1"/>
    <col min="12034" max="12034" width="16.5546875" style="274" bestFit="1" customWidth="1"/>
    <col min="12035" max="12035" width="13.6640625" style="274" customWidth="1"/>
    <col min="12036" max="12036" width="17.109375" style="274" bestFit="1" customWidth="1"/>
    <col min="12037" max="12037" width="4" style="274" customWidth="1"/>
    <col min="12038" max="12038" width="13.6640625" style="274" customWidth="1"/>
    <col min="12039" max="12280" width="13.6640625" style="274"/>
    <col min="12281" max="12281" width="22.109375" style="274" customWidth="1"/>
    <col min="12282" max="12288" width="13.6640625" style="274" customWidth="1"/>
    <col min="12289" max="12289" width="15.88671875" style="274" customWidth="1"/>
    <col min="12290" max="12290" width="16.5546875" style="274" bestFit="1" customWidth="1"/>
    <col min="12291" max="12291" width="13.6640625" style="274" customWidth="1"/>
    <col min="12292" max="12292" width="17.109375" style="274" bestFit="1" customWidth="1"/>
    <col min="12293" max="12293" width="4" style="274" customWidth="1"/>
    <col min="12294" max="12294" width="13.6640625" style="274" customWidth="1"/>
    <col min="12295" max="12536" width="13.6640625" style="274"/>
    <col min="12537" max="12537" width="22.109375" style="274" customWidth="1"/>
    <col min="12538" max="12544" width="13.6640625" style="274" customWidth="1"/>
    <col min="12545" max="12545" width="15.88671875" style="274" customWidth="1"/>
    <col min="12546" max="12546" width="16.5546875" style="274" bestFit="1" customWidth="1"/>
    <col min="12547" max="12547" width="13.6640625" style="274" customWidth="1"/>
    <col min="12548" max="12548" width="17.109375" style="274" bestFit="1" customWidth="1"/>
    <col min="12549" max="12549" width="4" style="274" customWidth="1"/>
    <col min="12550" max="12550" width="13.6640625" style="274" customWidth="1"/>
    <col min="12551" max="12792" width="13.6640625" style="274"/>
    <col min="12793" max="12793" width="22.109375" style="274" customWidth="1"/>
    <col min="12794" max="12800" width="13.6640625" style="274" customWidth="1"/>
    <col min="12801" max="12801" width="15.88671875" style="274" customWidth="1"/>
    <col min="12802" max="12802" width="16.5546875" style="274" bestFit="1" customWidth="1"/>
    <col min="12803" max="12803" width="13.6640625" style="274" customWidth="1"/>
    <col min="12804" max="12804" width="17.109375" style="274" bestFit="1" customWidth="1"/>
    <col min="12805" max="12805" width="4" style="274" customWidth="1"/>
    <col min="12806" max="12806" width="13.6640625" style="274" customWidth="1"/>
    <col min="12807" max="13048" width="13.6640625" style="274"/>
    <col min="13049" max="13049" width="22.109375" style="274" customWidth="1"/>
    <col min="13050" max="13056" width="13.6640625" style="274" customWidth="1"/>
    <col min="13057" max="13057" width="15.88671875" style="274" customWidth="1"/>
    <col min="13058" max="13058" width="16.5546875" style="274" bestFit="1" customWidth="1"/>
    <col min="13059" max="13059" width="13.6640625" style="274" customWidth="1"/>
    <col min="13060" max="13060" width="17.109375" style="274" bestFit="1" customWidth="1"/>
    <col min="13061" max="13061" width="4" style="274" customWidth="1"/>
    <col min="13062" max="13062" width="13.6640625" style="274" customWidth="1"/>
    <col min="13063" max="13304" width="13.6640625" style="274"/>
    <col min="13305" max="13305" width="22.109375" style="274" customWidth="1"/>
    <col min="13306" max="13312" width="13.6640625" style="274" customWidth="1"/>
    <col min="13313" max="13313" width="15.88671875" style="274" customWidth="1"/>
    <col min="13314" max="13314" width="16.5546875" style="274" bestFit="1" customWidth="1"/>
    <col min="13315" max="13315" width="13.6640625" style="274" customWidth="1"/>
    <col min="13316" max="13316" width="17.109375" style="274" bestFit="1" customWidth="1"/>
    <col min="13317" max="13317" width="4" style="274" customWidth="1"/>
    <col min="13318" max="13318" width="13.6640625" style="274" customWidth="1"/>
    <col min="13319" max="13560" width="13.6640625" style="274"/>
    <col min="13561" max="13561" width="22.109375" style="274" customWidth="1"/>
    <col min="13562" max="13568" width="13.6640625" style="274" customWidth="1"/>
    <col min="13569" max="13569" width="15.88671875" style="274" customWidth="1"/>
    <col min="13570" max="13570" width="16.5546875" style="274" bestFit="1" customWidth="1"/>
    <col min="13571" max="13571" width="13.6640625" style="274" customWidth="1"/>
    <col min="13572" max="13572" width="17.109375" style="274" bestFit="1" customWidth="1"/>
    <col min="13573" max="13573" width="4" style="274" customWidth="1"/>
    <col min="13574" max="13574" width="13.6640625" style="274" customWidth="1"/>
    <col min="13575" max="13816" width="13.6640625" style="274"/>
    <col min="13817" max="13817" width="22.109375" style="274" customWidth="1"/>
    <col min="13818" max="13824" width="13.6640625" style="274" customWidth="1"/>
    <col min="13825" max="13825" width="15.88671875" style="274" customWidth="1"/>
    <col min="13826" max="13826" width="16.5546875" style="274" bestFit="1" customWidth="1"/>
    <col min="13827" max="13827" width="13.6640625" style="274" customWidth="1"/>
    <col min="13828" max="13828" width="17.109375" style="274" bestFit="1" customWidth="1"/>
    <col min="13829" max="13829" width="4" style="274" customWidth="1"/>
    <col min="13830" max="13830" width="13.6640625" style="274" customWidth="1"/>
    <col min="13831" max="14072" width="13.6640625" style="274"/>
    <col min="14073" max="14073" width="22.109375" style="274" customWidth="1"/>
    <col min="14074" max="14080" width="13.6640625" style="274" customWidth="1"/>
    <col min="14081" max="14081" width="15.88671875" style="274" customWidth="1"/>
    <col min="14082" max="14082" width="16.5546875" style="274" bestFit="1" customWidth="1"/>
    <col min="14083" max="14083" width="13.6640625" style="274" customWidth="1"/>
    <col min="14084" max="14084" width="17.109375" style="274" bestFit="1" customWidth="1"/>
    <col min="14085" max="14085" width="4" style="274" customWidth="1"/>
    <col min="14086" max="14086" width="13.6640625" style="274" customWidth="1"/>
    <col min="14087" max="14328" width="13.6640625" style="274"/>
    <col min="14329" max="14329" width="22.109375" style="274" customWidth="1"/>
    <col min="14330" max="14336" width="13.6640625" style="274" customWidth="1"/>
    <col min="14337" max="14337" width="15.88671875" style="274" customWidth="1"/>
    <col min="14338" max="14338" width="16.5546875" style="274" bestFit="1" customWidth="1"/>
    <col min="14339" max="14339" width="13.6640625" style="274" customWidth="1"/>
    <col min="14340" max="14340" width="17.109375" style="274" bestFit="1" customWidth="1"/>
    <col min="14341" max="14341" width="4" style="274" customWidth="1"/>
    <col min="14342" max="14342" width="13.6640625" style="274" customWidth="1"/>
    <col min="14343" max="14584" width="13.6640625" style="274"/>
    <col min="14585" max="14585" width="22.109375" style="274" customWidth="1"/>
    <col min="14586" max="14592" width="13.6640625" style="274" customWidth="1"/>
    <col min="14593" max="14593" width="15.88671875" style="274" customWidth="1"/>
    <col min="14594" max="14594" width="16.5546875" style="274" bestFit="1" customWidth="1"/>
    <col min="14595" max="14595" width="13.6640625" style="274" customWidth="1"/>
    <col min="14596" max="14596" width="17.109375" style="274" bestFit="1" customWidth="1"/>
    <col min="14597" max="14597" width="4" style="274" customWidth="1"/>
    <col min="14598" max="14598" width="13.6640625" style="274" customWidth="1"/>
    <col min="14599" max="14840" width="13.6640625" style="274"/>
    <col min="14841" max="14841" width="22.109375" style="274" customWidth="1"/>
    <col min="14842" max="14848" width="13.6640625" style="274" customWidth="1"/>
    <col min="14849" max="14849" width="15.88671875" style="274" customWidth="1"/>
    <col min="14850" max="14850" width="16.5546875" style="274" bestFit="1" customWidth="1"/>
    <col min="14851" max="14851" width="13.6640625" style="274" customWidth="1"/>
    <col min="14852" max="14852" width="17.109375" style="274" bestFit="1" customWidth="1"/>
    <col min="14853" max="14853" width="4" style="274" customWidth="1"/>
    <col min="14854" max="14854" width="13.6640625" style="274" customWidth="1"/>
    <col min="14855" max="15096" width="13.6640625" style="274"/>
    <col min="15097" max="15097" width="22.109375" style="274" customWidth="1"/>
    <col min="15098" max="15104" width="13.6640625" style="274" customWidth="1"/>
    <col min="15105" max="15105" width="15.88671875" style="274" customWidth="1"/>
    <col min="15106" max="15106" width="16.5546875" style="274" bestFit="1" customWidth="1"/>
    <col min="15107" max="15107" width="13.6640625" style="274" customWidth="1"/>
    <col min="15108" max="15108" width="17.109375" style="274" bestFit="1" customWidth="1"/>
    <col min="15109" max="15109" width="4" style="274" customWidth="1"/>
    <col min="15110" max="15110" width="13.6640625" style="274" customWidth="1"/>
    <col min="15111" max="15352" width="13.6640625" style="274"/>
    <col min="15353" max="15353" width="22.109375" style="274" customWidth="1"/>
    <col min="15354" max="15360" width="13.6640625" style="274" customWidth="1"/>
    <col min="15361" max="15361" width="15.88671875" style="274" customWidth="1"/>
    <col min="15362" max="15362" width="16.5546875" style="274" bestFit="1" customWidth="1"/>
    <col min="15363" max="15363" width="13.6640625" style="274" customWidth="1"/>
    <col min="15364" max="15364" width="17.109375" style="274" bestFit="1" customWidth="1"/>
    <col min="15365" max="15365" width="4" style="274" customWidth="1"/>
    <col min="15366" max="15366" width="13.6640625" style="274" customWidth="1"/>
    <col min="15367" max="15608" width="13.6640625" style="274"/>
    <col min="15609" max="15609" width="22.109375" style="274" customWidth="1"/>
    <col min="15610" max="15616" width="13.6640625" style="274" customWidth="1"/>
    <col min="15617" max="15617" width="15.88671875" style="274" customWidth="1"/>
    <col min="15618" max="15618" width="16.5546875" style="274" bestFit="1" customWidth="1"/>
    <col min="15619" max="15619" width="13.6640625" style="274" customWidth="1"/>
    <col min="15620" max="15620" width="17.109375" style="274" bestFit="1" customWidth="1"/>
    <col min="15621" max="15621" width="4" style="274" customWidth="1"/>
    <col min="15622" max="15622" width="13.6640625" style="274" customWidth="1"/>
    <col min="15623" max="15864" width="13.6640625" style="274"/>
    <col min="15865" max="15865" width="22.109375" style="274" customWidth="1"/>
    <col min="15866" max="15872" width="13.6640625" style="274" customWidth="1"/>
    <col min="15873" max="15873" width="15.88671875" style="274" customWidth="1"/>
    <col min="15874" max="15874" width="16.5546875" style="274" bestFit="1" customWidth="1"/>
    <col min="15875" max="15875" width="13.6640625" style="274" customWidth="1"/>
    <col min="15876" max="15876" width="17.109375" style="274" bestFit="1" customWidth="1"/>
    <col min="15877" max="15877" width="4" style="274" customWidth="1"/>
    <col min="15878" max="15878" width="13.6640625" style="274" customWidth="1"/>
    <col min="15879" max="16120" width="13.6640625" style="274"/>
    <col min="16121" max="16121" width="22.109375" style="274" customWidth="1"/>
    <col min="16122" max="16128" width="13.6640625" style="274" customWidth="1"/>
    <col min="16129" max="16129" width="15.88671875" style="274" customWidth="1"/>
    <col min="16130" max="16130" width="16.5546875" style="274" bestFit="1" customWidth="1"/>
    <col min="16131" max="16131" width="13.6640625" style="274" customWidth="1"/>
    <col min="16132" max="16132" width="17.109375" style="274" bestFit="1" customWidth="1"/>
    <col min="16133" max="16133" width="4" style="274" customWidth="1"/>
    <col min="16134" max="16134" width="13.6640625" style="274" customWidth="1"/>
    <col min="16135" max="16384" width="13.6640625" style="274"/>
  </cols>
  <sheetData>
    <row r="1" spans="1:27" s="264" customFormat="1">
      <c r="B1" s="309" t="s">
        <v>23</v>
      </c>
      <c r="C1" s="262"/>
      <c r="D1" s="262"/>
      <c r="E1" s="2"/>
      <c r="F1" s="2"/>
      <c r="G1" s="263"/>
      <c r="H1" s="2"/>
      <c r="I1" s="2"/>
    </row>
    <row r="2" spans="1:27" s="264" customFormat="1">
      <c r="B2" s="265"/>
      <c r="C2" s="262"/>
      <c r="D2" s="262"/>
      <c r="F2" s="279" t="s">
        <v>124</v>
      </c>
      <c r="G2" s="279" t="s">
        <v>99</v>
      </c>
      <c r="I2" s="2"/>
    </row>
    <row r="3" spans="1:27" s="264" customFormat="1" ht="15">
      <c r="B3" s="428" t="str">
        <f>'2-Kosten per locatie'!B3</f>
        <v>Naam opdrachtgever</v>
      </c>
      <c r="C3" s="16" t="str">
        <f>'2-Kosten per locatie'!C3</f>
        <v>Gemeente Westland</v>
      </c>
      <c r="D3" s="16"/>
      <c r="F3" s="266" t="s">
        <v>509</v>
      </c>
      <c r="G3" s="318"/>
      <c r="I3" s="2"/>
    </row>
    <row r="4" spans="1:27" s="264" customFormat="1" ht="15">
      <c r="B4" s="428" t="str">
        <f>'2-Kosten per locatie'!B4</f>
        <v>Calculatie onderdeel</v>
      </c>
      <c r="C4" s="16" t="str">
        <f ca="1">MID(CELL("bestandsnaam",$D$10),SEARCH("]",CELL("bestandsnaam",$D$10),1)+1,256)</f>
        <v>10-Glasbewassing</v>
      </c>
      <c r="D4" s="16"/>
      <c r="F4" s="266" t="s">
        <v>510</v>
      </c>
      <c r="G4" s="318"/>
      <c r="I4" s="2"/>
    </row>
    <row r="5" spans="1:27" s="264" customFormat="1" ht="15">
      <c r="B5" s="428" t="str">
        <f>'2-Kosten per locatie'!B5</f>
        <v>Gebouw/plaats</v>
      </c>
      <c r="C5" s="16" t="str">
        <f>'2-Kosten per locatie'!C5</f>
        <v>Westland</v>
      </c>
      <c r="D5" s="16"/>
      <c r="F5" s="275" t="s">
        <v>603</v>
      </c>
      <c r="G5" s="318"/>
      <c r="I5" s="267"/>
      <c r="K5" s="268"/>
      <c r="L5" s="267"/>
      <c r="M5" s="268"/>
      <c r="N5" s="268"/>
      <c r="O5" s="267"/>
      <c r="P5" s="269"/>
      <c r="Q5" s="268"/>
      <c r="R5" s="267"/>
      <c r="S5" s="268"/>
      <c r="T5" s="268"/>
      <c r="U5" s="267"/>
      <c r="V5" s="268"/>
      <c r="W5" s="268"/>
      <c r="X5" s="267"/>
      <c r="Y5" s="268"/>
      <c r="Z5" s="268"/>
      <c r="AA5" s="267"/>
    </row>
    <row r="6" spans="1:27" s="264" customFormat="1" ht="17.25" customHeight="1">
      <c r="B6" s="428" t="str">
        <f>'2-Kosten per locatie'!B6</f>
        <v>Referentie nummer</v>
      </c>
      <c r="C6" s="16" t="str">
        <f>'2-Kosten per locatie'!C6</f>
        <v>GemWL-EA-MvD/SW-2023</v>
      </c>
      <c r="D6" s="16"/>
      <c r="F6" s="266" t="s">
        <v>624</v>
      </c>
      <c r="G6" s="318"/>
      <c r="I6" s="502"/>
      <c r="K6" s="270"/>
      <c r="L6" s="271"/>
      <c r="M6" s="268"/>
      <c r="N6" s="270"/>
      <c r="O6" s="271"/>
      <c r="P6" s="269"/>
      <c r="Q6" s="270"/>
      <c r="R6" s="271"/>
      <c r="S6" s="268"/>
      <c r="T6" s="270"/>
      <c r="U6" s="271"/>
      <c r="V6" s="268"/>
      <c r="W6" s="270"/>
      <c r="X6" s="271"/>
      <c r="Y6" s="268"/>
      <c r="Z6" s="270"/>
      <c r="AA6" s="271"/>
    </row>
    <row r="7" spans="1:27" s="264" customFormat="1" ht="17.25" customHeight="1">
      <c r="B7" s="428" t="str">
        <f>'2-Kosten per locatie'!B7</f>
        <v>Naam dienstverlener</v>
      </c>
      <c r="C7" s="16">
        <f>'2-Kosten per locatie'!C7</f>
        <v>0</v>
      </c>
      <c r="D7" s="207"/>
      <c r="F7" s="492" t="s">
        <v>642</v>
      </c>
      <c r="G7" s="318"/>
      <c r="I7" s="502"/>
    </row>
    <row r="8" spans="1:27" s="264" customFormat="1" ht="17.25" customHeight="1">
      <c r="B8" s="428" t="str">
        <f>'2-Kosten per locatie'!B8</f>
        <v>Prijspeil</v>
      </c>
      <c r="C8" s="473">
        <f>'2-Kosten per locatie'!C8</f>
        <v>45474</v>
      </c>
      <c r="D8" s="29"/>
      <c r="F8" s="492" t="s">
        <v>640</v>
      </c>
      <c r="G8" s="318"/>
      <c r="I8" s="502"/>
    </row>
    <row r="9" spans="1:27" s="264" customFormat="1" ht="17.25" customHeight="1">
      <c r="B9" s="428"/>
      <c r="C9" s="473"/>
      <c r="D9" s="29"/>
      <c r="F9" s="492" t="s">
        <v>606</v>
      </c>
      <c r="G9" s="510"/>
      <c r="I9" s="502"/>
    </row>
    <row r="10" spans="1:27" s="264" customFormat="1" ht="17.25" customHeight="1">
      <c r="F10" s="492" t="s">
        <v>641</v>
      </c>
      <c r="G10" s="318"/>
      <c r="I10" s="502"/>
    </row>
    <row r="11" spans="1:27" s="264" customFormat="1" ht="17.25" customHeight="1">
      <c r="F11" s="266"/>
      <c r="G11" s="318"/>
      <c r="I11" s="502"/>
    </row>
    <row r="12" spans="1:27" s="264" customFormat="1" ht="15">
      <c r="B12" s="272"/>
      <c r="E12" s="268"/>
      <c r="G12" s="273"/>
      <c r="H12" s="268"/>
      <c r="I12" s="267"/>
    </row>
    <row r="13" spans="1:27" s="341" customFormat="1" ht="43.5" customHeight="1">
      <c r="A13" s="490" t="s">
        <v>282</v>
      </c>
      <c r="B13" s="489" t="s">
        <v>91</v>
      </c>
      <c r="C13" s="340" t="s">
        <v>124</v>
      </c>
      <c r="D13" s="340" t="s">
        <v>172</v>
      </c>
      <c r="E13" s="279" t="s">
        <v>125</v>
      </c>
      <c r="F13" s="340" t="s">
        <v>173</v>
      </c>
      <c r="G13" s="340" t="s">
        <v>93</v>
      </c>
      <c r="H13" s="340" t="s">
        <v>198</v>
      </c>
      <c r="I13" s="340" t="s">
        <v>126</v>
      </c>
    </row>
    <row r="14" spans="1:27" s="341" customFormat="1">
      <c r="A14" s="513" t="s">
        <v>528</v>
      </c>
      <c r="B14" s="514" t="s">
        <v>529</v>
      </c>
      <c r="C14" s="266" t="s">
        <v>640</v>
      </c>
      <c r="D14" s="266"/>
      <c r="E14" s="491">
        <v>1084</v>
      </c>
      <c r="F14" s="500">
        <f t="shared" ref="F14" si="0">VLOOKUP(C14,$F$3:$G$11,2,FALSE)</f>
        <v>0</v>
      </c>
      <c r="G14" s="501">
        <f t="shared" ref="G14" si="1">(E14*F14)</f>
        <v>0</v>
      </c>
      <c r="H14" s="515" t="s">
        <v>216</v>
      </c>
      <c r="I14" s="501">
        <f t="shared" ref="I14" si="2">H14*G14</f>
        <v>0</v>
      </c>
    </row>
    <row r="15" spans="1:27" s="341" customFormat="1">
      <c r="A15" s="513" t="s">
        <v>530</v>
      </c>
      <c r="B15" s="514" t="s">
        <v>532</v>
      </c>
      <c r="C15" s="266" t="s">
        <v>624</v>
      </c>
      <c r="D15" s="492"/>
      <c r="E15" s="493">
        <v>50</v>
      </c>
      <c r="F15" s="500">
        <f t="shared" ref="F15:F18" si="3">VLOOKUP(C15,$F$3:$G$11,2,FALSE)</f>
        <v>0</v>
      </c>
      <c r="G15" s="501">
        <f t="shared" ref="G15:G18" si="4">(E15*F15)</f>
        <v>0</v>
      </c>
      <c r="H15" s="515" t="s">
        <v>216</v>
      </c>
      <c r="I15" s="501">
        <f t="shared" ref="I15:I18" si="5">H15*G15</f>
        <v>0</v>
      </c>
    </row>
    <row r="16" spans="1:27" s="341" customFormat="1">
      <c r="A16" s="513" t="s">
        <v>530</v>
      </c>
      <c r="B16" s="514" t="s">
        <v>532</v>
      </c>
      <c r="C16" s="266" t="s">
        <v>640</v>
      </c>
      <c r="D16" s="492"/>
      <c r="E16" s="493">
        <v>873</v>
      </c>
      <c r="F16" s="500">
        <f t="shared" si="3"/>
        <v>0</v>
      </c>
      <c r="G16" s="501">
        <f t="shared" si="4"/>
        <v>0</v>
      </c>
      <c r="H16" s="515" t="s">
        <v>216</v>
      </c>
      <c r="I16" s="501">
        <f t="shared" si="5"/>
        <v>0</v>
      </c>
    </row>
    <row r="17" spans="1:9" s="341" customFormat="1">
      <c r="A17" s="513" t="s">
        <v>531</v>
      </c>
      <c r="B17" s="514" t="s">
        <v>533</v>
      </c>
      <c r="C17" s="266" t="s">
        <v>640</v>
      </c>
      <c r="D17" s="492"/>
      <c r="E17" s="493">
        <v>314</v>
      </c>
      <c r="F17" s="500">
        <f t="shared" si="3"/>
        <v>0</v>
      </c>
      <c r="G17" s="501">
        <f t="shared" si="4"/>
        <v>0</v>
      </c>
      <c r="H17" s="515" t="s">
        <v>216</v>
      </c>
      <c r="I17" s="501">
        <f t="shared" si="5"/>
        <v>0</v>
      </c>
    </row>
    <row r="18" spans="1:9" s="341" customFormat="1" ht="14.4" customHeight="1">
      <c r="A18" s="513" t="s">
        <v>531</v>
      </c>
      <c r="B18" s="514" t="s">
        <v>533</v>
      </c>
      <c r="C18" s="492" t="s">
        <v>641</v>
      </c>
      <c r="D18" s="492"/>
      <c r="E18" s="493">
        <v>175</v>
      </c>
      <c r="F18" s="500">
        <f t="shared" si="3"/>
        <v>0</v>
      </c>
      <c r="G18" s="501">
        <f t="shared" si="4"/>
        <v>0</v>
      </c>
      <c r="H18" s="516" t="s">
        <v>216</v>
      </c>
      <c r="I18" s="501">
        <f t="shared" si="5"/>
        <v>0</v>
      </c>
    </row>
    <row r="19" spans="1:9" s="341" customFormat="1">
      <c r="A19" s="513" t="s">
        <v>534</v>
      </c>
      <c r="B19" s="514" t="s">
        <v>535</v>
      </c>
      <c r="C19" s="266" t="s">
        <v>640</v>
      </c>
      <c r="D19" s="492"/>
      <c r="E19" s="493">
        <v>1518</v>
      </c>
      <c r="F19" s="500">
        <f t="shared" ref="F19" si="6">VLOOKUP(C19,$F$3:$G$11,2,FALSE)</f>
        <v>0</v>
      </c>
      <c r="G19" s="501">
        <f t="shared" ref="G19" si="7">(E19*F19)</f>
        <v>0</v>
      </c>
      <c r="H19" s="515" t="s">
        <v>216</v>
      </c>
      <c r="I19" s="501">
        <f t="shared" ref="I19" si="8">H19*G19</f>
        <v>0</v>
      </c>
    </row>
    <row r="20" spans="1:9">
      <c r="A20" s="517" t="s">
        <v>280</v>
      </c>
      <c r="B20" s="514" t="s">
        <v>305</v>
      </c>
      <c r="C20" s="266" t="s">
        <v>510</v>
      </c>
      <c r="D20" s="266" t="s">
        <v>511</v>
      </c>
      <c r="E20" s="491">
        <v>64.900000000000006</v>
      </c>
      <c r="F20" s="500">
        <f>VLOOKUP(C20,$F$3:$G$11,2,FALSE)</f>
        <v>0</v>
      </c>
      <c r="G20" s="501">
        <f>(E20*F20)</f>
        <v>0</v>
      </c>
      <c r="H20" s="515" t="s">
        <v>127</v>
      </c>
      <c r="I20" s="501">
        <f t="shared" ref="I20:I123" si="9">H20*G20</f>
        <v>0</v>
      </c>
    </row>
    <row r="21" spans="1:9">
      <c r="A21" s="517" t="s">
        <v>280</v>
      </c>
      <c r="B21" s="514" t="s">
        <v>305</v>
      </c>
      <c r="C21" s="266" t="s">
        <v>509</v>
      </c>
      <c r="D21" s="266" t="s">
        <v>511</v>
      </c>
      <c r="E21" s="491">
        <v>64.900000000000006</v>
      </c>
      <c r="F21" s="500">
        <f>VLOOKUP(C21,$F$3:$G$11,2,FALSE)</f>
        <v>0</v>
      </c>
      <c r="G21" s="501">
        <f t="shared" ref="G21" si="10">(E21*F21)</f>
        <v>0</v>
      </c>
      <c r="H21" s="515" t="s">
        <v>513</v>
      </c>
      <c r="I21" s="501">
        <f t="shared" si="9"/>
        <v>0</v>
      </c>
    </row>
    <row r="22" spans="1:9">
      <c r="A22" s="517" t="s">
        <v>280</v>
      </c>
      <c r="B22" s="514" t="s">
        <v>305</v>
      </c>
      <c r="C22" s="492" t="s">
        <v>642</v>
      </c>
      <c r="D22" s="492"/>
      <c r="E22" s="493">
        <v>56</v>
      </c>
      <c r="F22" s="500">
        <f t="shared" ref="F22:F23" si="11">VLOOKUP(C22,$F$3:$G$11,2,FALSE)</f>
        <v>0</v>
      </c>
      <c r="G22" s="501">
        <f t="shared" ref="G22:G23" si="12">(E22*F22)</f>
        <v>0</v>
      </c>
      <c r="H22" s="515" t="s">
        <v>216</v>
      </c>
      <c r="I22" s="501">
        <f t="shared" ref="I22:I23" si="13">H22*G22</f>
        <v>0</v>
      </c>
    </row>
    <row r="23" spans="1:9">
      <c r="A23" s="517" t="s">
        <v>280</v>
      </c>
      <c r="B23" s="514" t="s">
        <v>305</v>
      </c>
      <c r="C23" s="492" t="s">
        <v>641</v>
      </c>
      <c r="D23" s="492"/>
      <c r="E23" s="493">
        <v>57</v>
      </c>
      <c r="F23" s="500">
        <f t="shared" si="11"/>
        <v>0</v>
      </c>
      <c r="G23" s="501">
        <f t="shared" si="12"/>
        <v>0</v>
      </c>
      <c r="H23" s="515" t="s">
        <v>216</v>
      </c>
      <c r="I23" s="501">
        <f t="shared" si="13"/>
        <v>0</v>
      </c>
    </row>
    <row r="24" spans="1:9">
      <c r="A24" s="513" t="s">
        <v>283</v>
      </c>
      <c r="B24" s="518" t="s">
        <v>306</v>
      </c>
      <c r="C24" s="266" t="s">
        <v>510</v>
      </c>
      <c r="D24" s="266" t="s">
        <v>511</v>
      </c>
      <c r="E24" s="491">
        <v>58.8</v>
      </c>
      <c r="F24" s="500">
        <f t="shared" ref="F24:F123" si="14">VLOOKUP(C24,$F$3:$G$11,2,FALSE)</f>
        <v>0</v>
      </c>
      <c r="G24" s="501">
        <f>(E24*F24)</f>
        <v>0</v>
      </c>
      <c r="H24" s="515" t="s">
        <v>513</v>
      </c>
      <c r="I24" s="501">
        <f t="shared" si="9"/>
        <v>0</v>
      </c>
    </row>
    <row r="25" spans="1:9">
      <c r="A25" s="513" t="s">
        <v>283</v>
      </c>
      <c r="B25" s="518" t="s">
        <v>306</v>
      </c>
      <c r="C25" s="266" t="s">
        <v>509</v>
      </c>
      <c r="D25" s="266" t="s">
        <v>511</v>
      </c>
      <c r="E25" s="491">
        <v>58.8</v>
      </c>
      <c r="F25" s="500">
        <f t="shared" si="14"/>
        <v>0</v>
      </c>
      <c r="G25" s="501">
        <f t="shared" ref="G25:G122" si="15">(E25*F25)</f>
        <v>0</v>
      </c>
      <c r="H25" s="515" t="s">
        <v>513</v>
      </c>
      <c r="I25" s="501">
        <f t="shared" si="9"/>
        <v>0</v>
      </c>
    </row>
    <row r="26" spans="1:9">
      <c r="A26" s="513" t="s">
        <v>283</v>
      </c>
      <c r="B26" s="518" t="s">
        <v>306</v>
      </c>
      <c r="C26" s="266" t="s">
        <v>624</v>
      </c>
      <c r="D26" s="275" t="s">
        <v>512</v>
      </c>
      <c r="E26" s="491">
        <v>46.7</v>
      </c>
      <c r="F26" s="500">
        <f t="shared" si="14"/>
        <v>0</v>
      </c>
      <c r="G26" s="501">
        <f t="shared" si="15"/>
        <v>0</v>
      </c>
      <c r="H26" s="515" t="s">
        <v>216</v>
      </c>
      <c r="I26" s="501">
        <f t="shared" si="9"/>
        <v>0</v>
      </c>
    </row>
    <row r="27" spans="1:9">
      <c r="A27" s="513" t="s">
        <v>283</v>
      </c>
      <c r="B27" s="518" t="s">
        <v>306</v>
      </c>
      <c r="C27" s="266" t="s">
        <v>640</v>
      </c>
      <c r="D27" s="275"/>
      <c r="E27" s="491">
        <v>517</v>
      </c>
      <c r="F27" s="500">
        <f t="shared" si="14"/>
        <v>0</v>
      </c>
      <c r="G27" s="501">
        <f t="shared" si="15"/>
        <v>0</v>
      </c>
      <c r="H27" s="515" t="s">
        <v>515</v>
      </c>
      <c r="I27" s="501">
        <f t="shared" si="9"/>
        <v>0</v>
      </c>
    </row>
    <row r="28" spans="1:9">
      <c r="A28" s="513" t="s">
        <v>300</v>
      </c>
      <c r="B28" s="518" t="s">
        <v>307</v>
      </c>
      <c r="C28" s="266" t="s">
        <v>510</v>
      </c>
      <c r="D28" s="266" t="s">
        <v>516</v>
      </c>
      <c r="E28" s="491">
        <v>114.7</v>
      </c>
      <c r="F28" s="500">
        <f t="shared" si="14"/>
        <v>0</v>
      </c>
      <c r="G28" s="501">
        <f t="shared" si="15"/>
        <v>0</v>
      </c>
      <c r="H28" s="515" t="s">
        <v>127</v>
      </c>
      <c r="I28" s="501">
        <f t="shared" si="9"/>
        <v>0</v>
      </c>
    </row>
    <row r="29" spans="1:9">
      <c r="A29" s="513" t="s">
        <v>300</v>
      </c>
      <c r="B29" s="518" t="s">
        <v>307</v>
      </c>
      <c r="C29" s="266" t="s">
        <v>509</v>
      </c>
      <c r="D29" s="266" t="s">
        <v>516</v>
      </c>
      <c r="E29" s="491">
        <v>114.7</v>
      </c>
      <c r="F29" s="500">
        <f t="shared" si="14"/>
        <v>0</v>
      </c>
      <c r="G29" s="501">
        <f t="shared" si="15"/>
        <v>0</v>
      </c>
      <c r="H29" s="515" t="s">
        <v>513</v>
      </c>
      <c r="I29" s="501">
        <f t="shared" si="9"/>
        <v>0</v>
      </c>
    </row>
    <row r="30" spans="1:9">
      <c r="A30" s="513" t="s">
        <v>300</v>
      </c>
      <c r="B30" s="518" t="s">
        <v>307</v>
      </c>
      <c r="C30" s="266" t="s">
        <v>624</v>
      </c>
      <c r="D30" s="275" t="s">
        <v>518</v>
      </c>
      <c r="E30" s="491">
        <v>71.5</v>
      </c>
      <c r="F30" s="500">
        <f t="shared" si="14"/>
        <v>0</v>
      </c>
      <c r="G30" s="501">
        <f t="shared" si="15"/>
        <v>0</v>
      </c>
      <c r="H30" s="515" t="s">
        <v>216</v>
      </c>
      <c r="I30" s="501">
        <f t="shared" si="9"/>
        <v>0</v>
      </c>
    </row>
    <row r="31" spans="1:9">
      <c r="A31" s="513" t="s">
        <v>300</v>
      </c>
      <c r="B31" s="518" t="s">
        <v>307</v>
      </c>
      <c r="C31" s="266" t="s">
        <v>624</v>
      </c>
      <c r="D31" s="266" t="s">
        <v>512</v>
      </c>
      <c r="E31" s="491">
        <v>9.6999999999999993</v>
      </c>
      <c r="F31" s="500">
        <f t="shared" si="14"/>
        <v>0</v>
      </c>
      <c r="G31" s="501">
        <f t="shared" si="15"/>
        <v>0</v>
      </c>
      <c r="H31" s="515" t="s">
        <v>216</v>
      </c>
      <c r="I31" s="501">
        <f t="shared" si="9"/>
        <v>0</v>
      </c>
    </row>
    <row r="32" spans="1:9">
      <c r="A32" s="513" t="s">
        <v>300</v>
      </c>
      <c r="B32" s="518" t="s">
        <v>307</v>
      </c>
      <c r="C32" s="266" t="s">
        <v>640</v>
      </c>
      <c r="D32" s="266" t="s">
        <v>517</v>
      </c>
      <c r="E32" s="491">
        <v>630</v>
      </c>
      <c r="F32" s="500">
        <f t="shared" si="14"/>
        <v>0</v>
      </c>
      <c r="G32" s="501">
        <f t="shared" si="15"/>
        <v>0</v>
      </c>
      <c r="H32" s="515" t="s">
        <v>513</v>
      </c>
      <c r="I32" s="501">
        <f t="shared" si="9"/>
        <v>0</v>
      </c>
    </row>
    <row r="33" spans="1:9">
      <c r="A33" s="513" t="s">
        <v>308</v>
      </c>
      <c r="B33" s="73" t="s">
        <v>309</v>
      </c>
      <c r="C33" s="266" t="s">
        <v>510</v>
      </c>
      <c r="D33" s="266" t="s">
        <v>511</v>
      </c>
      <c r="E33" s="491">
        <v>86.5</v>
      </c>
      <c r="F33" s="500">
        <f t="shared" si="14"/>
        <v>0</v>
      </c>
      <c r="G33" s="501">
        <f t="shared" si="15"/>
        <v>0</v>
      </c>
      <c r="H33" s="515" t="s">
        <v>513</v>
      </c>
      <c r="I33" s="501">
        <f t="shared" si="9"/>
        <v>0</v>
      </c>
    </row>
    <row r="34" spans="1:9">
      <c r="A34" s="513" t="s">
        <v>308</v>
      </c>
      <c r="B34" s="73" t="s">
        <v>309</v>
      </c>
      <c r="C34" s="266" t="s">
        <v>509</v>
      </c>
      <c r="D34" s="266" t="s">
        <v>511</v>
      </c>
      <c r="E34" s="491">
        <v>86.5</v>
      </c>
      <c r="F34" s="500">
        <f t="shared" si="14"/>
        <v>0</v>
      </c>
      <c r="G34" s="501">
        <f t="shared" si="15"/>
        <v>0</v>
      </c>
      <c r="H34" s="515" t="s">
        <v>513</v>
      </c>
      <c r="I34" s="501">
        <f t="shared" si="9"/>
        <v>0</v>
      </c>
    </row>
    <row r="35" spans="1:9">
      <c r="A35" s="513" t="s">
        <v>308</v>
      </c>
      <c r="B35" s="73" t="s">
        <v>309</v>
      </c>
      <c r="C35" s="266" t="s">
        <v>624</v>
      </c>
      <c r="D35" s="266" t="s">
        <v>512</v>
      </c>
      <c r="E35" s="491">
        <v>36</v>
      </c>
      <c r="F35" s="500">
        <f t="shared" si="14"/>
        <v>0</v>
      </c>
      <c r="G35" s="501">
        <f t="shared" si="15"/>
        <v>0</v>
      </c>
      <c r="H35" s="515" t="s">
        <v>216</v>
      </c>
      <c r="I35" s="501">
        <f t="shared" si="9"/>
        <v>0</v>
      </c>
    </row>
    <row r="36" spans="1:9">
      <c r="A36" s="513" t="s">
        <v>308</v>
      </c>
      <c r="B36" s="73" t="s">
        <v>309</v>
      </c>
      <c r="C36" s="266" t="s">
        <v>640</v>
      </c>
      <c r="D36" s="275"/>
      <c r="E36" s="491">
        <v>400</v>
      </c>
      <c r="F36" s="500">
        <f t="shared" si="14"/>
        <v>0</v>
      </c>
      <c r="G36" s="501">
        <f t="shared" si="15"/>
        <v>0</v>
      </c>
      <c r="H36" s="515" t="s">
        <v>513</v>
      </c>
      <c r="I36" s="501">
        <f t="shared" si="9"/>
        <v>0</v>
      </c>
    </row>
    <row r="37" spans="1:9">
      <c r="A37" s="513" t="s">
        <v>537</v>
      </c>
      <c r="B37" s="499" t="s">
        <v>536</v>
      </c>
      <c r="C37" s="266" t="s">
        <v>640</v>
      </c>
      <c r="D37" s="519"/>
      <c r="E37" s="491">
        <v>120</v>
      </c>
      <c r="F37" s="500">
        <f t="shared" ref="F37" si="16">VLOOKUP(C37,$F$3:$G$11,2,FALSE)</f>
        <v>0</v>
      </c>
      <c r="G37" s="501">
        <f t="shared" ref="G37" si="17">(E37*F37)</f>
        <v>0</v>
      </c>
      <c r="H37" s="515" t="s">
        <v>216</v>
      </c>
      <c r="I37" s="501">
        <f t="shared" ref="I37" si="18">H37*G37</f>
        <v>0</v>
      </c>
    </row>
    <row r="38" spans="1:9">
      <c r="A38" s="513" t="s">
        <v>538</v>
      </c>
      <c r="B38" s="499" t="s">
        <v>539</v>
      </c>
      <c r="C38" s="492" t="s">
        <v>642</v>
      </c>
      <c r="D38" s="519"/>
      <c r="E38" s="491">
        <v>55</v>
      </c>
      <c r="F38" s="500">
        <f t="shared" ref="F38" si="19">VLOOKUP(C38,$F$3:$G$11,2,FALSE)</f>
        <v>0</v>
      </c>
      <c r="G38" s="501">
        <f t="shared" ref="G38" si="20">(E38*F38)</f>
        <v>0</v>
      </c>
      <c r="H38" s="515" t="s">
        <v>216</v>
      </c>
      <c r="I38" s="501">
        <f t="shared" ref="I38:I52" si="21">H38*G38</f>
        <v>0</v>
      </c>
    </row>
    <row r="39" spans="1:9">
      <c r="A39" s="513" t="s">
        <v>540</v>
      </c>
      <c r="B39" s="499" t="s">
        <v>547</v>
      </c>
      <c r="C39" s="266" t="s">
        <v>640</v>
      </c>
      <c r="D39" s="519"/>
      <c r="E39" s="491">
        <v>125</v>
      </c>
      <c r="F39" s="500">
        <f t="shared" ref="F39:F51" si="22">VLOOKUP(C39,$F$3:$G$11,2,FALSE)</f>
        <v>0</v>
      </c>
      <c r="G39" s="501">
        <f t="shared" ref="G39:G51" si="23">(E39*F39)</f>
        <v>0</v>
      </c>
      <c r="H39" s="515" t="s">
        <v>216</v>
      </c>
      <c r="I39" s="501">
        <f t="shared" si="21"/>
        <v>0</v>
      </c>
    </row>
    <row r="40" spans="1:9">
      <c r="A40" s="513" t="s">
        <v>604</v>
      </c>
      <c r="B40" s="499" t="s">
        <v>547</v>
      </c>
      <c r="C40" s="492" t="s">
        <v>642</v>
      </c>
      <c r="D40" s="519"/>
      <c r="E40" s="493">
        <v>44</v>
      </c>
      <c r="F40" s="500">
        <f t="shared" si="22"/>
        <v>0</v>
      </c>
      <c r="G40" s="501">
        <f t="shared" si="23"/>
        <v>0</v>
      </c>
      <c r="H40" s="515" t="s">
        <v>216</v>
      </c>
      <c r="I40" s="501">
        <f t="shared" si="21"/>
        <v>0</v>
      </c>
    </row>
    <row r="41" spans="1:9">
      <c r="A41" s="513" t="s">
        <v>541</v>
      </c>
      <c r="B41" s="499" t="s">
        <v>548</v>
      </c>
      <c r="C41" s="266" t="s">
        <v>624</v>
      </c>
      <c r="D41" s="519"/>
      <c r="E41" s="491">
        <v>95</v>
      </c>
      <c r="F41" s="500">
        <f t="shared" si="22"/>
        <v>0</v>
      </c>
      <c r="G41" s="501">
        <f t="shared" si="23"/>
        <v>0</v>
      </c>
      <c r="H41" s="515" t="s">
        <v>216</v>
      </c>
      <c r="I41" s="501">
        <f t="shared" si="21"/>
        <v>0</v>
      </c>
    </row>
    <row r="42" spans="1:9">
      <c r="A42" s="513" t="s">
        <v>541</v>
      </c>
      <c r="B42" s="499" t="s">
        <v>548</v>
      </c>
      <c r="C42" s="266" t="s">
        <v>640</v>
      </c>
      <c r="D42" s="519"/>
      <c r="E42" s="491">
        <v>115</v>
      </c>
      <c r="F42" s="500">
        <f t="shared" si="22"/>
        <v>0</v>
      </c>
      <c r="G42" s="501">
        <f t="shared" si="23"/>
        <v>0</v>
      </c>
      <c r="H42" s="515" t="s">
        <v>216</v>
      </c>
      <c r="I42" s="501">
        <f t="shared" si="21"/>
        <v>0</v>
      </c>
    </row>
    <row r="43" spans="1:9">
      <c r="A43" s="513" t="s">
        <v>542</v>
      </c>
      <c r="B43" s="499" t="s">
        <v>549</v>
      </c>
      <c r="C43" s="266" t="s">
        <v>640</v>
      </c>
      <c r="D43" s="519"/>
      <c r="E43" s="491">
        <v>150</v>
      </c>
      <c r="F43" s="500">
        <f t="shared" si="22"/>
        <v>0</v>
      </c>
      <c r="G43" s="501">
        <f t="shared" si="23"/>
        <v>0</v>
      </c>
      <c r="H43" s="515" t="s">
        <v>216</v>
      </c>
      <c r="I43" s="501">
        <f t="shared" si="21"/>
        <v>0</v>
      </c>
    </row>
    <row r="44" spans="1:9">
      <c r="A44" s="513" t="s">
        <v>542</v>
      </c>
      <c r="B44" s="499" t="s">
        <v>549</v>
      </c>
      <c r="C44" s="492" t="s">
        <v>642</v>
      </c>
      <c r="D44" s="519"/>
      <c r="E44" s="491">
        <v>85</v>
      </c>
      <c r="F44" s="500">
        <f t="shared" ref="F44" si="24">VLOOKUP(C44,$F$3:$G$11,2,FALSE)</f>
        <v>0</v>
      </c>
      <c r="G44" s="501">
        <f t="shared" ref="G44" si="25">(E44*F44)</f>
        <v>0</v>
      </c>
      <c r="H44" s="515" t="s">
        <v>216</v>
      </c>
      <c r="I44" s="501">
        <f t="shared" ref="I44" si="26">H44*G44</f>
        <v>0</v>
      </c>
    </row>
    <row r="45" spans="1:9">
      <c r="A45" s="513" t="s">
        <v>543</v>
      </c>
      <c r="B45" s="499" t="s">
        <v>550</v>
      </c>
      <c r="C45" s="266" t="s">
        <v>640</v>
      </c>
      <c r="D45" s="519" t="s">
        <v>605</v>
      </c>
      <c r="E45" s="491">
        <v>120</v>
      </c>
      <c r="F45" s="500">
        <f t="shared" si="22"/>
        <v>0</v>
      </c>
      <c r="G45" s="501">
        <f t="shared" si="23"/>
        <v>0</v>
      </c>
      <c r="H45" s="515" t="s">
        <v>216</v>
      </c>
      <c r="I45" s="501">
        <f t="shared" si="21"/>
        <v>0</v>
      </c>
    </row>
    <row r="46" spans="1:9">
      <c r="A46" s="513" t="s">
        <v>543</v>
      </c>
      <c r="B46" s="499" t="s">
        <v>550</v>
      </c>
      <c r="C46" s="492" t="s">
        <v>642</v>
      </c>
      <c r="D46" s="519"/>
      <c r="E46" s="493">
        <v>95</v>
      </c>
      <c r="F46" s="500">
        <f t="shared" si="22"/>
        <v>0</v>
      </c>
      <c r="G46" s="501">
        <f t="shared" si="23"/>
        <v>0</v>
      </c>
      <c r="H46" s="515" t="s">
        <v>216</v>
      </c>
      <c r="I46" s="501">
        <f t="shared" si="21"/>
        <v>0</v>
      </c>
    </row>
    <row r="47" spans="1:9">
      <c r="A47" s="513" t="s">
        <v>544</v>
      </c>
      <c r="B47" s="499" t="s">
        <v>551</v>
      </c>
      <c r="C47" s="266" t="s">
        <v>624</v>
      </c>
      <c r="D47" s="519"/>
      <c r="E47" s="491">
        <v>78</v>
      </c>
      <c r="F47" s="500">
        <f t="shared" si="22"/>
        <v>0</v>
      </c>
      <c r="G47" s="501">
        <f t="shared" si="23"/>
        <v>0</v>
      </c>
      <c r="H47" s="515" t="s">
        <v>216</v>
      </c>
      <c r="I47" s="501">
        <f t="shared" si="21"/>
        <v>0</v>
      </c>
    </row>
    <row r="48" spans="1:9">
      <c r="A48" s="513" t="s">
        <v>544</v>
      </c>
      <c r="B48" s="499" t="s">
        <v>551</v>
      </c>
      <c r="C48" s="266" t="s">
        <v>640</v>
      </c>
      <c r="D48" s="519"/>
      <c r="E48" s="491">
        <v>400</v>
      </c>
      <c r="F48" s="500">
        <f t="shared" si="22"/>
        <v>0</v>
      </c>
      <c r="G48" s="501">
        <f t="shared" si="23"/>
        <v>0</v>
      </c>
      <c r="H48" s="515" t="s">
        <v>216</v>
      </c>
      <c r="I48" s="501">
        <f t="shared" si="21"/>
        <v>0</v>
      </c>
    </row>
    <row r="49" spans="1:9">
      <c r="A49" s="513" t="s">
        <v>545</v>
      </c>
      <c r="B49" s="499" t="s">
        <v>552</v>
      </c>
      <c r="C49" s="266" t="s">
        <v>624</v>
      </c>
      <c r="D49" s="519"/>
      <c r="E49" s="491">
        <v>35</v>
      </c>
      <c r="F49" s="500">
        <f t="shared" si="22"/>
        <v>0</v>
      </c>
      <c r="G49" s="501">
        <f t="shared" si="23"/>
        <v>0</v>
      </c>
      <c r="H49" s="515" t="s">
        <v>216</v>
      </c>
      <c r="I49" s="501">
        <f t="shared" si="21"/>
        <v>0</v>
      </c>
    </row>
    <row r="50" spans="1:9">
      <c r="A50" s="513" t="s">
        <v>545</v>
      </c>
      <c r="B50" s="499" t="s">
        <v>552</v>
      </c>
      <c r="C50" s="266" t="s">
        <v>640</v>
      </c>
      <c r="D50" s="519"/>
      <c r="E50" s="491">
        <v>860</v>
      </c>
      <c r="F50" s="500">
        <f t="shared" si="22"/>
        <v>0</v>
      </c>
      <c r="G50" s="501">
        <f t="shared" si="23"/>
        <v>0</v>
      </c>
      <c r="H50" s="515" t="s">
        <v>216</v>
      </c>
      <c r="I50" s="501">
        <f t="shared" si="21"/>
        <v>0</v>
      </c>
    </row>
    <row r="51" spans="1:9">
      <c r="A51" s="513" t="s">
        <v>546</v>
      </c>
      <c r="B51" s="499" t="s">
        <v>553</v>
      </c>
      <c r="C51" s="266" t="s">
        <v>640</v>
      </c>
      <c r="D51" s="519"/>
      <c r="E51" s="491">
        <v>26</v>
      </c>
      <c r="F51" s="500">
        <f t="shared" si="22"/>
        <v>0</v>
      </c>
      <c r="G51" s="501">
        <f t="shared" si="23"/>
        <v>0</v>
      </c>
      <c r="H51" s="515" t="s">
        <v>216</v>
      </c>
      <c r="I51" s="501">
        <f t="shared" si="21"/>
        <v>0</v>
      </c>
    </row>
    <row r="52" spans="1:9">
      <c r="A52" s="513" t="s">
        <v>546</v>
      </c>
      <c r="B52" s="499" t="s">
        <v>553</v>
      </c>
      <c r="C52" s="492" t="s">
        <v>642</v>
      </c>
      <c r="D52" s="519"/>
      <c r="E52" s="491">
        <v>21</v>
      </c>
      <c r="F52" s="500">
        <f t="shared" ref="F52" si="27">VLOOKUP(C52,$F$3:$G$11,2,FALSE)</f>
        <v>0</v>
      </c>
      <c r="G52" s="501">
        <f t="shared" ref="G52" si="28">(E52*F52)</f>
        <v>0</v>
      </c>
      <c r="H52" s="515" t="s">
        <v>216</v>
      </c>
      <c r="I52" s="501">
        <f t="shared" si="21"/>
        <v>0</v>
      </c>
    </row>
    <row r="53" spans="1:9">
      <c r="A53" s="513" t="s">
        <v>315</v>
      </c>
      <c r="B53" s="73" t="s">
        <v>316</v>
      </c>
      <c r="C53" s="266" t="s">
        <v>510</v>
      </c>
      <c r="D53" s="266" t="s">
        <v>511</v>
      </c>
      <c r="E53" s="491">
        <v>35.1</v>
      </c>
      <c r="F53" s="500">
        <f t="shared" si="14"/>
        <v>0</v>
      </c>
      <c r="G53" s="501">
        <f t="shared" si="15"/>
        <v>0</v>
      </c>
      <c r="H53" s="515" t="s">
        <v>127</v>
      </c>
      <c r="I53" s="501">
        <f t="shared" si="9"/>
        <v>0</v>
      </c>
    </row>
    <row r="54" spans="1:9">
      <c r="A54" s="513" t="s">
        <v>315</v>
      </c>
      <c r="B54" s="73" t="s">
        <v>316</v>
      </c>
      <c r="C54" s="266" t="s">
        <v>509</v>
      </c>
      <c r="D54" s="266" t="s">
        <v>511</v>
      </c>
      <c r="E54" s="491">
        <v>35.1</v>
      </c>
      <c r="F54" s="500">
        <f t="shared" si="14"/>
        <v>0</v>
      </c>
      <c r="G54" s="501">
        <f t="shared" si="15"/>
        <v>0</v>
      </c>
      <c r="H54" s="515" t="s">
        <v>513</v>
      </c>
      <c r="I54" s="501">
        <f t="shared" si="9"/>
        <v>0</v>
      </c>
    </row>
    <row r="55" spans="1:9">
      <c r="A55" s="513" t="s">
        <v>315</v>
      </c>
      <c r="B55" s="73" t="s">
        <v>316</v>
      </c>
      <c r="C55" s="492" t="s">
        <v>603</v>
      </c>
      <c r="D55" s="492"/>
      <c r="E55" s="493">
        <v>15</v>
      </c>
      <c r="F55" s="508">
        <f t="shared" si="14"/>
        <v>0</v>
      </c>
      <c r="G55" s="509">
        <f t="shared" si="15"/>
        <v>0</v>
      </c>
      <c r="H55" s="516" t="s">
        <v>127</v>
      </c>
      <c r="I55" s="509">
        <f t="shared" si="9"/>
        <v>0</v>
      </c>
    </row>
    <row r="56" spans="1:9">
      <c r="A56" s="513" t="s">
        <v>315</v>
      </c>
      <c r="B56" s="73" t="s">
        <v>316</v>
      </c>
      <c r="C56" s="492" t="s">
        <v>642</v>
      </c>
      <c r="D56" s="492"/>
      <c r="E56" s="493">
        <v>150</v>
      </c>
      <c r="F56" s="508">
        <f t="shared" si="14"/>
        <v>0</v>
      </c>
      <c r="G56" s="509">
        <f t="shared" si="15"/>
        <v>0</v>
      </c>
      <c r="H56" s="516" t="s">
        <v>127</v>
      </c>
      <c r="I56" s="509">
        <f t="shared" si="9"/>
        <v>0</v>
      </c>
    </row>
    <row r="57" spans="1:9">
      <c r="A57" s="513" t="s">
        <v>554</v>
      </c>
      <c r="B57" s="499" t="s">
        <v>555</v>
      </c>
      <c r="C57" s="266" t="s">
        <v>624</v>
      </c>
      <c r="D57" s="492" t="s">
        <v>617</v>
      </c>
      <c r="E57" s="493">
        <v>255</v>
      </c>
      <c r="F57" s="508">
        <f t="shared" ref="F57:F58" si="29">VLOOKUP(C57,$F$3:$G$11,2,FALSE)</f>
        <v>0</v>
      </c>
      <c r="G57" s="509">
        <f t="shared" si="15"/>
        <v>0</v>
      </c>
      <c r="H57" s="516" t="s">
        <v>216</v>
      </c>
      <c r="I57" s="509">
        <f t="shared" si="9"/>
        <v>0</v>
      </c>
    </row>
    <row r="58" spans="1:9">
      <c r="A58" s="513" t="s">
        <v>554</v>
      </c>
      <c r="B58" s="499" t="s">
        <v>555</v>
      </c>
      <c r="C58" s="266" t="s">
        <v>640</v>
      </c>
      <c r="D58" s="492" t="s">
        <v>608</v>
      </c>
      <c r="E58" s="493">
        <v>1700</v>
      </c>
      <c r="F58" s="508">
        <f t="shared" si="29"/>
        <v>0</v>
      </c>
      <c r="G58" s="509">
        <f t="shared" si="15"/>
        <v>0</v>
      </c>
      <c r="H58" s="516" t="s">
        <v>216</v>
      </c>
      <c r="I58" s="509">
        <f t="shared" si="9"/>
        <v>0</v>
      </c>
    </row>
    <row r="59" spans="1:9">
      <c r="A59" s="513" t="s">
        <v>554</v>
      </c>
      <c r="B59" s="499" t="s">
        <v>555</v>
      </c>
      <c r="C59" s="492" t="s">
        <v>607</v>
      </c>
      <c r="D59" s="492"/>
      <c r="E59" s="493">
        <v>150</v>
      </c>
      <c r="F59" s="508">
        <f t="shared" ref="F59" si="30">VLOOKUP(C59,$F$3:$G$11,2,FALSE)</f>
        <v>0</v>
      </c>
      <c r="G59" s="509">
        <f t="shared" ref="G59" si="31">(E59*F59)</f>
        <v>0</v>
      </c>
      <c r="H59" s="516" t="s">
        <v>216</v>
      </c>
      <c r="I59" s="509">
        <f t="shared" ref="I59" si="32">H59*G59</f>
        <v>0</v>
      </c>
    </row>
    <row r="60" spans="1:9" ht="14.4" customHeight="1">
      <c r="A60" s="513" t="s">
        <v>554</v>
      </c>
      <c r="B60" s="499" t="s">
        <v>555</v>
      </c>
      <c r="C60" s="492" t="s">
        <v>641</v>
      </c>
      <c r="D60" s="492"/>
      <c r="E60" s="493">
        <v>35</v>
      </c>
      <c r="F60" s="508">
        <f t="shared" ref="F60" si="33">VLOOKUP(C60,$F$3:$G$11,2,FALSE)</f>
        <v>0</v>
      </c>
      <c r="G60" s="509">
        <f t="shared" ref="G60" si="34">(E60*F60)</f>
        <v>0</v>
      </c>
      <c r="H60" s="516" t="s">
        <v>216</v>
      </c>
      <c r="I60" s="509">
        <f t="shared" ref="I60" si="35">H60*G60</f>
        <v>0</v>
      </c>
    </row>
    <row r="61" spans="1:9">
      <c r="A61" s="513" t="s">
        <v>327</v>
      </c>
      <c r="B61" s="73" t="s">
        <v>328</v>
      </c>
      <c r="C61" s="266" t="s">
        <v>510</v>
      </c>
      <c r="D61" s="266" t="s">
        <v>511</v>
      </c>
      <c r="E61" s="491">
        <v>108.6</v>
      </c>
      <c r="F61" s="500">
        <f t="shared" si="14"/>
        <v>0</v>
      </c>
      <c r="G61" s="501">
        <f t="shared" si="15"/>
        <v>0</v>
      </c>
      <c r="H61" s="515" t="s">
        <v>127</v>
      </c>
      <c r="I61" s="501">
        <f t="shared" si="9"/>
        <v>0</v>
      </c>
    </row>
    <row r="62" spans="1:9">
      <c r="A62" s="513" t="s">
        <v>327</v>
      </c>
      <c r="B62" s="73" t="s">
        <v>328</v>
      </c>
      <c r="C62" s="266" t="s">
        <v>509</v>
      </c>
      <c r="D62" s="266" t="s">
        <v>511</v>
      </c>
      <c r="E62" s="491">
        <v>108.6</v>
      </c>
      <c r="F62" s="500">
        <f t="shared" si="14"/>
        <v>0</v>
      </c>
      <c r="G62" s="501">
        <f t="shared" si="15"/>
        <v>0</v>
      </c>
      <c r="H62" s="515" t="s">
        <v>513</v>
      </c>
      <c r="I62" s="501">
        <f t="shared" si="9"/>
        <v>0</v>
      </c>
    </row>
    <row r="63" spans="1:9">
      <c r="A63" s="513" t="s">
        <v>327</v>
      </c>
      <c r="B63" s="73" t="s">
        <v>328</v>
      </c>
      <c r="C63" s="275" t="s">
        <v>603</v>
      </c>
      <c r="D63" s="492"/>
      <c r="E63" s="493">
        <v>20</v>
      </c>
      <c r="F63" s="500">
        <f t="shared" si="14"/>
        <v>0</v>
      </c>
      <c r="G63" s="501">
        <f t="shared" si="15"/>
        <v>0</v>
      </c>
      <c r="H63" s="515" t="s">
        <v>127</v>
      </c>
      <c r="I63" s="501">
        <f t="shared" si="9"/>
        <v>0</v>
      </c>
    </row>
    <row r="64" spans="1:9">
      <c r="A64" s="513" t="s">
        <v>327</v>
      </c>
      <c r="B64" s="73" t="s">
        <v>328</v>
      </c>
      <c r="C64" s="266" t="s">
        <v>624</v>
      </c>
      <c r="D64" s="266" t="s">
        <v>512</v>
      </c>
      <c r="E64" s="491">
        <v>20.5</v>
      </c>
      <c r="F64" s="500">
        <f t="shared" si="14"/>
        <v>0</v>
      </c>
      <c r="G64" s="501">
        <f t="shared" si="15"/>
        <v>0</v>
      </c>
      <c r="H64" s="515" t="s">
        <v>216</v>
      </c>
      <c r="I64" s="501">
        <f t="shared" si="9"/>
        <v>0</v>
      </c>
    </row>
    <row r="65" spans="1:9">
      <c r="A65" s="513" t="s">
        <v>327</v>
      </c>
      <c r="B65" s="73" t="s">
        <v>328</v>
      </c>
      <c r="C65" s="266" t="s">
        <v>640</v>
      </c>
      <c r="D65" s="492"/>
      <c r="E65" s="493">
        <v>975</v>
      </c>
      <c r="F65" s="508">
        <f t="shared" si="14"/>
        <v>0</v>
      </c>
      <c r="G65" s="509">
        <f t="shared" si="15"/>
        <v>0</v>
      </c>
      <c r="H65" s="516" t="s">
        <v>216</v>
      </c>
      <c r="I65" s="509">
        <f t="shared" si="9"/>
        <v>0</v>
      </c>
    </row>
    <row r="66" spans="1:9">
      <c r="A66" s="513" t="s">
        <v>556</v>
      </c>
      <c r="B66" s="520" t="s">
        <v>557</v>
      </c>
      <c r="C66" s="266" t="s">
        <v>640</v>
      </c>
      <c r="D66" s="492"/>
      <c r="E66" s="493">
        <v>385</v>
      </c>
      <c r="F66" s="508">
        <f t="shared" si="14"/>
        <v>0</v>
      </c>
      <c r="G66" s="509">
        <f t="shared" si="15"/>
        <v>0</v>
      </c>
      <c r="H66" s="516" t="s">
        <v>216</v>
      </c>
      <c r="I66" s="509">
        <f t="shared" si="9"/>
        <v>0</v>
      </c>
    </row>
    <row r="67" spans="1:9">
      <c r="A67" s="513" t="s">
        <v>379</v>
      </c>
      <c r="B67" s="520" t="s">
        <v>380</v>
      </c>
      <c r="C67" s="275" t="s">
        <v>603</v>
      </c>
      <c r="D67" s="492"/>
      <c r="E67" s="493">
        <v>5</v>
      </c>
      <c r="F67" s="508">
        <f t="shared" si="14"/>
        <v>0</v>
      </c>
      <c r="G67" s="509">
        <f t="shared" si="15"/>
        <v>0</v>
      </c>
      <c r="H67" s="516" t="s">
        <v>127</v>
      </c>
      <c r="I67" s="509">
        <f t="shared" si="9"/>
        <v>0</v>
      </c>
    </row>
    <row r="68" spans="1:9">
      <c r="A68" s="513" t="s">
        <v>567</v>
      </c>
      <c r="B68" s="520" t="s">
        <v>568</v>
      </c>
      <c r="C68" s="266" t="s">
        <v>640</v>
      </c>
      <c r="D68" s="492" t="s">
        <v>618</v>
      </c>
      <c r="E68" s="493">
        <v>0</v>
      </c>
      <c r="F68" s="508">
        <f t="shared" ref="F68" si="36">VLOOKUP(C68,$F$3:$G$11,2,FALSE)</f>
        <v>0</v>
      </c>
      <c r="G68" s="509">
        <f t="shared" si="15"/>
        <v>0</v>
      </c>
      <c r="H68" s="516" t="s">
        <v>216</v>
      </c>
      <c r="I68" s="509">
        <f t="shared" si="9"/>
        <v>0</v>
      </c>
    </row>
    <row r="69" spans="1:9">
      <c r="A69" s="513" t="s">
        <v>569</v>
      </c>
      <c r="B69" s="520" t="s">
        <v>570</v>
      </c>
      <c r="C69" s="266" t="s">
        <v>640</v>
      </c>
      <c r="D69" s="492"/>
      <c r="E69" s="493">
        <v>430</v>
      </c>
      <c r="F69" s="508">
        <f t="shared" ref="F69:F70" si="37">VLOOKUP(C69,$F$3:$G$11,2,FALSE)</f>
        <v>0</v>
      </c>
      <c r="G69" s="509">
        <f t="shared" ref="G69:G70" si="38">(E69*F69)</f>
        <v>0</v>
      </c>
      <c r="H69" s="516" t="s">
        <v>216</v>
      </c>
      <c r="I69" s="509">
        <f t="shared" ref="I69:I70" si="39">H69*G69</f>
        <v>0</v>
      </c>
    </row>
    <row r="70" spans="1:9">
      <c r="A70" s="513" t="s">
        <v>569</v>
      </c>
      <c r="B70" s="520" t="s">
        <v>570</v>
      </c>
      <c r="C70" s="492" t="s">
        <v>642</v>
      </c>
      <c r="D70" s="492"/>
      <c r="E70" s="493">
        <v>113</v>
      </c>
      <c r="F70" s="508">
        <f t="shared" si="37"/>
        <v>0</v>
      </c>
      <c r="G70" s="509">
        <f t="shared" si="38"/>
        <v>0</v>
      </c>
      <c r="H70" s="516" t="s">
        <v>216</v>
      </c>
      <c r="I70" s="509">
        <f t="shared" si="39"/>
        <v>0</v>
      </c>
    </row>
    <row r="71" spans="1:9">
      <c r="A71" s="513" t="s">
        <v>384</v>
      </c>
      <c r="B71" s="518" t="s">
        <v>385</v>
      </c>
      <c r="C71" s="266" t="s">
        <v>510</v>
      </c>
      <c r="D71" s="266" t="s">
        <v>511</v>
      </c>
      <c r="E71" s="491">
        <v>73.8</v>
      </c>
      <c r="F71" s="500">
        <f t="shared" si="14"/>
        <v>0</v>
      </c>
      <c r="G71" s="501">
        <f t="shared" si="15"/>
        <v>0</v>
      </c>
      <c r="H71" s="515" t="s">
        <v>127</v>
      </c>
      <c r="I71" s="501">
        <f t="shared" si="9"/>
        <v>0</v>
      </c>
    </row>
    <row r="72" spans="1:9">
      <c r="A72" s="513" t="s">
        <v>384</v>
      </c>
      <c r="B72" s="518" t="s">
        <v>385</v>
      </c>
      <c r="C72" s="266" t="s">
        <v>509</v>
      </c>
      <c r="D72" s="266" t="s">
        <v>511</v>
      </c>
      <c r="E72" s="491">
        <v>73.8</v>
      </c>
      <c r="F72" s="500">
        <f t="shared" si="14"/>
        <v>0</v>
      </c>
      <c r="G72" s="501">
        <f t="shared" si="15"/>
        <v>0</v>
      </c>
      <c r="H72" s="515" t="s">
        <v>513</v>
      </c>
      <c r="I72" s="501">
        <f t="shared" si="9"/>
        <v>0</v>
      </c>
    </row>
    <row r="73" spans="1:9">
      <c r="A73" s="513" t="s">
        <v>384</v>
      </c>
      <c r="B73" s="518" t="s">
        <v>385</v>
      </c>
      <c r="C73" s="275" t="s">
        <v>603</v>
      </c>
      <c r="D73" s="492"/>
      <c r="E73" s="493">
        <v>20</v>
      </c>
      <c r="F73" s="500">
        <f t="shared" si="14"/>
        <v>0</v>
      </c>
      <c r="G73" s="501">
        <f t="shared" si="15"/>
        <v>0</v>
      </c>
      <c r="H73" s="516" t="s">
        <v>127</v>
      </c>
      <c r="I73" s="509">
        <f t="shared" si="9"/>
        <v>0</v>
      </c>
    </row>
    <row r="74" spans="1:9">
      <c r="A74" s="513" t="s">
        <v>384</v>
      </c>
      <c r="B74" s="518" t="s">
        <v>385</v>
      </c>
      <c r="C74" s="266" t="s">
        <v>624</v>
      </c>
      <c r="D74" s="266" t="s">
        <v>512</v>
      </c>
      <c r="E74" s="491">
        <v>179.6</v>
      </c>
      <c r="F74" s="500">
        <f t="shared" si="14"/>
        <v>0</v>
      </c>
      <c r="G74" s="501">
        <f t="shared" si="15"/>
        <v>0</v>
      </c>
      <c r="H74" s="515" t="s">
        <v>216</v>
      </c>
      <c r="I74" s="501">
        <f t="shared" si="9"/>
        <v>0</v>
      </c>
    </row>
    <row r="75" spans="1:9">
      <c r="A75" s="513" t="s">
        <v>384</v>
      </c>
      <c r="B75" s="518" t="s">
        <v>385</v>
      </c>
      <c r="C75" s="266" t="s">
        <v>640</v>
      </c>
      <c r="D75" s="492"/>
      <c r="E75" s="493">
        <v>1461</v>
      </c>
      <c r="F75" s="508">
        <f t="shared" si="14"/>
        <v>0</v>
      </c>
      <c r="G75" s="509">
        <f t="shared" si="15"/>
        <v>0</v>
      </c>
      <c r="H75" s="516" t="s">
        <v>216</v>
      </c>
      <c r="I75" s="509">
        <f t="shared" si="9"/>
        <v>0</v>
      </c>
    </row>
    <row r="76" spans="1:9">
      <c r="A76" s="513" t="s">
        <v>384</v>
      </c>
      <c r="B76" s="518" t="s">
        <v>385</v>
      </c>
      <c r="C76" s="266" t="s">
        <v>640</v>
      </c>
      <c r="D76" s="492" t="s">
        <v>609</v>
      </c>
      <c r="E76" s="493">
        <v>37</v>
      </c>
      <c r="F76" s="508">
        <f t="shared" si="14"/>
        <v>0</v>
      </c>
      <c r="G76" s="509">
        <f t="shared" si="15"/>
        <v>0</v>
      </c>
      <c r="H76" s="516" t="s">
        <v>216</v>
      </c>
      <c r="I76" s="509">
        <f t="shared" si="9"/>
        <v>0</v>
      </c>
    </row>
    <row r="77" spans="1:9">
      <c r="A77" s="513" t="s">
        <v>417</v>
      </c>
      <c r="B77" s="73" t="s">
        <v>415</v>
      </c>
      <c r="C77" s="266" t="s">
        <v>510</v>
      </c>
      <c r="D77" s="266" t="s">
        <v>511</v>
      </c>
      <c r="E77" s="491">
        <v>42</v>
      </c>
      <c r="F77" s="500">
        <f t="shared" si="14"/>
        <v>0</v>
      </c>
      <c r="G77" s="501">
        <f t="shared" si="15"/>
        <v>0</v>
      </c>
      <c r="H77" s="515">
        <v>4</v>
      </c>
      <c r="I77" s="501">
        <f t="shared" si="9"/>
        <v>0</v>
      </c>
    </row>
    <row r="78" spans="1:9">
      <c r="A78" s="513" t="s">
        <v>417</v>
      </c>
      <c r="B78" s="73" t="s">
        <v>415</v>
      </c>
      <c r="C78" s="266" t="s">
        <v>509</v>
      </c>
      <c r="D78" s="266" t="s">
        <v>511</v>
      </c>
      <c r="E78" s="491">
        <v>42</v>
      </c>
      <c r="F78" s="500">
        <f t="shared" si="14"/>
        <v>0</v>
      </c>
      <c r="G78" s="501">
        <f t="shared" si="15"/>
        <v>0</v>
      </c>
      <c r="H78" s="515" t="s">
        <v>513</v>
      </c>
      <c r="I78" s="501">
        <f t="shared" si="9"/>
        <v>0</v>
      </c>
    </row>
    <row r="79" spans="1:9">
      <c r="A79" s="513" t="s">
        <v>417</v>
      </c>
      <c r="B79" s="73" t="s">
        <v>415</v>
      </c>
      <c r="C79" s="492" t="s">
        <v>603</v>
      </c>
      <c r="D79" s="492"/>
      <c r="E79" s="493">
        <v>20</v>
      </c>
      <c r="F79" s="508">
        <f t="shared" si="14"/>
        <v>0</v>
      </c>
      <c r="G79" s="509">
        <f t="shared" si="15"/>
        <v>0</v>
      </c>
      <c r="H79" s="516" t="s">
        <v>127</v>
      </c>
      <c r="I79" s="509">
        <f t="shared" si="9"/>
        <v>0</v>
      </c>
    </row>
    <row r="80" spans="1:9">
      <c r="A80" s="513" t="s">
        <v>417</v>
      </c>
      <c r="B80" s="73" t="s">
        <v>415</v>
      </c>
      <c r="C80" s="266" t="s">
        <v>640</v>
      </c>
      <c r="D80" s="266"/>
      <c r="E80" s="491">
        <v>955</v>
      </c>
      <c r="F80" s="500">
        <f t="shared" si="14"/>
        <v>0</v>
      </c>
      <c r="G80" s="501">
        <f t="shared" si="15"/>
        <v>0</v>
      </c>
      <c r="H80" s="516" t="s">
        <v>216</v>
      </c>
      <c r="I80" s="501">
        <f t="shared" si="9"/>
        <v>0</v>
      </c>
    </row>
    <row r="81" spans="1:9">
      <c r="A81" s="513" t="s">
        <v>571</v>
      </c>
      <c r="B81" s="499" t="s">
        <v>572</v>
      </c>
      <c r="C81" s="266" t="s">
        <v>640</v>
      </c>
      <c r="D81" s="492"/>
      <c r="E81" s="493">
        <v>420</v>
      </c>
      <c r="F81" s="500">
        <f t="shared" ref="F81" si="40">VLOOKUP(C81,$F$3:$G$11,2,FALSE)</f>
        <v>0</v>
      </c>
      <c r="G81" s="501">
        <f t="shared" ref="G81" si="41">(E81*F81)</f>
        <v>0</v>
      </c>
      <c r="H81" s="516" t="s">
        <v>216</v>
      </c>
      <c r="I81" s="501">
        <f t="shared" ref="I81" si="42">H81*G81</f>
        <v>0</v>
      </c>
    </row>
    <row r="82" spans="1:9">
      <c r="A82" s="513" t="s">
        <v>418</v>
      </c>
      <c r="B82" s="73" t="s">
        <v>422</v>
      </c>
      <c r="C82" s="266" t="s">
        <v>510</v>
      </c>
      <c r="D82" s="266" t="s">
        <v>511</v>
      </c>
      <c r="E82" s="491">
        <v>49.2</v>
      </c>
      <c r="F82" s="500">
        <f t="shared" si="14"/>
        <v>0</v>
      </c>
      <c r="G82" s="501">
        <f t="shared" si="15"/>
        <v>0</v>
      </c>
      <c r="H82" s="516" t="s">
        <v>127</v>
      </c>
      <c r="I82" s="501">
        <f t="shared" si="9"/>
        <v>0</v>
      </c>
    </row>
    <row r="83" spans="1:9">
      <c r="A83" s="513" t="s">
        <v>418</v>
      </c>
      <c r="B83" s="73" t="s">
        <v>422</v>
      </c>
      <c r="C83" s="266" t="s">
        <v>509</v>
      </c>
      <c r="D83" s="266" t="s">
        <v>511</v>
      </c>
      <c r="E83" s="491">
        <v>49.2</v>
      </c>
      <c r="F83" s="500">
        <f t="shared" ref="F83:F116" si="43">VLOOKUP(C83,$F$3:$G$11,2,FALSE)</f>
        <v>0</v>
      </c>
      <c r="G83" s="501">
        <f t="shared" ref="G83:G116" si="44">(E83*F83)</f>
        <v>0</v>
      </c>
      <c r="H83" s="516" t="s">
        <v>513</v>
      </c>
      <c r="I83" s="501">
        <f t="shared" ref="I83:I116" si="45">H83*G83</f>
        <v>0</v>
      </c>
    </row>
    <row r="84" spans="1:9">
      <c r="A84" s="513" t="s">
        <v>418</v>
      </c>
      <c r="B84" s="73" t="s">
        <v>422</v>
      </c>
      <c r="C84" s="266" t="s">
        <v>624</v>
      </c>
      <c r="D84" s="266" t="s">
        <v>512</v>
      </c>
      <c r="E84" s="491">
        <v>2.2999999999999998</v>
      </c>
      <c r="F84" s="500">
        <f t="shared" si="43"/>
        <v>0</v>
      </c>
      <c r="G84" s="501">
        <f t="shared" si="44"/>
        <v>0</v>
      </c>
      <c r="H84" s="516" t="s">
        <v>216</v>
      </c>
      <c r="I84" s="501">
        <f t="shared" si="45"/>
        <v>0</v>
      </c>
    </row>
    <row r="85" spans="1:9">
      <c r="A85" s="513" t="s">
        <v>418</v>
      </c>
      <c r="B85" s="73" t="s">
        <v>422</v>
      </c>
      <c r="C85" s="266" t="s">
        <v>640</v>
      </c>
      <c r="D85" s="266"/>
      <c r="E85" s="491">
        <v>895</v>
      </c>
      <c r="F85" s="500">
        <f t="shared" si="43"/>
        <v>0</v>
      </c>
      <c r="G85" s="501">
        <f t="shared" si="44"/>
        <v>0</v>
      </c>
      <c r="H85" s="516" t="s">
        <v>216</v>
      </c>
      <c r="I85" s="501">
        <f t="shared" si="45"/>
        <v>0</v>
      </c>
    </row>
    <row r="86" spans="1:9">
      <c r="A86" s="513" t="s">
        <v>519</v>
      </c>
      <c r="B86" s="521" t="s">
        <v>520</v>
      </c>
      <c r="C86" s="266" t="s">
        <v>509</v>
      </c>
      <c r="D86" s="492" t="s">
        <v>511</v>
      </c>
      <c r="E86" s="491">
        <v>125.6</v>
      </c>
      <c r="F86" s="500">
        <f t="shared" si="43"/>
        <v>0</v>
      </c>
      <c r="G86" s="501">
        <f t="shared" si="44"/>
        <v>0</v>
      </c>
      <c r="H86" s="516" t="s">
        <v>515</v>
      </c>
      <c r="I86" s="501">
        <f t="shared" si="45"/>
        <v>0</v>
      </c>
    </row>
    <row r="87" spans="1:9">
      <c r="A87" s="513" t="s">
        <v>519</v>
      </c>
      <c r="B87" s="521" t="s">
        <v>520</v>
      </c>
      <c r="C87" s="266" t="s">
        <v>624</v>
      </c>
      <c r="D87" s="492" t="s">
        <v>619</v>
      </c>
      <c r="E87" s="493">
        <v>30</v>
      </c>
      <c r="F87" s="500">
        <f t="shared" ref="F87:F89" si="46">VLOOKUP(C87,$F$3:$G$11,2,FALSE)</f>
        <v>0</v>
      </c>
      <c r="G87" s="501">
        <f t="shared" ref="G87:G89" si="47">(E87*F87)</f>
        <v>0</v>
      </c>
      <c r="H87" s="516" t="s">
        <v>216</v>
      </c>
      <c r="I87" s="501">
        <f t="shared" ref="I87:I89" si="48">H87*G87</f>
        <v>0</v>
      </c>
    </row>
    <row r="88" spans="1:9">
      <c r="A88" s="513" t="s">
        <v>519</v>
      </c>
      <c r="B88" s="521" t="s">
        <v>520</v>
      </c>
      <c r="C88" s="492" t="s">
        <v>606</v>
      </c>
      <c r="D88" s="492"/>
      <c r="E88" s="493">
        <v>74</v>
      </c>
      <c r="F88" s="500">
        <f t="shared" ref="F88" si="49">VLOOKUP(C88,$F$3:$G$11,2,FALSE)</f>
        <v>0</v>
      </c>
      <c r="G88" s="501">
        <f t="shared" ref="G88" si="50">(E88*F88)</f>
        <v>0</v>
      </c>
      <c r="H88" s="516" t="s">
        <v>216</v>
      </c>
      <c r="I88" s="501">
        <f t="shared" ref="I88" si="51">H88*G88</f>
        <v>0</v>
      </c>
    </row>
    <row r="89" spans="1:9">
      <c r="A89" s="513" t="s">
        <v>519</v>
      </c>
      <c r="B89" s="521" t="s">
        <v>520</v>
      </c>
      <c r="C89" s="492" t="s">
        <v>642</v>
      </c>
      <c r="D89" s="492"/>
      <c r="E89" s="493">
        <v>80</v>
      </c>
      <c r="F89" s="500">
        <f t="shared" si="46"/>
        <v>0</v>
      </c>
      <c r="G89" s="501">
        <f t="shared" si="47"/>
        <v>0</v>
      </c>
      <c r="H89" s="516" t="s">
        <v>216</v>
      </c>
      <c r="I89" s="501">
        <f t="shared" si="48"/>
        <v>0</v>
      </c>
    </row>
    <row r="90" spans="1:9">
      <c r="A90" s="513" t="s">
        <v>521</v>
      </c>
      <c r="B90" s="521" t="s">
        <v>522</v>
      </c>
      <c r="C90" s="266" t="s">
        <v>509</v>
      </c>
      <c r="D90" s="492" t="s">
        <v>511</v>
      </c>
      <c r="E90" s="491">
        <v>179.2</v>
      </c>
      <c r="F90" s="500">
        <f t="shared" si="43"/>
        <v>0</v>
      </c>
      <c r="G90" s="501">
        <f t="shared" si="44"/>
        <v>0</v>
      </c>
      <c r="H90" s="516" t="s">
        <v>515</v>
      </c>
      <c r="I90" s="501">
        <f t="shared" si="45"/>
        <v>0</v>
      </c>
    </row>
    <row r="91" spans="1:9" ht="13.8" customHeight="1">
      <c r="A91" s="513" t="s">
        <v>521</v>
      </c>
      <c r="B91" s="521" t="s">
        <v>522</v>
      </c>
      <c r="C91" s="266" t="s">
        <v>624</v>
      </c>
      <c r="D91" s="492" t="s">
        <v>620</v>
      </c>
      <c r="E91" s="493">
        <v>110</v>
      </c>
      <c r="F91" s="500">
        <f t="shared" ref="F91:F92" si="52">VLOOKUP(C91,$F$3:$G$11,2,FALSE)</f>
        <v>0</v>
      </c>
      <c r="G91" s="501">
        <f t="shared" ref="G91:G92" si="53">(E91*F91)</f>
        <v>0</v>
      </c>
      <c r="H91" s="516" t="s">
        <v>216</v>
      </c>
      <c r="I91" s="501">
        <f t="shared" ref="I91:I92" si="54">H91*G91</f>
        <v>0</v>
      </c>
    </row>
    <row r="92" spans="1:9">
      <c r="A92" s="513" t="s">
        <v>521</v>
      </c>
      <c r="B92" s="521" t="s">
        <v>522</v>
      </c>
      <c r="C92" s="266" t="s">
        <v>640</v>
      </c>
      <c r="D92" s="492"/>
      <c r="E92" s="493">
        <v>367</v>
      </c>
      <c r="F92" s="500">
        <f t="shared" si="52"/>
        <v>0</v>
      </c>
      <c r="G92" s="501">
        <f t="shared" si="53"/>
        <v>0</v>
      </c>
      <c r="H92" s="516" t="s">
        <v>513</v>
      </c>
      <c r="I92" s="501">
        <f t="shared" si="54"/>
        <v>0</v>
      </c>
    </row>
    <row r="93" spans="1:9">
      <c r="A93" s="513" t="s">
        <v>424</v>
      </c>
      <c r="B93" s="73" t="s">
        <v>427</v>
      </c>
      <c r="C93" s="266" t="s">
        <v>510</v>
      </c>
      <c r="D93" s="266" t="s">
        <v>511</v>
      </c>
      <c r="E93" s="491">
        <v>9.6</v>
      </c>
      <c r="F93" s="500">
        <f t="shared" si="43"/>
        <v>0</v>
      </c>
      <c r="G93" s="501">
        <f t="shared" si="44"/>
        <v>0</v>
      </c>
      <c r="H93" s="516" t="s">
        <v>513</v>
      </c>
      <c r="I93" s="501">
        <f t="shared" si="45"/>
        <v>0</v>
      </c>
    </row>
    <row r="94" spans="1:9">
      <c r="A94" s="513" t="s">
        <v>424</v>
      </c>
      <c r="B94" s="73" t="s">
        <v>427</v>
      </c>
      <c r="C94" s="266" t="s">
        <v>509</v>
      </c>
      <c r="D94" s="266" t="s">
        <v>511</v>
      </c>
      <c r="E94" s="491">
        <v>9.6</v>
      </c>
      <c r="F94" s="500">
        <f t="shared" si="43"/>
        <v>0</v>
      </c>
      <c r="G94" s="501">
        <f t="shared" si="44"/>
        <v>0</v>
      </c>
      <c r="H94" s="516" t="s">
        <v>513</v>
      </c>
      <c r="I94" s="501">
        <f t="shared" si="45"/>
        <v>0</v>
      </c>
    </row>
    <row r="95" spans="1:9">
      <c r="A95" s="513" t="s">
        <v>424</v>
      </c>
      <c r="B95" s="73" t="s">
        <v>427</v>
      </c>
      <c r="C95" s="266" t="s">
        <v>640</v>
      </c>
      <c r="D95" s="492"/>
      <c r="E95" s="493">
        <v>25</v>
      </c>
      <c r="F95" s="500">
        <f t="shared" si="43"/>
        <v>0</v>
      </c>
      <c r="G95" s="501">
        <f t="shared" si="44"/>
        <v>0</v>
      </c>
      <c r="H95" s="516" t="s">
        <v>216</v>
      </c>
      <c r="I95" s="501">
        <f t="shared" si="45"/>
        <v>0</v>
      </c>
    </row>
    <row r="96" spans="1:9">
      <c r="A96" s="513" t="s">
        <v>523</v>
      </c>
      <c r="B96" s="521" t="s">
        <v>524</v>
      </c>
      <c r="C96" s="266" t="s">
        <v>509</v>
      </c>
      <c r="D96" s="266" t="s">
        <v>511</v>
      </c>
      <c r="E96" s="491">
        <v>56.6</v>
      </c>
      <c r="F96" s="500">
        <f t="shared" si="43"/>
        <v>0</v>
      </c>
      <c r="G96" s="501">
        <f t="shared" si="44"/>
        <v>0</v>
      </c>
      <c r="H96" s="516" t="s">
        <v>515</v>
      </c>
      <c r="I96" s="501">
        <f t="shared" si="45"/>
        <v>0</v>
      </c>
    </row>
    <row r="97" spans="1:9">
      <c r="A97" s="513" t="s">
        <v>523</v>
      </c>
      <c r="B97" s="521" t="s">
        <v>524</v>
      </c>
      <c r="C97" s="266" t="s">
        <v>624</v>
      </c>
      <c r="D97" s="492" t="s">
        <v>621</v>
      </c>
      <c r="E97" s="493">
        <v>40</v>
      </c>
      <c r="F97" s="500">
        <f t="shared" ref="F97:F101" si="55">VLOOKUP(C97,$F$3:$G$11,2,FALSE)</f>
        <v>0</v>
      </c>
      <c r="G97" s="501">
        <f t="shared" ref="G97:G101" si="56">(E97*F97)</f>
        <v>0</v>
      </c>
      <c r="H97" s="516" t="s">
        <v>216</v>
      </c>
      <c r="I97" s="501">
        <f t="shared" ref="I97:I101" si="57">H97*G97</f>
        <v>0</v>
      </c>
    </row>
    <row r="98" spans="1:9">
      <c r="A98" s="513" t="s">
        <v>523</v>
      </c>
      <c r="B98" s="521" t="s">
        <v>524</v>
      </c>
      <c r="C98" s="266" t="s">
        <v>640</v>
      </c>
      <c r="D98" s="492"/>
      <c r="E98" s="493">
        <v>375</v>
      </c>
      <c r="F98" s="500">
        <f t="shared" si="55"/>
        <v>0</v>
      </c>
      <c r="G98" s="501">
        <f t="shared" si="56"/>
        <v>0</v>
      </c>
      <c r="H98" s="516" t="s">
        <v>127</v>
      </c>
      <c r="I98" s="501">
        <f t="shared" si="57"/>
        <v>0</v>
      </c>
    </row>
    <row r="99" spans="1:9">
      <c r="A99" s="513" t="s">
        <v>625</v>
      </c>
      <c r="B99" s="21" t="s">
        <v>626</v>
      </c>
      <c r="C99" s="492" t="s">
        <v>642</v>
      </c>
      <c r="D99" s="492"/>
      <c r="E99" s="493">
        <v>25</v>
      </c>
      <c r="F99" s="508">
        <f t="shared" si="55"/>
        <v>0</v>
      </c>
      <c r="G99" s="509">
        <f t="shared" si="56"/>
        <v>0</v>
      </c>
      <c r="H99" s="516" t="s">
        <v>216</v>
      </c>
      <c r="I99" s="509">
        <f t="shared" si="57"/>
        <v>0</v>
      </c>
    </row>
    <row r="100" spans="1:9">
      <c r="A100" s="513" t="s">
        <v>625</v>
      </c>
      <c r="B100" s="21" t="s">
        <v>626</v>
      </c>
      <c r="C100" s="492" t="s">
        <v>624</v>
      </c>
      <c r="D100" s="492"/>
      <c r="E100" s="493">
        <v>15</v>
      </c>
      <c r="F100" s="508">
        <f t="shared" si="55"/>
        <v>0</v>
      </c>
      <c r="G100" s="509">
        <f t="shared" si="56"/>
        <v>0</v>
      </c>
      <c r="H100" s="516" t="s">
        <v>216</v>
      </c>
      <c r="I100" s="509">
        <f t="shared" si="57"/>
        <v>0</v>
      </c>
    </row>
    <row r="101" spans="1:9">
      <c r="A101" s="513" t="s">
        <v>625</v>
      </c>
      <c r="B101" s="21" t="s">
        <v>626</v>
      </c>
      <c r="C101" s="266" t="s">
        <v>640</v>
      </c>
      <c r="D101" s="492"/>
      <c r="E101" s="493">
        <v>150</v>
      </c>
      <c r="F101" s="508">
        <f t="shared" si="55"/>
        <v>0</v>
      </c>
      <c r="G101" s="509">
        <f t="shared" si="56"/>
        <v>0</v>
      </c>
      <c r="H101" s="516" t="s">
        <v>216</v>
      </c>
      <c r="I101" s="509">
        <f t="shared" si="57"/>
        <v>0</v>
      </c>
    </row>
    <row r="102" spans="1:9">
      <c r="A102" s="513" t="s">
        <v>573</v>
      </c>
      <c r="B102" s="521" t="s">
        <v>574</v>
      </c>
      <c r="C102" s="266" t="s">
        <v>640</v>
      </c>
      <c r="D102" s="492"/>
      <c r="E102" s="493">
        <v>217</v>
      </c>
      <c r="F102" s="500">
        <f t="shared" ref="F102" si="58">VLOOKUP(C102,$F$3:$G$11,2,FALSE)</f>
        <v>0</v>
      </c>
      <c r="G102" s="501">
        <f t="shared" ref="G102" si="59">(E102*F102)</f>
        <v>0</v>
      </c>
      <c r="H102" s="516" t="s">
        <v>216</v>
      </c>
      <c r="I102" s="501">
        <f t="shared" ref="I102" si="60">H102*G102</f>
        <v>0</v>
      </c>
    </row>
    <row r="103" spans="1:9">
      <c r="A103" s="513" t="s">
        <v>573</v>
      </c>
      <c r="B103" s="521" t="s">
        <v>574</v>
      </c>
      <c r="C103" s="492" t="s">
        <v>642</v>
      </c>
      <c r="D103" s="492"/>
      <c r="E103" s="493">
        <v>84</v>
      </c>
      <c r="F103" s="500">
        <f t="shared" ref="F103" si="61">VLOOKUP(C103,$F$3:$G$11,2,FALSE)</f>
        <v>0</v>
      </c>
      <c r="G103" s="501">
        <f t="shared" ref="G103" si="62">(E103*F103)</f>
        <v>0</v>
      </c>
      <c r="H103" s="516" t="s">
        <v>216</v>
      </c>
      <c r="I103" s="501">
        <f t="shared" ref="I103" si="63">H103*G103</f>
        <v>0</v>
      </c>
    </row>
    <row r="104" spans="1:9">
      <c r="A104" s="513" t="s">
        <v>575</v>
      </c>
      <c r="B104" s="521" t="s">
        <v>576</v>
      </c>
      <c r="C104" s="266" t="s">
        <v>640</v>
      </c>
      <c r="D104" s="492"/>
      <c r="E104" s="493">
        <v>375</v>
      </c>
      <c r="F104" s="500">
        <f t="shared" ref="F104" si="64">VLOOKUP(C104,$F$3:$G$11,2,FALSE)</f>
        <v>0</v>
      </c>
      <c r="G104" s="501">
        <f t="shared" ref="G104" si="65">(E104*F104)</f>
        <v>0</v>
      </c>
      <c r="H104" s="516" t="s">
        <v>216</v>
      </c>
      <c r="I104" s="501">
        <f t="shared" ref="I104:I106" si="66">H104*G104</f>
        <v>0</v>
      </c>
    </row>
    <row r="105" spans="1:9">
      <c r="A105" s="513" t="s">
        <v>429</v>
      </c>
      <c r="B105" s="521" t="s">
        <v>430</v>
      </c>
      <c r="C105" s="492" t="s">
        <v>510</v>
      </c>
      <c r="D105" s="492"/>
      <c r="E105" s="493">
        <v>10</v>
      </c>
      <c r="F105" s="500">
        <f t="shared" ref="F105:F106" si="67">VLOOKUP(C105,$F$3:$G$11,2,FALSE)</f>
        <v>0</v>
      </c>
      <c r="G105" s="501">
        <f t="shared" ref="G105:G106" si="68">(E105*F105)</f>
        <v>0</v>
      </c>
      <c r="H105" s="516" t="s">
        <v>515</v>
      </c>
      <c r="I105" s="501">
        <f t="shared" si="66"/>
        <v>0</v>
      </c>
    </row>
    <row r="106" spans="1:9">
      <c r="A106" s="513" t="s">
        <v>429</v>
      </c>
      <c r="B106" s="521" t="s">
        <v>430</v>
      </c>
      <c r="C106" s="492" t="s">
        <v>509</v>
      </c>
      <c r="D106" s="492"/>
      <c r="E106" s="493">
        <v>10</v>
      </c>
      <c r="F106" s="500">
        <f t="shared" si="67"/>
        <v>0</v>
      </c>
      <c r="G106" s="501">
        <f t="shared" si="68"/>
        <v>0</v>
      </c>
      <c r="H106" s="516" t="s">
        <v>515</v>
      </c>
      <c r="I106" s="501">
        <f t="shared" si="66"/>
        <v>0</v>
      </c>
    </row>
    <row r="107" spans="1:9">
      <c r="A107" s="513" t="s">
        <v>438</v>
      </c>
      <c r="B107" s="521" t="s">
        <v>437</v>
      </c>
      <c r="C107" s="492" t="s">
        <v>510</v>
      </c>
      <c r="D107" s="492"/>
      <c r="E107" s="493">
        <v>25</v>
      </c>
      <c r="F107" s="500">
        <f t="shared" ref="F107:F108" si="69">VLOOKUP(C107,$F$3:$G$11,2,FALSE)</f>
        <v>0</v>
      </c>
      <c r="G107" s="501">
        <f t="shared" ref="G107:G108" si="70">(E107*F107)</f>
        <v>0</v>
      </c>
      <c r="H107" s="516" t="s">
        <v>515</v>
      </c>
      <c r="I107" s="501">
        <f t="shared" ref="I107:I108" si="71">H107*G107</f>
        <v>0</v>
      </c>
    </row>
    <row r="108" spans="1:9">
      <c r="A108" s="513" t="s">
        <v>438</v>
      </c>
      <c r="B108" s="521" t="s">
        <v>437</v>
      </c>
      <c r="C108" s="492" t="s">
        <v>509</v>
      </c>
      <c r="D108" s="492"/>
      <c r="E108" s="493">
        <v>25</v>
      </c>
      <c r="F108" s="500">
        <f t="shared" si="69"/>
        <v>0</v>
      </c>
      <c r="G108" s="501">
        <f t="shared" si="70"/>
        <v>0</v>
      </c>
      <c r="H108" s="516" t="s">
        <v>515</v>
      </c>
      <c r="I108" s="501">
        <f t="shared" si="71"/>
        <v>0</v>
      </c>
    </row>
    <row r="109" spans="1:9">
      <c r="A109" s="513" t="s">
        <v>443</v>
      </c>
      <c r="B109" s="521" t="s">
        <v>445</v>
      </c>
      <c r="C109" s="492" t="s">
        <v>510</v>
      </c>
      <c r="D109" s="492"/>
      <c r="E109" s="493">
        <v>8</v>
      </c>
      <c r="F109" s="500">
        <f t="shared" ref="F109:F111" si="72">VLOOKUP(C109,$F$3:$G$11,2,FALSE)</f>
        <v>0</v>
      </c>
      <c r="G109" s="501">
        <f t="shared" ref="G109:G111" si="73">(E109*F109)</f>
        <v>0</v>
      </c>
      <c r="H109" s="516" t="s">
        <v>513</v>
      </c>
      <c r="I109" s="501">
        <f t="shared" ref="I109:I111" si="74">H109*G109</f>
        <v>0</v>
      </c>
    </row>
    <row r="110" spans="1:9">
      <c r="A110" s="513" t="s">
        <v>443</v>
      </c>
      <c r="B110" s="521" t="s">
        <v>445</v>
      </c>
      <c r="C110" s="492" t="s">
        <v>509</v>
      </c>
      <c r="D110" s="492"/>
      <c r="E110" s="493">
        <v>8</v>
      </c>
      <c r="F110" s="500">
        <f t="shared" si="72"/>
        <v>0</v>
      </c>
      <c r="G110" s="501">
        <f t="shared" si="73"/>
        <v>0</v>
      </c>
      <c r="H110" s="516" t="s">
        <v>513</v>
      </c>
      <c r="I110" s="501">
        <f t="shared" si="74"/>
        <v>0</v>
      </c>
    </row>
    <row r="111" spans="1:9">
      <c r="A111" s="513" t="s">
        <v>443</v>
      </c>
      <c r="B111" s="521" t="s">
        <v>445</v>
      </c>
      <c r="C111" s="266" t="s">
        <v>640</v>
      </c>
      <c r="D111" s="492"/>
      <c r="E111" s="493">
        <v>78</v>
      </c>
      <c r="F111" s="500">
        <f t="shared" si="72"/>
        <v>0</v>
      </c>
      <c r="G111" s="501">
        <f t="shared" si="73"/>
        <v>0</v>
      </c>
      <c r="H111" s="516" t="s">
        <v>216</v>
      </c>
      <c r="I111" s="501">
        <f t="shared" si="74"/>
        <v>0</v>
      </c>
    </row>
    <row r="112" spans="1:9">
      <c r="A112" s="513" t="s">
        <v>577</v>
      </c>
      <c r="B112" s="521" t="s">
        <v>579</v>
      </c>
      <c r="C112" s="266" t="s">
        <v>624</v>
      </c>
      <c r="D112" s="492" t="s">
        <v>622</v>
      </c>
      <c r="E112" s="493">
        <v>50</v>
      </c>
      <c r="F112" s="500">
        <f t="shared" ref="F112:F114" si="75">VLOOKUP(C112,$F$3:$G$11,2,FALSE)</f>
        <v>0</v>
      </c>
      <c r="G112" s="501">
        <f t="shared" ref="G112:G114" si="76">(E112*F112)</f>
        <v>0</v>
      </c>
      <c r="H112" s="516" t="s">
        <v>216</v>
      </c>
      <c r="I112" s="501">
        <f t="shared" ref="I112:I114" si="77">H112*G112</f>
        <v>0</v>
      </c>
    </row>
    <row r="113" spans="1:9">
      <c r="A113" s="513" t="s">
        <v>577</v>
      </c>
      <c r="B113" s="521" t="s">
        <v>579</v>
      </c>
      <c r="C113" s="266" t="s">
        <v>640</v>
      </c>
      <c r="D113" s="492"/>
      <c r="E113" s="493">
        <v>385</v>
      </c>
      <c r="F113" s="500">
        <f t="shared" si="75"/>
        <v>0</v>
      </c>
      <c r="G113" s="501">
        <f t="shared" si="76"/>
        <v>0</v>
      </c>
      <c r="H113" s="516" t="s">
        <v>216</v>
      </c>
      <c r="I113" s="501">
        <f t="shared" si="77"/>
        <v>0</v>
      </c>
    </row>
    <row r="114" spans="1:9">
      <c r="A114" s="513" t="s">
        <v>578</v>
      </c>
      <c r="B114" s="521" t="s">
        <v>580</v>
      </c>
      <c r="C114" s="492" t="s">
        <v>642</v>
      </c>
      <c r="D114" s="492"/>
      <c r="E114" s="493">
        <v>30</v>
      </c>
      <c r="F114" s="500">
        <f t="shared" si="75"/>
        <v>0</v>
      </c>
      <c r="G114" s="501">
        <f t="shared" si="76"/>
        <v>0</v>
      </c>
      <c r="H114" s="516" t="s">
        <v>216</v>
      </c>
      <c r="I114" s="501">
        <f t="shared" si="77"/>
        <v>0</v>
      </c>
    </row>
    <row r="115" spans="1:9">
      <c r="A115" s="513" t="s">
        <v>581</v>
      </c>
      <c r="B115" s="522" t="s">
        <v>582</v>
      </c>
      <c r="C115" s="492" t="s">
        <v>642</v>
      </c>
      <c r="D115" s="492"/>
      <c r="E115" s="493">
        <v>27</v>
      </c>
      <c r="F115" s="500">
        <f t="shared" ref="F115" si="78">VLOOKUP(C115,$F$3:$G$11,2,FALSE)</f>
        <v>0</v>
      </c>
      <c r="G115" s="501">
        <f t="shared" ref="G115" si="79">(E115*F115)</f>
        <v>0</v>
      </c>
      <c r="H115" s="516" t="s">
        <v>216</v>
      </c>
      <c r="I115" s="501">
        <f t="shared" ref="I115" si="80">H115*G115</f>
        <v>0</v>
      </c>
    </row>
    <row r="116" spans="1:9">
      <c r="A116" s="513" t="s">
        <v>458</v>
      </c>
      <c r="B116" s="73" t="s">
        <v>460</v>
      </c>
      <c r="C116" s="266" t="s">
        <v>510</v>
      </c>
      <c r="D116" s="266" t="s">
        <v>511</v>
      </c>
      <c r="E116" s="491">
        <v>31.3</v>
      </c>
      <c r="F116" s="500">
        <f t="shared" si="43"/>
        <v>0</v>
      </c>
      <c r="G116" s="501">
        <f t="shared" si="44"/>
        <v>0</v>
      </c>
      <c r="H116" s="516" t="s">
        <v>515</v>
      </c>
      <c r="I116" s="501">
        <f t="shared" si="45"/>
        <v>0</v>
      </c>
    </row>
    <row r="117" spans="1:9">
      <c r="A117" s="513" t="s">
        <v>458</v>
      </c>
      <c r="B117" s="73" t="s">
        <v>460</v>
      </c>
      <c r="C117" s="266" t="s">
        <v>509</v>
      </c>
      <c r="D117" s="266" t="s">
        <v>511</v>
      </c>
      <c r="E117" s="491">
        <v>31.3</v>
      </c>
      <c r="F117" s="500">
        <f t="shared" si="14"/>
        <v>0</v>
      </c>
      <c r="G117" s="501">
        <f t="shared" si="15"/>
        <v>0</v>
      </c>
      <c r="H117" s="516" t="s">
        <v>514</v>
      </c>
      <c r="I117" s="501">
        <f t="shared" si="9"/>
        <v>0</v>
      </c>
    </row>
    <row r="118" spans="1:9">
      <c r="A118" s="513" t="s">
        <v>458</v>
      </c>
      <c r="B118" s="73" t="s">
        <v>460</v>
      </c>
      <c r="C118" s="275" t="s">
        <v>603</v>
      </c>
      <c r="D118" s="492"/>
      <c r="E118" s="493">
        <v>5</v>
      </c>
      <c r="F118" s="500">
        <f t="shared" si="14"/>
        <v>0</v>
      </c>
      <c r="G118" s="501">
        <f t="shared" si="15"/>
        <v>0</v>
      </c>
      <c r="H118" s="516" t="s">
        <v>515</v>
      </c>
      <c r="I118" s="501">
        <f t="shared" si="9"/>
        <v>0</v>
      </c>
    </row>
    <row r="119" spans="1:9">
      <c r="A119" s="513" t="s">
        <v>458</v>
      </c>
      <c r="B119" s="73" t="s">
        <v>460</v>
      </c>
      <c r="C119" s="266" t="s">
        <v>640</v>
      </c>
      <c r="D119" s="492"/>
      <c r="E119" s="493">
        <v>9</v>
      </c>
      <c r="F119" s="500">
        <f t="shared" si="14"/>
        <v>0</v>
      </c>
      <c r="G119" s="501">
        <f t="shared" si="15"/>
        <v>0</v>
      </c>
      <c r="H119" s="516" t="s">
        <v>216</v>
      </c>
      <c r="I119" s="501">
        <f t="shared" si="9"/>
        <v>0</v>
      </c>
    </row>
    <row r="120" spans="1:9">
      <c r="A120" s="513" t="s">
        <v>458</v>
      </c>
      <c r="B120" s="73" t="s">
        <v>460</v>
      </c>
      <c r="C120" s="492" t="s">
        <v>642</v>
      </c>
      <c r="D120" s="492"/>
      <c r="E120" s="493">
        <v>48</v>
      </c>
      <c r="F120" s="500">
        <f t="shared" ref="F120" si="81">VLOOKUP(C120,$F$3:$G$11,2,FALSE)</f>
        <v>0</v>
      </c>
      <c r="G120" s="501">
        <f t="shared" ref="G120" si="82">(E120*F120)</f>
        <v>0</v>
      </c>
      <c r="H120" s="516" t="s">
        <v>216</v>
      </c>
      <c r="I120" s="501">
        <f t="shared" ref="I120" si="83">H120*G120</f>
        <v>0</v>
      </c>
    </row>
    <row r="121" spans="1:9">
      <c r="A121" s="513" t="s">
        <v>461</v>
      </c>
      <c r="B121" s="73" t="s">
        <v>462</v>
      </c>
      <c r="C121" s="266" t="s">
        <v>510</v>
      </c>
      <c r="D121" s="266" t="s">
        <v>511</v>
      </c>
      <c r="E121" s="491">
        <v>33.1</v>
      </c>
      <c r="F121" s="500">
        <f t="shared" si="14"/>
        <v>0</v>
      </c>
      <c r="G121" s="501">
        <f t="shared" si="15"/>
        <v>0</v>
      </c>
      <c r="H121" s="516" t="s">
        <v>513</v>
      </c>
      <c r="I121" s="501">
        <f t="shared" si="9"/>
        <v>0</v>
      </c>
    </row>
    <row r="122" spans="1:9">
      <c r="A122" s="513" t="s">
        <v>461</v>
      </c>
      <c r="B122" s="73" t="s">
        <v>462</v>
      </c>
      <c r="C122" s="266" t="s">
        <v>509</v>
      </c>
      <c r="D122" s="266" t="s">
        <v>511</v>
      </c>
      <c r="E122" s="491">
        <v>33.1</v>
      </c>
      <c r="F122" s="500">
        <f t="shared" si="14"/>
        <v>0</v>
      </c>
      <c r="G122" s="501">
        <f t="shared" si="15"/>
        <v>0</v>
      </c>
      <c r="H122" s="516" t="s">
        <v>513</v>
      </c>
      <c r="I122" s="501">
        <f t="shared" si="9"/>
        <v>0</v>
      </c>
    </row>
    <row r="123" spans="1:9">
      <c r="A123" s="513" t="s">
        <v>461</v>
      </c>
      <c r="B123" s="73" t="s">
        <v>462</v>
      </c>
      <c r="C123" s="266" t="s">
        <v>624</v>
      </c>
      <c r="D123" s="266" t="s">
        <v>512</v>
      </c>
      <c r="E123" s="491">
        <v>1.5</v>
      </c>
      <c r="F123" s="500">
        <f t="shared" si="14"/>
        <v>0</v>
      </c>
      <c r="G123" s="501">
        <f>(E123*F123)</f>
        <v>0</v>
      </c>
      <c r="H123" s="516" t="s">
        <v>216</v>
      </c>
      <c r="I123" s="501">
        <f t="shared" si="9"/>
        <v>0</v>
      </c>
    </row>
    <row r="124" spans="1:9">
      <c r="A124" s="513" t="s">
        <v>461</v>
      </c>
      <c r="B124" s="73" t="s">
        <v>462</v>
      </c>
      <c r="C124" s="266" t="s">
        <v>640</v>
      </c>
      <c r="D124" s="492"/>
      <c r="E124" s="493">
        <v>224</v>
      </c>
      <c r="F124" s="500">
        <f t="shared" ref="F124" si="84">VLOOKUP(C124,$F$3:$G$11,2,FALSE)</f>
        <v>0</v>
      </c>
      <c r="G124" s="501">
        <f t="shared" ref="G124" si="85">(E124*F124)</f>
        <v>0</v>
      </c>
      <c r="H124" s="516" t="s">
        <v>216</v>
      </c>
      <c r="I124" s="501">
        <f t="shared" ref="I124" si="86">H124*G124</f>
        <v>0</v>
      </c>
    </row>
    <row r="125" spans="1:9">
      <c r="A125" s="513" t="s">
        <v>525</v>
      </c>
      <c r="B125" s="520" t="s">
        <v>526</v>
      </c>
      <c r="C125" s="266" t="s">
        <v>509</v>
      </c>
      <c r="D125" s="266" t="s">
        <v>511</v>
      </c>
      <c r="E125" s="491">
        <v>43.3</v>
      </c>
      <c r="F125" s="500">
        <f t="shared" ref="F125:F151" si="87">VLOOKUP(C125,$F$3:$G$11,2,FALSE)</f>
        <v>0</v>
      </c>
      <c r="G125" s="501">
        <f t="shared" ref="G125:G151" si="88">(E125*F125)</f>
        <v>0</v>
      </c>
      <c r="H125" s="516" t="s">
        <v>515</v>
      </c>
      <c r="I125" s="501">
        <f t="shared" ref="I125:I148" si="89">H125*G125</f>
        <v>0</v>
      </c>
    </row>
    <row r="126" spans="1:9">
      <c r="A126" s="513" t="s">
        <v>525</v>
      </c>
      <c r="B126" s="520" t="s">
        <v>526</v>
      </c>
      <c r="C126" s="266" t="s">
        <v>640</v>
      </c>
      <c r="D126" s="492"/>
      <c r="E126" s="493">
        <v>260</v>
      </c>
      <c r="F126" s="500">
        <f t="shared" ref="F126" si="90">VLOOKUP(C126,$F$3:$G$11,2,FALSE)</f>
        <v>0</v>
      </c>
      <c r="G126" s="501">
        <f t="shared" ref="G126" si="91">(E126*F126)</f>
        <v>0</v>
      </c>
      <c r="H126" s="516" t="s">
        <v>216</v>
      </c>
      <c r="I126" s="501">
        <f t="shared" ref="I126" si="92">H126*G126</f>
        <v>0</v>
      </c>
    </row>
    <row r="127" spans="1:9">
      <c r="A127" s="513" t="s">
        <v>471</v>
      </c>
      <c r="B127" s="73" t="s">
        <v>472</v>
      </c>
      <c r="C127" s="266" t="s">
        <v>510</v>
      </c>
      <c r="D127" s="266" t="s">
        <v>511</v>
      </c>
      <c r="E127" s="491">
        <v>40.299999999999997</v>
      </c>
      <c r="F127" s="500">
        <f t="shared" si="87"/>
        <v>0</v>
      </c>
      <c r="G127" s="501">
        <f t="shared" si="88"/>
        <v>0</v>
      </c>
      <c r="H127" s="516" t="s">
        <v>513</v>
      </c>
      <c r="I127" s="501">
        <f t="shared" si="89"/>
        <v>0</v>
      </c>
    </row>
    <row r="128" spans="1:9">
      <c r="A128" s="513" t="s">
        <v>471</v>
      </c>
      <c r="B128" s="73" t="s">
        <v>472</v>
      </c>
      <c r="C128" s="266" t="s">
        <v>509</v>
      </c>
      <c r="D128" s="266" t="s">
        <v>511</v>
      </c>
      <c r="E128" s="491">
        <v>40.299999999999997</v>
      </c>
      <c r="F128" s="500">
        <f t="shared" si="87"/>
        <v>0</v>
      </c>
      <c r="G128" s="501">
        <f t="shared" si="88"/>
        <v>0</v>
      </c>
      <c r="H128" s="516" t="s">
        <v>513</v>
      </c>
      <c r="I128" s="501">
        <f t="shared" si="89"/>
        <v>0</v>
      </c>
    </row>
    <row r="129" spans="1:9">
      <c r="A129" s="513" t="s">
        <v>471</v>
      </c>
      <c r="B129" s="73" t="s">
        <v>472</v>
      </c>
      <c r="C129" s="266" t="s">
        <v>624</v>
      </c>
      <c r="D129" s="492" t="s">
        <v>512</v>
      </c>
      <c r="E129" s="491">
        <v>3.4</v>
      </c>
      <c r="F129" s="500">
        <f t="shared" si="87"/>
        <v>0</v>
      </c>
      <c r="G129" s="501">
        <f t="shared" si="88"/>
        <v>0</v>
      </c>
      <c r="H129" s="516" t="s">
        <v>216</v>
      </c>
      <c r="I129" s="501">
        <f t="shared" si="89"/>
        <v>0</v>
      </c>
    </row>
    <row r="130" spans="1:9">
      <c r="A130" s="513" t="s">
        <v>585</v>
      </c>
      <c r="B130" s="499" t="s">
        <v>586</v>
      </c>
      <c r="C130" s="266" t="s">
        <v>624</v>
      </c>
      <c r="D130" s="492" t="s">
        <v>621</v>
      </c>
      <c r="E130" s="493">
        <v>175</v>
      </c>
      <c r="F130" s="500">
        <f t="shared" si="87"/>
        <v>0</v>
      </c>
      <c r="G130" s="501">
        <f t="shared" si="88"/>
        <v>0</v>
      </c>
      <c r="H130" s="516" t="s">
        <v>216</v>
      </c>
      <c r="I130" s="501">
        <f t="shared" si="89"/>
        <v>0</v>
      </c>
    </row>
    <row r="131" spans="1:9">
      <c r="A131" s="513" t="s">
        <v>585</v>
      </c>
      <c r="B131" s="499" t="s">
        <v>586</v>
      </c>
      <c r="C131" s="492" t="s">
        <v>606</v>
      </c>
      <c r="D131" s="492"/>
      <c r="E131" s="493">
        <v>85</v>
      </c>
      <c r="F131" s="500">
        <f t="shared" si="87"/>
        <v>0</v>
      </c>
      <c r="G131" s="501">
        <f t="shared" si="88"/>
        <v>0</v>
      </c>
      <c r="H131" s="516" t="s">
        <v>216</v>
      </c>
      <c r="I131" s="501">
        <f t="shared" si="89"/>
        <v>0</v>
      </c>
    </row>
    <row r="132" spans="1:9">
      <c r="A132" s="513" t="s">
        <v>585</v>
      </c>
      <c r="B132" s="499" t="s">
        <v>586</v>
      </c>
      <c r="C132" s="266" t="s">
        <v>640</v>
      </c>
      <c r="D132" s="492"/>
      <c r="E132" s="493">
        <v>500</v>
      </c>
      <c r="F132" s="500">
        <f t="shared" si="87"/>
        <v>0</v>
      </c>
      <c r="G132" s="501">
        <f t="shared" si="88"/>
        <v>0</v>
      </c>
      <c r="H132" s="516" t="s">
        <v>216</v>
      </c>
      <c r="I132" s="501">
        <f t="shared" si="89"/>
        <v>0</v>
      </c>
    </row>
    <row r="133" spans="1:9">
      <c r="A133" s="513" t="s">
        <v>589</v>
      </c>
      <c r="B133" s="499" t="s">
        <v>590</v>
      </c>
      <c r="C133" s="266" t="s">
        <v>624</v>
      </c>
      <c r="D133" s="492"/>
      <c r="E133" s="493">
        <v>60</v>
      </c>
      <c r="F133" s="500">
        <f t="shared" si="87"/>
        <v>0</v>
      </c>
      <c r="G133" s="501">
        <f t="shared" si="88"/>
        <v>0</v>
      </c>
      <c r="H133" s="516" t="s">
        <v>216</v>
      </c>
      <c r="I133" s="501">
        <f t="shared" si="89"/>
        <v>0</v>
      </c>
    </row>
    <row r="134" spans="1:9">
      <c r="A134" s="513" t="s">
        <v>589</v>
      </c>
      <c r="B134" s="499" t="s">
        <v>590</v>
      </c>
      <c r="C134" s="266" t="s">
        <v>640</v>
      </c>
      <c r="D134" s="492"/>
      <c r="E134" s="493">
        <v>535</v>
      </c>
      <c r="F134" s="500">
        <f t="shared" si="87"/>
        <v>0</v>
      </c>
      <c r="G134" s="501">
        <f t="shared" si="88"/>
        <v>0</v>
      </c>
      <c r="H134" s="516" t="s">
        <v>216</v>
      </c>
      <c r="I134" s="501">
        <f t="shared" si="89"/>
        <v>0</v>
      </c>
    </row>
    <row r="135" spans="1:9">
      <c r="A135" s="513" t="s">
        <v>477</v>
      </c>
      <c r="B135" s="73" t="s">
        <v>475</v>
      </c>
      <c r="C135" s="266" t="s">
        <v>510</v>
      </c>
      <c r="D135" s="492" t="s">
        <v>511</v>
      </c>
      <c r="E135" s="491">
        <v>27.9</v>
      </c>
      <c r="F135" s="500">
        <f t="shared" si="87"/>
        <v>0</v>
      </c>
      <c r="G135" s="501">
        <f t="shared" si="88"/>
        <v>0</v>
      </c>
      <c r="H135" s="516" t="s">
        <v>515</v>
      </c>
      <c r="I135" s="501">
        <f t="shared" si="89"/>
        <v>0</v>
      </c>
    </row>
    <row r="136" spans="1:9">
      <c r="A136" s="513" t="s">
        <v>477</v>
      </c>
      <c r="B136" s="73" t="s">
        <v>475</v>
      </c>
      <c r="C136" s="266" t="s">
        <v>509</v>
      </c>
      <c r="D136" s="492" t="s">
        <v>511</v>
      </c>
      <c r="E136" s="491">
        <v>27.9</v>
      </c>
      <c r="F136" s="500">
        <f t="shared" si="87"/>
        <v>0</v>
      </c>
      <c r="G136" s="501">
        <f t="shared" si="88"/>
        <v>0</v>
      </c>
      <c r="H136" s="516" t="s">
        <v>515</v>
      </c>
      <c r="I136" s="501">
        <f t="shared" si="89"/>
        <v>0</v>
      </c>
    </row>
    <row r="137" spans="1:9">
      <c r="A137" s="513" t="s">
        <v>592</v>
      </c>
      <c r="B137" s="499" t="s">
        <v>593</v>
      </c>
      <c r="C137" s="492" t="s">
        <v>642</v>
      </c>
      <c r="D137" s="492"/>
      <c r="E137" s="493">
        <v>42</v>
      </c>
      <c r="F137" s="500">
        <f t="shared" si="87"/>
        <v>0</v>
      </c>
      <c r="G137" s="501">
        <f t="shared" si="88"/>
        <v>0</v>
      </c>
      <c r="H137" s="516" t="s">
        <v>216</v>
      </c>
      <c r="I137" s="501">
        <f t="shared" si="89"/>
        <v>0</v>
      </c>
    </row>
    <row r="138" spans="1:9">
      <c r="A138" s="513" t="s">
        <v>594</v>
      </c>
      <c r="B138" s="499" t="s">
        <v>595</v>
      </c>
      <c r="C138" s="492" t="s">
        <v>642</v>
      </c>
      <c r="D138" s="492"/>
      <c r="E138" s="493">
        <v>30</v>
      </c>
      <c r="F138" s="500">
        <f t="shared" si="87"/>
        <v>0</v>
      </c>
      <c r="G138" s="501">
        <f t="shared" si="88"/>
        <v>0</v>
      </c>
      <c r="H138" s="516" t="s">
        <v>216</v>
      </c>
      <c r="I138" s="501">
        <f t="shared" si="89"/>
        <v>0</v>
      </c>
    </row>
    <row r="139" spans="1:9">
      <c r="A139" s="513" t="s">
        <v>478</v>
      </c>
      <c r="B139" s="499" t="s">
        <v>498</v>
      </c>
      <c r="C139" s="492" t="s">
        <v>510</v>
      </c>
      <c r="D139" s="492"/>
      <c r="E139" s="493">
        <v>90</v>
      </c>
      <c r="F139" s="500">
        <f t="shared" si="87"/>
        <v>0</v>
      </c>
      <c r="G139" s="501">
        <f t="shared" si="88"/>
        <v>0</v>
      </c>
      <c r="H139" s="516" t="s">
        <v>513</v>
      </c>
      <c r="I139" s="501">
        <f t="shared" si="89"/>
        <v>0</v>
      </c>
    </row>
    <row r="140" spans="1:9">
      <c r="A140" s="513" t="s">
        <v>478</v>
      </c>
      <c r="B140" s="499" t="s">
        <v>498</v>
      </c>
      <c r="C140" s="492" t="s">
        <v>509</v>
      </c>
      <c r="D140" s="492"/>
      <c r="E140" s="493">
        <v>90</v>
      </c>
      <c r="F140" s="500">
        <f t="shared" si="87"/>
        <v>0</v>
      </c>
      <c r="G140" s="501">
        <f t="shared" si="88"/>
        <v>0</v>
      </c>
      <c r="H140" s="516" t="s">
        <v>513</v>
      </c>
      <c r="I140" s="501">
        <f t="shared" si="89"/>
        <v>0</v>
      </c>
    </row>
    <row r="141" spans="1:9">
      <c r="A141" s="513" t="s">
        <v>478</v>
      </c>
      <c r="B141" s="499" t="s">
        <v>498</v>
      </c>
      <c r="C141" s="266" t="s">
        <v>640</v>
      </c>
      <c r="D141" s="492"/>
      <c r="E141" s="493">
        <v>472</v>
      </c>
      <c r="F141" s="500">
        <f t="shared" si="87"/>
        <v>0</v>
      </c>
      <c r="G141" s="501">
        <f t="shared" si="88"/>
        <v>0</v>
      </c>
      <c r="H141" s="516" t="s">
        <v>216</v>
      </c>
      <c r="I141" s="501">
        <f t="shared" si="89"/>
        <v>0</v>
      </c>
    </row>
    <row r="142" spans="1:9">
      <c r="A142" s="513" t="s">
        <v>479</v>
      </c>
      <c r="B142" s="499" t="s">
        <v>503</v>
      </c>
      <c r="C142" s="492" t="s">
        <v>510</v>
      </c>
      <c r="D142" s="492"/>
      <c r="E142" s="493">
        <v>19</v>
      </c>
      <c r="F142" s="500">
        <f t="shared" si="87"/>
        <v>0</v>
      </c>
      <c r="G142" s="501">
        <f t="shared" si="88"/>
        <v>0</v>
      </c>
      <c r="H142" s="516" t="s">
        <v>513</v>
      </c>
      <c r="I142" s="501">
        <f t="shared" si="89"/>
        <v>0</v>
      </c>
    </row>
    <row r="143" spans="1:9">
      <c r="A143" s="513" t="s">
        <v>479</v>
      </c>
      <c r="B143" s="499" t="s">
        <v>503</v>
      </c>
      <c r="C143" s="492" t="s">
        <v>509</v>
      </c>
      <c r="D143" s="492"/>
      <c r="E143" s="493">
        <v>19</v>
      </c>
      <c r="F143" s="500">
        <f t="shared" si="87"/>
        <v>0</v>
      </c>
      <c r="G143" s="501">
        <f t="shared" si="88"/>
        <v>0</v>
      </c>
      <c r="H143" s="516" t="s">
        <v>513</v>
      </c>
      <c r="I143" s="501">
        <f t="shared" si="89"/>
        <v>0</v>
      </c>
    </row>
    <row r="144" spans="1:9">
      <c r="A144" s="513" t="s">
        <v>479</v>
      </c>
      <c r="B144" s="499" t="s">
        <v>503</v>
      </c>
      <c r="C144" s="492" t="s">
        <v>642</v>
      </c>
      <c r="D144" s="492"/>
      <c r="E144" s="493">
        <v>26</v>
      </c>
      <c r="F144" s="500">
        <f t="shared" si="87"/>
        <v>0</v>
      </c>
      <c r="G144" s="501">
        <f t="shared" si="88"/>
        <v>0</v>
      </c>
      <c r="H144" s="516" t="s">
        <v>216</v>
      </c>
      <c r="I144" s="501">
        <f t="shared" si="89"/>
        <v>0</v>
      </c>
    </row>
    <row r="145" spans="1:9">
      <c r="A145" s="513" t="s">
        <v>597</v>
      </c>
      <c r="B145" s="499" t="s">
        <v>600</v>
      </c>
      <c r="C145" s="266" t="s">
        <v>640</v>
      </c>
      <c r="D145" s="492"/>
      <c r="E145" s="493">
        <v>305</v>
      </c>
      <c r="F145" s="500">
        <f t="shared" si="87"/>
        <v>0</v>
      </c>
      <c r="G145" s="501">
        <f t="shared" si="88"/>
        <v>0</v>
      </c>
      <c r="H145" s="516" t="s">
        <v>216</v>
      </c>
      <c r="I145" s="501">
        <f t="shared" si="89"/>
        <v>0</v>
      </c>
    </row>
    <row r="146" spans="1:9">
      <c r="A146" s="513" t="s">
        <v>598</v>
      </c>
      <c r="B146" s="499" t="s">
        <v>601</v>
      </c>
      <c r="C146" s="492" t="s">
        <v>642</v>
      </c>
      <c r="D146" s="492"/>
      <c r="E146" s="493">
        <v>30</v>
      </c>
      <c r="F146" s="500">
        <f t="shared" si="87"/>
        <v>0</v>
      </c>
      <c r="G146" s="501">
        <f t="shared" si="88"/>
        <v>0</v>
      </c>
      <c r="H146" s="516" t="s">
        <v>216</v>
      </c>
      <c r="I146" s="501">
        <f t="shared" si="89"/>
        <v>0</v>
      </c>
    </row>
    <row r="147" spans="1:9">
      <c r="A147" s="513" t="s">
        <v>599</v>
      </c>
      <c r="B147" s="499" t="s">
        <v>602</v>
      </c>
      <c r="C147" s="266" t="s">
        <v>640</v>
      </c>
      <c r="D147" s="492"/>
      <c r="E147" s="493">
        <v>550</v>
      </c>
      <c r="F147" s="500">
        <f t="shared" si="87"/>
        <v>0</v>
      </c>
      <c r="G147" s="501">
        <f t="shared" si="88"/>
        <v>0</v>
      </c>
      <c r="H147" s="516" t="s">
        <v>216</v>
      </c>
      <c r="I147" s="501">
        <f t="shared" si="89"/>
        <v>0</v>
      </c>
    </row>
    <row r="148" spans="1:9">
      <c r="A148" s="513" t="s">
        <v>480</v>
      </c>
      <c r="B148" s="73" t="s">
        <v>508</v>
      </c>
      <c r="C148" s="266" t="s">
        <v>510</v>
      </c>
      <c r="D148" s="492" t="s">
        <v>511</v>
      </c>
      <c r="E148" s="491">
        <v>77.5</v>
      </c>
      <c r="F148" s="500">
        <f t="shared" si="87"/>
        <v>0</v>
      </c>
      <c r="G148" s="501">
        <f t="shared" si="88"/>
        <v>0</v>
      </c>
      <c r="H148" s="516" t="s">
        <v>513</v>
      </c>
      <c r="I148" s="501">
        <f t="shared" si="89"/>
        <v>0</v>
      </c>
    </row>
    <row r="149" spans="1:9">
      <c r="A149" s="513" t="s">
        <v>480</v>
      </c>
      <c r="B149" s="73" t="s">
        <v>508</v>
      </c>
      <c r="C149" s="266" t="s">
        <v>509</v>
      </c>
      <c r="D149" s="492" t="s">
        <v>511</v>
      </c>
      <c r="E149" s="491">
        <v>77.5</v>
      </c>
      <c r="F149" s="500">
        <f t="shared" si="87"/>
        <v>0</v>
      </c>
      <c r="G149" s="501">
        <f t="shared" si="88"/>
        <v>0</v>
      </c>
      <c r="H149" s="516" t="s">
        <v>513</v>
      </c>
      <c r="I149" s="501">
        <f>H149*G149</f>
        <v>0</v>
      </c>
    </row>
    <row r="150" spans="1:9">
      <c r="A150" s="513" t="s">
        <v>480</v>
      </c>
      <c r="B150" s="73" t="s">
        <v>508</v>
      </c>
      <c r="C150" s="275" t="s">
        <v>603</v>
      </c>
      <c r="D150" s="492"/>
      <c r="E150" s="493">
        <v>25</v>
      </c>
      <c r="F150" s="500">
        <f t="shared" si="87"/>
        <v>0</v>
      </c>
      <c r="G150" s="501">
        <f t="shared" si="88"/>
        <v>0</v>
      </c>
      <c r="H150" s="516" t="s">
        <v>513</v>
      </c>
      <c r="I150" s="501">
        <f>H150*G150</f>
        <v>0</v>
      </c>
    </row>
    <row r="151" spans="1:9" ht="14.4" customHeight="1">
      <c r="A151" s="513" t="s">
        <v>587</v>
      </c>
      <c r="B151" s="73" t="s">
        <v>588</v>
      </c>
      <c r="C151" s="266" t="s">
        <v>640</v>
      </c>
      <c r="D151" s="492" t="s">
        <v>623</v>
      </c>
      <c r="E151" s="493">
        <v>322</v>
      </c>
      <c r="F151" s="500">
        <f t="shared" si="87"/>
        <v>0</v>
      </c>
      <c r="G151" s="501">
        <f t="shared" si="88"/>
        <v>0</v>
      </c>
      <c r="H151" s="516" t="s">
        <v>216</v>
      </c>
      <c r="I151" s="501">
        <f>H151*G151</f>
        <v>0</v>
      </c>
    </row>
    <row r="152" spans="1:9">
      <c r="A152" s="503"/>
      <c r="C152" s="274"/>
      <c r="D152" s="274"/>
      <c r="F152" s="274"/>
      <c r="G152" s="274"/>
      <c r="H152" s="274"/>
      <c r="I152" s="274"/>
    </row>
    <row r="153" spans="1:9">
      <c r="B153" s="329" t="s">
        <v>9</v>
      </c>
      <c r="C153" s="330"/>
      <c r="D153" s="334"/>
      <c r="E153" s="331">
        <f>SUM(E14:E151)</f>
        <v>25165.499999999996</v>
      </c>
      <c r="F153" s="330"/>
      <c r="G153" s="333"/>
      <c r="H153" s="334"/>
      <c r="I153" s="332">
        <f>SUM(I14:I151)</f>
        <v>0</v>
      </c>
    </row>
  </sheetData>
  <autoFilter ref="A13:WVN151" xr:uid="{00000000-0001-0000-0A00-000000000000}"/>
  <phoneticPr fontId="110"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33"/>
  <sheetViews>
    <sheetView showGridLines="0" workbookViewId="0">
      <selection activeCell="N31" sqref="A1:N31"/>
    </sheetView>
  </sheetViews>
  <sheetFormatPr defaultColWidth="9.109375" defaultRowHeight="13.2"/>
  <cols>
    <col min="1" max="2" width="35.6640625" style="264" bestFit="1" customWidth="1"/>
    <col min="3" max="3" width="23.6640625" style="264" customWidth="1"/>
    <col min="4" max="12" width="12.88671875" style="264" customWidth="1"/>
    <col min="13" max="13" width="1.6640625" style="264" customWidth="1"/>
    <col min="14" max="14" width="12.88671875" style="264" customWidth="1"/>
    <col min="15" max="15" width="1.5546875" style="264" customWidth="1"/>
    <col min="16" max="17" width="12.88671875" style="264" customWidth="1"/>
    <col min="18" max="16384" width="9.109375" style="264"/>
  </cols>
  <sheetData>
    <row r="1" spans="1:17">
      <c r="A1" s="429"/>
      <c r="B1" s="429"/>
      <c r="C1" s="429"/>
    </row>
    <row r="2" spans="1:17" ht="15">
      <c r="A2" s="428" t="str">
        <f>'2-Kosten per locatie'!B3</f>
        <v>Naam opdrachtgever</v>
      </c>
      <c r="B2" s="16" t="str">
        <f>'2-Kosten per locatie'!C3</f>
        <v>Gemeente Westland</v>
      </c>
    </row>
    <row r="3" spans="1:17" ht="15">
      <c r="A3" s="428" t="str">
        <f>'2-Kosten per locatie'!B4</f>
        <v>Calculatie onderdeel</v>
      </c>
      <c r="B3" s="55" t="str">
        <f ca="1">MID(CELL("bestandsnaam",$D$9),SEARCH("]",CELL("bestandsnaam",$D$9),1)+1,256)</f>
        <v>13-Machinekosten</v>
      </c>
    </row>
    <row r="4" spans="1:17" ht="15">
      <c r="A4" s="428" t="str">
        <f>'2-Kosten per locatie'!B5</f>
        <v>Gebouw/plaats</v>
      </c>
      <c r="B4" s="16" t="str">
        <f>'2-Kosten per locatie'!C5</f>
        <v>Westland</v>
      </c>
    </row>
    <row r="5" spans="1:17" ht="15">
      <c r="A5" s="428" t="str">
        <f>'2-Kosten per locatie'!B6</f>
        <v>Referentie nummer</v>
      </c>
      <c r="B5" s="16" t="str">
        <f>'2-Kosten per locatie'!C6</f>
        <v>GemWL-EA-MvD/SW-2023</v>
      </c>
    </row>
    <row r="6" spans="1:17" ht="15">
      <c r="A6" s="428" t="str">
        <f>'2-Kosten per locatie'!B7</f>
        <v>Naam dienstverlener</v>
      </c>
      <c r="B6" s="16">
        <f>'2-Kosten per locatie'!C7</f>
        <v>0</v>
      </c>
    </row>
    <row r="7" spans="1:17" ht="15">
      <c r="A7" s="428" t="str">
        <f>'2-Kosten per locatie'!B8</f>
        <v>Prijspeil</v>
      </c>
      <c r="B7" s="473">
        <f>'2-Kosten per locatie'!C8</f>
        <v>45474</v>
      </c>
    </row>
    <row r="8" spans="1:17" ht="15">
      <c r="A8" s="428"/>
    </row>
    <row r="9" spans="1:17" ht="15">
      <c r="A9" s="280"/>
      <c r="B9" s="280"/>
      <c r="C9" s="430"/>
    </row>
    <row r="10" spans="1:17" s="432" customFormat="1" ht="50.4">
      <c r="A10" s="431" t="s">
        <v>91</v>
      </c>
      <c r="B10" s="431" t="s">
        <v>217</v>
      </c>
      <c r="C10" s="431" t="s">
        <v>218</v>
      </c>
      <c r="D10" s="431" t="s">
        <v>219</v>
      </c>
      <c r="E10" s="431" t="s">
        <v>230</v>
      </c>
      <c r="F10" s="431" t="s">
        <v>220</v>
      </c>
      <c r="G10" s="431" t="s">
        <v>221</v>
      </c>
      <c r="H10" s="431" t="s">
        <v>222</v>
      </c>
      <c r="I10" s="431" t="s">
        <v>223</v>
      </c>
      <c r="J10" s="431" t="s">
        <v>224</v>
      </c>
      <c r="K10" s="431" t="s">
        <v>225</v>
      </c>
      <c r="L10" s="431" t="s">
        <v>226</v>
      </c>
      <c r="M10" s="264"/>
      <c r="N10" s="431" t="s">
        <v>227</v>
      </c>
      <c r="O10" s="264"/>
      <c r="P10" s="431" t="s">
        <v>228</v>
      </c>
      <c r="Q10" s="431" t="s">
        <v>229</v>
      </c>
    </row>
    <row r="11" spans="1:17">
      <c r="D11" s="433"/>
      <c r="E11" s="435"/>
      <c r="F11" s="434"/>
      <c r="G11" s="433"/>
      <c r="H11" s="433"/>
      <c r="J11" s="435"/>
      <c r="K11" s="435"/>
      <c r="L11" s="435"/>
      <c r="N11" s="436"/>
      <c r="P11" s="434"/>
    </row>
    <row r="12" spans="1:17">
      <c r="A12" s="437"/>
      <c r="B12" s="437"/>
      <c r="C12" s="438"/>
      <c r="D12" s="439">
        <v>0</v>
      </c>
      <c r="E12" s="452">
        <f>D12*$E$11</f>
        <v>0</v>
      </c>
      <c r="F12" s="440">
        <f>D12-E12</f>
        <v>0</v>
      </c>
      <c r="G12" s="441">
        <v>0</v>
      </c>
      <c r="H12" s="439">
        <v>0</v>
      </c>
      <c r="I12" s="442">
        <f>IF(G12=0,0,(F12-H12)/G12)</f>
        <v>0</v>
      </c>
      <c r="J12" s="443">
        <f>D12*$J$11</f>
        <v>0</v>
      </c>
      <c r="K12" s="442">
        <f>D12*$K$11</f>
        <v>0</v>
      </c>
      <c r="L12" s="444">
        <f>$L$11*D12</f>
        <v>0</v>
      </c>
      <c r="N12" s="445">
        <f>SUM(I12:L12)</f>
        <v>0</v>
      </c>
      <c r="P12" s="441">
        <v>0</v>
      </c>
      <c r="Q12" s="442">
        <f>N12*P12</f>
        <v>0</v>
      </c>
    </row>
    <row r="13" spans="1:17">
      <c r="A13" s="437"/>
      <c r="B13" s="437"/>
      <c r="C13" s="438"/>
      <c r="D13" s="439">
        <v>0</v>
      </c>
      <c r="E13" s="452">
        <f t="shared" ref="E13:E27" si="0">D13*$E$11</f>
        <v>0</v>
      </c>
      <c r="F13" s="440">
        <f>D13-E13</f>
        <v>0</v>
      </c>
      <c r="G13" s="441">
        <v>0</v>
      </c>
      <c r="H13" s="439">
        <v>0</v>
      </c>
      <c r="I13" s="442">
        <f>IF(G13=0,0,(F13-H13)/G13)</f>
        <v>0</v>
      </c>
      <c r="J13" s="443">
        <f>D13*$J$11</f>
        <v>0</v>
      </c>
      <c r="K13" s="442">
        <f>D13*$K$11</f>
        <v>0</v>
      </c>
      <c r="L13" s="444">
        <f>$L$11*D13</f>
        <v>0</v>
      </c>
      <c r="N13" s="445">
        <f>SUM(I13:L13)</f>
        <v>0</v>
      </c>
      <c r="P13" s="441">
        <v>0</v>
      </c>
      <c r="Q13" s="442">
        <f>N13*P13</f>
        <v>0</v>
      </c>
    </row>
    <row r="14" spans="1:17">
      <c r="A14" s="437"/>
      <c r="B14" s="437"/>
      <c r="C14" s="438"/>
      <c r="D14" s="439">
        <v>0</v>
      </c>
      <c r="E14" s="452">
        <f t="shared" si="0"/>
        <v>0</v>
      </c>
      <c r="F14" s="440">
        <f t="shared" ref="F14:F27" si="1">D14-E14</f>
        <v>0</v>
      </c>
      <c r="G14" s="441">
        <v>0</v>
      </c>
      <c r="H14" s="439">
        <v>0</v>
      </c>
      <c r="I14" s="442">
        <f t="shared" ref="I14:I27" si="2">IF(G14=0,0,(F14-H14)/G14)</f>
        <v>0</v>
      </c>
      <c r="J14" s="443">
        <f t="shared" ref="J14:J27" si="3">D14*$J$11</f>
        <v>0</v>
      </c>
      <c r="K14" s="442">
        <f t="shared" ref="K14:K27" si="4">D14*$K$11</f>
        <v>0</v>
      </c>
      <c r="L14" s="444">
        <f t="shared" ref="L14:L27" si="5">$L$11*D14</f>
        <v>0</v>
      </c>
      <c r="N14" s="445">
        <f t="shared" ref="N14:N27" si="6">SUM(I14:L14)</f>
        <v>0</v>
      </c>
      <c r="P14" s="441">
        <v>0</v>
      </c>
      <c r="Q14" s="442">
        <f t="shared" ref="Q14:Q27" si="7">N14*P14</f>
        <v>0</v>
      </c>
    </row>
    <row r="15" spans="1:17">
      <c r="A15" s="437"/>
      <c r="B15" s="437"/>
      <c r="C15" s="438"/>
      <c r="D15" s="439">
        <v>0</v>
      </c>
      <c r="E15" s="452">
        <f t="shared" si="0"/>
        <v>0</v>
      </c>
      <c r="F15" s="440">
        <f t="shared" si="1"/>
        <v>0</v>
      </c>
      <c r="G15" s="441">
        <v>0</v>
      </c>
      <c r="H15" s="439">
        <v>0</v>
      </c>
      <c r="I15" s="442">
        <f t="shared" si="2"/>
        <v>0</v>
      </c>
      <c r="J15" s="443">
        <f t="shared" si="3"/>
        <v>0</v>
      </c>
      <c r="K15" s="442">
        <f t="shared" si="4"/>
        <v>0</v>
      </c>
      <c r="L15" s="444">
        <f t="shared" si="5"/>
        <v>0</v>
      </c>
      <c r="N15" s="445">
        <f t="shared" si="6"/>
        <v>0</v>
      </c>
      <c r="P15" s="441">
        <v>0</v>
      </c>
      <c r="Q15" s="442">
        <f t="shared" si="7"/>
        <v>0</v>
      </c>
    </row>
    <row r="16" spans="1:17">
      <c r="A16" s="437"/>
      <c r="B16" s="437"/>
      <c r="C16" s="438"/>
      <c r="D16" s="439">
        <v>0</v>
      </c>
      <c r="E16" s="452">
        <f t="shared" si="0"/>
        <v>0</v>
      </c>
      <c r="F16" s="440">
        <f t="shared" si="1"/>
        <v>0</v>
      </c>
      <c r="G16" s="441">
        <v>0</v>
      </c>
      <c r="H16" s="439">
        <v>0</v>
      </c>
      <c r="I16" s="442">
        <f t="shared" si="2"/>
        <v>0</v>
      </c>
      <c r="J16" s="443">
        <f t="shared" si="3"/>
        <v>0</v>
      </c>
      <c r="K16" s="442">
        <f t="shared" si="4"/>
        <v>0</v>
      </c>
      <c r="L16" s="444">
        <f t="shared" si="5"/>
        <v>0</v>
      </c>
      <c r="N16" s="445">
        <f t="shared" si="6"/>
        <v>0</v>
      </c>
      <c r="P16" s="441">
        <v>0</v>
      </c>
      <c r="Q16" s="442">
        <f t="shared" si="7"/>
        <v>0</v>
      </c>
    </row>
    <row r="17" spans="1:17">
      <c r="A17" s="437"/>
      <c r="B17" s="437"/>
      <c r="C17" s="438"/>
      <c r="D17" s="439">
        <v>0</v>
      </c>
      <c r="E17" s="452">
        <f t="shared" si="0"/>
        <v>0</v>
      </c>
      <c r="F17" s="440">
        <f t="shared" si="1"/>
        <v>0</v>
      </c>
      <c r="G17" s="441">
        <v>0</v>
      </c>
      <c r="H17" s="439">
        <v>0</v>
      </c>
      <c r="I17" s="442">
        <f t="shared" si="2"/>
        <v>0</v>
      </c>
      <c r="J17" s="443">
        <f t="shared" si="3"/>
        <v>0</v>
      </c>
      <c r="K17" s="442">
        <f t="shared" si="4"/>
        <v>0</v>
      </c>
      <c r="L17" s="444">
        <f t="shared" si="5"/>
        <v>0</v>
      </c>
      <c r="N17" s="445">
        <f t="shared" si="6"/>
        <v>0</v>
      </c>
      <c r="P17" s="441">
        <v>0</v>
      </c>
      <c r="Q17" s="442">
        <f t="shared" si="7"/>
        <v>0</v>
      </c>
    </row>
    <row r="18" spans="1:17">
      <c r="A18" s="437"/>
      <c r="B18" s="437"/>
      <c r="C18" s="438"/>
      <c r="D18" s="439">
        <v>0</v>
      </c>
      <c r="E18" s="452">
        <f t="shared" si="0"/>
        <v>0</v>
      </c>
      <c r="F18" s="440">
        <f t="shared" si="1"/>
        <v>0</v>
      </c>
      <c r="G18" s="441">
        <v>0</v>
      </c>
      <c r="H18" s="439">
        <v>0</v>
      </c>
      <c r="I18" s="442">
        <f t="shared" si="2"/>
        <v>0</v>
      </c>
      <c r="J18" s="443">
        <f t="shared" si="3"/>
        <v>0</v>
      </c>
      <c r="K18" s="442">
        <f t="shared" si="4"/>
        <v>0</v>
      </c>
      <c r="L18" s="444">
        <f t="shared" si="5"/>
        <v>0</v>
      </c>
      <c r="N18" s="445">
        <f t="shared" si="6"/>
        <v>0</v>
      </c>
      <c r="P18" s="441">
        <v>0</v>
      </c>
      <c r="Q18" s="442">
        <f t="shared" si="7"/>
        <v>0</v>
      </c>
    </row>
    <row r="19" spans="1:17">
      <c r="A19" s="437"/>
      <c r="B19" s="437"/>
      <c r="C19" s="438"/>
      <c r="D19" s="439">
        <v>0</v>
      </c>
      <c r="E19" s="452">
        <f t="shared" si="0"/>
        <v>0</v>
      </c>
      <c r="F19" s="440">
        <f t="shared" si="1"/>
        <v>0</v>
      </c>
      <c r="G19" s="441">
        <v>0</v>
      </c>
      <c r="H19" s="439">
        <v>0</v>
      </c>
      <c r="I19" s="442">
        <f t="shared" si="2"/>
        <v>0</v>
      </c>
      <c r="J19" s="443">
        <f t="shared" si="3"/>
        <v>0</v>
      </c>
      <c r="K19" s="442">
        <f t="shared" si="4"/>
        <v>0</v>
      </c>
      <c r="L19" s="444">
        <f t="shared" si="5"/>
        <v>0</v>
      </c>
      <c r="N19" s="445">
        <f t="shared" si="6"/>
        <v>0</v>
      </c>
      <c r="P19" s="441">
        <v>0</v>
      </c>
      <c r="Q19" s="442">
        <f t="shared" si="7"/>
        <v>0</v>
      </c>
    </row>
    <row r="20" spans="1:17">
      <c r="A20" s="437"/>
      <c r="B20" s="437"/>
      <c r="C20" s="438"/>
      <c r="D20" s="439">
        <v>0</v>
      </c>
      <c r="E20" s="452">
        <f t="shared" si="0"/>
        <v>0</v>
      </c>
      <c r="F20" s="440">
        <f t="shared" si="1"/>
        <v>0</v>
      </c>
      <c r="G20" s="441">
        <v>0</v>
      </c>
      <c r="H20" s="439">
        <v>0</v>
      </c>
      <c r="I20" s="442">
        <f t="shared" si="2"/>
        <v>0</v>
      </c>
      <c r="J20" s="443">
        <f t="shared" si="3"/>
        <v>0</v>
      </c>
      <c r="K20" s="442">
        <f t="shared" si="4"/>
        <v>0</v>
      </c>
      <c r="L20" s="444">
        <f t="shared" si="5"/>
        <v>0</v>
      </c>
      <c r="N20" s="445">
        <f t="shared" si="6"/>
        <v>0</v>
      </c>
      <c r="P20" s="441">
        <v>0</v>
      </c>
      <c r="Q20" s="442">
        <f t="shared" si="7"/>
        <v>0</v>
      </c>
    </row>
    <row r="21" spans="1:17">
      <c r="A21" s="437"/>
      <c r="B21" s="437"/>
      <c r="C21" s="438"/>
      <c r="D21" s="439">
        <v>0</v>
      </c>
      <c r="E21" s="452">
        <f t="shared" si="0"/>
        <v>0</v>
      </c>
      <c r="F21" s="440">
        <f t="shared" si="1"/>
        <v>0</v>
      </c>
      <c r="G21" s="441">
        <v>0</v>
      </c>
      <c r="H21" s="439">
        <v>0</v>
      </c>
      <c r="I21" s="442">
        <f t="shared" si="2"/>
        <v>0</v>
      </c>
      <c r="J21" s="443">
        <f t="shared" si="3"/>
        <v>0</v>
      </c>
      <c r="K21" s="442">
        <f t="shared" si="4"/>
        <v>0</v>
      </c>
      <c r="L21" s="444">
        <f t="shared" si="5"/>
        <v>0</v>
      </c>
      <c r="N21" s="445">
        <f t="shared" si="6"/>
        <v>0</v>
      </c>
      <c r="P21" s="441">
        <v>0</v>
      </c>
      <c r="Q21" s="442">
        <f t="shared" si="7"/>
        <v>0</v>
      </c>
    </row>
    <row r="22" spans="1:17">
      <c r="A22" s="437"/>
      <c r="B22" s="437"/>
      <c r="C22" s="438"/>
      <c r="D22" s="439">
        <v>0</v>
      </c>
      <c r="E22" s="452">
        <f t="shared" si="0"/>
        <v>0</v>
      </c>
      <c r="F22" s="440">
        <f t="shared" si="1"/>
        <v>0</v>
      </c>
      <c r="G22" s="441">
        <v>0</v>
      </c>
      <c r="H22" s="439">
        <v>0</v>
      </c>
      <c r="I22" s="442">
        <f t="shared" si="2"/>
        <v>0</v>
      </c>
      <c r="J22" s="443">
        <f t="shared" si="3"/>
        <v>0</v>
      </c>
      <c r="K22" s="442">
        <f t="shared" si="4"/>
        <v>0</v>
      </c>
      <c r="L22" s="444">
        <f t="shared" si="5"/>
        <v>0</v>
      </c>
      <c r="N22" s="445">
        <f t="shared" si="6"/>
        <v>0</v>
      </c>
      <c r="P22" s="441">
        <v>0</v>
      </c>
      <c r="Q22" s="442">
        <f t="shared" si="7"/>
        <v>0</v>
      </c>
    </row>
    <row r="23" spans="1:17">
      <c r="A23" s="437"/>
      <c r="B23" s="437"/>
      <c r="C23" s="438"/>
      <c r="D23" s="439">
        <v>0</v>
      </c>
      <c r="E23" s="452">
        <f t="shared" si="0"/>
        <v>0</v>
      </c>
      <c r="F23" s="440">
        <f t="shared" si="1"/>
        <v>0</v>
      </c>
      <c r="G23" s="441">
        <v>0</v>
      </c>
      <c r="H23" s="439">
        <v>0</v>
      </c>
      <c r="I23" s="442">
        <f t="shared" si="2"/>
        <v>0</v>
      </c>
      <c r="J23" s="443">
        <f t="shared" si="3"/>
        <v>0</v>
      </c>
      <c r="K23" s="442">
        <f t="shared" si="4"/>
        <v>0</v>
      </c>
      <c r="L23" s="444">
        <f t="shared" si="5"/>
        <v>0</v>
      </c>
      <c r="N23" s="445">
        <f t="shared" si="6"/>
        <v>0</v>
      </c>
      <c r="P23" s="441">
        <v>0</v>
      </c>
      <c r="Q23" s="442">
        <f t="shared" si="7"/>
        <v>0</v>
      </c>
    </row>
    <row r="24" spans="1:17">
      <c r="A24" s="437"/>
      <c r="B24" s="437"/>
      <c r="C24" s="438"/>
      <c r="D24" s="439">
        <v>0</v>
      </c>
      <c r="E24" s="452">
        <f t="shared" si="0"/>
        <v>0</v>
      </c>
      <c r="F24" s="440">
        <f t="shared" si="1"/>
        <v>0</v>
      </c>
      <c r="G24" s="441">
        <v>0</v>
      </c>
      <c r="H24" s="439">
        <v>0</v>
      </c>
      <c r="I24" s="442">
        <f t="shared" si="2"/>
        <v>0</v>
      </c>
      <c r="J24" s="443">
        <f t="shared" si="3"/>
        <v>0</v>
      </c>
      <c r="K24" s="442">
        <f t="shared" si="4"/>
        <v>0</v>
      </c>
      <c r="L24" s="444">
        <f t="shared" si="5"/>
        <v>0</v>
      </c>
      <c r="N24" s="445">
        <f t="shared" si="6"/>
        <v>0</v>
      </c>
      <c r="P24" s="441">
        <v>0</v>
      </c>
      <c r="Q24" s="442">
        <f t="shared" si="7"/>
        <v>0</v>
      </c>
    </row>
    <row r="25" spans="1:17">
      <c r="A25" s="437"/>
      <c r="B25" s="437"/>
      <c r="C25" s="438"/>
      <c r="D25" s="439">
        <v>0</v>
      </c>
      <c r="E25" s="452">
        <f t="shared" si="0"/>
        <v>0</v>
      </c>
      <c r="F25" s="440">
        <f t="shared" si="1"/>
        <v>0</v>
      </c>
      <c r="G25" s="441">
        <v>0</v>
      </c>
      <c r="H25" s="439">
        <v>0</v>
      </c>
      <c r="I25" s="442">
        <f t="shared" si="2"/>
        <v>0</v>
      </c>
      <c r="J25" s="443">
        <f t="shared" si="3"/>
        <v>0</v>
      </c>
      <c r="K25" s="442">
        <f t="shared" si="4"/>
        <v>0</v>
      </c>
      <c r="L25" s="444">
        <f t="shared" si="5"/>
        <v>0</v>
      </c>
      <c r="N25" s="445">
        <f t="shared" si="6"/>
        <v>0</v>
      </c>
      <c r="P25" s="441">
        <v>0</v>
      </c>
      <c r="Q25" s="442">
        <f t="shared" si="7"/>
        <v>0</v>
      </c>
    </row>
    <row r="26" spans="1:17">
      <c r="A26" s="437"/>
      <c r="B26" s="437"/>
      <c r="C26" s="438"/>
      <c r="D26" s="439">
        <v>0</v>
      </c>
      <c r="E26" s="452">
        <f t="shared" si="0"/>
        <v>0</v>
      </c>
      <c r="F26" s="440">
        <f t="shared" si="1"/>
        <v>0</v>
      </c>
      <c r="G26" s="441">
        <v>0</v>
      </c>
      <c r="H26" s="439">
        <v>0</v>
      </c>
      <c r="I26" s="442">
        <f t="shared" si="2"/>
        <v>0</v>
      </c>
      <c r="J26" s="443">
        <f t="shared" si="3"/>
        <v>0</v>
      </c>
      <c r="K26" s="442">
        <f t="shared" si="4"/>
        <v>0</v>
      </c>
      <c r="L26" s="444">
        <f t="shared" si="5"/>
        <v>0</v>
      </c>
      <c r="N26" s="445">
        <f t="shared" si="6"/>
        <v>0</v>
      </c>
      <c r="P26" s="441">
        <v>0</v>
      </c>
      <c r="Q26" s="442">
        <f t="shared" si="7"/>
        <v>0</v>
      </c>
    </row>
    <row r="27" spans="1:17">
      <c r="A27" s="437"/>
      <c r="B27" s="437"/>
      <c r="C27" s="438"/>
      <c r="D27" s="439">
        <v>0</v>
      </c>
      <c r="E27" s="452">
        <f t="shared" si="0"/>
        <v>0</v>
      </c>
      <c r="F27" s="440">
        <f t="shared" si="1"/>
        <v>0</v>
      </c>
      <c r="G27" s="441">
        <v>0</v>
      </c>
      <c r="H27" s="439">
        <v>0</v>
      </c>
      <c r="I27" s="442">
        <f t="shared" si="2"/>
        <v>0</v>
      </c>
      <c r="J27" s="443">
        <f t="shared" si="3"/>
        <v>0</v>
      </c>
      <c r="K27" s="442">
        <f t="shared" si="4"/>
        <v>0</v>
      </c>
      <c r="L27" s="444">
        <f t="shared" si="5"/>
        <v>0</v>
      </c>
      <c r="N27" s="445">
        <f t="shared" si="6"/>
        <v>0</v>
      </c>
      <c r="P27" s="441">
        <v>0</v>
      </c>
      <c r="Q27" s="442">
        <f t="shared" si="7"/>
        <v>0</v>
      </c>
    </row>
    <row r="29" spans="1:17">
      <c r="A29" s="446"/>
      <c r="B29" s="446" t="s">
        <v>9</v>
      </c>
      <c r="C29" s="447"/>
      <c r="D29" s="447"/>
      <c r="E29" s="447"/>
      <c r="F29" s="447"/>
      <c r="G29" s="447"/>
      <c r="H29" s="447"/>
      <c r="I29" s="447"/>
      <c r="J29" s="447"/>
      <c r="K29" s="447"/>
      <c r="L29" s="448"/>
      <c r="P29" s="449">
        <f>SUM(P12:P27)</f>
        <v>0</v>
      </c>
      <c r="Q29" s="450">
        <f>SUM(Q12:Q27)</f>
        <v>0</v>
      </c>
    </row>
    <row r="33" spans="18:18">
      <c r="R33" s="45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I145"/>
  <sheetViews>
    <sheetView showGridLines="0" showZeros="0" topLeftCell="A14" zoomScale="55" zoomScaleNormal="55" workbookViewId="0">
      <selection activeCell="B130" sqref="B130:H130"/>
    </sheetView>
  </sheetViews>
  <sheetFormatPr defaultColWidth="8.6640625" defaultRowHeight="14.1" customHeight="1"/>
  <cols>
    <col min="1" max="1" width="12.21875" style="17" customWidth="1"/>
    <col min="2" max="2" width="34.6640625" style="17" customWidth="1"/>
    <col min="3" max="3" width="25" style="17" bestFit="1" customWidth="1"/>
    <col min="4" max="4" width="21.109375" style="17" bestFit="1" customWidth="1"/>
    <col min="5" max="5" width="21.109375" style="25" bestFit="1" customWidth="1"/>
    <col min="6" max="6" width="26" style="25" bestFit="1" customWidth="1"/>
    <col min="7" max="8" width="21.109375" style="25" bestFit="1" customWidth="1"/>
    <col min="9" max="9" width="15.109375" style="25" bestFit="1" customWidth="1"/>
    <col min="10" max="10" width="14.6640625" style="25" bestFit="1" customWidth="1"/>
    <col min="11" max="11" width="21.5546875" style="25" customWidth="1"/>
    <col min="12" max="16" width="13.6640625" style="25" customWidth="1"/>
    <col min="17" max="17" width="17.21875" style="25" customWidth="1"/>
    <col min="18" max="18" width="13.6640625" style="25" customWidth="1"/>
    <col min="19" max="19" width="16.5546875" style="25" customWidth="1"/>
    <col min="20" max="20" width="13.6640625" style="25" customWidth="1"/>
    <col min="21" max="21" width="14.6640625" style="25" bestFit="1" customWidth="1"/>
    <col min="22" max="24" width="13.6640625" style="25" customWidth="1"/>
    <col min="25" max="29" width="13.33203125" style="25" customWidth="1"/>
    <col min="30" max="30" width="14.77734375" style="25" customWidth="1"/>
    <col min="31" max="34" width="13.33203125" style="25" customWidth="1"/>
    <col min="35" max="16384" width="8.6640625" style="17"/>
  </cols>
  <sheetData>
    <row r="1" spans="1:35" ht="14.1" customHeight="1">
      <c r="B1" s="306" t="s">
        <v>23</v>
      </c>
      <c r="F1" s="390" t="s">
        <v>205</v>
      </c>
      <c r="G1" s="391"/>
      <c r="H1" s="18"/>
      <c r="K1" s="457" t="s">
        <v>204</v>
      </c>
      <c r="L1" s="384"/>
      <c r="M1" s="384"/>
      <c r="N1" s="384"/>
      <c r="O1" s="384"/>
      <c r="P1" s="385"/>
      <c r="Q1" s="463" t="e">
        <f>I144</f>
        <v>#DIV/0!</v>
      </c>
    </row>
    <row r="2" spans="1:35" ht="14.1" customHeight="1">
      <c r="F2" s="392"/>
      <c r="G2" s="393" t="s">
        <v>206</v>
      </c>
      <c r="H2" s="18"/>
      <c r="K2" s="458" t="s">
        <v>10</v>
      </c>
      <c r="L2" s="459"/>
      <c r="M2" s="459"/>
      <c r="N2" s="459"/>
      <c r="O2" s="459"/>
      <c r="P2" s="460">
        <v>0.21</v>
      </c>
      <c r="Q2" s="461" t="e">
        <f>P2*Q1</f>
        <v>#DIV/0!</v>
      </c>
    </row>
    <row r="3" spans="1:35" ht="14.1" customHeight="1">
      <c r="B3" s="28" t="s">
        <v>27</v>
      </c>
      <c r="C3" s="55" t="s">
        <v>612</v>
      </c>
      <c r="D3" s="28"/>
      <c r="E3" s="18"/>
      <c r="F3" s="18"/>
      <c r="H3" s="18"/>
      <c r="I3" s="18"/>
      <c r="J3" s="18"/>
      <c r="K3" s="458" t="s">
        <v>24</v>
      </c>
      <c r="L3" s="459"/>
      <c r="M3" s="459"/>
      <c r="N3" s="459"/>
      <c r="O3" s="459"/>
      <c r="P3" s="459"/>
      <c r="Q3" s="462" t="e">
        <f>Q1+Q2</f>
        <v>#DIV/0!</v>
      </c>
      <c r="AG3" s="18"/>
      <c r="AH3" s="18"/>
    </row>
    <row r="4" spans="1:35" ht="14.1" customHeight="1">
      <c r="B4" s="28" t="s">
        <v>14</v>
      </c>
      <c r="C4" s="55" t="str">
        <f ca="1">MID(CELL("bestandsnaam",$C$13),SEARCH("]",CELL("bestandsnaam",$C$13),1)+1,256)</f>
        <v>2-Kosten per locatie</v>
      </c>
      <c r="D4" s="55"/>
      <c r="E4" s="18"/>
      <c r="F4" s="390" t="s">
        <v>209</v>
      </c>
      <c r="G4" s="391"/>
      <c r="H4" s="18"/>
      <c r="I4" s="18"/>
      <c r="J4" s="18"/>
      <c r="K4" s="459"/>
      <c r="L4" s="459"/>
      <c r="M4" s="459"/>
      <c r="N4" s="459"/>
      <c r="O4" s="459"/>
      <c r="P4" s="459"/>
      <c r="Q4" s="459"/>
      <c r="AG4" s="18"/>
      <c r="AH4" s="18"/>
    </row>
    <row r="5" spans="1:35" ht="14.1" customHeight="1">
      <c r="B5" s="28" t="s">
        <v>73</v>
      </c>
      <c r="C5" s="55" t="s">
        <v>613</v>
      </c>
      <c r="D5" s="28"/>
      <c r="E5" s="18"/>
      <c r="F5" s="405"/>
      <c r="G5" s="393" t="s">
        <v>210</v>
      </c>
      <c r="H5" s="18"/>
      <c r="I5" s="18"/>
      <c r="J5" s="18"/>
      <c r="K5" s="387" t="s">
        <v>214</v>
      </c>
      <c r="L5" s="388"/>
      <c r="M5" s="388"/>
      <c r="N5" s="388"/>
      <c r="O5" s="388"/>
      <c r="P5" s="388"/>
      <c r="Q5" s="389">
        <v>164500</v>
      </c>
      <c r="AG5" s="18"/>
      <c r="AH5" s="18"/>
    </row>
    <row r="6" spans="1:35" ht="14.1" customHeight="1">
      <c r="B6" s="28" t="s">
        <v>196</v>
      </c>
      <c r="C6" s="55" t="s">
        <v>614</v>
      </c>
      <c r="D6" s="28"/>
      <c r="E6" s="18"/>
      <c r="F6" s="18"/>
      <c r="G6" s="18"/>
      <c r="H6" s="18"/>
      <c r="I6" s="18"/>
      <c r="J6" s="18"/>
      <c r="K6" s="387" t="s">
        <v>215</v>
      </c>
      <c r="L6" s="388"/>
      <c r="M6" s="388"/>
      <c r="N6" s="388"/>
      <c r="O6" s="388"/>
      <c r="P6" s="388"/>
      <c r="Q6" s="389">
        <f>Q5*0.9</f>
        <v>148050</v>
      </c>
      <c r="AG6" s="18"/>
      <c r="AH6" s="18"/>
    </row>
    <row r="7" spans="1:35" ht="14.1" customHeight="1">
      <c r="B7" s="28" t="s">
        <v>174</v>
      </c>
      <c r="C7" s="418"/>
      <c r="D7" s="410"/>
      <c r="E7" s="18"/>
      <c r="F7" s="18"/>
      <c r="G7" s="18"/>
      <c r="H7" s="18"/>
      <c r="I7" s="18"/>
      <c r="J7" s="18"/>
      <c r="K7" s="18"/>
      <c r="L7" s="18"/>
      <c r="W7" s="18"/>
      <c r="X7" s="17"/>
      <c r="Y7" s="17"/>
      <c r="Z7" s="17"/>
      <c r="AG7" s="18"/>
      <c r="AH7" s="18"/>
    </row>
    <row r="8" spans="1:35" ht="14.1" customHeight="1">
      <c r="B8" s="28" t="s">
        <v>11</v>
      </c>
      <c r="C8" s="29">
        <v>45474</v>
      </c>
      <c r="D8" s="28"/>
      <c r="E8" s="18"/>
      <c r="F8" s="18"/>
      <c r="G8" s="18"/>
      <c r="H8" s="18"/>
      <c r="I8" s="18"/>
      <c r="J8" s="18"/>
      <c r="K8" s="529"/>
      <c r="L8" s="530"/>
      <c r="M8" s="530"/>
      <c r="N8" s="530"/>
      <c r="O8" s="530"/>
      <c r="P8" s="530"/>
      <c r="Q8" s="531"/>
      <c r="W8" s="18"/>
      <c r="X8" s="17"/>
      <c r="Y8" s="17"/>
      <c r="Z8" s="17"/>
      <c r="AA8" s="386"/>
      <c r="AB8" s="386"/>
      <c r="AC8" s="386"/>
      <c r="AD8" s="386"/>
      <c r="AE8" s="386"/>
      <c r="AF8" s="386"/>
      <c r="AG8" s="18"/>
      <c r="AH8" s="18"/>
    </row>
    <row r="9" spans="1:35" ht="14.1" customHeight="1">
      <c r="B9" s="28" t="s">
        <v>246</v>
      </c>
      <c r="C9" s="477" t="s">
        <v>247</v>
      </c>
      <c r="D9" s="28"/>
      <c r="E9" s="18"/>
      <c r="F9" s="18"/>
      <c r="G9" s="18"/>
      <c r="H9" s="18"/>
      <c r="I9" s="18"/>
      <c r="J9" s="18"/>
      <c r="K9" s="471"/>
      <c r="M9" s="18"/>
      <c r="N9" s="18"/>
      <c r="Q9" s="18"/>
      <c r="R9" s="18"/>
      <c r="W9" s="18"/>
      <c r="X9" s="17"/>
      <c r="Y9" s="17"/>
      <c r="Z9" s="17"/>
      <c r="AA9" s="17"/>
      <c r="AB9" s="17"/>
      <c r="AC9" s="17"/>
      <c r="AD9" s="17"/>
      <c r="AE9" s="17"/>
      <c r="AF9" s="17"/>
      <c r="AG9" s="18"/>
      <c r="AH9" s="18"/>
    </row>
    <row r="10" spans="1:35" ht="14.1" customHeight="1">
      <c r="B10" s="28"/>
      <c r="C10" s="28"/>
      <c r="D10" s="28"/>
      <c r="E10" s="18"/>
      <c r="F10" s="18"/>
      <c r="G10" s="18"/>
      <c r="H10" s="18"/>
      <c r="I10" s="18"/>
      <c r="J10" s="18"/>
      <c r="K10" s="471"/>
      <c r="L10" s="18"/>
      <c r="M10" s="18"/>
      <c r="N10" s="18"/>
      <c r="O10" s="18"/>
      <c r="P10" s="18"/>
      <c r="Q10" s="18"/>
      <c r="R10" s="18"/>
      <c r="S10" s="18"/>
      <c r="T10" s="18"/>
      <c r="U10" s="18"/>
      <c r="V10" s="18"/>
      <c r="W10" s="18"/>
      <c r="X10" s="18"/>
      <c r="Y10" s="18"/>
      <c r="Z10" s="18"/>
      <c r="AA10" s="18"/>
      <c r="AB10" s="18"/>
      <c r="AC10" s="18"/>
      <c r="AD10" s="18"/>
      <c r="AE10" s="18"/>
      <c r="AF10" s="18"/>
      <c r="AG10" s="18"/>
      <c r="AH10" s="18"/>
    </row>
    <row r="11" spans="1:35" ht="14.1" customHeight="1">
      <c r="B11" s="28"/>
      <c r="C11" s="28"/>
      <c r="D11" s="28"/>
      <c r="E11" s="18"/>
      <c r="F11" s="18"/>
      <c r="G11" s="18"/>
      <c r="H11" s="18"/>
      <c r="I11" s="18"/>
      <c r="J11" s="18"/>
      <c r="K11" s="471"/>
      <c r="L11" s="18"/>
      <c r="M11" s="18"/>
      <c r="N11" s="18"/>
      <c r="O11" s="18"/>
      <c r="P11" s="18"/>
      <c r="Q11" s="18"/>
      <c r="R11" s="18"/>
      <c r="S11" s="18"/>
      <c r="T11" s="18"/>
      <c r="U11" s="18"/>
      <c r="V11" s="18"/>
      <c r="W11" s="18"/>
      <c r="X11" s="18"/>
      <c r="Y11" s="18"/>
      <c r="Z11" s="18"/>
      <c r="AA11" s="18"/>
      <c r="AB11" s="18"/>
      <c r="AC11" s="18"/>
      <c r="AD11" s="18"/>
      <c r="AE11" s="18"/>
      <c r="AF11" s="18"/>
      <c r="AG11" s="18"/>
      <c r="AH11" s="18"/>
    </row>
    <row r="12" spans="1:35" ht="14.1" customHeight="1">
      <c r="D12" s="29"/>
      <c r="K12" s="476"/>
      <c r="AB12" s="18"/>
      <c r="AC12" s="18"/>
      <c r="AD12" s="18"/>
      <c r="AE12" s="18"/>
      <c r="AF12" s="18"/>
      <c r="AG12" s="18"/>
      <c r="AH12" s="18"/>
    </row>
    <row r="13" spans="1:35" ht="14.1" customHeight="1">
      <c r="B13" s="20"/>
      <c r="C13" s="20"/>
      <c r="D13" s="20"/>
      <c r="E13" s="20"/>
      <c r="F13" s="20"/>
      <c r="G13" s="20"/>
      <c r="H13" s="20"/>
      <c r="I13" s="20"/>
      <c r="J13" s="20"/>
      <c r="K13" s="532"/>
      <c r="L13" s="532"/>
      <c r="M13" s="532"/>
      <c r="N13" s="532"/>
      <c r="O13" s="532"/>
      <c r="P13" s="532"/>
      <c r="Q13" s="532"/>
      <c r="R13" s="532"/>
      <c r="S13" s="532"/>
      <c r="T13" s="532"/>
      <c r="U13" s="532"/>
      <c r="V13" s="532"/>
      <c r="W13" s="532"/>
      <c r="X13" s="532"/>
      <c r="Y13" s="532"/>
      <c r="Z13" s="532"/>
      <c r="AA13" s="532"/>
      <c r="AB13" s="532"/>
      <c r="AC13" s="18"/>
      <c r="AD13" s="18"/>
      <c r="AE13" s="18"/>
      <c r="AF13" s="18"/>
      <c r="AG13" s="18"/>
      <c r="AH13" s="18"/>
      <c r="AI13" s="18"/>
    </row>
    <row r="14" spans="1:35" ht="64.5" customHeight="1">
      <c r="A14" s="353" t="s">
        <v>299</v>
      </c>
      <c r="B14" s="353" t="s">
        <v>91</v>
      </c>
      <c r="C14" s="354" t="s">
        <v>159</v>
      </c>
      <c r="D14" s="371" t="s">
        <v>213</v>
      </c>
      <c r="E14" s="421" t="s">
        <v>211</v>
      </c>
      <c r="F14" s="355" t="s">
        <v>187</v>
      </c>
      <c r="G14" s="355" t="s">
        <v>237</v>
      </c>
      <c r="H14" s="355" t="s">
        <v>160</v>
      </c>
      <c r="I14" s="18"/>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row>
    <row r="15" spans="1:35" ht="13.2">
      <c r="A15" s="487" t="s">
        <v>528</v>
      </c>
      <c r="B15" s="73" t="s">
        <v>529</v>
      </c>
      <c r="C15" s="424">
        <f>SUMIF('4-Basis ruimtestaat'!B:B,'2-Kosten per locatie'!B15,'4-Basis ruimtestaat'!J:J)</f>
        <v>0</v>
      </c>
      <c r="D15" s="394"/>
      <c r="E15" s="426">
        <f>_xlfn.MAXIFS('4-Basis ruimtestaat'!L:L,'4-Basis ruimtestaat'!B:B,'2-Kosten per locatie'!B15)</f>
        <v>0</v>
      </c>
      <c r="F15" s="422">
        <f>SUMIF('4-Basis ruimtestaat'!B:B,'2-Kosten per locatie'!B15,'4-Basis ruimtestaat'!M:M)</f>
        <v>0</v>
      </c>
      <c r="G15" s="427">
        <f t="shared" ref="G15:G46" si="0">IF(F15&lt;(E15*$F$2),E15*$F$2-F15,0)</f>
        <v>0</v>
      </c>
      <c r="H15" s="422">
        <f t="shared" ref="H15:H46" si="1">F15*$F$5</f>
        <v>0</v>
      </c>
      <c r="I15" s="18"/>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row>
    <row r="16" spans="1:35" ht="13.2">
      <c r="A16" s="487" t="s">
        <v>530</v>
      </c>
      <c r="B16" s="73" t="s">
        <v>532</v>
      </c>
      <c r="C16" s="424">
        <f>SUMIF('4-Basis ruimtestaat'!B:B,'2-Kosten per locatie'!B16,'4-Basis ruimtestaat'!J:J)</f>
        <v>0</v>
      </c>
      <c r="D16" s="394"/>
      <c r="E16" s="426">
        <f>_xlfn.MAXIFS('4-Basis ruimtestaat'!L:L,'4-Basis ruimtestaat'!B:B,'2-Kosten per locatie'!B16)</f>
        <v>0</v>
      </c>
      <c r="F16" s="422">
        <f>SUMIF('4-Basis ruimtestaat'!B:B,'2-Kosten per locatie'!B16,'4-Basis ruimtestaat'!M:M)</f>
        <v>0</v>
      </c>
      <c r="G16" s="427">
        <f t="shared" si="0"/>
        <v>0</v>
      </c>
      <c r="H16" s="422">
        <f t="shared" si="1"/>
        <v>0</v>
      </c>
      <c r="I16" s="18"/>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row>
    <row r="17" spans="1:34" ht="13.2">
      <c r="A17" s="487" t="s">
        <v>531</v>
      </c>
      <c r="B17" s="73" t="s">
        <v>533</v>
      </c>
      <c r="C17" s="424">
        <f>SUMIF('4-Basis ruimtestaat'!B:B,'2-Kosten per locatie'!B17,'4-Basis ruimtestaat'!J:J)</f>
        <v>0</v>
      </c>
      <c r="D17" s="394"/>
      <c r="E17" s="426">
        <f>_xlfn.MAXIFS('4-Basis ruimtestaat'!L:L,'4-Basis ruimtestaat'!B:B,'2-Kosten per locatie'!B17)</f>
        <v>0</v>
      </c>
      <c r="F17" s="422">
        <f>SUMIF('4-Basis ruimtestaat'!B:B,'2-Kosten per locatie'!B17,'4-Basis ruimtestaat'!M:M)</f>
        <v>0</v>
      </c>
      <c r="G17" s="427">
        <f t="shared" si="0"/>
        <v>0</v>
      </c>
      <c r="H17" s="422">
        <f t="shared" si="1"/>
        <v>0</v>
      </c>
      <c r="I17" s="18"/>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row>
    <row r="18" spans="1:34" ht="13.2">
      <c r="A18" s="487" t="s">
        <v>534</v>
      </c>
      <c r="B18" s="499" t="s">
        <v>535</v>
      </c>
      <c r="C18" s="424">
        <f>SUMIF('4-Basis ruimtestaat'!B:B,'2-Kosten per locatie'!B18,'4-Basis ruimtestaat'!J:J)</f>
        <v>0</v>
      </c>
      <c r="D18" s="394"/>
      <c r="E18" s="426">
        <f>_xlfn.MAXIFS('4-Basis ruimtestaat'!L:L,'4-Basis ruimtestaat'!B:B,'2-Kosten per locatie'!B18)</f>
        <v>0</v>
      </c>
      <c r="F18" s="422">
        <f>SUMIF('4-Basis ruimtestaat'!B:B,'2-Kosten per locatie'!B18,'4-Basis ruimtestaat'!M:M)</f>
        <v>0</v>
      </c>
      <c r="G18" s="427">
        <f t="shared" si="0"/>
        <v>0</v>
      </c>
      <c r="H18" s="422">
        <f t="shared" si="1"/>
        <v>0</v>
      </c>
      <c r="I18" s="18"/>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row>
    <row r="19" spans="1:34" s="22" customFormat="1" ht="15" customHeight="1">
      <c r="A19" s="487" t="s">
        <v>280</v>
      </c>
      <c r="B19" s="73" t="s">
        <v>305</v>
      </c>
      <c r="C19" s="424">
        <f>SUMIF('4-Basis ruimtestaat'!B:B,'2-Kosten per locatie'!B19,'4-Basis ruimtestaat'!J:J)</f>
        <v>257.15999999999997</v>
      </c>
      <c r="D19" s="394"/>
      <c r="E19" s="426">
        <f>_xlfn.MAXIFS('4-Basis ruimtestaat'!L:L,'4-Basis ruimtestaat'!B:B,'2-Kosten per locatie'!B19)</f>
        <v>80</v>
      </c>
      <c r="F19" s="422" t="e">
        <f>SUMIF('4-Basis ruimtestaat'!B:B,'2-Kosten per locatie'!B19,'4-Basis ruimtestaat'!M:M)</f>
        <v>#DIV/0!</v>
      </c>
      <c r="G19" s="427" t="e">
        <f t="shared" si="0"/>
        <v>#DIV/0!</v>
      </c>
      <c r="H19" s="422" t="e">
        <f t="shared" si="1"/>
        <v>#DIV/0!</v>
      </c>
      <c r="I19" s="18"/>
    </row>
    <row r="20" spans="1:34" ht="15" customHeight="1">
      <c r="A20" s="487" t="s">
        <v>283</v>
      </c>
      <c r="B20" s="73" t="s">
        <v>306</v>
      </c>
      <c r="C20" s="424">
        <f>SUMIF('4-Basis ruimtestaat'!B:B,'2-Kosten per locatie'!B20,'4-Basis ruimtestaat'!J:J)</f>
        <v>470.91</v>
      </c>
      <c r="D20" s="394"/>
      <c r="E20" s="426">
        <f>_xlfn.MAXIFS('4-Basis ruimtestaat'!L:L,'4-Basis ruimtestaat'!B:B,'2-Kosten per locatie'!B20)</f>
        <v>200</v>
      </c>
      <c r="F20" s="422" t="e">
        <f>SUMIF('4-Basis ruimtestaat'!B:B,'2-Kosten per locatie'!B20,'4-Basis ruimtestaat'!M:M)</f>
        <v>#DIV/0!</v>
      </c>
      <c r="G20" s="427" t="e">
        <f t="shared" si="0"/>
        <v>#DIV/0!</v>
      </c>
      <c r="H20" s="422" t="e">
        <f t="shared" si="1"/>
        <v>#DIV/0!</v>
      </c>
      <c r="I20" s="18"/>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row>
    <row r="21" spans="1:34" ht="15" customHeight="1">
      <c r="A21" s="487" t="s">
        <v>300</v>
      </c>
      <c r="B21" s="73" t="s">
        <v>307</v>
      </c>
      <c r="C21" s="424">
        <f>SUMIF('4-Basis ruimtestaat'!B:B,'2-Kosten per locatie'!B21,'4-Basis ruimtestaat'!J:J)</f>
        <v>459.99000000000007</v>
      </c>
      <c r="D21" s="394"/>
      <c r="E21" s="426">
        <f>_xlfn.MAXIFS('4-Basis ruimtestaat'!L:L,'4-Basis ruimtestaat'!B:B,'2-Kosten per locatie'!B21)</f>
        <v>200</v>
      </c>
      <c r="F21" s="422" t="e">
        <f>SUMIF('4-Basis ruimtestaat'!B:B,'2-Kosten per locatie'!B21,'4-Basis ruimtestaat'!M:M)</f>
        <v>#DIV/0!</v>
      </c>
      <c r="G21" s="427" t="e">
        <f t="shared" si="0"/>
        <v>#DIV/0!</v>
      </c>
      <c r="H21" s="422" t="e">
        <f t="shared" si="1"/>
        <v>#DIV/0!</v>
      </c>
      <c r="I21" s="18"/>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row>
    <row r="22" spans="1:34" ht="15" customHeight="1">
      <c r="A22" s="487" t="s">
        <v>308</v>
      </c>
      <c r="B22" s="21" t="s">
        <v>309</v>
      </c>
      <c r="C22" s="424">
        <f>SUMIF('4-Basis ruimtestaat'!B:B,'2-Kosten per locatie'!B22,'4-Basis ruimtestaat'!J:J)</f>
        <v>390.27</v>
      </c>
      <c r="D22" s="394"/>
      <c r="E22" s="426">
        <f>_xlfn.MAXIFS('4-Basis ruimtestaat'!L:L,'4-Basis ruimtestaat'!B:B,'2-Kosten per locatie'!B22)</f>
        <v>200</v>
      </c>
      <c r="F22" s="422" t="e">
        <f>SUMIF('4-Basis ruimtestaat'!B:B,'2-Kosten per locatie'!B22,'4-Basis ruimtestaat'!M:M)</f>
        <v>#DIV/0!</v>
      </c>
      <c r="G22" s="427" t="e">
        <f t="shared" si="0"/>
        <v>#DIV/0!</v>
      </c>
      <c r="H22" s="422" t="e">
        <f t="shared" si="1"/>
        <v>#DIV/0!</v>
      </c>
      <c r="I22" s="18"/>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row>
    <row r="23" spans="1:34" ht="15" customHeight="1">
      <c r="A23" s="487" t="s">
        <v>537</v>
      </c>
      <c r="B23" s="21" t="s">
        <v>536</v>
      </c>
      <c r="C23" s="424">
        <f>SUMIF('4-Basis ruimtestaat'!B:B,'2-Kosten per locatie'!B23,'4-Basis ruimtestaat'!J:J)</f>
        <v>0</v>
      </c>
      <c r="D23" s="394"/>
      <c r="E23" s="426">
        <f>_xlfn.MAXIFS('4-Basis ruimtestaat'!L:L,'4-Basis ruimtestaat'!B:B,'2-Kosten per locatie'!B23)</f>
        <v>0</v>
      </c>
      <c r="F23" s="422">
        <f>SUMIF('4-Basis ruimtestaat'!B:B,'2-Kosten per locatie'!B23,'4-Basis ruimtestaat'!M:M)</f>
        <v>0</v>
      </c>
      <c r="G23" s="427">
        <f t="shared" si="0"/>
        <v>0</v>
      </c>
      <c r="H23" s="422">
        <f t="shared" si="1"/>
        <v>0</v>
      </c>
      <c r="I23" s="18"/>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row>
    <row r="24" spans="1:34" ht="15" customHeight="1">
      <c r="A24" s="487" t="s">
        <v>538</v>
      </c>
      <c r="B24" s="485" t="s">
        <v>539</v>
      </c>
      <c r="C24" s="424">
        <f>SUMIF('4-Basis ruimtestaat'!B:B,'2-Kosten per locatie'!B24,'4-Basis ruimtestaat'!J:J)</f>
        <v>0</v>
      </c>
      <c r="D24" s="394"/>
      <c r="E24" s="426">
        <f>_xlfn.MAXIFS('4-Basis ruimtestaat'!L:L,'4-Basis ruimtestaat'!B:B,'2-Kosten per locatie'!B24)</f>
        <v>0</v>
      </c>
      <c r="F24" s="422">
        <f>SUMIF('4-Basis ruimtestaat'!B:B,'2-Kosten per locatie'!B24,'4-Basis ruimtestaat'!M:M)</f>
        <v>0</v>
      </c>
      <c r="G24" s="427">
        <f t="shared" si="0"/>
        <v>0</v>
      </c>
      <c r="H24" s="422">
        <f t="shared" si="1"/>
        <v>0</v>
      </c>
      <c r="I24" s="18"/>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row>
    <row r="25" spans="1:34" ht="15" customHeight="1">
      <c r="A25" s="487" t="s">
        <v>540</v>
      </c>
      <c r="B25" s="485" t="s">
        <v>547</v>
      </c>
      <c r="C25" s="424">
        <f>SUMIF('4-Basis ruimtestaat'!B:B,'2-Kosten per locatie'!B25,'4-Basis ruimtestaat'!J:J)</f>
        <v>0</v>
      </c>
      <c r="D25" s="394"/>
      <c r="E25" s="426">
        <f>_xlfn.MAXIFS('4-Basis ruimtestaat'!L:L,'4-Basis ruimtestaat'!B:B,'2-Kosten per locatie'!B25)</f>
        <v>0</v>
      </c>
      <c r="F25" s="422">
        <f>SUMIF('4-Basis ruimtestaat'!B:B,'2-Kosten per locatie'!B25,'4-Basis ruimtestaat'!M:M)</f>
        <v>0</v>
      </c>
      <c r="G25" s="427">
        <f t="shared" si="0"/>
        <v>0</v>
      </c>
      <c r="H25" s="422">
        <f t="shared" si="1"/>
        <v>0</v>
      </c>
      <c r="I25" s="18"/>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row>
    <row r="26" spans="1:34" ht="15" customHeight="1">
      <c r="A26" s="487" t="s">
        <v>541</v>
      </c>
      <c r="B26" s="485" t="s">
        <v>548</v>
      </c>
      <c r="C26" s="424">
        <f>SUMIF('4-Basis ruimtestaat'!B:B,'2-Kosten per locatie'!B26,'4-Basis ruimtestaat'!J:J)</f>
        <v>0</v>
      </c>
      <c r="D26" s="394"/>
      <c r="E26" s="426">
        <f>_xlfn.MAXIFS('4-Basis ruimtestaat'!L:L,'4-Basis ruimtestaat'!B:B,'2-Kosten per locatie'!B26)</f>
        <v>0</v>
      </c>
      <c r="F26" s="422">
        <f>SUMIF('4-Basis ruimtestaat'!B:B,'2-Kosten per locatie'!B26,'4-Basis ruimtestaat'!M:M)</f>
        <v>0</v>
      </c>
      <c r="G26" s="427">
        <f t="shared" si="0"/>
        <v>0</v>
      </c>
      <c r="H26" s="422">
        <f t="shared" si="1"/>
        <v>0</v>
      </c>
      <c r="I26" s="18"/>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row>
    <row r="27" spans="1:34" ht="15" customHeight="1">
      <c r="A27" s="487" t="s">
        <v>542</v>
      </c>
      <c r="B27" s="485" t="s">
        <v>549</v>
      </c>
      <c r="C27" s="424">
        <f>SUMIF('4-Basis ruimtestaat'!B:B,'2-Kosten per locatie'!B27,'4-Basis ruimtestaat'!J:J)</f>
        <v>0</v>
      </c>
      <c r="D27" s="394"/>
      <c r="E27" s="426">
        <f>_xlfn.MAXIFS('4-Basis ruimtestaat'!L:L,'4-Basis ruimtestaat'!B:B,'2-Kosten per locatie'!B27)</f>
        <v>0</v>
      </c>
      <c r="F27" s="422">
        <f>SUMIF('4-Basis ruimtestaat'!B:B,'2-Kosten per locatie'!B27,'4-Basis ruimtestaat'!M:M)</f>
        <v>0</v>
      </c>
      <c r="G27" s="427">
        <f t="shared" si="0"/>
        <v>0</v>
      </c>
      <c r="H27" s="422">
        <f t="shared" si="1"/>
        <v>0</v>
      </c>
      <c r="I27" s="18"/>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row>
    <row r="28" spans="1:34" ht="15" customHeight="1">
      <c r="A28" s="487" t="s">
        <v>543</v>
      </c>
      <c r="B28" s="485" t="s">
        <v>550</v>
      </c>
      <c r="C28" s="424">
        <f>SUMIF('4-Basis ruimtestaat'!B:B,'2-Kosten per locatie'!B28,'4-Basis ruimtestaat'!J:J)</f>
        <v>0</v>
      </c>
      <c r="D28" s="394"/>
      <c r="E28" s="426">
        <f>_xlfn.MAXIFS('4-Basis ruimtestaat'!L:L,'4-Basis ruimtestaat'!B:B,'2-Kosten per locatie'!B28)</f>
        <v>0</v>
      </c>
      <c r="F28" s="422">
        <f>SUMIF('4-Basis ruimtestaat'!B:B,'2-Kosten per locatie'!B28,'4-Basis ruimtestaat'!M:M)</f>
        <v>0</v>
      </c>
      <c r="G28" s="427">
        <f t="shared" si="0"/>
        <v>0</v>
      </c>
      <c r="H28" s="422">
        <f t="shared" si="1"/>
        <v>0</v>
      </c>
      <c r="I28" s="18"/>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row>
    <row r="29" spans="1:34" ht="15" customHeight="1">
      <c r="A29" s="487" t="s">
        <v>544</v>
      </c>
      <c r="B29" s="485" t="s">
        <v>551</v>
      </c>
      <c r="C29" s="424">
        <f>SUMIF('4-Basis ruimtestaat'!B:B,'2-Kosten per locatie'!B29,'4-Basis ruimtestaat'!J:J)</f>
        <v>0</v>
      </c>
      <c r="D29" s="394"/>
      <c r="E29" s="426">
        <f>_xlfn.MAXIFS('4-Basis ruimtestaat'!L:L,'4-Basis ruimtestaat'!B:B,'2-Kosten per locatie'!B29)</f>
        <v>0</v>
      </c>
      <c r="F29" s="422">
        <f>SUMIF('4-Basis ruimtestaat'!B:B,'2-Kosten per locatie'!B29,'4-Basis ruimtestaat'!M:M)</f>
        <v>0</v>
      </c>
      <c r="G29" s="427">
        <f t="shared" si="0"/>
        <v>0</v>
      </c>
      <c r="H29" s="422">
        <f t="shared" si="1"/>
        <v>0</v>
      </c>
      <c r="I29" s="18"/>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row>
    <row r="30" spans="1:34" ht="15" customHeight="1">
      <c r="A30" s="487" t="s">
        <v>545</v>
      </c>
      <c r="B30" s="485" t="s">
        <v>552</v>
      </c>
      <c r="C30" s="424">
        <f>SUMIF('4-Basis ruimtestaat'!B:B,'2-Kosten per locatie'!B30,'4-Basis ruimtestaat'!J:J)</f>
        <v>0</v>
      </c>
      <c r="D30" s="394"/>
      <c r="E30" s="426">
        <f>_xlfn.MAXIFS('4-Basis ruimtestaat'!L:L,'4-Basis ruimtestaat'!B:B,'2-Kosten per locatie'!B30)</f>
        <v>0</v>
      </c>
      <c r="F30" s="422">
        <f>SUMIF('4-Basis ruimtestaat'!B:B,'2-Kosten per locatie'!B30,'4-Basis ruimtestaat'!M:M)</f>
        <v>0</v>
      </c>
      <c r="G30" s="427">
        <f t="shared" si="0"/>
        <v>0</v>
      </c>
      <c r="H30" s="422">
        <f t="shared" si="1"/>
        <v>0</v>
      </c>
      <c r="I30" s="18"/>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row>
    <row r="31" spans="1:34" ht="15" customHeight="1">
      <c r="A31" s="487" t="s">
        <v>546</v>
      </c>
      <c r="B31" s="485" t="s">
        <v>553</v>
      </c>
      <c r="C31" s="424">
        <f>SUMIF('4-Basis ruimtestaat'!B:B,'2-Kosten per locatie'!B31,'4-Basis ruimtestaat'!J:J)</f>
        <v>0</v>
      </c>
      <c r="D31" s="394"/>
      <c r="E31" s="426">
        <f>_xlfn.MAXIFS('4-Basis ruimtestaat'!L:L,'4-Basis ruimtestaat'!B:B,'2-Kosten per locatie'!B31)</f>
        <v>0</v>
      </c>
      <c r="F31" s="422">
        <f>SUMIF('4-Basis ruimtestaat'!B:B,'2-Kosten per locatie'!B31,'4-Basis ruimtestaat'!M:M)</f>
        <v>0</v>
      </c>
      <c r="G31" s="427">
        <f t="shared" si="0"/>
        <v>0</v>
      </c>
      <c r="H31" s="422">
        <f t="shared" si="1"/>
        <v>0</v>
      </c>
      <c r="I31" s="18"/>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row>
    <row r="32" spans="1:34" ht="15" customHeight="1">
      <c r="A32" s="487" t="s">
        <v>315</v>
      </c>
      <c r="B32" s="21" t="s">
        <v>316</v>
      </c>
      <c r="C32" s="424">
        <f>SUMIF('4-Basis ruimtestaat'!B:B,'2-Kosten per locatie'!B32,'4-Basis ruimtestaat'!J:J)</f>
        <v>214.07000000000002</v>
      </c>
      <c r="D32" s="394"/>
      <c r="E32" s="426">
        <f>_xlfn.MAXIFS('4-Basis ruimtestaat'!L:L,'4-Basis ruimtestaat'!B:B,'2-Kosten per locatie'!B32)</f>
        <v>156</v>
      </c>
      <c r="F32" s="422" t="e">
        <f>SUMIF('4-Basis ruimtestaat'!B:B,'2-Kosten per locatie'!B32,'4-Basis ruimtestaat'!M:M)</f>
        <v>#DIV/0!</v>
      </c>
      <c r="G32" s="427" t="e">
        <f t="shared" si="0"/>
        <v>#DIV/0!</v>
      </c>
      <c r="H32" s="422" t="e">
        <f t="shared" si="1"/>
        <v>#DIV/0!</v>
      </c>
      <c r="I32" s="18"/>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row>
    <row r="33" spans="1:34" ht="15" customHeight="1">
      <c r="A33" s="487" t="s">
        <v>554</v>
      </c>
      <c r="B33" s="485" t="s">
        <v>555</v>
      </c>
      <c r="C33" s="424">
        <f>SUMIF('4-Basis ruimtestaat'!B:B,'2-Kosten per locatie'!B33,'4-Basis ruimtestaat'!J:J)</f>
        <v>0</v>
      </c>
      <c r="D33" s="394"/>
      <c r="E33" s="426">
        <f>_xlfn.MAXIFS('4-Basis ruimtestaat'!L:L,'4-Basis ruimtestaat'!B:B,'2-Kosten per locatie'!B33)</f>
        <v>0</v>
      </c>
      <c r="F33" s="422">
        <f>SUMIF('4-Basis ruimtestaat'!B:B,'2-Kosten per locatie'!B33,'4-Basis ruimtestaat'!M:M)</f>
        <v>0</v>
      </c>
      <c r="G33" s="427">
        <f t="shared" si="0"/>
        <v>0</v>
      </c>
      <c r="H33" s="422">
        <f t="shared" si="1"/>
        <v>0</v>
      </c>
      <c r="I33" s="18"/>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4" ht="15" customHeight="1">
      <c r="A34" s="487" t="s">
        <v>327</v>
      </c>
      <c r="B34" s="21" t="s">
        <v>328</v>
      </c>
      <c r="C34" s="424">
        <f>SUMIF('4-Basis ruimtestaat'!B:B,'2-Kosten per locatie'!B34,'4-Basis ruimtestaat'!J:J)</f>
        <v>899.28000000000031</v>
      </c>
      <c r="D34" s="394"/>
      <c r="E34" s="426">
        <f>_xlfn.MAXIFS('4-Basis ruimtestaat'!L:L,'4-Basis ruimtestaat'!B:B,'2-Kosten per locatie'!B34)</f>
        <v>200</v>
      </c>
      <c r="F34" s="422" t="e">
        <f>SUMIF('4-Basis ruimtestaat'!B:B,'2-Kosten per locatie'!B34,'4-Basis ruimtestaat'!M:M)</f>
        <v>#DIV/0!</v>
      </c>
      <c r="G34" s="427" t="e">
        <f t="shared" si="0"/>
        <v>#DIV/0!</v>
      </c>
      <c r="H34" s="422" t="e">
        <f t="shared" si="1"/>
        <v>#DIV/0!</v>
      </c>
      <c r="I34" s="18"/>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row>
    <row r="35" spans="1:34" ht="15" customHeight="1">
      <c r="A35" s="485" t="s">
        <v>556</v>
      </c>
      <c r="B35" s="485" t="s">
        <v>557</v>
      </c>
      <c r="C35" s="424">
        <f>SUMIF('4-Basis ruimtestaat'!B:B,'2-Kosten per locatie'!B35,'4-Basis ruimtestaat'!J:J)</f>
        <v>0</v>
      </c>
      <c r="D35" s="394"/>
      <c r="E35" s="426">
        <f>_xlfn.MAXIFS('4-Basis ruimtestaat'!L:L,'4-Basis ruimtestaat'!B:B,'2-Kosten per locatie'!B35)</f>
        <v>0</v>
      </c>
      <c r="F35" s="422">
        <f>SUMIF('4-Basis ruimtestaat'!B:B,'2-Kosten per locatie'!B35,'4-Basis ruimtestaat'!M:M)</f>
        <v>0</v>
      </c>
      <c r="G35" s="427">
        <f t="shared" si="0"/>
        <v>0</v>
      </c>
      <c r="H35" s="422">
        <f t="shared" si="1"/>
        <v>0</v>
      </c>
      <c r="I35" s="18"/>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row>
    <row r="36" spans="1:34" ht="15" customHeight="1">
      <c r="A36" s="487" t="s">
        <v>379</v>
      </c>
      <c r="B36" s="21" t="s">
        <v>380</v>
      </c>
      <c r="C36" s="424">
        <f>SUMIF('4-Basis ruimtestaat'!B:B,'2-Kosten per locatie'!B36,'4-Basis ruimtestaat'!J:J)</f>
        <v>206.81</v>
      </c>
      <c r="D36" s="394"/>
      <c r="E36" s="426">
        <f>_xlfn.MAXIFS('4-Basis ruimtestaat'!L:L,'4-Basis ruimtestaat'!B:B,'2-Kosten per locatie'!B36)</f>
        <v>160</v>
      </c>
      <c r="F36" s="422" t="e">
        <f>SUMIF('4-Basis ruimtestaat'!B:B,'2-Kosten per locatie'!B36,'4-Basis ruimtestaat'!M:M)</f>
        <v>#DIV/0!</v>
      </c>
      <c r="G36" s="427" t="e">
        <f t="shared" si="0"/>
        <v>#DIV/0!</v>
      </c>
      <c r="H36" s="422" t="e">
        <f t="shared" si="1"/>
        <v>#DIV/0!</v>
      </c>
      <c r="I36" s="18"/>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row>
    <row r="37" spans="1:34" ht="15" customHeight="1">
      <c r="A37" s="487" t="s">
        <v>563</v>
      </c>
      <c r="B37" s="485" t="s">
        <v>558</v>
      </c>
      <c r="C37" s="424">
        <f>SUMIF('4-Basis ruimtestaat'!B:B,'2-Kosten per locatie'!B37,'4-Basis ruimtestaat'!J:J)</f>
        <v>0</v>
      </c>
      <c r="D37" s="394"/>
      <c r="E37" s="426">
        <f>_xlfn.MAXIFS('4-Basis ruimtestaat'!L:L,'4-Basis ruimtestaat'!B:B,'2-Kosten per locatie'!B37)</f>
        <v>0</v>
      </c>
      <c r="F37" s="422">
        <f>SUMIF('4-Basis ruimtestaat'!B:B,'2-Kosten per locatie'!B37,'4-Basis ruimtestaat'!M:M)</f>
        <v>0</v>
      </c>
      <c r="G37" s="427">
        <f t="shared" si="0"/>
        <v>0</v>
      </c>
      <c r="H37" s="422">
        <f t="shared" si="1"/>
        <v>0</v>
      </c>
      <c r="I37" s="18"/>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row>
    <row r="38" spans="1:34" ht="15" customHeight="1">
      <c r="A38" s="487" t="s">
        <v>564</v>
      </c>
      <c r="B38" s="485" t="s">
        <v>559</v>
      </c>
      <c r="C38" s="424">
        <f>SUMIF('4-Basis ruimtestaat'!B:B,'2-Kosten per locatie'!B38,'4-Basis ruimtestaat'!J:J)</f>
        <v>0</v>
      </c>
      <c r="D38" s="394"/>
      <c r="E38" s="426">
        <f>_xlfn.MAXIFS('4-Basis ruimtestaat'!L:L,'4-Basis ruimtestaat'!B:B,'2-Kosten per locatie'!B38)</f>
        <v>0</v>
      </c>
      <c r="F38" s="422">
        <f>SUMIF('4-Basis ruimtestaat'!B:B,'2-Kosten per locatie'!B38,'4-Basis ruimtestaat'!M:M)</f>
        <v>0</v>
      </c>
      <c r="G38" s="427">
        <f t="shared" si="0"/>
        <v>0</v>
      </c>
      <c r="H38" s="422">
        <f t="shared" si="1"/>
        <v>0</v>
      </c>
      <c r="I38" s="18"/>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row>
    <row r="39" spans="1:34" ht="15" customHeight="1">
      <c r="A39" s="487" t="s">
        <v>565</v>
      </c>
      <c r="B39" s="485" t="s">
        <v>560</v>
      </c>
      <c r="C39" s="424">
        <f>SUMIF('4-Basis ruimtestaat'!B:B,'2-Kosten per locatie'!B39,'4-Basis ruimtestaat'!J:J)</f>
        <v>0</v>
      </c>
      <c r="D39" s="394"/>
      <c r="E39" s="426">
        <f>_xlfn.MAXIFS('4-Basis ruimtestaat'!L:L,'4-Basis ruimtestaat'!B:B,'2-Kosten per locatie'!B39)</f>
        <v>0</v>
      </c>
      <c r="F39" s="422">
        <f>SUMIF('4-Basis ruimtestaat'!B:B,'2-Kosten per locatie'!B39,'4-Basis ruimtestaat'!M:M)</f>
        <v>0</v>
      </c>
      <c r="G39" s="427">
        <f t="shared" si="0"/>
        <v>0</v>
      </c>
      <c r="H39" s="422">
        <f t="shared" si="1"/>
        <v>0</v>
      </c>
      <c r="I39" s="18"/>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row>
    <row r="40" spans="1:34" ht="15" customHeight="1">
      <c r="A40" s="487" t="s">
        <v>566</v>
      </c>
      <c r="B40" s="485" t="s">
        <v>561</v>
      </c>
      <c r="C40" s="424">
        <f>SUMIF('4-Basis ruimtestaat'!B:B,'2-Kosten per locatie'!B40,'4-Basis ruimtestaat'!J:J)</f>
        <v>0</v>
      </c>
      <c r="D40" s="394"/>
      <c r="E40" s="426">
        <f>_xlfn.MAXIFS('4-Basis ruimtestaat'!L:L,'4-Basis ruimtestaat'!B:B,'2-Kosten per locatie'!B40)</f>
        <v>0</v>
      </c>
      <c r="F40" s="422">
        <f>SUMIF('4-Basis ruimtestaat'!B:B,'2-Kosten per locatie'!B40,'4-Basis ruimtestaat'!M:M)</f>
        <v>0</v>
      </c>
      <c r="G40" s="427">
        <f t="shared" si="0"/>
        <v>0</v>
      </c>
      <c r="H40" s="422">
        <f t="shared" si="1"/>
        <v>0</v>
      </c>
      <c r="I40" s="18"/>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row>
    <row r="41" spans="1:34" ht="15" customHeight="1">
      <c r="A41" s="487" t="s">
        <v>567</v>
      </c>
      <c r="B41" s="485" t="s">
        <v>568</v>
      </c>
      <c r="C41" s="424">
        <f>SUMIF('4-Basis ruimtestaat'!B:B,'2-Kosten per locatie'!B41,'4-Basis ruimtestaat'!J:J)</f>
        <v>0</v>
      </c>
      <c r="D41" s="394"/>
      <c r="E41" s="426">
        <f>_xlfn.MAXIFS('4-Basis ruimtestaat'!L:L,'4-Basis ruimtestaat'!B:B,'2-Kosten per locatie'!B41)</f>
        <v>0</v>
      </c>
      <c r="F41" s="422">
        <f>SUMIF('4-Basis ruimtestaat'!B:B,'2-Kosten per locatie'!B41,'4-Basis ruimtestaat'!M:M)</f>
        <v>0</v>
      </c>
      <c r="G41" s="427">
        <f t="shared" si="0"/>
        <v>0</v>
      </c>
      <c r="H41" s="422">
        <f t="shared" si="1"/>
        <v>0</v>
      </c>
      <c r="I41" s="18"/>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row>
    <row r="42" spans="1:34" ht="15" customHeight="1">
      <c r="A42" s="487" t="s">
        <v>569</v>
      </c>
      <c r="B42" s="485" t="s">
        <v>570</v>
      </c>
      <c r="C42" s="424">
        <f>SUMIF('4-Basis ruimtestaat'!B:B,'2-Kosten per locatie'!B42,'4-Basis ruimtestaat'!J:J)</f>
        <v>0</v>
      </c>
      <c r="D42" s="394"/>
      <c r="E42" s="426">
        <f>_xlfn.MAXIFS('4-Basis ruimtestaat'!L:L,'4-Basis ruimtestaat'!B:B,'2-Kosten per locatie'!B42)</f>
        <v>0</v>
      </c>
      <c r="F42" s="422">
        <f>SUMIF('4-Basis ruimtestaat'!B:B,'2-Kosten per locatie'!B42,'4-Basis ruimtestaat'!M:M)</f>
        <v>0</v>
      </c>
      <c r="G42" s="427">
        <f t="shared" si="0"/>
        <v>0</v>
      </c>
      <c r="H42" s="422">
        <f t="shared" si="1"/>
        <v>0</v>
      </c>
      <c r="I42" s="18"/>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row>
    <row r="43" spans="1:34" ht="15" customHeight="1">
      <c r="A43" s="487" t="s">
        <v>384</v>
      </c>
      <c r="B43" s="21" t="s">
        <v>385</v>
      </c>
      <c r="C43" s="424">
        <f>SUMIF('4-Basis ruimtestaat'!B:B,'2-Kosten per locatie'!B43,'4-Basis ruimtestaat'!J:J)</f>
        <v>1717.5399999999997</v>
      </c>
      <c r="D43" s="394"/>
      <c r="E43" s="426">
        <f>_xlfn.MAXIFS('4-Basis ruimtestaat'!L:L,'4-Basis ruimtestaat'!B:B,'2-Kosten per locatie'!B43)</f>
        <v>255</v>
      </c>
      <c r="F43" s="422" t="e">
        <f>SUMIF('4-Basis ruimtestaat'!B:B,'2-Kosten per locatie'!B43,'4-Basis ruimtestaat'!M:M)</f>
        <v>#DIV/0!</v>
      </c>
      <c r="G43" s="427" t="e">
        <f t="shared" si="0"/>
        <v>#DIV/0!</v>
      </c>
      <c r="H43" s="422" t="e">
        <f t="shared" si="1"/>
        <v>#DIV/0!</v>
      </c>
      <c r="I43" s="18"/>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row>
    <row r="44" spans="1:34" ht="15" customHeight="1">
      <c r="A44" s="487" t="s">
        <v>417</v>
      </c>
      <c r="B44" s="21" t="s">
        <v>415</v>
      </c>
      <c r="C44" s="424">
        <f>SUMIF('4-Basis ruimtestaat'!B:B,'2-Kosten per locatie'!B44,'4-Basis ruimtestaat'!J:J)</f>
        <v>572.67999999999995</v>
      </c>
      <c r="D44" s="394"/>
      <c r="E44" s="426">
        <f>_xlfn.MAXIFS('4-Basis ruimtestaat'!L:L,'4-Basis ruimtestaat'!B:B,'2-Kosten per locatie'!B44)</f>
        <v>255</v>
      </c>
      <c r="F44" s="422" t="e">
        <f>SUMIF('4-Basis ruimtestaat'!B:B,'2-Kosten per locatie'!B44,'4-Basis ruimtestaat'!M:M)</f>
        <v>#DIV/0!</v>
      </c>
      <c r="G44" s="427" t="e">
        <f t="shared" si="0"/>
        <v>#DIV/0!</v>
      </c>
      <c r="H44" s="422" t="e">
        <f t="shared" si="1"/>
        <v>#DIV/0!</v>
      </c>
      <c r="I44" s="18"/>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4" ht="15" customHeight="1">
      <c r="A45" s="487" t="s">
        <v>571</v>
      </c>
      <c r="B45" s="485" t="s">
        <v>572</v>
      </c>
      <c r="C45" s="424">
        <f>SUMIF('4-Basis ruimtestaat'!B:B,'2-Kosten per locatie'!B45,'4-Basis ruimtestaat'!J:J)</f>
        <v>0</v>
      </c>
      <c r="D45" s="394"/>
      <c r="E45" s="426">
        <f>_xlfn.MAXIFS('4-Basis ruimtestaat'!L:L,'4-Basis ruimtestaat'!B:B,'2-Kosten per locatie'!B45)</f>
        <v>0</v>
      </c>
      <c r="F45" s="422">
        <f>SUMIF('4-Basis ruimtestaat'!B:B,'2-Kosten per locatie'!B45,'4-Basis ruimtestaat'!M:M)</f>
        <v>0</v>
      </c>
      <c r="G45" s="427">
        <f t="shared" si="0"/>
        <v>0</v>
      </c>
      <c r="H45" s="422">
        <f t="shared" si="1"/>
        <v>0</v>
      </c>
      <c r="I45" s="18"/>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1:34" ht="15" customHeight="1">
      <c r="A46" s="487" t="s">
        <v>418</v>
      </c>
      <c r="B46" s="73" t="s">
        <v>422</v>
      </c>
      <c r="C46" s="424">
        <f>SUMIF('4-Basis ruimtestaat'!B:B,'2-Kosten per locatie'!B46,'4-Basis ruimtestaat'!J:J)</f>
        <v>874.29</v>
      </c>
      <c r="D46" s="394"/>
      <c r="E46" s="426">
        <f>_xlfn.MAXIFS('4-Basis ruimtestaat'!L:L,'4-Basis ruimtestaat'!B:B,'2-Kosten per locatie'!B46)</f>
        <v>255</v>
      </c>
      <c r="F46" s="422" t="e">
        <f>SUMIF('4-Basis ruimtestaat'!B:B,'2-Kosten per locatie'!B46,'4-Basis ruimtestaat'!M:M)</f>
        <v>#DIV/0!</v>
      </c>
      <c r="G46" s="427" t="e">
        <f t="shared" si="0"/>
        <v>#DIV/0!</v>
      </c>
      <c r="H46" s="422" t="e">
        <f t="shared" si="1"/>
        <v>#DIV/0!</v>
      </c>
      <c r="I46" s="18"/>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1:34" ht="15" customHeight="1">
      <c r="A47" s="487" t="s">
        <v>519</v>
      </c>
      <c r="B47" s="499" t="s">
        <v>520</v>
      </c>
      <c r="C47" s="424">
        <f>SUMIF('4-Basis ruimtestaat'!B:B,'2-Kosten per locatie'!B47,'4-Basis ruimtestaat'!J:J)</f>
        <v>0</v>
      </c>
      <c r="D47" s="394"/>
      <c r="E47" s="426">
        <f>_xlfn.MAXIFS('4-Basis ruimtestaat'!L:L,'4-Basis ruimtestaat'!B:B,'2-Kosten per locatie'!B47)</f>
        <v>0</v>
      </c>
      <c r="F47" s="422">
        <f>SUMIF('4-Basis ruimtestaat'!B:B,'2-Kosten per locatie'!B47,'4-Basis ruimtestaat'!M:M)</f>
        <v>0</v>
      </c>
      <c r="G47" s="427">
        <f t="shared" ref="G47:G77" si="2">IF(F47&lt;(E47*$F$2),E47*$F$2-F47,0)</f>
        <v>0</v>
      </c>
      <c r="H47" s="422">
        <f t="shared" ref="H47:H77" si="3">F47*$F$5</f>
        <v>0</v>
      </c>
      <c r="I47" s="18"/>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4" ht="15" customHeight="1">
      <c r="A48" s="487" t="s">
        <v>521</v>
      </c>
      <c r="B48" s="499" t="s">
        <v>522</v>
      </c>
      <c r="C48" s="424">
        <f>SUMIF('4-Basis ruimtestaat'!B:B,'2-Kosten per locatie'!B48,'4-Basis ruimtestaat'!J:J)</f>
        <v>0</v>
      </c>
      <c r="D48" s="394"/>
      <c r="E48" s="426">
        <f>_xlfn.MAXIFS('4-Basis ruimtestaat'!L:L,'4-Basis ruimtestaat'!B:B,'2-Kosten per locatie'!B48)</f>
        <v>0</v>
      </c>
      <c r="F48" s="422">
        <f>SUMIF('4-Basis ruimtestaat'!B:B,'2-Kosten per locatie'!B48,'4-Basis ruimtestaat'!M:M)</f>
        <v>0</v>
      </c>
      <c r="G48" s="427">
        <f t="shared" si="2"/>
        <v>0</v>
      </c>
      <c r="H48" s="422">
        <f t="shared" si="3"/>
        <v>0</v>
      </c>
      <c r="I48" s="18"/>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row>
    <row r="49" spans="1:34" ht="15" customHeight="1">
      <c r="A49" s="487" t="s">
        <v>424</v>
      </c>
      <c r="B49" s="21" t="s">
        <v>427</v>
      </c>
      <c r="C49" s="424">
        <f>SUMIF('4-Basis ruimtestaat'!B:B,'2-Kosten per locatie'!B49,'4-Basis ruimtestaat'!J:J)</f>
        <v>20.25</v>
      </c>
      <c r="D49" s="394"/>
      <c r="E49" s="426">
        <f>_xlfn.MAXIFS('4-Basis ruimtestaat'!L:L,'4-Basis ruimtestaat'!B:B,'2-Kosten per locatie'!B49)</f>
        <v>208</v>
      </c>
      <c r="F49" s="422" t="e">
        <f>SUMIF('4-Basis ruimtestaat'!B:B,'2-Kosten per locatie'!B49,'4-Basis ruimtestaat'!M:M)</f>
        <v>#DIV/0!</v>
      </c>
      <c r="G49" s="427" t="e">
        <f t="shared" si="2"/>
        <v>#DIV/0!</v>
      </c>
      <c r="H49" s="422" t="e">
        <f t="shared" si="3"/>
        <v>#DIV/0!</v>
      </c>
      <c r="I49" s="18"/>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1:34" ht="15" customHeight="1">
      <c r="A50" s="487" t="s">
        <v>523</v>
      </c>
      <c r="B50" s="485" t="s">
        <v>524</v>
      </c>
      <c r="C50" s="424">
        <f>SUMIF('4-Basis ruimtestaat'!B:B,'2-Kosten per locatie'!B50,'4-Basis ruimtestaat'!J:J)</f>
        <v>0</v>
      </c>
      <c r="D50" s="394"/>
      <c r="E50" s="426">
        <f>_xlfn.MAXIFS('4-Basis ruimtestaat'!L:L,'4-Basis ruimtestaat'!B:B,'2-Kosten per locatie'!B50)</f>
        <v>0</v>
      </c>
      <c r="F50" s="422">
        <f>SUMIF('4-Basis ruimtestaat'!B:B,'2-Kosten per locatie'!B50,'4-Basis ruimtestaat'!M:M)</f>
        <v>0</v>
      </c>
      <c r="G50" s="427">
        <f t="shared" si="2"/>
        <v>0</v>
      </c>
      <c r="H50" s="422">
        <f t="shared" si="3"/>
        <v>0</v>
      </c>
      <c r="I50" s="18"/>
      <c r="J50" s="17"/>
      <c r="K50" s="512"/>
      <c r="L50" s="17"/>
      <c r="M50" s="17"/>
      <c r="N50" s="17"/>
      <c r="O50" s="17"/>
      <c r="P50" s="17"/>
      <c r="Q50" s="17"/>
      <c r="R50" s="17"/>
      <c r="S50" s="17"/>
      <c r="T50" s="17"/>
      <c r="U50" s="17"/>
      <c r="V50" s="17"/>
      <c r="W50" s="17"/>
      <c r="X50" s="17"/>
      <c r="Y50" s="17"/>
      <c r="Z50" s="17"/>
      <c r="AA50" s="17"/>
      <c r="AB50" s="17"/>
      <c r="AC50" s="17"/>
      <c r="AD50" s="17"/>
      <c r="AE50" s="17"/>
      <c r="AF50" s="17"/>
      <c r="AG50" s="17"/>
      <c r="AH50" s="17"/>
    </row>
    <row r="51" spans="1:34" ht="15" customHeight="1">
      <c r="A51" s="487" t="s">
        <v>625</v>
      </c>
      <c r="B51" s="523" t="s">
        <v>626</v>
      </c>
      <c r="C51" s="424">
        <f>SUMIF('4-Basis ruimtestaat'!B:B,'2-Kosten per locatie'!B51,'4-Basis ruimtestaat'!J:J)</f>
        <v>0</v>
      </c>
      <c r="D51" s="394"/>
      <c r="E51" s="426">
        <f>_xlfn.MAXIFS('4-Basis ruimtestaat'!L:L,'4-Basis ruimtestaat'!B:B,'2-Kosten per locatie'!B51)</f>
        <v>0</v>
      </c>
      <c r="F51" s="422">
        <f>SUMIF('4-Basis ruimtestaat'!B:B,'2-Kosten per locatie'!B51,'4-Basis ruimtestaat'!M:M)</f>
        <v>0</v>
      </c>
      <c r="G51" s="427">
        <f t="shared" ref="G51" si="4">IF(F51&lt;(E51*$F$2),E51*$F$2-F51,0)</f>
        <v>0</v>
      </c>
      <c r="H51" s="422">
        <f t="shared" ref="H51" si="5">F51*$F$5</f>
        <v>0</v>
      </c>
      <c r="I51" s="18"/>
      <c r="J51" s="17"/>
      <c r="K51" s="512"/>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4" ht="15" customHeight="1">
      <c r="A52" s="487" t="s">
        <v>573</v>
      </c>
      <c r="B52" s="485" t="s">
        <v>574</v>
      </c>
      <c r="C52" s="424">
        <f>SUMIF('4-Basis ruimtestaat'!B:B,'2-Kosten per locatie'!B52,'4-Basis ruimtestaat'!J:J)</f>
        <v>0</v>
      </c>
      <c r="D52" s="394"/>
      <c r="E52" s="426">
        <f>_xlfn.MAXIFS('4-Basis ruimtestaat'!L:L,'4-Basis ruimtestaat'!B:B,'2-Kosten per locatie'!B52)</f>
        <v>0</v>
      </c>
      <c r="F52" s="422">
        <f>SUMIF('4-Basis ruimtestaat'!B:B,'2-Kosten per locatie'!B52,'4-Basis ruimtestaat'!M:M)</f>
        <v>0</v>
      </c>
      <c r="G52" s="427">
        <f t="shared" si="2"/>
        <v>0</v>
      </c>
      <c r="H52" s="422">
        <f t="shared" si="3"/>
        <v>0</v>
      </c>
      <c r="I52" s="18"/>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4" ht="15" customHeight="1">
      <c r="A53" s="487" t="s">
        <v>575</v>
      </c>
      <c r="B53" s="485" t="s">
        <v>576</v>
      </c>
      <c r="C53" s="424">
        <f>SUMIF('4-Basis ruimtestaat'!B:B,'2-Kosten per locatie'!B53,'4-Basis ruimtestaat'!J:J)</f>
        <v>0</v>
      </c>
      <c r="D53" s="394"/>
      <c r="E53" s="426">
        <f>_xlfn.MAXIFS('4-Basis ruimtestaat'!L:L,'4-Basis ruimtestaat'!B:B,'2-Kosten per locatie'!B53)</f>
        <v>0</v>
      </c>
      <c r="F53" s="422">
        <f>SUMIF('4-Basis ruimtestaat'!B:B,'2-Kosten per locatie'!B53,'4-Basis ruimtestaat'!M:M)</f>
        <v>0</v>
      </c>
      <c r="G53" s="427">
        <f t="shared" si="2"/>
        <v>0</v>
      </c>
      <c r="H53" s="422">
        <f t="shared" si="3"/>
        <v>0</v>
      </c>
      <c r="I53" s="18"/>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row r="54" spans="1:34" ht="15" customHeight="1">
      <c r="A54" s="487" t="s">
        <v>429</v>
      </c>
      <c r="B54" s="21" t="s">
        <v>430</v>
      </c>
      <c r="C54" s="424">
        <f>SUMIF('4-Basis ruimtestaat'!B:B,'2-Kosten per locatie'!B54,'4-Basis ruimtestaat'!J:J)</f>
        <v>75.749999999999986</v>
      </c>
      <c r="D54" s="394"/>
      <c r="E54" s="426">
        <f>_xlfn.MAXIFS('4-Basis ruimtestaat'!L:L,'4-Basis ruimtestaat'!B:B,'2-Kosten per locatie'!B54)</f>
        <v>52</v>
      </c>
      <c r="F54" s="422" t="e">
        <f>SUMIF('4-Basis ruimtestaat'!B:B,'2-Kosten per locatie'!B54,'4-Basis ruimtestaat'!M:M)</f>
        <v>#DIV/0!</v>
      </c>
      <c r="G54" s="427" t="e">
        <f t="shared" si="2"/>
        <v>#DIV/0!</v>
      </c>
      <c r="H54" s="422" t="e">
        <f t="shared" si="3"/>
        <v>#DIV/0!</v>
      </c>
      <c r="I54" s="18"/>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row>
    <row r="55" spans="1:34" ht="15" customHeight="1">
      <c r="A55" s="487" t="s">
        <v>438</v>
      </c>
      <c r="B55" s="485" t="s">
        <v>437</v>
      </c>
      <c r="C55" s="424">
        <f>SUMIF('4-Basis ruimtestaat'!B:B,'2-Kosten per locatie'!B55,'4-Basis ruimtestaat'!J:J)</f>
        <v>82.550000000000011</v>
      </c>
      <c r="D55" s="394"/>
      <c r="E55" s="426">
        <f>_xlfn.MAXIFS('4-Basis ruimtestaat'!L:L,'4-Basis ruimtestaat'!B:B,'2-Kosten per locatie'!B55)</f>
        <v>52</v>
      </c>
      <c r="F55" s="422" t="e">
        <f>SUMIF('4-Basis ruimtestaat'!B:B,'2-Kosten per locatie'!B55,'4-Basis ruimtestaat'!M:M)</f>
        <v>#DIV/0!</v>
      </c>
      <c r="G55" s="427" t="e">
        <f t="shared" si="2"/>
        <v>#DIV/0!</v>
      </c>
      <c r="H55" s="422" t="e">
        <f t="shared" si="3"/>
        <v>#DIV/0!</v>
      </c>
      <c r="I55" s="18"/>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row>
    <row r="56" spans="1:34" ht="15" customHeight="1">
      <c r="A56" s="487" t="s">
        <v>443</v>
      </c>
      <c r="B56" s="485" t="s">
        <v>445</v>
      </c>
      <c r="C56" s="424">
        <f>SUMIF('4-Basis ruimtestaat'!B:B,'2-Kosten per locatie'!B56,'4-Basis ruimtestaat'!J:J)</f>
        <v>48.26</v>
      </c>
      <c r="D56" s="394"/>
      <c r="E56" s="426">
        <f>_xlfn.MAXIFS('4-Basis ruimtestaat'!L:L,'4-Basis ruimtestaat'!B:B,'2-Kosten per locatie'!B56)</f>
        <v>52</v>
      </c>
      <c r="F56" s="422" t="e">
        <f>SUMIF('4-Basis ruimtestaat'!B:B,'2-Kosten per locatie'!B56,'4-Basis ruimtestaat'!M:M)</f>
        <v>#DIV/0!</v>
      </c>
      <c r="G56" s="427" t="e">
        <f t="shared" si="2"/>
        <v>#DIV/0!</v>
      </c>
      <c r="H56" s="422" t="e">
        <f t="shared" si="3"/>
        <v>#DIV/0!</v>
      </c>
      <c r="I56" s="18"/>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row>
    <row r="57" spans="1:34" ht="15" customHeight="1">
      <c r="A57" s="487" t="s">
        <v>577</v>
      </c>
      <c r="B57" s="485" t="s">
        <v>579</v>
      </c>
      <c r="C57" s="424">
        <f>SUMIF('4-Basis ruimtestaat'!B:B,'2-Kosten per locatie'!B57,'4-Basis ruimtestaat'!J:J)</f>
        <v>0</v>
      </c>
      <c r="D57" s="394"/>
      <c r="E57" s="426">
        <f>_xlfn.MAXIFS('4-Basis ruimtestaat'!L:L,'4-Basis ruimtestaat'!B:B,'2-Kosten per locatie'!B57)</f>
        <v>0</v>
      </c>
      <c r="F57" s="422">
        <f>SUMIF('4-Basis ruimtestaat'!B:B,'2-Kosten per locatie'!B57,'4-Basis ruimtestaat'!M:M)</f>
        <v>0</v>
      </c>
      <c r="G57" s="427">
        <f t="shared" si="2"/>
        <v>0</v>
      </c>
      <c r="H57" s="422">
        <f t="shared" si="3"/>
        <v>0</v>
      </c>
      <c r="I57" s="18"/>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row>
    <row r="58" spans="1:34" ht="15" customHeight="1">
      <c r="A58" s="487" t="s">
        <v>578</v>
      </c>
      <c r="B58" s="485" t="s">
        <v>580</v>
      </c>
      <c r="C58" s="424">
        <f>SUMIF('4-Basis ruimtestaat'!B:B,'2-Kosten per locatie'!B58,'4-Basis ruimtestaat'!J:J)</f>
        <v>0</v>
      </c>
      <c r="D58" s="394"/>
      <c r="E58" s="426">
        <f>_xlfn.MAXIFS('4-Basis ruimtestaat'!L:L,'4-Basis ruimtestaat'!B:B,'2-Kosten per locatie'!B58)</f>
        <v>0</v>
      </c>
      <c r="F58" s="422">
        <f>SUMIF('4-Basis ruimtestaat'!B:B,'2-Kosten per locatie'!B58,'4-Basis ruimtestaat'!M:M)</f>
        <v>0</v>
      </c>
      <c r="G58" s="427">
        <f t="shared" si="2"/>
        <v>0</v>
      </c>
      <c r="H58" s="422">
        <f t="shared" si="3"/>
        <v>0</v>
      </c>
      <c r="I58" s="18"/>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row>
    <row r="59" spans="1:34" ht="15" customHeight="1">
      <c r="A59" s="487" t="s">
        <v>581</v>
      </c>
      <c r="B59" s="485" t="s">
        <v>582</v>
      </c>
      <c r="C59" s="424">
        <f>SUMIF('4-Basis ruimtestaat'!B:B,'2-Kosten per locatie'!B59,'4-Basis ruimtestaat'!J:J)</f>
        <v>0</v>
      </c>
      <c r="D59" s="394"/>
      <c r="E59" s="426">
        <f>_xlfn.MAXIFS('4-Basis ruimtestaat'!L:L,'4-Basis ruimtestaat'!B:B,'2-Kosten per locatie'!B59)</f>
        <v>0</v>
      </c>
      <c r="F59" s="422">
        <f>SUMIF('4-Basis ruimtestaat'!B:B,'2-Kosten per locatie'!B59,'4-Basis ruimtestaat'!M:M)</f>
        <v>0</v>
      </c>
      <c r="G59" s="427">
        <f t="shared" si="2"/>
        <v>0</v>
      </c>
      <c r="H59" s="422">
        <f t="shared" si="3"/>
        <v>0</v>
      </c>
      <c r="I59" s="18"/>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row>
    <row r="60" spans="1:34" ht="15" customHeight="1">
      <c r="A60" s="487" t="s">
        <v>583</v>
      </c>
      <c r="B60" s="485" t="s">
        <v>584</v>
      </c>
      <c r="C60" s="424">
        <f>SUMIF('4-Basis ruimtestaat'!B:B,'2-Kosten per locatie'!B60,'4-Basis ruimtestaat'!J:J)</f>
        <v>0</v>
      </c>
      <c r="D60" s="394"/>
      <c r="E60" s="426">
        <f>_xlfn.MAXIFS('4-Basis ruimtestaat'!L:L,'4-Basis ruimtestaat'!B:B,'2-Kosten per locatie'!B60)</f>
        <v>0</v>
      </c>
      <c r="F60" s="422">
        <f>SUMIF('4-Basis ruimtestaat'!B:B,'2-Kosten per locatie'!B60,'4-Basis ruimtestaat'!M:M)</f>
        <v>0</v>
      </c>
      <c r="G60" s="427">
        <f t="shared" si="2"/>
        <v>0</v>
      </c>
      <c r="H60" s="422">
        <f t="shared" si="3"/>
        <v>0</v>
      </c>
      <c r="I60" s="18"/>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row>
    <row r="61" spans="1:34" ht="15" customHeight="1">
      <c r="A61" s="487" t="s">
        <v>458</v>
      </c>
      <c r="B61" s="21" t="s">
        <v>460</v>
      </c>
      <c r="C61" s="424">
        <f>SUMIF('4-Basis ruimtestaat'!B:B,'2-Kosten per locatie'!B61,'4-Basis ruimtestaat'!J:J)</f>
        <v>170.97</v>
      </c>
      <c r="D61" s="394"/>
      <c r="E61" s="426">
        <f>_xlfn.MAXIFS('4-Basis ruimtestaat'!L:L,'4-Basis ruimtestaat'!B:B,'2-Kosten per locatie'!B61)</f>
        <v>52</v>
      </c>
      <c r="F61" s="422" t="e">
        <f>SUMIF('4-Basis ruimtestaat'!B:B,'2-Kosten per locatie'!B61,'4-Basis ruimtestaat'!M:M)</f>
        <v>#DIV/0!</v>
      </c>
      <c r="G61" s="427" t="e">
        <f t="shared" si="2"/>
        <v>#DIV/0!</v>
      </c>
      <c r="H61" s="422" t="e">
        <f t="shared" si="3"/>
        <v>#DIV/0!</v>
      </c>
      <c r="I61" s="18"/>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row>
    <row r="62" spans="1:34" ht="15" customHeight="1">
      <c r="A62" s="487" t="s">
        <v>461</v>
      </c>
      <c r="B62" s="485" t="s">
        <v>462</v>
      </c>
      <c r="C62" s="424">
        <f>SUMIF('4-Basis ruimtestaat'!B:B,'2-Kosten per locatie'!B62,'4-Basis ruimtestaat'!J:J)</f>
        <v>136.88</v>
      </c>
      <c r="D62" s="394"/>
      <c r="E62" s="426">
        <f>_xlfn.MAXIFS('4-Basis ruimtestaat'!L:L,'4-Basis ruimtestaat'!B:B,'2-Kosten per locatie'!B62)</f>
        <v>52</v>
      </c>
      <c r="F62" s="422" t="e">
        <f>SUMIF('4-Basis ruimtestaat'!B:B,'2-Kosten per locatie'!B62,'4-Basis ruimtestaat'!M:M)</f>
        <v>#DIV/0!</v>
      </c>
      <c r="G62" s="427" t="e">
        <f t="shared" si="2"/>
        <v>#DIV/0!</v>
      </c>
      <c r="H62" s="422" t="e">
        <f t="shared" si="3"/>
        <v>#DIV/0!</v>
      </c>
      <c r="I62" s="18"/>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row>
    <row r="63" spans="1:34" ht="15" customHeight="1">
      <c r="A63" s="487" t="s">
        <v>525</v>
      </c>
      <c r="B63" s="485" t="s">
        <v>526</v>
      </c>
      <c r="C63" s="424">
        <f>SUMIF('4-Basis ruimtestaat'!B:B,'2-Kosten per locatie'!B63,'4-Basis ruimtestaat'!J:J)</f>
        <v>0</v>
      </c>
      <c r="D63" s="394"/>
      <c r="E63" s="426">
        <f>_xlfn.MAXIFS('4-Basis ruimtestaat'!L:L,'4-Basis ruimtestaat'!B:B,'2-Kosten per locatie'!B63)</f>
        <v>0</v>
      </c>
      <c r="F63" s="422">
        <f>SUMIF('4-Basis ruimtestaat'!B:B,'2-Kosten per locatie'!B63,'4-Basis ruimtestaat'!M:M)</f>
        <v>0</v>
      </c>
      <c r="G63" s="427">
        <f t="shared" si="2"/>
        <v>0</v>
      </c>
      <c r="H63" s="422">
        <f t="shared" si="3"/>
        <v>0</v>
      </c>
      <c r="I63" s="18"/>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row>
    <row r="64" spans="1:34" ht="15" customHeight="1">
      <c r="A64" s="487" t="s">
        <v>471</v>
      </c>
      <c r="B64" s="485" t="s">
        <v>472</v>
      </c>
      <c r="C64" s="424">
        <f>SUMIF('4-Basis ruimtestaat'!B:B,'2-Kosten per locatie'!B64,'4-Basis ruimtestaat'!J:J)</f>
        <v>115.02999999999997</v>
      </c>
      <c r="D64" s="394"/>
      <c r="E64" s="426">
        <f>_xlfn.MAXIFS('4-Basis ruimtestaat'!L:L,'4-Basis ruimtestaat'!B:B,'2-Kosten per locatie'!B64)</f>
        <v>52</v>
      </c>
      <c r="F64" s="422" t="e">
        <f>SUMIF('4-Basis ruimtestaat'!B:B,'2-Kosten per locatie'!B64,'4-Basis ruimtestaat'!M:M)</f>
        <v>#DIV/0!</v>
      </c>
      <c r="G64" s="427" t="e">
        <f t="shared" si="2"/>
        <v>#DIV/0!</v>
      </c>
      <c r="H64" s="422" t="e">
        <f t="shared" si="3"/>
        <v>#DIV/0!</v>
      </c>
      <c r="I64" s="18"/>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row>
    <row r="65" spans="1:34" ht="15" customHeight="1">
      <c r="A65" s="487" t="s">
        <v>585</v>
      </c>
      <c r="B65" s="485" t="s">
        <v>586</v>
      </c>
      <c r="C65" s="424">
        <f>SUMIF('4-Basis ruimtestaat'!B:B,'2-Kosten per locatie'!B65,'4-Basis ruimtestaat'!J:J)</f>
        <v>0</v>
      </c>
      <c r="D65" s="394"/>
      <c r="E65" s="426">
        <f>_xlfn.MAXIFS('4-Basis ruimtestaat'!L:L,'4-Basis ruimtestaat'!B:B,'2-Kosten per locatie'!B65)</f>
        <v>0</v>
      </c>
      <c r="F65" s="422">
        <f>SUMIF('4-Basis ruimtestaat'!B:B,'2-Kosten per locatie'!B65,'4-Basis ruimtestaat'!M:M)</f>
        <v>0</v>
      </c>
      <c r="G65" s="427">
        <f t="shared" si="2"/>
        <v>0</v>
      </c>
      <c r="H65" s="422">
        <f t="shared" si="3"/>
        <v>0</v>
      </c>
      <c r="I65" s="18"/>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row>
    <row r="66" spans="1:34" ht="15" customHeight="1">
      <c r="A66" s="487" t="s">
        <v>589</v>
      </c>
      <c r="B66" s="485" t="s">
        <v>590</v>
      </c>
      <c r="C66" s="424">
        <f>SUMIF('4-Basis ruimtestaat'!B:B,'2-Kosten per locatie'!B66,'4-Basis ruimtestaat'!J:J)</f>
        <v>0</v>
      </c>
      <c r="D66" s="394"/>
      <c r="E66" s="426">
        <f>_xlfn.MAXIFS('4-Basis ruimtestaat'!L:L,'4-Basis ruimtestaat'!B:B,'2-Kosten per locatie'!B66)</f>
        <v>0</v>
      </c>
      <c r="F66" s="422">
        <f>SUMIF('4-Basis ruimtestaat'!B:B,'2-Kosten per locatie'!B66,'4-Basis ruimtestaat'!M:M)</f>
        <v>0</v>
      </c>
      <c r="G66" s="427">
        <f t="shared" si="2"/>
        <v>0</v>
      </c>
      <c r="H66" s="422">
        <f t="shared" si="3"/>
        <v>0</v>
      </c>
      <c r="I66" s="18"/>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row>
    <row r="67" spans="1:34" ht="15" customHeight="1">
      <c r="A67" s="487" t="s">
        <v>477</v>
      </c>
      <c r="B67" s="485" t="s">
        <v>591</v>
      </c>
      <c r="C67" s="424">
        <f>SUMIF('4-Basis ruimtestaat'!B:B,'2-Kosten per locatie'!B67,'4-Basis ruimtestaat'!J:J)</f>
        <v>0</v>
      </c>
      <c r="D67" s="394"/>
      <c r="E67" s="426">
        <f>_xlfn.MAXIFS('4-Basis ruimtestaat'!L:L,'4-Basis ruimtestaat'!B:B,'2-Kosten per locatie'!B67)</f>
        <v>0</v>
      </c>
      <c r="F67" s="422">
        <f>SUMIF('4-Basis ruimtestaat'!B:B,'2-Kosten per locatie'!B67,'4-Basis ruimtestaat'!M:M)</f>
        <v>0</v>
      </c>
      <c r="G67" s="427">
        <f t="shared" si="2"/>
        <v>0</v>
      </c>
      <c r="H67" s="422">
        <f t="shared" si="3"/>
        <v>0</v>
      </c>
      <c r="I67" s="18"/>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row>
    <row r="68" spans="1:34" ht="15" customHeight="1">
      <c r="A68" s="487" t="s">
        <v>477</v>
      </c>
      <c r="B68" s="485" t="s">
        <v>475</v>
      </c>
      <c r="C68" s="424">
        <f>SUMIF('4-Basis ruimtestaat'!B:B,'2-Kosten per locatie'!B68,'4-Basis ruimtestaat'!J:J)</f>
        <v>85.899999999999991</v>
      </c>
      <c r="D68" s="394"/>
      <c r="E68" s="426">
        <f>_xlfn.MAXIFS('4-Basis ruimtestaat'!L:L,'4-Basis ruimtestaat'!B:B,'2-Kosten per locatie'!B68)</f>
        <v>52</v>
      </c>
      <c r="F68" s="422" t="e">
        <f>SUMIF('4-Basis ruimtestaat'!B:B,'2-Kosten per locatie'!B68,'4-Basis ruimtestaat'!M:M)</f>
        <v>#DIV/0!</v>
      </c>
      <c r="G68" s="427" t="e">
        <f t="shared" si="2"/>
        <v>#DIV/0!</v>
      </c>
      <c r="H68" s="422" t="e">
        <f t="shared" si="3"/>
        <v>#DIV/0!</v>
      </c>
      <c r="I68" s="18"/>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row>
    <row r="69" spans="1:34" ht="15" customHeight="1">
      <c r="A69" s="487" t="s">
        <v>592</v>
      </c>
      <c r="B69" s="485" t="s">
        <v>593</v>
      </c>
      <c r="C69" s="424">
        <f>SUMIF('4-Basis ruimtestaat'!B:B,'2-Kosten per locatie'!B69,'4-Basis ruimtestaat'!J:J)</f>
        <v>0</v>
      </c>
      <c r="D69" s="394"/>
      <c r="E69" s="426">
        <f>_xlfn.MAXIFS('4-Basis ruimtestaat'!L:L,'4-Basis ruimtestaat'!B:B,'2-Kosten per locatie'!B69)</f>
        <v>0</v>
      </c>
      <c r="F69" s="422">
        <f>SUMIF('4-Basis ruimtestaat'!B:B,'2-Kosten per locatie'!B69,'4-Basis ruimtestaat'!M:M)</f>
        <v>0</v>
      </c>
      <c r="G69" s="427">
        <f t="shared" si="2"/>
        <v>0</v>
      </c>
      <c r="H69" s="422">
        <f t="shared" si="3"/>
        <v>0</v>
      </c>
      <c r="I69" s="18"/>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row>
    <row r="70" spans="1:34" ht="15" customHeight="1">
      <c r="A70" s="487" t="s">
        <v>594</v>
      </c>
      <c r="B70" s="485" t="s">
        <v>595</v>
      </c>
      <c r="C70" s="424">
        <f>SUMIF('4-Basis ruimtestaat'!B:B,'2-Kosten per locatie'!B70,'4-Basis ruimtestaat'!J:J)</f>
        <v>0</v>
      </c>
      <c r="D70" s="394"/>
      <c r="E70" s="426">
        <f>_xlfn.MAXIFS('4-Basis ruimtestaat'!L:L,'4-Basis ruimtestaat'!B:B,'2-Kosten per locatie'!B70)</f>
        <v>0</v>
      </c>
      <c r="F70" s="422">
        <f>SUMIF('4-Basis ruimtestaat'!B:B,'2-Kosten per locatie'!B70,'4-Basis ruimtestaat'!M:M)</f>
        <v>0</v>
      </c>
      <c r="G70" s="427">
        <f t="shared" si="2"/>
        <v>0</v>
      </c>
      <c r="H70" s="422">
        <f t="shared" si="3"/>
        <v>0</v>
      </c>
      <c r="I70" s="18"/>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row>
    <row r="71" spans="1:34" ht="15" customHeight="1">
      <c r="A71" s="487" t="s">
        <v>478</v>
      </c>
      <c r="B71" s="485" t="s">
        <v>498</v>
      </c>
      <c r="C71" s="424">
        <f>SUMIF('4-Basis ruimtestaat'!B:B,'2-Kosten per locatie'!B71,'4-Basis ruimtestaat'!J:J)</f>
        <v>431.59000000000003</v>
      </c>
      <c r="D71" s="394"/>
      <c r="E71" s="426">
        <f>_xlfn.MAXIFS('4-Basis ruimtestaat'!L:L,'4-Basis ruimtestaat'!B:B,'2-Kosten per locatie'!B71)</f>
        <v>200</v>
      </c>
      <c r="F71" s="422" t="e">
        <f>SUMIF('4-Basis ruimtestaat'!B:B,'2-Kosten per locatie'!B71,'4-Basis ruimtestaat'!M:M)</f>
        <v>#DIV/0!</v>
      </c>
      <c r="G71" s="427" t="e">
        <f t="shared" si="2"/>
        <v>#DIV/0!</v>
      </c>
      <c r="H71" s="422" t="e">
        <f t="shared" si="3"/>
        <v>#DIV/0!</v>
      </c>
      <c r="I71" s="18"/>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row>
    <row r="72" spans="1:34" ht="15" customHeight="1">
      <c r="A72" s="487" t="s">
        <v>479</v>
      </c>
      <c r="B72" s="485" t="s">
        <v>503</v>
      </c>
      <c r="C72" s="424">
        <f>SUMIF('4-Basis ruimtestaat'!B:B,'2-Kosten per locatie'!B72,'4-Basis ruimtestaat'!J:J)</f>
        <v>69.48</v>
      </c>
      <c r="D72" s="394"/>
      <c r="E72" s="426">
        <f>_xlfn.MAXIFS('4-Basis ruimtestaat'!L:L,'4-Basis ruimtestaat'!B:B,'2-Kosten per locatie'!B72)</f>
        <v>52</v>
      </c>
      <c r="F72" s="422" t="e">
        <f>SUMIF('4-Basis ruimtestaat'!B:B,'2-Kosten per locatie'!B72,'4-Basis ruimtestaat'!M:M)</f>
        <v>#DIV/0!</v>
      </c>
      <c r="G72" s="427" t="e">
        <f t="shared" si="2"/>
        <v>#DIV/0!</v>
      </c>
      <c r="H72" s="422" t="e">
        <f t="shared" si="3"/>
        <v>#DIV/0!</v>
      </c>
      <c r="I72" s="18"/>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row>
    <row r="73" spans="1:34" ht="15" customHeight="1">
      <c r="A73" s="487" t="s">
        <v>597</v>
      </c>
      <c r="B73" s="485" t="s">
        <v>600</v>
      </c>
      <c r="C73" s="424">
        <f>SUMIF('4-Basis ruimtestaat'!B:B,'2-Kosten per locatie'!B73,'4-Basis ruimtestaat'!J:J)</f>
        <v>0</v>
      </c>
      <c r="D73" s="394"/>
      <c r="E73" s="426">
        <f>_xlfn.MAXIFS('4-Basis ruimtestaat'!L:L,'4-Basis ruimtestaat'!B:B,'2-Kosten per locatie'!B73)</f>
        <v>0</v>
      </c>
      <c r="F73" s="422">
        <f>SUMIF('4-Basis ruimtestaat'!B:B,'2-Kosten per locatie'!B73,'4-Basis ruimtestaat'!M:M)</f>
        <v>0</v>
      </c>
      <c r="G73" s="427">
        <f t="shared" si="2"/>
        <v>0</v>
      </c>
      <c r="H73" s="422">
        <f t="shared" si="3"/>
        <v>0</v>
      </c>
      <c r="I73" s="18"/>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row>
    <row r="74" spans="1:34" ht="15" customHeight="1">
      <c r="A74" s="487" t="s">
        <v>598</v>
      </c>
      <c r="B74" s="485" t="s">
        <v>601</v>
      </c>
      <c r="C74" s="424">
        <f>SUMIF('4-Basis ruimtestaat'!B:B,'2-Kosten per locatie'!B74,'4-Basis ruimtestaat'!J:J)</f>
        <v>0</v>
      </c>
      <c r="D74" s="394"/>
      <c r="E74" s="426">
        <f>_xlfn.MAXIFS('4-Basis ruimtestaat'!L:L,'4-Basis ruimtestaat'!B:B,'2-Kosten per locatie'!B74)</f>
        <v>0</v>
      </c>
      <c r="F74" s="422">
        <f>SUMIF('4-Basis ruimtestaat'!B:B,'2-Kosten per locatie'!B74,'4-Basis ruimtestaat'!M:M)</f>
        <v>0</v>
      </c>
      <c r="G74" s="427">
        <f t="shared" si="2"/>
        <v>0</v>
      </c>
      <c r="H74" s="422">
        <f t="shared" si="3"/>
        <v>0</v>
      </c>
      <c r="I74" s="18"/>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row>
    <row r="75" spans="1:34" ht="15" customHeight="1">
      <c r="A75" s="487" t="s">
        <v>599</v>
      </c>
      <c r="B75" s="485" t="s">
        <v>602</v>
      </c>
      <c r="C75" s="424">
        <f>SUMIF('4-Basis ruimtestaat'!B:B,'2-Kosten per locatie'!B75,'4-Basis ruimtestaat'!J:J)</f>
        <v>0</v>
      </c>
      <c r="D75" s="394"/>
      <c r="E75" s="426">
        <f>_xlfn.MAXIFS('4-Basis ruimtestaat'!L:L,'4-Basis ruimtestaat'!B:B,'2-Kosten per locatie'!B75)</f>
        <v>0</v>
      </c>
      <c r="F75" s="422">
        <f>SUMIF('4-Basis ruimtestaat'!B:B,'2-Kosten per locatie'!B75,'4-Basis ruimtestaat'!M:M)</f>
        <v>0</v>
      </c>
      <c r="G75" s="427">
        <f t="shared" si="2"/>
        <v>0</v>
      </c>
      <c r="H75" s="422">
        <f t="shared" si="3"/>
        <v>0</v>
      </c>
      <c r="I75" s="18"/>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row>
    <row r="76" spans="1:34" ht="15" customHeight="1">
      <c r="A76" s="487" t="s">
        <v>480</v>
      </c>
      <c r="B76" s="395" t="s">
        <v>508</v>
      </c>
      <c r="C76" s="424">
        <f>SUMIF('4-Basis ruimtestaat'!B:B,'2-Kosten per locatie'!B76,'4-Basis ruimtestaat'!J:J)</f>
        <v>440.77</v>
      </c>
      <c r="D76" s="394"/>
      <c r="E76" s="426">
        <f>_xlfn.MAXIFS('4-Basis ruimtestaat'!L:L,'4-Basis ruimtestaat'!B:B,'2-Kosten per locatie'!B76)</f>
        <v>200</v>
      </c>
      <c r="F76" s="422" t="e">
        <f>SUMIF('4-Basis ruimtestaat'!B:B,'2-Kosten per locatie'!B76,'4-Basis ruimtestaat'!M:M)</f>
        <v>#DIV/0!</v>
      </c>
      <c r="G76" s="427" t="e">
        <f t="shared" si="2"/>
        <v>#DIV/0!</v>
      </c>
      <c r="H76" s="422" t="e">
        <f t="shared" si="3"/>
        <v>#DIV/0!</v>
      </c>
      <c r="I76" s="18"/>
      <c r="J76" s="17"/>
      <c r="K76" s="17"/>
      <c r="L76" s="512"/>
      <c r="M76" s="17"/>
      <c r="N76" s="17"/>
      <c r="O76" s="17"/>
      <c r="P76" s="17"/>
      <c r="Q76" s="17"/>
      <c r="R76" s="17"/>
      <c r="S76" s="17"/>
      <c r="T76" s="17"/>
      <c r="U76" s="17"/>
      <c r="V76" s="17"/>
      <c r="W76" s="17"/>
      <c r="X76" s="17"/>
      <c r="Y76" s="17"/>
      <c r="Z76" s="17"/>
      <c r="AA76" s="17"/>
      <c r="AB76" s="17"/>
      <c r="AC76" s="17"/>
      <c r="AD76" s="17"/>
      <c r="AE76" s="17"/>
      <c r="AF76" s="17"/>
      <c r="AG76" s="17"/>
      <c r="AH76" s="17"/>
    </row>
    <row r="77" spans="1:34" ht="15" customHeight="1">
      <c r="A77" s="487" t="s">
        <v>587</v>
      </c>
      <c r="B77" s="504" t="s">
        <v>588</v>
      </c>
      <c r="C77" s="424">
        <f>SUMIF('4-Basis ruimtestaat'!B:B,'2-Kosten per locatie'!B77,'4-Basis ruimtestaat'!J:J)</f>
        <v>0</v>
      </c>
      <c r="D77" s="394"/>
      <c r="E77" s="426">
        <f>_xlfn.MAXIFS('4-Basis ruimtestaat'!L:L,'4-Basis ruimtestaat'!B:B,'2-Kosten per locatie'!B77)</f>
        <v>0</v>
      </c>
      <c r="F77" s="422">
        <f>SUMIF('4-Basis ruimtestaat'!B:B,'2-Kosten per locatie'!B77,'4-Basis ruimtestaat'!M:M)</f>
        <v>0</v>
      </c>
      <c r="G77" s="427">
        <f t="shared" si="2"/>
        <v>0</v>
      </c>
      <c r="H77" s="422">
        <f t="shared" si="3"/>
        <v>0</v>
      </c>
      <c r="I77" s="18"/>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row>
    <row r="78" spans="1:34" s="24" customFormat="1" ht="15" customHeight="1">
      <c r="A78" s="486"/>
      <c r="B78" s="23" t="s">
        <v>9</v>
      </c>
      <c r="C78" s="425">
        <f>SUM(C15:C77)</f>
        <v>7740.43</v>
      </c>
      <c r="D78" s="409"/>
      <c r="E78" s="372"/>
      <c r="F78" s="423" t="e">
        <f t="shared" ref="F78:G78" si="6">SUM(F15:F77)</f>
        <v>#DIV/0!</v>
      </c>
      <c r="G78" s="423" t="e">
        <f t="shared" si="6"/>
        <v>#DIV/0!</v>
      </c>
      <c r="H78" s="423" t="e">
        <f>SUM(H15:H77)</f>
        <v>#DIV/0!</v>
      </c>
      <c r="I78" s="18"/>
    </row>
    <row r="79" spans="1:34" s="22" customFormat="1" ht="14.1" customHeight="1">
      <c r="AE79" s="17"/>
    </row>
    <row r="80" spans="1:34" ht="79.2" customHeight="1">
      <c r="A80" s="353" t="s">
        <v>299</v>
      </c>
      <c r="B80" s="26" t="s">
        <v>91</v>
      </c>
      <c r="C80" s="27" t="s">
        <v>238</v>
      </c>
      <c r="D80" s="27" t="s">
        <v>231</v>
      </c>
      <c r="E80" s="27" t="s">
        <v>233</v>
      </c>
      <c r="F80" s="420" t="s">
        <v>232</v>
      </c>
      <c r="G80" s="27" t="s">
        <v>161</v>
      </c>
      <c r="H80" s="27" t="s">
        <v>162</v>
      </c>
      <c r="I80" s="27" t="s">
        <v>163</v>
      </c>
      <c r="J80" s="27" t="s">
        <v>164</v>
      </c>
      <c r="W80" s="22"/>
      <c r="X80" s="17"/>
      <c r="Y80" s="17"/>
      <c r="Z80" s="17"/>
      <c r="AA80" s="17"/>
      <c r="AB80" s="17"/>
      <c r="AC80" s="17"/>
      <c r="AD80" s="17"/>
      <c r="AE80" s="17"/>
      <c r="AF80" s="17"/>
      <c r="AG80" s="17"/>
      <c r="AH80" s="17"/>
    </row>
    <row r="81" spans="1:34" ht="13.2">
      <c r="A81" s="21" t="str">
        <f t="shared" ref="A81:B100" si="7">A15</f>
        <v>0001</v>
      </c>
      <c r="B81" s="21" t="str">
        <f t="shared" si="7"/>
        <v>Brandweerkazerne WA</v>
      </c>
      <c r="C81" s="454" t="e">
        <f>(F15+G15)*'6-Opbouw uurtarief productie'!$E$47</f>
        <v>#DIV/0!</v>
      </c>
      <c r="D81" s="453" t="e">
        <f t="shared" ref="D81:D112" si="8">SUM(C81:C81)</f>
        <v>#DIV/0!</v>
      </c>
      <c r="E81" s="453" t="e">
        <f>H15*'7-Opbouw uurtarief toezicht'!$E$47</f>
        <v>#DIV/0!</v>
      </c>
      <c r="F81" s="455" t="e">
        <f t="shared" ref="F81:F112" si="9">SUM(E81:E81)</f>
        <v>#DIV/0!</v>
      </c>
      <c r="G81" s="327">
        <f>SUMIF('8-Additionele kosten'!A:A,'2-Kosten per locatie'!B81,'8-Additionele kosten'!H:H)</f>
        <v>0</v>
      </c>
      <c r="H81" s="327">
        <f>SUMIF('10-Glasbewassing'!B:B,'2-Kosten per locatie'!B81,'10-Glasbewassing'!I:I)</f>
        <v>0</v>
      </c>
      <c r="I81" s="327" t="e">
        <f>D81+F81+G81+H81</f>
        <v>#DIV/0!</v>
      </c>
      <c r="J81" s="327" t="e">
        <f t="shared" ref="J81:J84" si="10">I81/12</f>
        <v>#DIV/0!</v>
      </c>
      <c r="W81" s="22"/>
      <c r="X81" s="17"/>
      <c r="Y81" s="17"/>
      <c r="Z81" s="17"/>
      <c r="AA81" s="17"/>
      <c r="AB81" s="17"/>
      <c r="AC81" s="17"/>
      <c r="AD81" s="17"/>
      <c r="AE81" s="17"/>
      <c r="AF81" s="17"/>
      <c r="AG81" s="17"/>
      <c r="AH81" s="17"/>
    </row>
    <row r="82" spans="1:34" ht="13.2">
      <c r="A82" s="21" t="str">
        <f t="shared" si="7"/>
        <v>0002</v>
      </c>
      <c r="B82" s="21" t="str">
        <f t="shared" si="7"/>
        <v>Brandweerkazerne GZ</v>
      </c>
      <c r="C82" s="454" t="e">
        <f>(F16+G16)*'6-Opbouw uurtarief productie'!$E$47</f>
        <v>#DIV/0!</v>
      </c>
      <c r="D82" s="453" t="e">
        <f t="shared" si="8"/>
        <v>#DIV/0!</v>
      </c>
      <c r="E82" s="453" t="e">
        <f>H16*'7-Opbouw uurtarief toezicht'!$E$47</f>
        <v>#DIV/0!</v>
      </c>
      <c r="F82" s="455" t="e">
        <f t="shared" si="9"/>
        <v>#DIV/0!</v>
      </c>
      <c r="G82" s="327">
        <f>SUMIF('8-Additionele kosten'!A:A,'2-Kosten per locatie'!B82,'8-Additionele kosten'!H:H)</f>
        <v>0</v>
      </c>
      <c r="H82" s="327">
        <f>SUMIF('10-Glasbewassing'!B:B,'2-Kosten per locatie'!B82,'10-Glasbewassing'!I:I)</f>
        <v>0</v>
      </c>
      <c r="I82" s="327" t="e">
        <f t="shared" ref="I82:I143" si="11">D82+F82+G82+H82</f>
        <v>#DIV/0!</v>
      </c>
      <c r="J82" s="327" t="e">
        <f t="shared" si="10"/>
        <v>#DIV/0!</v>
      </c>
      <c r="W82" s="22"/>
      <c r="X82" s="17"/>
      <c r="Y82" s="17"/>
      <c r="Z82" s="17"/>
      <c r="AA82" s="17"/>
      <c r="AB82" s="17"/>
      <c r="AC82" s="17"/>
      <c r="AD82" s="17"/>
      <c r="AE82" s="17"/>
      <c r="AF82" s="17"/>
      <c r="AG82" s="17"/>
      <c r="AH82" s="17"/>
    </row>
    <row r="83" spans="1:34" ht="13.2">
      <c r="A83" s="21" t="str">
        <f t="shared" si="7"/>
        <v>0034</v>
      </c>
      <c r="B83" s="21" t="str">
        <f t="shared" si="7"/>
        <v>Brandweerkazerne MO</v>
      </c>
      <c r="C83" s="454" t="e">
        <f>(F17+G17)*'6-Opbouw uurtarief productie'!$E$47</f>
        <v>#DIV/0!</v>
      </c>
      <c r="D83" s="453" t="e">
        <f t="shared" si="8"/>
        <v>#DIV/0!</v>
      </c>
      <c r="E83" s="453" t="e">
        <f>H17*'7-Opbouw uurtarief toezicht'!$E$47</f>
        <v>#DIV/0!</v>
      </c>
      <c r="F83" s="455" t="e">
        <f t="shared" si="9"/>
        <v>#DIV/0!</v>
      </c>
      <c r="G83" s="327">
        <f>SUMIF('8-Additionele kosten'!A:A,'2-Kosten per locatie'!B83,'8-Additionele kosten'!H:H)</f>
        <v>0</v>
      </c>
      <c r="H83" s="327">
        <f>SUMIF('10-Glasbewassing'!B:B,'2-Kosten per locatie'!B83,'10-Glasbewassing'!I:I)</f>
        <v>0</v>
      </c>
      <c r="I83" s="327" t="e">
        <f t="shared" si="11"/>
        <v>#DIV/0!</v>
      </c>
      <c r="J83" s="327" t="e">
        <f t="shared" si="10"/>
        <v>#DIV/0!</v>
      </c>
      <c r="W83" s="22"/>
      <c r="X83" s="17"/>
      <c r="Y83" s="17"/>
      <c r="Z83" s="17"/>
      <c r="AA83" s="17"/>
      <c r="AB83" s="17"/>
      <c r="AC83" s="17"/>
      <c r="AD83" s="17"/>
      <c r="AE83" s="17"/>
      <c r="AF83" s="17"/>
      <c r="AG83" s="17"/>
      <c r="AH83" s="17"/>
    </row>
    <row r="84" spans="1:34" ht="13.2">
      <c r="A84" s="21" t="str">
        <f t="shared" si="7"/>
        <v>0109</v>
      </c>
      <c r="B84" s="21" t="str">
        <f t="shared" si="7"/>
        <v>Schoolgebouw vm De Achtsprong</v>
      </c>
      <c r="C84" s="454" t="e">
        <f>(F18+G18)*'6-Opbouw uurtarief productie'!$E$47</f>
        <v>#DIV/0!</v>
      </c>
      <c r="D84" s="453" t="e">
        <f t="shared" si="8"/>
        <v>#DIV/0!</v>
      </c>
      <c r="E84" s="453" t="e">
        <f>H18*'7-Opbouw uurtarief toezicht'!$E$47</f>
        <v>#DIV/0!</v>
      </c>
      <c r="F84" s="455" t="e">
        <f t="shared" si="9"/>
        <v>#DIV/0!</v>
      </c>
      <c r="G84" s="327">
        <f>SUMIF('8-Additionele kosten'!A:A,'2-Kosten per locatie'!B84,'8-Additionele kosten'!H:H)</f>
        <v>0</v>
      </c>
      <c r="H84" s="327">
        <f>SUMIF('10-Glasbewassing'!B:B,'2-Kosten per locatie'!B84,'10-Glasbewassing'!I:I)</f>
        <v>0</v>
      </c>
      <c r="I84" s="327" t="e">
        <f t="shared" si="11"/>
        <v>#DIV/0!</v>
      </c>
      <c r="J84" s="327" t="e">
        <f t="shared" si="10"/>
        <v>#DIV/0!</v>
      </c>
      <c r="W84" s="22"/>
      <c r="X84" s="17"/>
      <c r="Y84" s="17"/>
      <c r="Z84" s="17"/>
      <c r="AA84" s="17"/>
      <c r="AB84" s="17"/>
      <c r="AC84" s="17"/>
      <c r="AD84" s="17"/>
      <c r="AE84" s="17"/>
      <c r="AF84" s="17"/>
      <c r="AG84" s="17"/>
      <c r="AH84" s="17"/>
    </row>
    <row r="85" spans="1:34" s="22" customFormat="1" ht="15" customHeight="1">
      <c r="A85" s="21" t="str">
        <f t="shared" si="7"/>
        <v>0145</v>
      </c>
      <c r="B85" s="21" t="str">
        <f t="shared" si="7"/>
        <v>Gymzaal heenweg</v>
      </c>
      <c r="C85" s="454" t="e">
        <f>(F19+G19)*'6-Opbouw uurtarief productie'!$E$47</f>
        <v>#DIV/0!</v>
      </c>
      <c r="D85" s="453" t="e">
        <f t="shared" si="8"/>
        <v>#DIV/0!</v>
      </c>
      <c r="E85" s="453" t="e">
        <f>H19*'7-Opbouw uurtarief toezicht'!$E$47</f>
        <v>#DIV/0!</v>
      </c>
      <c r="F85" s="455" t="e">
        <f t="shared" si="9"/>
        <v>#DIV/0!</v>
      </c>
      <c r="G85" s="327">
        <f>SUMIF('8-Additionele kosten'!A:A,'2-Kosten per locatie'!B85,'8-Additionele kosten'!H:H)</f>
        <v>0</v>
      </c>
      <c r="H85" s="327">
        <f>SUMIF('10-Glasbewassing'!B:B,'2-Kosten per locatie'!B85,'10-Glasbewassing'!I:I)</f>
        <v>0</v>
      </c>
      <c r="I85" s="327" t="e">
        <f t="shared" si="11"/>
        <v>#DIV/0!</v>
      </c>
      <c r="J85" s="327" t="e">
        <f>I85/12</f>
        <v>#DIV/0!</v>
      </c>
      <c r="K85" s="25"/>
      <c r="L85" s="25"/>
      <c r="M85" s="25"/>
      <c r="N85" s="25"/>
      <c r="O85" s="25"/>
    </row>
    <row r="86" spans="1:34" ht="15" customHeight="1">
      <c r="A86" s="21" t="str">
        <f t="shared" si="7"/>
        <v>0146</v>
      </c>
      <c r="B86" s="21" t="str">
        <f t="shared" si="7"/>
        <v>Gymzaal Joannesschool</v>
      </c>
      <c r="C86" s="454" t="e">
        <f>(F20+G20)*'6-Opbouw uurtarief productie'!$E$47</f>
        <v>#DIV/0!</v>
      </c>
      <c r="D86" s="453" t="e">
        <f t="shared" si="8"/>
        <v>#DIV/0!</v>
      </c>
      <c r="E86" s="453" t="e">
        <f>H20*'7-Opbouw uurtarief toezicht'!$E$47</f>
        <v>#DIV/0!</v>
      </c>
      <c r="F86" s="455" t="e">
        <f t="shared" si="9"/>
        <v>#DIV/0!</v>
      </c>
      <c r="G86" s="327">
        <f>SUMIF('8-Additionele kosten'!A:A,'2-Kosten per locatie'!B86,'8-Additionele kosten'!H:H)</f>
        <v>0</v>
      </c>
      <c r="H86" s="327">
        <f>SUMIF('10-Glasbewassing'!B:B,'2-Kosten per locatie'!B86,'10-Glasbewassing'!I:I)</f>
        <v>0</v>
      </c>
      <c r="I86" s="327" t="e">
        <f t="shared" si="11"/>
        <v>#DIV/0!</v>
      </c>
      <c r="J86" s="327" t="e">
        <f t="shared" ref="J86:J137" si="12">I86/12</f>
        <v>#DIV/0!</v>
      </c>
      <c r="W86" s="22"/>
      <c r="X86" s="17"/>
      <c r="Y86" s="17"/>
      <c r="Z86" s="17"/>
      <c r="AA86" s="17"/>
      <c r="AB86" s="17"/>
      <c r="AC86" s="17"/>
      <c r="AD86" s="17"/>
      <c r="AE86" s="17"/>
      <c r="AF86" s="17"/>
      <c r="AG86" s="17"/>
      <c r="AH86" s="17"/>
    </row>
    <row r="87" spans="1:34" ht="15" customHeight="1">
      <c r="A87" s="21" t="str">
        <f t="shared" si="7"/>
        <v>0147</v>
      </c>
      <c r="B87" s="21" t="str">
        <f t="shared" si="7"/>
        <v>Gymzaal oudeland</v>
      </c>
      <c r="C87" s="454" t="e">
        <f>(F21+G21)*'6-Opbouw uurtarief productie'!$E$47</f>
        <v>#DIV/0!</v>
      </c>
      <c r="D87" s="453" t="e">
        <f t="shared" si="8"/>
        <v>#DIV/0!</v>
      </c>
      <c r="E87" s="453" t="e">
        <f>H21*'7-Opbouw uurtarief toezicht'!$E$47</f>
        <v>#DIV/0!</v>
      </c>
      <c r="F87" s="455" t="e">
        <f t="shared" si="9"/>
        <v>#DIV/0!</v>
      </c>
      <c r="G87" s="327">
        <f>SUMIF('8-Additionele kosten'!A:A,'2-Kosten per locatie'!B87,'8-Additionele kosten'!H:H)</f>
        <v>0</v>
      </c>
      <c r="H87" s="327">
        <f>SUMIF('10-Glasbewassing'!B:B,'2-Kosten per locatie'!B87,'10-Glasbewassing'!I:I)</f>
        <v>0</v>
      </c>
      <c r="I87" s="327" t="e">
        <f t="shared" si="11"/>
        <v>#DIV/0!</v>
      </c>
      <c r="J87" s="327" t="e">
        <f t="shared" si="12"/>
        <v>#DIV/0!</v>
      </c>
      <c r="W87" s="22"/>
      <c r="X87" s="17"/>
      <c r="Y87" s="17"/>
      <c r="Z87" s="17"/>
      <c r="AA87" s="17"/>
      <c r="AB87" s="17"/>
      <c r="AC87" s="17"/>
      <c r="AD87" s="17"/>
      <c r="AE87" s="17"/>
      <c r="AF87" s="17"/>
      <c r="AG87" s="17"/>
      <c r="AH87" s="17"/>
    </row>
    <row r="88" spans="1:34" ht="15" customHeight="1">
      <c r="A88" s="21" t="str">
        <f t="shared" si="7"/>
        <v>0151</v>
      </c>
      <c r="B88" s="21" t="str">
        <f t="shared" si="7"/>
        <v>Gymzaal Diamant loc. Windroos</v>
      </c>
      <c r="C88" s="454" t="e">
        <f>(F22+G22)*'6-Opbouw uurtarief productie'!$E$47</f>
        <v>#DIV/0!</v>
      </c>
      <c r="D88" s="453" t="e">
        <f t="shared" si="8"/>
        <v>#DIV/0!</v>
      </c>
      <c r="E88" s="453" t="e">
        <f>H22*'7-Opbouw uurtarief toezicht'!$E$47</f>
        <v>#DIV/0!</v>
      </c>
      <c r="F88" s="455" t="e">
        <f t="shared" si="9"/>
        <v>#DIV/0!</v>
      </c>
      <c r="G88" s="327">
        <f>SUMIF('8-Additionele kosten'!A:A,'2-Kosten per locatie'!B88,'8-Additionele kosten'!H:H)</f>
        <v>0</v>
      </c>
      <c r="H88" s="327">
        <f>SUMIF('10-Glasbewassing'!B:B,'2-Kosten per locatie'!B88,'10-Glasbewassing'!I:I)</f>
        <v>0</v>
      </c>
      <c r="I88" s="327" t="e">
        <f t="shared" si="11"/>
        <v>#DIV/0!</v>
      </c>
      <c r="J88" s="327" t="e">
        <f t="shared" si="12"/>
        <v>#DIV/0!</v>
      </c>
      <c r="W88" s="22"/>
      <c r="X88" s="17"/>
      <c r="Y88" s="17"/>
      <c r="Z88" s="17"/>
      <c r="AA88" s="17"/>
      <c r="AB88" s="17"/>
      <c r="AC88" s="17"/>
      <c r="AD88" s="17"/>
      <c r="AE88" s="17"/>
      <c r="AF88" s="17"/>
      <c r="AG88" s="17"/>
      <c r="AH88" s="17"/>
    </row>
    <row r="89" spans="1:34" ht="15" customHeight="1">
      <c r="A89" s="21" t="str">
        <f t="shared" si="7"/>
        <v>0162</v>
      </c>
      <c r="B89" s="21" t="str">
        <f t="shared" si="7"/>
        <v>Sportpark Juliana</v>
      </c>
      <c r="C89" s="454" t="e">
        <f>(F23+G23)*'6-Opbouw uurtarief productie'!$E$47</f>
        <v>#DIV/0!</v>
      </c>
      <c r="D89" s="453" t="e">
        <f t="shared" si="8"/>
        <v>#DIV/0!</v>
      </c>
      <c r="E89" s="453" t="e">
        <f>H23*'7-Opbouw uurtarief toezicht'!$E$47</f>
        <v>#DIV/0!</v>
      </c>
      <c r="F89" s="455" t="e">
        <f t="shared" si="9"/>
        <v>#DIV/0!</v>
      </c>
      <c r="G89" s="327">
        <f>SUMIF('8-Additionele kosten'!A:A,'2-Kosten per locatie'!B89,'8-Additionele kosten'!H:H)</f>
        <v>0</v>
      </c>
      <c r="H89" s="327">
        <f>SUMIF('10-Glasbewassing'!B:B,'2-Kosten per locatie'!B89,'10-Glasbewassing'!I:I)</f>
        <v>0</v>
      </c>
      <c r="I89" s="327" t="e">
        <f t="shared" si="11"/>
        <v>#DIV/0!</v>
      </c>
      <c r="J89" s="327" t="e">
        <f t="shared" ref="J89" si="13">I89/12</f>
        <v>#DIV/0!</v>
      </c>
      <c r="W89" s="22"/>
      <c r="X89" s="17"/>
      <c r="Y89" s="17"/>
      <c r="Z89" s="17"/>
      <c r="AA89" s="17"/>
      <c r="AB89" s="17"/>
      <c r="AC89" s="17"/>
      <c r="AD89" s="17"/>
      <c r="AE89" s="17"/>
      <c r="AF89" s="17"/>
      <c r="AG89" s="17"/>
      <c r="AH89" s="17"/>
    </row>
    <row r="90" spans="1:34" ht="15" customHeight="1">
      <c r="A90" s="21" t="str">
        <f t="shared" si="7"/>
        <v>0178</v>
      </c>
      <c r="B90" s="21" t="str">
        <f t="shared" si="7"/>
        <v>Wos RTv (V.d. Kest Wittensstr. 5)</v>
      </c>
      <c r="C90" s="454" t="e">
        <f>(F24+G24)*'6-Opbouw uurtarief productie'!$E$47</f>
        <v>#DIV/0!</v>
      </c>
      <c r="D90" s="453" t="e">
        <f t="shared" si="8"/>
        <v>#DIV/0!</v>
      </c>
      <c r="E90" s="453" t="e">
        <f>H24*'7-Opbouw uurtarief toezicht'!$E$47</f>
        <v>#DIV/0!</v>
      </c>
      <c r="F90" s="455" t="e">
        <f t="shared" si="9"/>
        <v>#DIV/0!</v>
      </c>
      <c r="G90" s="327">
        <f>SUMIF('8-Additionele kosten'!A:A,'2-Kosten per locatie'!B90,'8-Additionele kosten'!H:H)</f>
        <v>0</v>
      </c>
      <c r="H90" s="327">
        <f>SUMIF('10-Glasbewassing'!B:B,'2-Kosten per locatie'!B90,'10-Glasbewassing'!I:I)</f>
        <v>0</v>
      </c>
      <c r="I90" s="327" t="e">
        <f t="shared" si="11"/>
        <v>#DIV/0!</v>
      </c>
      <c r="J90" s="327" t="e">
        <f t="shared" ref="J90" si="14">I90/12</f>
        <v>#DIV/0!</v>
      </c>
      <c r="W90" s="22"/>
      <c r="X90" s="17"/>
      <c r="Y90" s="17"/>
      <c r="Z90" s="17"/>
      <c r="AA90" s="17"/>
      <c r="AB90" s="17"/>
      <c r="AC90" s="17"/>
      <c r="AD90" s="17"/>
      <c r="AE90" s="17"/>
      <c r="AF90" s="17"/>
      <c r="AG90" s="17"/>
      <c r="AH90" s="17"/>
    </row>
    <row r="91" spans="1:34" ht="15" customHeight="1">
      <c r="A91" s="21" t="str">
        <f t="shared" si="7"/>
        <v>0179</v>
      </c>
      <c r="B91" s="21" t="str">
        <f t="shared" si="7"/>
        <v>Wos RTv (V.d. Kest Wittensstr. 7)</v>
      </c>
      <c r="C91" s="454" t="e">
        <f>(F25+G25)*'6-Opbouw uurtarief productie'!$E$47</f>
        <v>#DIV/0!</v>
      </c>
      <c r="D91" s="453" t="e">
        <f t="shared" si="8"/>
        <v>#DIV/0!</v>
      </c>
      <c r="E91" s="453" t="e">
        <f>H25*'7-Opbouw uurtarief toezicht'!$E$47</f>
        <v>#DIV/0!</v>
      </c>
      <c r="F91" s="455" t="e">
        <f t="shared" si="9"/>
        <v>#DIV/0!</v>
      </c>
      <c r="G91" s="327">
        <f>SUMIF('8-Additionele kosten'!A:A,'2-Kosten per locatie'!B91,'8-Additionele kosten'!H:H)</f>
        <v>0</v>
      </c>
      <c r="H91" s="327">
        <f>SUMIF('10-Glasbewassing'!B:B,'2-Kosten per locatie'!B91,'10-Glasbewassing'!I:I)</f>
        <v>0</v>
      </c>
      <c r="I91" s="327" t="e">
        <f t="shared" si="11"/>
        <v>#DIV/0!</v>
      </c>
      <c r="J91" s="327" t="e">
        <f t="shared" ref="J91:J93" si="15">I91/12</f>
        <v>#DIV/0!</v>
      </c>
      <c r="W91" s="22"/>
      <c r="X91" s="17"/>
      <c r="Y91" s="17"/>
      <c r="Z91" s="17"/>
      <c r="AA91" s="17"/>
      <c r="AB91" s="17"/>
      <c r="AC91" s="17"/>
      <c r="AD91" s="17"/>
      <c r="AE91" s="17"/>
      <c r="AF91" s="17"/>
      <c r="AG91" s="17"/>
      <c r="AH91" s="17"/>
    </row>
    <row r="92" spans="1:34" ht="15" customHeight="1">
      <c r="A92" s="21" t="str">
        <f t="shared" si="7"/>
        <v>0184</v>
      </c>
      <c r="B92" s="21" t="str">
        <f t="shared" si="7"/>
        <v>Peuterspeelzaal Pinkeltje</v>
      </c>
      <c r="C92" s="454" t="e">
        <f>(F26+G26)*'6-Opbouw uurtarief productie'!$E$47</f>
        <v>#DIV/0!</v>
      </c>
      <c r="D92" s="453" t="e">
        <f t="shared" si="8"/>
        <v>#DIV/0!</v>
      </c>
      <c r="E92" s="453" t="e">
        <f>H26*'7-Opbouw uurtarief toezicht'!$E$47</f>
        <v>#DIV/0!</v>
      </c>
      <c r="F92" s="455" t="e">
        <f t="shared" si="9"/>
        <v>#DIV/0!</v>
      </c>
      <c r="G92" s="327">
        <f>SUMIF('8-Additionele kosten'!A:A,'2-Kosten per locatie'!B92,'8-Additionele kosten'!H:H)</f>
        <v>0</v>
      </c>
      <c r="H92" s="327">
        <f>SUMIF('10-Glasbewassing'!B:B,'2-Kosten per locatie'!B92,'10-Glasbewassing'!I:I)</f>
        <v>0</v>
      </c>
      <c r="I92" s="327" t="e">
        <f t="shared" si="11"/>
        <v>#DIV/0!</v>
      </c>
      <c r="J92" s="327" t="e">
        <f t="shared" si="15"/>
        <v>#DIV/0!</v>
      </c>
      <c r="W92" s="22"/>
      <c r="X92" s="17"/>
      <c r="Y92" s="17"/>
      <c r="Z92" s="17"/>
      <c r="AA92" s="17"/>
      <c r="AB92" s="17"/>
      <c r="AC92" s="17"/>
      <c r="AD92" s="17"/>
      <c r="AE92" s="17"/>
      <c r="AF92" s="17"/>
      <c r="AG92" s="17"/>
      <c r="AH92" s="17"/>
    </row>
    <row r="93" spans="1:34" ht="15" customHeight="1">
      <c r="A93" s="21" t="str">
        <f t="shared" si="7"/>
        <v>0185</v>
      </c>
      <c r="B93" s="21" t="str">
        <f t="shared" si="7"/>
        <v>Kinderdagverblijf De 2 Ballonnen</v>
      </c>
      <c r="C93" s="454" t="e">
        <f>(F27+G27)*'6-Opbouw uurtarief productie'!$E$47</f>
        <v>#DIV/0!</v>
      </c>
      <c r="D93" s="453" t="e">
        <f t="shared" si="8"/>
        <v>#DIV/0!</v>
      </c>
      <c r="E93" s="453" t="e">
        <f>H27*'7-Opbouw uurtarief toezicht'!$E$47</f>
        <v>#DIV/0!</v>
      </c>
      <c r="F93" s="455" t="e">
        <f t="shared" si="9"/>
        <v>#DIV/0!</v>
      </c>
      <c r="G93" s="327">
        <f>SUMIF('8-Additionele kosten'!A:A,'2-Kosten per locatie'!B93,'8-Additionele kosten'!H:H)</f>
        <v>0</v>
      </c>
      <c r="H93" s="327">
        <f>SUMIF('10-Glasbewassing'!B:B,'2-Kosten per locatie'!B93,'10-Glasbewassing'!I:I)</f>
        <v>0</v>
      </c>
      <c r="I93" s="327" t="e">
        <f t="shared" si="11"/>
        <v>#DIV/0!</v>
      </c>
      <c r="J93" s="327" t="e">
        <f t="shared" si="15"/>
        <v>#DIV/0!</v>
      </c>
      <c r="W93" s="22"/>
      <c r="X93" s="17"/>
      <c r="Y93" s="17"/>
      <c r="Z93" s="17"/>
      <c r="AA93" s="17"/>
      <c r="AB93" s="17"/>
      <c r="AC93" s="17"/>
      <c r="AD93" s="17"/>
      <c r="AE93" s="17"/>
      <c r="AF93" s="17"/>
      <c r="AG93" s="17"/>
      <c r="AH93" s="17"/>
    </row>
    <row r="94" spans="1:34" ht="15" customHeight="1">
      <c r="A94" s="21" t="str">
        <f t="shared" si="7"/>
        <v>0189</v>
      </c>
      <c r="B94" s="21" t="str">
        <f t="shared" si="7"/>
        <v>Kinderdagverblijf Oki Doki</v>
      </c>
      <c r="C94" s="454" t="e">
        <f>(F28+G28)*'6-Opbouw uurtarief productie'!$E$47</f>
        <v>#DIV/0!</v>
      </c>
      <c r="D94" s="453" t="e">
        <f t="shared" si="8"/>
        <v>#DIV/0!</v>
      </c>
      <c r="E94" s="453" t="e">
        <f>H28*'7-Opbouw uurtarief toezicht'!$E$47</f>
        <v>#DIV/0!</v>
      </c>
      <c r="F94" s="455" t="e">
        <f t="shared" si="9"/>
        <v>#DIV/0!</v>
      </c>
      <c r="G94" s="327">
        <f>SUMIF('8-Additionele kosten'!A:A,'2-Kosten per locatie'!B94,'8-Additionele kosten'!H:H)</f>
        <v>0</v>
      </c>
      <c r="H94" s="327">
        <f>SUMIF('10-Glasbewassing'!B:B,'2-Kosten per locatie'!B94,'10-Glasbewassing'!I:I)</f>
        <v>0</v>
      </c>
      <c r="I94" s="327" t="e">
        <f t="shared" si="11"/>
        <v>#DIV/0!</v>
      </c>
      <c r="J94" s="327" t="e">
        <f t="shared" ref="J94:J97" si="16">I94/12</f>
        <v>#DIV/0!</v>
      </c>
      <c r="W94" s="22"/>
      <c r="X94" s="17"/>
      <c r="Y94" s="17"/>
      <c r="Z94" s="17"/>
      <c r="AA94" s="17"/>
      <c r="AB94" s="17"/>
      <c r="AC94" s="17"/>
      <c r="AD94" s="17"/>
      <c r="AE94" s="17"/>
      <c r="AF94" s="17"/>
      <c r="AG94" s="17"/>
      <c r="AH94" s="17"/>
    </row>
    <row r="95" spans="1:34" ht="15" customHeight="1">
      <c r="A95" s="21" t="str">
        <f t="shared" si="7"/>
        <v>0195</v>
      </c>
      <c r="B95" s="21" t="str">
        <f t="shared" si="7"/>
        <v>Bibliotheek (Monster)</v>
      </c>
      <c r="C95" s="454" t="e">
        <f>(F29+G29)*'6-Opbouw uurtarief productie'!$E$47</f>
        <v>#DIV/0!</v>
      </c>
      <c r="D95" s="453" t="e">
        <f t="shared" si="8"/>
        <v>#DIV/0!</v>
      </c>
      <c r="E95" s="453" t="e">
        <f>H29*'7-Opbouw uurtarief toezicht'!$E$47</f>
        <v>#DIV/0!</v>
      </c>
      <c r="F95" s="455" t="e">
        <f t="shared" si="9"/>
        <v>#DIV/0!</v>
      </c>
      <c r="G95" s="327">
        <f>SUMIF('8-Additionele kosten'!A:A,'2-Kosten per locatie'!B95,'8-Additionele kosten'!H:H)</f>
        <v>0</v>
      </c>
      <c r="H95" s="327">
        <f>SUMIF('10-Glasbewassing'!B:B,'2-Kosten per locatie'!B95,'10-Glasbewassing'!I:I)</f>
        <v>0</v>
      </c>
      <c r="I95" s="327" t="e">
        <f t="shared" si="11"/>
        <v>#DIV/0!</v>
      </c>
      <c r="J95" s="327" t="e">
        <f t="shared" si="16"/>
        <v>#DIV/0!</v>
      </c>
      <c r="W95" s="22"/>
      <c r="X95" s="17"/>
      <c r="Y95" s="17"/>
      <c r="Z95" s="17"/>
      <c r="AA95" s="17"/>
      <c r="AB95" s="17"/>
      <c r="AC95" s="17"/>
      <c r="AD95" s="17"/>
      <c r="AE95" s="17"/>
      <c r="AF95" s="17"/>
      <c r="AG95" s="17"/>
      <c r="AH95" s="17"/>
    </row>
    <row r="96" spans="1:34" ht="15" customHeight="1">
      <c r="A96" s="21" t="str">
        <f t="shared" si="7"/>
        <v>0196</v>
      </c>
      <c r="B96" s="21" t="str">
        <f t="shared" si="7"/>
        <v>Bibliotheek ('s-Gravenzande)</v>
      </c>
      <c r="C96" s="454" t="e">
        <f>(F30+G30)*'6-Opbouw uurtarief productie'!$E$47</f>
        <v>#DIV/0!</v>
      </c>
      <c r="D96" s="453" t="e">
        <f t="shared" si="8"/>
        <v>#DIV/0!</v>
      </c>
      <c r="E96" s="453" t="e">
        <f>H30*'7-Opbouw uurtarief toezicht'!$E$47</f>
        <v>#DIV/0!</v>
      </c>
      <c r="F96" s="455" t="e">
        <f t="shared" si="9"/>
        <v>#DIV/0!</v>
      </c>
      <c r="G96" s="327">
        <f>SUMIF('8-Additionele kosten'!A:A,'2-Kosten per locatie'!B96,'8-Additionele kosten'!H:H)</f>
        <v>0</v>
      </c>
      <c r="H96" s="327">
        <f>SUMIF('10-Glasbewassing'!B:B,'2-Kosten per locatie'!B96,'10-Glasbewassing'!I:I)</f>
        <v>0</v>
      </c>
      <c r="I96" s="327" t="e">
        <f t="shared" si="11"/>
        <v>#DIV/0!</v>
      </c>
      <c r="J96" s="327" t="e">
        <f t="shared" si="16"/>
        <v>#DIV/0!</v>
      </c>
      <c r="W96" s="22"/>
      <c r="X96" s="17"/>
      <c r="Y96" s="17"/>
      <c r="Z96" s="17"/>
      <c r="AA96" s="17"/>
      <c r="AB96" s="17"/>
      <c r="AC96" s="17"/>
      <c r="AD96" s="17"/>
      <c r="AE96" s="17"/>
      <c r="AF96" s="17"/>
      <c r="AG96" s="17"/>
      <c r="AH96" s="17"/>
    </row>
    <row r="97" spans="1:34" ht="15" customHeight="1">
      <c r="A97" s="21" t="str">
        <f t="shared" si="7"/>
        <v>0198</v>
      </c>
      <c r="B97" s="21" t="str">
        <f t="shared" si="7"/>
        <v>Islamitisch Cultureel Centrum (Icc)</v>
      </c>
      <c r="C97" s="454" t="e">
        <f>(F31+G31)*'6-Opbouw uurtarief productie'!$E$47</f>
        <v>#DIV/0!</v>
      </c>
      <c r="D97" s="453" t="e">
        <f t="shared" si="8"/>
        <v>#DIV/0!</v>
      </c>
      <c r="E97" s="453" t="e">
        <f>H31*'7-Opbouw uurtarief toezicht'!$E$47</f>
        <v>#DIV/0!</v>
      </c>
      <c r="F97" s="455" t="e">
        <f t="shared" si="9"/>
        <v>#DIV/0!</v>
      </c>
      <c r="G97" s="327">
        <f>SUMIF('8-Additionele kosten'!A:A,'2-Kosten per locatie'!B97,'8-Additionele kosten'!H:H)</f>
        <v>0</v>
      </c>
      <c r="H97" s="327">
        <f>SUMIF('10-Glasbewassing'!B:B,'2-Kosten per locatie'!B97,'10-Glasbewassing'!I:I)</f>
        <v>0</v>
      </c>
      <c r="I97" s="327" t="e">
        <f t="shared" si="11"/>
        <v>#DIV/0!</v>
      </c>
      <c r="J97" s="327" t="e">
        <f t="shared" si="16"/>
        <v>#DIV/0!</v>
      </c>
      <c r="W97" s="22"/>
      <c r="X97" s="17"/>
      <c r="Y97" s="17"/>
      <c r="Z97" s="17"/>
      <c r="AA97" s="17"/>
      <c r="AB97" s="17"/>
      <c r="AC97" s="17"/>
      <c r="AD97" s="17"/>
      <c r="AE97" s="17"/>
      <c r="AF97" s="17"/>
      <c r="AG97" s="17"/>
      <c r="AH97" s="17"/>
    </row>
    <row r="98" spans="1:34" ht="15" customHeight="1">
      <c r="A98" s="21" t="str">
        <f t="shared" si="7"/>
        <v>0199</v>
      </c>
      <c r="B98" s="21" t="str">
        <f t="shared" si="7"/>
        <v>De Hofboerderij</v>
      </c>
      <c r="C98" s="454" t="e">
        <f>(F32+G32)*'6-Opbouw uurtarief productie'!$E$47</f>
        <v>#DIV/0!</v>
      </c>
      <c r="D98" s="453" t="e">
        <f t="shared" si="8"/>
        <v>#DIV/0!</v>
      </c>
      <c r="E98" s="453" t="e">
        <f>H32*'7-Opbouw uurtarief toezicht'!$E$47</f>
        <v>#DIV/0!</v>
      </c>
      <c r="F98" s="455" t="e">
        <f t="shared" si="9"/>
        <v>#DIV/0!</v>
      </c>
      <c r="G98" s="327">
        <f>SUMIF('8-Additionele kosten'!A:A,'2-Kosten per locatie'!B98,'8-Additionele kosten'!H:H)</f>
        <v>0</v>
      </c>
      <c r="H98" s="327">
        <f>SUMIF('10-Glasbewassing'!B:B,'2-Kosten per locatie'!B98,'10-Glasbewassing'!I:I)</f>
        <v>0</v>
      </c>
      <c r="I98" s="327" t="e">
        <f t="shared" si="11"/>
        <v>#DIV/0!</v>
      </c>
      <c r="J98" s="327" t="e">
        <f t="shared" si="12"/>
        <v>#DIV/0!</v>
      </c>
      <c r="W98" s="22"/>
      <c r="X98" s="17"/>
      <c r="Y98" s="17"/>
      <c r="Z98" s="17"/>
      <c r="AA98" s="17"/>
      <c r="AB98" s="17"/>
      <c r="AC98" s="17"/>
      <c r="AD98" s="17"/>
      <c r="AE98" s="17"/>
      <c r="AF98" s="17"/>
      <c r="AG98" s="17"/>
      <c r="AH98" s="17"/>
    </row>
    <row r="99" spans="1:34" ht="15" customHeight="1">
      <c r="A99" s="21" t="str">
        <f t="shared" si="7"/>
        <v>0204</v>
      </c>
      <c r="B99" s="21" t="str">
        <f t="shared" si="7"/>
        <v>De Viermaster (hele complex)</v>
      </c>
      <c r="C99" s="454" t="e">
        <f>(F33+G33)*'6-Opbouw uurtarief productie'!$E$47</f>
        <v>#DIV/0!</v>
      </c>
      <c r="D99" s="453" t="e">
        <f t="shared" si="8"/>
        <v>#DIV/0!</v>
      </c>
      <c r="E99" s="453" t="e">
        <f>H33*'7-Opbouw uurtarief toezicht'!$E$47</f>
        <v>#DIV/0!</v>
      </c>
      <c r="F99" s="455" t="e">
        <f t="shared" si="9"/>
        <v>#DIV/0!</v>
      </c>
      <c r="G99" s="327">
        <f>SUMIF('8-Additionele kosten'!A:A,'2-Kosten per locatie'!B99,'8-Additionele kosten'!H:H)</f>
        <v>0</v>
      </c>
      <c r="H99" s="327">
        <f>SUMIF('10-Glasbewassing'!B:B,'2-Kosten per locatie'!B99,'10-Glasbewassing'!I:I)</f>
        <v>0</v>
      </c>
      <c r="I99" s="327" t="e">
        <f t="shared" si="11"/>
        <v>#DIV/0!</v>
      </c>
      <c r="J99" s="327" t="e">
        <f t="shared" ref="J99" si="17">I99/12</f>
        <v>#DIV/0!</v>
      </c>
      <c r="W99" s="22"/>
      <c r="X99" s="17"/>
      <c r="Y99" s="17"/>
      <c r="Z99" s="17"/>
      <c r="AA99" s="17"/>
      <c r="AB99" s="17"/>
      <c r="AC99" s="17"/>
      <c r="AD99" s="17"/>
      <c r="AE99" s="17"/>
      <c r="AF99" s="17"/>
      <c r="AG99" s="17"/>
      <c r="AH99" s="17"/>
    </row>
    <row r="100" spans="1:34" ht="15" customHeight="1">
      <c r="A100" s="21" t="str">
        <f t="shared" si="7"/>
        <v>0205</v>
      </c>
      <c r="B100" s="21" t="str">
        <f t="shared" si="7"/>
        <v>De Vang</v>
      </c>
      <c r="C100" s="454" t="e">
        <f>(F34+G34)*'6-Opbouw uurtarief productie'!$E$47</f>
        <v>#DIV/0!</v>
      </c>
      <c r="D100" s="453" t="e">
        <f t="shared" si="8"/>
        <v>#DIV/0!</v>
      </c>
      <c r="E100" s="453" t="e">
        <f>H34*'7-Opbouw uurtarief toezicht'!$E$47</f>
        <v>#DIV/0!</v>
      </c>
      <c r="F100" s="455" t="e">
        <f t="shared" si="9"/>
        <v>#DIV/0!</v>
      </c>
      <c r="G100" s="327">
        <f>SUMIF('8-Additionele kosten'!A:A,'2-Kosten per locatie'!B100,'8-Additionele kosten'!H:H)</f>
        <v>0</v>
      </c>
      <c r="H100" s="327">
        <f>SUMIF('10-Glasbewassing'!B:B,'2-Kosten per locatie'!B100,'10-Glasbewassing'!I:I)</f>
        <v>0</v>
      </c>
      <c r="I100" s="327" t="e">
        <f t="shared" si="11"/>
        <v>#DIV/0!</v>
      </c>
      <c r="J100" s="327" t="e">
        <f t="shared" si="12"/>
        <v>#DIV/0!</v>
      </c>
      <c r="W100" s="22"/>
      <c r="X100" s="17"/>
      <c r="Y100" s="17"/>
      <c r="Z100" s="17"/>
      <c r="AA100" s="17"/>
      <c r="AB100" s="17"/>
      <c r="AC100" s="17"/>
      <c r="AD100" s="17"/>
      <c r="AE100" s="17"/>
      <c r="AF100" s="17"/>
      <c r="AG100" s="17"/>
      <c r="AH100" s="17"/>
    </row>
    <row r="101" spans="1:34" ht="15" customHeight="1">
      <c r="A101" s="21" t="str">
        <f t="shared" ref="A101:B120" si="18">A35</f>
        <v>0205-1</v>
      </c>
      <c r="B101" s="21" t="str">
        <f t="shared" si="18"/>
        <v>WPC NL3</v>
      </c>
      <c r="C101" s="454" t="e">
        <f>(F35+G35)*'6-Opbouw uurtarief productie'!$E$47</f>
        <v>#DIV/0!</v>
      </c>
      <c r="D101" s="453" t="e">
        <f t="shared" si="8"/>
        <v>#DIV/0!</v>
      </c>
      <c r="E101" s="453" t="e">
        <f>H35*'7-Opbouw uurtarief toezicht'!$E$47</f>
        <v>#DIV/0!</v>
      </c>
      <c r="F101" s="455" t="e">
        <f t="shared" si="9"/>
        <v>#DIV/0!</v>
      </c>
      <c r="G101" s="327">
        <f>SUMIF('8-Additionele kosten'!A:A,'2-Kosten per locatie'!B101,'8-Additionele kosten'!H:H)</f>
        <v>0</v>
      </c>
      <c r="H101" s="327">
        <f>SUMIF('10-Glasbewassing'!B:B,'2-Kosten per locatie'!B101,'10-Glasbewassing'!I:I)</f>
        <v>0</v>
      </c>
      <c r="I101" s="327" t="e">
        <f t="shared" si="11"/>
        <v>#DIV/0!</v>
      </c>
      <c r="J101" s="327" t="e">
        <f t="shared" ref="J101" si="19">I101/12</f>
        <v>#DIV/0!</v>
      </c>
      <c r="W101" s="22"/>
      <c r="X101" s="17"/>
      <c r="Y101" s="17"/>
      <c r="Z101" s="17"/>
      <c r="AA101" s="17"/>
      <c r="AB101" s="17"/>
      <c r="AC101" s="17"/>
      <c r="AD101" s="17"/>
      <c r="AE101" s="17"/>
      <c r="AF101" s="17"/>
      <c r="AG101" s="17"/>
      <c r="AH101" s="17"/>
    </row>
    <row r="102" spans="1:34" ht="15" customHeight="1">
      <c r="A102" s="21" t="str">
        <f t="shared" si="18"/>
        <v>0205-2</v>
      </c>
      <c r="B102" s="21" t="str">
        <f t="shared" si="18"/>
        <v xml:space="preserve">KDV de Kijckdoos </v>
      </c>
      <c r="C102" s="454" t="e">
        <f>(F36+G36)*'6-Opbouw uurtarief productie'!$E$47</f>
        <v>#DIV/0!</v>
      </c>
      <c r="D102" s="453" t="e">
        <f t="shared" si="8"/>
        <v>#DIV/0!</v>
      </c>
      <c r="E102" s="453" t="e">
        <f>H36*'7-Opbouw uurtarief toezicht'!$E$47</f>
        <v>#DIV/0!</v>
      </c>
      <c r="F102" s="455" t="e">
        <f t="shared" si="9"/>
        <v>#DIV/0!</v>
      </c>
      <c r="G102" s="327">
        <f>SUMIF('8-Additionele kosten'!A:A,'2-Kosten per locatie'!B102,'8-Additionele kosten'!H:H)</f>
        <v>0</v>
      </c>
      <c r="H102" s="327">
        <f>SUMIF('10-Glasbewassing'!B:B,'2-Kosten per locatie'!B102,'10-Glasbewassing'!I:I)</f>
        <v>0</v>
      </c>
      <c r="I102" s="327" t="e">
        <f t="shared" si="11"/>
        <v>#DIV/0!</v>
      </c>
      <c r="J102" s="327" t="e">
        <f t="shared" si="12"/>
        <v>#DIV/0!</v>
      </c>
      <c r="W102" s="22"/>
      <c r="X102" s="17"/>
      <c r="Y102" s="17"/>
      <c r="Z102" s="17"/>
      <c r="AA102" s="17"/>
      <c r="AB102" s="17"/>
      <c r="AC102" s="17"/>
      <c r="AD102" s="17"/>
      <c r="AE102" s="17"/>
      <c r="AF102" s="17"/>
      <c r="AG102" s="17"/>
      <c r="AH102" s="17"/>
    </row>
    <row r="103" spans="1:34" ht="15" customHeight="1">
      <c r="A103" s="21" t="str">
        <f t="shared" si="18"/>
        <v>0263</v>
      </c>
      <c r="B103" s="21" t="str">
        <f t="shared" si="18"/>
        <v>Graf Herckenrath</v>
      </c>
      <c r="C103" s="454" t="e">
        <f>(F37+G37)*'6-Opbouw uurtarief productie'!$E$47</f>
        <v>#DIV/0!</v>
      </c>
      <c r="D103" s="453" t="e">
        <f t="shared" si="8"/>
        <v>#DIV/0!</v>
      </c>
      <c r="E103" s="453" t="e">
        <f>H37*'7-Opbouw uurtarief toezicht'!$E$47</f>
        <v>#DIV/0!</v>
      </c>
      <c r="F103" s="455" t="e">
        <f t="shared" si="9"/>
        <v>#DIV/0!</v>
      </c>
      <c r="G103" s="327">
        <f>SUMIF('8-Additionele kosten'!A:A,'2-Kosten per locatie'!B103,'8-Additionele kosten'!H:H)</f>
        <v>0</v>
      </c>
      <c r="H103" s="327">
        <f>SUMIF('10-Glasbewassing'!B:B,'2-Kosten per locatie'!B103,'10-Glasbewassing'!I:I)</f>
        <v>0</v>
      </c>
      <c r="I103" s="327" t="e">
        <f t="shared" si="11"/>
        <v>#DIV/0!</v>
      </c>
      <c r="J103" s="327" t="e">
        <f t="shared" ref="J103:J106" si="20">I103/12</f>
        <v>#DIV/0!</v>
      </c>
      <c r="W103" s="22"/>
      <c r="X103" s="17"/>
      <c r="Y103" s="17"/>
      <c r="Z103" s="17"/>
      <c r="AA103" s="17"/>
      <c r="AB103" s="17"/>
      <c r="AC103" s="17"/>
      <c r="AD103" s="17"/>
      <c r="AE103" s="17"/>
      <c r="AF103" s="17"/>
      <c r="AG103" s="17"/>
      <c r="AH103" s="17"/>
    </row>
    <row r="104" spans="1:34" ht="15" customHeight="1">
      <c r="A104" s="21" t="str">
        <f t="shared" si="18"/>
        <v>0264</v>
      </c>
      <c r="B104" s="21" t="str">
        <f t="shared" si="18"/>
        <v>Kerktoren Nh Kerk De Lier</v>
      </c>
      <c r="C104" s="454" t="e">
        <f>(F38+G38)*'6-Opbouw uurtarief productie'!$E$47</f>
        <v>#DIV/0!</v>
      </c>
      <c r="D104" s="453" t="e">
        <f t="shared" si="8"/>
        <v>#DIV/0!</v>
      </c>
      <c r="E104" s="453" t="e">
        <f>H38*'7-Opbouw uurtarief toezicht'!$E$47</f>
        <v>#DIV/0!</v>
      </c>
      <c r="F104" s="455" t="e">
        <f t="shared" si="9"/>
        <v>#DIV/0!</v>
      </c>
      <c r="G104" s="327">
        <f>SUMIF('8-Additionele kosten'!A:A,'2-Kosten per locatie'!B104,'8-Additionele kosten'!H:H)</f>
        <v>0</v>
      </c>
      <c r="H104" s="327">
        <f>SUMIF('10-Glasbewassing'!B:B,'2-Kosten per locatie'!B104,'10-Glasbewassing'!I:I)</f>
        <v>0</v>
      </c>
      <c r="I104" s="327" t="e">
        <f t="shared" si="11"/>
        <v>#DIV/0!</v>
      </c>
      <c r="J104" s="327" t="e">
        <f t="shared" si="20"/>
        <v>#DIV/0!</v>
      </c>
      <c r="W104" s="22"/>
      <c r="X104" s="17"/>
      <c r="Y104" s="17"/>
      <c r="Z104" s="17"/>
      <c r="AA104" s="17"/>
      <c r="AB104" s="17"/>
      <c r="AC104" s="17"/>
      <c r="AD104" s="17"/>
      <c r="AE104" s="17"/>
      <c r="AF104" s="17"/>
      <c r="AG104" s="17"/>
      <c r="AH104" s="17"/>
    </row>
    <row r="105" spans="1:34" ht="15" customHeight="1">
      <c r="A105" s="21" t="str">
        <f t="shared" si="18"/>
        <v>0283</v>
      </c>
      <c r="B105" s="21" t="str">
        <f t="shared" si="18"/>
        <v>Kerktoren Nh Kerk Monster</v>
      </c>
      <c r="C105" s="454" t="e">
        <f>(F39+G39)*'6-Opbouw uurtarief productie'!$E$47</f>
        <v>#DIV/0!</v>
      </c>
      <c r="D105" s="453" t="e">
        <f t="shared" si="8"/>
        <v>#DIV/0!</v>
      </c>
      <c r="E105" s="453" t="e">
        <f>H39*'7-Opbouw uurtarief toezicht'!$E$47</f>
        <v>#DIV/0!</v>
      </c>
      <c r="F105" s="455" t="e">
        <f t="shared" si="9"/>
        <v>#DIV/0!</v>
      </c>
      <c r="G105" s="327">
        <f>SUMIF('8-Additionele kosten'!A:A,'2-Kosten per locatie'!B105,'8-Additionele kosten'!H:H)</f>
        <v>0</v>
      </c>
      <c r="H105" s="327">
        <f>SUMIF('10-Glasbewassing'!B:B,'2-Kosten per locatie'!B105,'10-Glasbewassing'!I:I)</f>
        <v>0</v>
      </c>
      <c r="I105" s="327" t="e">
        <f t="shared" si="11"/>
        <v>#DIV/0!</v>
      </c>
      <c r="J105" s="327" t="e">
        <f t="shared" si="20"/>
        <v>#DIV/0!</v>
      </c>
      <c r="W105" s="22"/>
      <c r="X105" s="17"/>
      <c r="Y105" s="17"/>
      <c r="Z105" s="17"/>
      <c r="AA105" s="17"/>
      <c r="AB105" s="17"/>
      <c r="AC105" s="17"/>
      <c r="AD105" s="17"/>
      <c r="AE105" s="17"/>
      <c r="AF105" s="17"/>
      <c r="AG105" s="17"/>
      <c r="AH105" s="17"/>
    </row>
    <row r="106" spans="1:34" ht="15" customHeight="1">
      <c r="A106" s="21" t="str">
        <f t="shared" si="18"/>
        <v>0284</v>
      </c>
      <c r="B106" s="21" t="str">
        <f t="shared" si="18"/>
        <v>Kerktoren Nh Kerk Wateringen</v>
      </c>
      <c r="C106" s="454" t="e">
        <f>(F40+G40)*'6-Opbouw uurtarief productie'!$E$47</f>
        <v>#DIV/0!</v>
      </c>
      <c r="D106" s="453" t="e">
        <f t="shared" si="8"/>
        <v>#DIV/0!</v>
      </c>
      <c r="E106" s="453" t="e">
        <f>H40*'7-Opbouw uurtarief toezicht'!$E$47</f>
        <v>#DIV/0!</v>
      </c>
      <c r="F106" s="455" t="e">
        <f t="shared" si="9"/>
        <v>#DIV/0!</v>
      </c>
      <c r="G106" s="327">
        <f>SUMIF('8-Additionele kosten'!A:A,'2-Kosten per locatie'!B106,'8-Additionele kosten'!H:H)</f>
        <v>0</v>
      </c>
      <c r="H106" s="327">
        <f>SUMIF('10-Glasbewassing'!B:B,'2-Kosten per locatie'!B106,'10-Glasbewassing'!I:I)</f>
        <v>0</v>
      </c>
      <c r="I106" s="327" t="e">
        <f t="shared" si="11"/>
        <v>#DIV/0!</v>
      </c>
      <c r="J106" s="327" t="e">
        <f t="shared" si="20"/>
        <v>#DIV/0!</v>
      </c>
      <c r="W106" s="22"/>
      <c r="X106" s="17"/>
      <c r="Y106" s="17"/>
      <c r="Z106" s="17"/>
      <c r="AA106" s="17"/>
      <c r="AB106" s="17"/>
      <c r="AC106" s="17"/>
      <c r="AD106" s="17"/>
      <c r="AE106" s="17"/>
      <c r="AF106" s="17"/>
      <c r="AG106" s="17"/>
      <c r="AH106" s="17"/>
    </row>
    <row r="107" spans="1:34" ht="15" customHeight="1">
      <c r="A107" s="21" t="str">
        <f t="shared" si="18"/>
        <v>0307</v>
      </c>
      <c r="B107" s="21" t="str">
        <f t="shared" si="18"/>
        <v>Rode Kruisgebouw</v>
      </c>
      <c r="C107" s="454" t="e">
        <f>(F41+G41)*'6-Opbouw uurtarief productie'!$E$47</f>
        <v>#DIV/0!</v>
      </c>
      <c r="D107" s="453" t="e">
        <f t="shared" si="8"/>
        <v>#DIV/0!</v>
      </c>
      <c r="E107" s="453" t="e">
        <f>H41*'7-Opbouw uurtarief toezicht'!$E$47</f>
        <v>#DIV/0!</v>
      </c>
      <c r="F107" s="455" t="e">
        <f t="shared" si="9"/>
        <v>#DIV/0!</v>
      </c>
      <c r="G107" s="327">
        <f>SUMIF('8-Additionele kosten'!A:A,'2-Kosten per locatie'!B107,'8-Additionele kosten'!H:H)</f>
        <v>0</v>
      </c>
      <c r="H107" s="327">
        <f>SUMIF('10-Glasbewassing'!B:B,'2-Kosten per locatie'!B107,'10-Glasbewassing'!I:I)</f>
        <v>0</v>
      </c>
      <c r="I107" s="327" t="e">
        <f t="shared" si="11"/>
        <v>#DIV/0!</v>
      </c>
      <c r="J107" s="327" t="e">
        <f t="shared" ref="J107" si="21">I107/12</f>
        <v>#DIV/0!</v>
      </c>
      <c r="W107" s="22"/>
      <c r="X107" s="17"/>
      <c r="Y107" s="17"/>
      <c r="Z107" s="17"/>
      <c r="AA107" s="17"/>
      <c r="AB107" s="17"/>
      <c r="AC107" s="17"/>
      <c r="AD107" s="17"/>
      <c r="AE107" s="17"/>
      <c r="AF107" s="17"/>
      <c r="AG107" s="17"/>
      <c r="AH107" s="17"/>
    </row>
    <row r="108" spans="1:34" ht="15" customHeight="1">
      <c r="A108" s="21" t="str">
        <f t="shared" si="18"/>
        <v>0311</v>
      </c>
      <c r="B108" s="21" t="str">
        <f t="shared" si="18"/>
        <v>Huisvesting SKT</v>
      </c>
      <c r="C108" s="454" t="e">
        <f>(F42+G42)*'6-Opbouw uurtarief productie'!$E$47</f>
        <v>#DIV/0!</v>
      </c>
      <c r="D108" s="453" t="e">
        <f t="shared" si="8"/>
        <v>#DIV/0!</v>
      </c>
      <c r="E108" s="453" t="e">
        <f>H42*'7-Opbouw uurtarief toezicht'!$E$47</f>
        <v>#DIV/0!</v>
      </c>
      <c r="F108" s="455" t="e">
        <f t="shared" si="9"/>
        <v>#DIV/0!</v>
      </c>
      <c r="G108" s="327">
        <f>SUMIF('8-Additionele kosten'!A:A,'2-Kosten per locatie'!B108,'8-Additionele kosten'!H:H)</f>
        <v>0</v>
      </c>
      <c r="H108" s="327">
        <f>SUMIF('10-Glasbewassing'!B:B,'2-Kosten per locatie'!B108,'10-Glasbewassing'!I:I)</f>
        <v>0</v>
      </c>
      <c r="I108" s="327" t="e">
        <f t="shared" si="11"/>
        <v>#DIV/0!</v>
      </c>
      <c r="J108" s="327" t="e">
        <f t="shared" ref="J108" si="22">I108/12</f>
        <v>#DIV/0!</v>
      </c>
      <c r="W108" s="22"/>
      <c r="X108" s="17"/>
      <c r="Y108" s="17"/>
      <c r="Z108" s="17"/>
      <c r="AA108" s="17"/>
      <c r="AB108" s="17"/>
      <c r="AC108" s="17"/>
      <c r="AD108" s="17"/>
      <c r="AE108" s="17"/>
      <c r="AF108" s="17"/>
      <c r="AG108" s="17"/>
      <c r="AH108" s="17"/>
    </row>
    <row r="109" spans="1:34" ht="15" customHeight="1">
      <c r="A109" s="21" t="str">
        <f t="shared" si="18"/>
        <v>0377</v>
      </c>
      <c r="B109" s="21" t="str">
        <f t="shared" si="18"/>
        <v>Gemeentewerf Naaldwijk</v>
      </c>
      <c r="C109" s="454" t="e">
        <f>(F43+G43)*'6-Opbouw uurtarief productie'!$E$47</f>
        <v>#DIV/0!</v>
      </c>
      <c r="D109" s="453" t="e">
        <f t="shared" si="8"/>
        <v>#DIV/0!</v>
      </c>
      <c r="E109" s="453" t="e">
        <f>H43*'7-Opbouw uurtarief toezicht'!$E$47</f>
        <v>#DIV/0!</v>
      </c>
      <c r="F109" s="455" t="e">
        <f t="shared" si="9"/>
        <v>#DIV/0!</v>
      </c>
      <c r="G109" s="327">
        <f>SUMIF('8-Additionele kosten'!A:A,'2-Kosten per locatie'!B109,'8-Additionele kosten'!H:H)</f>
        <v>0</v>
      </c>
      <c r="H109" s="327">
        <f>SUMIF('10-Glasbewassing'!B:B,'2-Kosten per locatie'!B109,'10-Glasbewassing'!I:I)</f>
        <v>0</v>
      </c>
      <c r="I109" s="327" t="e">
        <f t="shared" si="11"/>
        <v>#DIV/0!</v>
      </c>
      <c r="J109" s="327" t="e">
        <f t="shared" si="12"/>
        <v>#DIV/0!</v>
      </c>
      <c r="S109" s="22"/>
      <c r="T109" s="22"/>
      <c r="U109" s="22"/>
      <c r="V109" s="22"/>
      <c r="W109" s="22"/>
      <c r="X109" s="17"/>
      <c r="Y109" s="17"/>
      <c r="Z109" s="17"/>
      <c r="AA109" s="17"/>
      <c r="AB109" s="17"/>
      <c r="AC109" s="17"/>
      <c r="AD109" s="17"/>
      <c r="AE109" s="17"/>
      <c r="AF109" s="17"/>
      <c r="AG109" s="17"/>
      <c r="AH109" s="17"/>
    </row>
    <row r="110" spans="1:34" ht="15" customHeight="1">
      <c r="A110" s="21" t="str">
        <f t="shared" si="18"/>
        <v>0378</v>
      </c>
      <c r="B110" s="21" t="str">
        <f t="shared" si="18"/>
        <v>Gemeentewerf Monster</v>
      </c>
      <c r="C110" s="454" t="e">
        <f>(F44+G44)*'6-Opbouw uurtarief productie'!$E$47</f>
        <v>#DIV/0!</v>
      </c>
      <c r="D110" s="453" t="e">
        <f t="shared" si="8"/>
        <v>#DIV/0!</v>
      </c>
      <c r="E110" s="453" t="e">
        <f>H44*'7-Opbouw uurtarief toezicht'!$E$47</f>
        <v>#DIV/0!</v>
      </c>
      <c r="F110" s="455" t="e">
        <f t="shared" si="9"/>
        <v>#DIV/0!</v>
      </c>
      <c r="G110" s="327">
        <f>SUMIF('8-Additionele kosten'!A:A,'2-Kosten per locatie'!B110,'8-Additionele kosten'!H:H)</f>
        <v>0</v>
      </c>
      <c r="H110" s="327">
        <f>SUMIF('10-Glasbewassing'!B:B,'2-Kosten per locatie'!B110,'10-Glasbewassing'!I:I)</f>
        <v>0</v>
      </c>
      <c r="I110" s="327" t="e">
        <f t="shared" si="11"/>
        <v>#DIV/0!</v>
      </c>
      <c r="J110" s="327" t="e">
        <f t="shared" si="12"/>
        <v>#DIV/0!</v>
      </c>
      <c r="S110" s="22"/>
      <c r="T110" s="22"/>
      <c r="U110" s="22"/>
      <c r="V110" s="22"/>
      <c r="W110" s="22"/>
      <c r="X110" s="17"/>
      <c r="Y110" s="17"/>
      <c r="Z110" s="17"/>
      <c r="AA110" s="17"/>
      <c r="AB110" s="17"/>
      <c r="AC110" s="17"/>
      <c r="AD110" s="17"/>
      <c r="AE110" s="17"/>
      <c r="AF110" s="17"/>
      <c r="AG110" s="17"/>
      <c r="AH110" s="17"/>
    </row>
    <row r="111" spans="1:34" ht="15" customHeight="1">
      <c r="A111" s="21" t="str">
        <f t="shared" si="18"/>
        <v>0381</v>
      </c>
      <c r="B111" s="21" t="str">
        <f t="shared" si="18"/>
        <v>Opslag brandweer DL</v>
      </c>
      <c r="C111" s="454" t="e">
        <f>(F45+G45)*'6-Opbouw uurtarief productie'!$E$47</f>
        <v>#DIV/0!</v>
      </c>
      <c r="D111" s="453" t="e">
        <f t="shared" si="8"/>
        <v>#DIV/0!</v>
      </c>
      <c r="E111" s="453" t="e">
        <f>H45*'7-Opbouw uurtarief toezicht'!$E$47</f>
        <v>#DIV/0!</v>
      </c>
      <c r="F111" s="455" t="e">
        <f t="shared" si="9"/>
        <v>#DIV/0!</v>
      </c>
      <c r="G111" s="327">
        <f>SUMIF('8-Additionele kosten'!A:A,'2-Kosten per locatie'!B111,'8-Additionele kosten'!H:H)</f>
        <v>0</v>
      </c>
      <c r="H111" s="327">
        <f>SUMIF('10-Glasbewassing'!B:B,'2-Kosten per locatie'!B111,'10-Glasbewassing'!I:I)</f>
        <v>0</v>
      </c>
      <c r="I111" s="327" t="e">
        <f t="shared" si="11"/>
        <v>#DIV/0!</v>
      </c>
      <c r="J111" s="327" t="e">
        <f t="shared" ref="J111" si="23">I111/12</f>
        <v>#DIV/0!</v>
      </c>
      <c r="S111" s="22"/>
      <c r="T111" s="22"/>
      <c r="U111" s="22"/>
      <c r="V111" s="22"/>
      <c r="W111" s="22"/>
      <c r="X111" s="17"/>
      <c r="Y111" s="17"/>
      <c r="Z111" s="17"/>
      <c r="AA111" s="17"/>
      <c r="AB111" s="17"/>
      <c r="AC111" s="17"/>
      <c r="AD111" s="17"/>
      <c r="AE111" s="17"/>
      <c r="AF111" s="17"/>
      <c r="AG111" s="17"/>
      <c r="AH111" s="17"/>
    </row>
    <row r="112" spans="1:34" ht="15" customHeight="1">
      <c r="A112" s="21" t="str">
        <f t="shared" si="18"/>
        <v>0383</v>
      </c>
      <c r="B112" s="21" t="str">
        <f t="shared" si="18"/>
        <v>Loods Nijverheidsweg</v>
      </c>
      <c r="C112" s="454" t="e">
        <f>(F46+G46)*'6-Opbouw uurtarief productie'!$E$47</f>
        <v>#DIV/0!</v>
      </c>
      <c r="D112" s="453" t="e">
        <f t="shared" si="8"/>
        <v>#DIV/0!</v>
      </c>
      <c r="E112" s="453" t="e">
        <f>H46*'7-Opbouw uurtarief toezicht'!$E$47</f>
        <v>#DIV/0!</v>
      </c>
      <c r="F112" s="455" t="e">
        <f t="shared" si="9"/>
        <v>#DIV/0!</v>
      </c>
      <c r="G112" s="327">
        <f>SUMIF('8-Additionele kosten'!A:A,'2-Kosten per locatie'!B112,'8-Additionele kosten'!H:H)</f>
        <v>0</v>
      </c>
      <c r="H112" s="327">
        <f>SUMIF('10-Glasbewassing'!B:B,'2-Kosten per locatie'!B112,'10-Glasbewassing'!I:I)</f>
        <v>0</v>
      </c>
      <c r="I112" s="327" t="e">
        <f t="shared" si="11"/>
        <v>#DIV/0!</v>
      </c>
      <c r="J112" s="327" t="e">
        <f t="shared" si="12"/>
        <v>#DIV/0!</v>
      </c>
      <c r="S112" s="22"/>
      <c r="T112" s="22"/>
      <c r="U112" s="22"/>
      <c r="V112" s="22"/>
      <c r="W112" s="22"/>
      <c r="X112" s="17"/>
      <c r="Y112" s="17"/>
      <c r="Z112" s="17"/>
      <c r="AA112" s="17"/>
      <c r="AB112" s="17"/>
      <c r="AC112" s="17"/>
      <c r="AD112" s="17"/>
      <c r="AE112" s="17"/>
      <c r="AF112" s="17"/>
      <c r="AG112" s="17"/>
      <c r="AH112" s="17"/>
    </row>
    <row r="113" spans="1:34" ht="15" customHeight="1">
      <c r="A113" s="21" t="str">
        <f t="shared" si="18"/>
        <v>0395</v>
      </c>
      <c r="B113" s="21" t="str">
        <f t="shared" si="18"/>
        <v>Aula Begraafplaats GZ</v>
      </c>
      <c r="C113" s="454" t="e">
        <f>(F47+G47)*'6-Opbouw uurtarief productie'!$E$47</f>
        <v>#DIV/0!</v>
      </c>
      <c r="D113" s="453" t="e">
        <f t="shared" ref="D113:D143" si="24">SUM(C113:C113)</f>
        <v>#DIV/0!</v>
      </c>
      <c r="E113" s="453" t="e">
        <f>H47*'7-Opbouw uurtarief toezicht'!$E$47</f>
        <v>#DIV/0!</v>
      </c>
      <c r="F113" s="455" t="e">
        <f t="shared" ref="F113:F143" si="25">SUM(E113:E113)</f>
        <v>#DIV/0!</v>
      </c>
      <c r="G113" s="327">
        <f>SUMIF('8-Additionele kosten'!A:A,'2-Kosten per locatie'!B113,'8-Additionele kosten'!H:H)</f>
        <v>0</v>
      </c>
      <c r="H113" s="327">
        <f>SUMIF('10-Glasbewassing'!B:B,'2-Kosten per locatie'!B113,'10-Glasbewassing'!I:I)</f>
        <v>0</v>
      </c>
      <c r="I113" s="327" t="e">
        <f t="shared" si="11"/>
        <v>#DIV/0!</v>
      </c>
      <c r="J113" s="327" t="e">
        <f t="shared" si="12"/>
        <v>#DIV/0!</v>
      </c>
      <c r="S113" s="22"/>
      <c r="T113" s="22"/>
      <c r="U113" s="22"/>
      <c r="V113" s="22"/>
      <c r="W113" s="22"/>
      <c r="X113" s="17"/>
      <c r="Y113" s="17"/>
      <c r="Z113" s="17"/>
      <c r="AA113" s="17"/>
      <c r="AB113" s="17"/>
      <c r="AC113" s="17"/>
      <c r="AD113" s="17"/>
      <c r="AE113" s="17"/>
      <c r="AF113" s="17"/>
      <c r="AG113" s="17"/>
      <c r="AH113" s="17"/>
    </row>
    <row r="114" spans="1:34" ht="15" customHeight="1">
      <c r="A114" s="21" t="str">
        <f t="shared" si="18"/>
        <v>0396</v>
      </c>
      <c r="B114" s="21" t="str">
        <f t="shared" si="18"/>
        <v>Aula Begraafplaats MO</v>
      </c>
      <c r="C114" s="454" t="e">
        <f>(F48+G48)*'6-Opbouw uurtarief productie'!$E$47</f>
        <v>#DIV/0!</v>
      </c>
      <c r="D114" s="453" t="e">
        <f t="shared" si="24"/>
        <v>#DIV/0!</v>
      </c>
      <c r="E114" s="453" t="e">
        <f>H48*'7-Opbouw uurtarief toezicht'!$E$47</f>
        <v>#DIV/0!</v>
      </c>
      <c r="F114" s="455" t="e">
        <f t="shared" si="25"/>
        <v>#DIV/0!</v>
      </c>
      <c r="G114" s="327">
        <f>SUMIF('8-Additionele kosten'!A:A,'2-Kosten per locatie'!B114,'8-Additionele kosten'!H:H)</f>
        <v>0</v>
      </c>
      <c r="H114" s="327">
        <f>SUMIF('10-Glasbewassing'!B:B,'2-Kosten per locatie'!B114,'10-Glasbewassing'!I:I)</f>
        <v>0</v>
      </c>
      <c r="I114" s="327" t="e">
        <f t="shared" si="11"/>
        <v>#DIV/0!</v>
      </c>
      <c r="J114" s="327" t="e">
        <f t="shared" si="12"/>
        <v>#DIV/0!</v>
      </c>
      <c r="S114" s="22"/>
      <c r="T114" s="22"/>
      <c r="U114" s="22"/>
      <c r="V114" s="22"/>
      <c r="W114" s="22"/>
      <c r="X114" s="17"/>
      <c r="Y114" s="17"/>
      <c r="Z114" s="17"/>
      <c r="AA114" s="17"/>
      <c r="AB114" s="17"/>
      <c r="AC114" s="17"/>
      <c r="AD114" s="17"/>
      <c r="AE114" s="17"/>
      <c r="AF114" s="17"/>
      <c r="AG114" s="17"/>
      <c r="AH114" s="17"/>
    </row>
    <row r="115" spans="1:34" ht="15" customHeight="1">
      <c r="A115" s="21" t="str">
        <f t="shared" si="18"/>
        <v>0397</v>
      </c>
      <c r="B115" s="21" t="str">
        <f t="shared" si="18"/>
        <v>Opslag Begraafplaats WA</v>
      </c>
      <c r="C115" s="454" t="e">
        <f>(F49+G49)*'6-Opbouw uurtarief productie'!$E$47</f>
        <v>#DIV/0!</v>
      </c>
      <c r="D115" s="453" t="e">
        <f t="shared" si="24"/>
        <v>#DIV/0!</v>
      </c>
      <c r="E115" s="453" t="e">
        <f>H49*'7-Opbouw uurtarief toezicht'!$E$47</f>
        <v>#DIV/0!</v>
      </c>
      <c r="F115" s="455" t="e">
        <f t="shared" si="25"/>
        <v>#DIV/0!</v>
      </c>
      <c r="G115" s="327">
        <f>SUMIF('8-Additionele kosten'!A:A,'2-Kosten per locatie'!B115,'8-Additionele kosten'!H:H)</f>
        <v>0</v>
      </c>
      <c r="H115" s="327">
        <f>SUMIF('10-Glasbewassing'!B:B,'2-Kosten per locatie'!B115,'10-Glasbewassing'!I:I)</f>
        <v>0</v>
      </c>
      <c r="I115" s="327" t="e">
        <f t="shared" si="11"/>
        <v>#DIV/0!</v>
      </c>
      <c r="J115" s="327" t="e">
        <f t="shared" si="12"/>
        <v>#DIV/0!</v>
      </c>
      <c r="S115" s="22"/>
      <c r="T115" s="22"/>
      <c r="U115" s="22"/>
      <c r="V115" s="22"/>
      <c r="W115" s="22"/>
      <c r="X115" s="17"/>
      <c r="Y115" s="17"/>
      <c r="Z115" s="17"/>
      <c r="AA115" s="17"/>
      <c r="AB115" s="17"/>
      <c r="AC115" s="17"/>
      <c r="AD115" s="17"/>
      <c r="AE115" s="17"/>
      <c r="AF115" s="17"/>
      <c r="AG115" s="17"/>
      <c r="AH115" s="17"/>
    </row>
    <row r="116" spans="1:34" ht="15" customHeight="1">
      <c r="A116" s="21" t="str">
        <f t="shared" si="18"/>
        <v>0398</v>
      </c>
      <c r="B116" s="21" t="str">
        <f t="shared" si="18"/>
        <v>Aula Begraafplaats DL</v>
      </c>
      <c r="C116" s="454" t="e">
        <f>(F50+G50)*'6-Opbouw uurtarief productie'!$E$47</f>
        <v>#DIV/0!</v>
      </c>
      <c r="D116" s="453" t="e">
        <f t="shared" si="24"/>
        <v>#DIV/0!</v>
      </c>
      <c r="E116" s="453" t="e">
        <f>H50*'7-Opbouw uurtarief toezicht'!$E$47</f>
        <v>#DIV/0!</v>
      </c>
      <c r="F116" s="455" t="e">
        <f t="shared" si="25"/>
        <v>#DIV/0!</v>
      </c>
      <c r="G116" s="327">
        <f>SUMIF('8-Additionele kosten'!A:A,'2-Kosten per locatie'!B116,'8-Additionele kosten'!H:H)</f>
        <v>0</v>
      </c>
      <c r="H116" s="327">
        <f>SUMIF('10-Glasbewassing'!B:B,'2-Kosten per locatie'!B116,'10-Glasbewassing'!I:I)</f>
        <v>0</v>
      </c>
      <c r="I116" s="327" t="e">
        <f t="shared" si="11"/>
        <v>#DIV/0!</v>
      </c>
      <c r="J116" s="327" t="e">
        <f t="shared" si="12"/>
        <v>#DIV/0!</v>
      </c>
      <c r="S116" s="22"/>
      <c r="T116" s="22"/>
      <c r="U116" s="22"/>
      <c r="V116" s="22"/>
      <c r="W116" s="22"/>
      <c r="X116" s="17"/>
      <c r="Y116" s="17"/>
      <c r="Z116" s="17"/>
      <c r="AA116" s="17"/>
      <c r="AB116" s="17"/>
      <c r="AC116" s="17"/>
      <c r="AD116" s="17"/>
      <c r="AE116" s="17"/>
      <c r="AF116" s="17"/>
      <c r="AG116" s="17"/>
      <c r="AH116" s="17"/>
    </row>
    <row r="117" spans="1:34" ht="15" customHeight="1">
      <c r="A117" s="21" t="str">
        <f t="shared" si="18"/>
        <v>0403</v>
      </c>
      <c r="B117" s="21" t="str">
        <f t="shared" si="18"/>
        <v>Reddingsbrigade Ter Heijde</v>
      </c>
      <c r="C117" s="454" t="e">
        <f>(F51+G51)*'6-Opbouw uurtarief productie'!$E$47</f>
        <v>#DIV/0!</v>
      </c>
      <c r="D117" s="453" t="e">
        <f t="shared" ref="D117" si="26">SUM(C117:C117)</f>
        <v>#DIV/0!</v>
      </c>
      <c r="E117" s="453" t="e">
        <f>H51*'7-Opbouw uurtarief toezicht'!$E$47</f>
        <v>#DIV/0!</v>
      </c>
      <c r="F117" s="455" t="e">
        <f t="shared" ref="F117" si="27">SUM(E117:E117)</f>
        <v>#DIV/0!</v>
      </c>
      <c r="G117" s="327">
        <f>SUMIF('8-Additionele kosten'!A:A,'2-Kosten per locatie'!B117,'8-Additionele kosten'!H:H)</f>
        <v>0</v>
      </c>
      <c r="H117" s="327">
        <f>SUMIF('10-Glasbewassing'!B:B,'2-Kosten per locatie'!B117,'10-Glasbewassing'!I:I)</f>
        <v>0</v>
      </c>
      <c r="I117" s="327" t="e">
        <f t="shared" ref="I117" si="28">D117+F117+G117+H117</f>
        <v>#DIV/0!</v>
      </c>
      <c r="J117" s="327" t="e">
        <f t="shared" ref="J117" si="29">I117/12</f>
        <v>#DIV/0!</v>
      </c>
      <c r="S117" s="22"/>
      <c r="T117" s="22"/>
      <c r="U117" s="22"/>
      <c r="V117" s="22"/>
      <c r="W117" s="22"/>
      <c r="X117" s="17"/>
      <c r="Y117" s="17"/>
      <c r="Z117" s="17"/>
      <c r="AA117" s="17"/>
      <c r="AB117" s="17"/>
      <c r="AC117" s="17"/>
      <c r="AD117" s="17"/>
      <c r="AE117" s="17"/>
      <c r="AF117" s="17"/>
      <c r="AG117" s="17"/>
      <c r="AH117" s="17"/>
    </row>
    <row r="118" spans="1:34" ht="15" customHeight="1">
      <c r="A118" s="21" t="str">
        <f t="shared" si="18"/>
        <v>0404</v>
      </c>
      <c r="B118" s="21" t="str">
        <f t="shared" si="18"/>
        <v>Vaste Strandpost Sl. Vlugtenburg</v>
      </c>
      <c r="C118" s="454" t="e">
        <f>(F52+G52)*'6-Opbouw uurtarief productie'!$E$47</f>
        <v>#DIV/0!</v>
      </c>
      <c r="D118" s="453" t="e">
        <f t="shared" si="24"/>
        <v>#DIV/0!</v>
      </c>
      <c r="E118" s="453" t="e">
        <f>H52*'7-Opbouw uurtarief toezicht'!$E$47</f>
        <v>#DIV/0!</v>
      </c>
      <c r="F118" s="455" t="e">
        <f t="shared" si="25"/>
        <v>#DIV/0!</v>
      </c>
      <c r="G118" s="327">
        <f>SUMIF('8-Additionele kosten'!A:A,'2-Kosten per locatie'!B118,'8-Additionele kosten'!H:H)</f>
        <v>0</v>
      </c>
      <c r="H118" s="327">
        <f>SUMIF('10-Glasbewassing'!B:B,'2-Kosten per locatie'!B118,'10-Glasbewassing'!I:I)</f>
        <v>0</v>
      </c>
      <c r="I118" s="327" t="e">
        <f t="shared" si="11"/>
        <v>#DIV/0!</v>
      </c>
      <c r="J118" s="327" t="e">
        <f t="shared" ref="J118:J119" si="30">I118/12</f>
        <v>#DIV/0!</v>
      </c>
      <c r="S118" s="22"/>
      <c r="T118" s="22"/>
      <c r="U118" s="22"/>
      <c r="V118" s="22"/>
      <c r="W118" s="22"/>
      <c r="X118" s="17"/>
      <c r="Y118" s="17"/>
      <c r="Z118" s="17"/>
      <c r="AA118" s="17"/>
      <c r="AB118" s="17"/>
      <c r="AC118" s="17"/>
      <c r="AD118" s="17"/>
      <c r="AE118" s="17"/>
      <c r="AF118" s="17"/>
      <c r="AG118" s="17"/>
      <c r="AH118" s="17"/>
    </row>
    <row r="119" spans="1:34" ht="15" customHeight="1">
      <c r="A119" s="21" t="str">
        <f t="shared" si="18"/>
        <v>0405</v>
      </c>
      <c r="B119" s="21" t="str">
        <f t="shared" si="18"/>
        <v>T.O.C. Zuid-West 9</v>
      </c>
      <c r="C119" s="454" t="e">
        <f>(F53+G53)*'6-Opbouw uurtarief productie'!$E$47</f>
        <v>#DIV/0!</v>
      </c>
      <c r="D119" s="453" t="e">
        <f t="shared" si="24"/>
        <v>#DIV/0!</v>
      </c>
      <c r="E119" s="453" t="e">
        <f>H53*'7-Opbouw uurtarief toezicht'!$E$47</f>
        <v>#DIV/0!</v>
      </c>
      <c r="F119" s="455" t="e">
        <f t="shared" si="25"/>
        <v>#DIV/0!</v>
      </c>
      <c r="G119" s="327">
        <f>SUMIF('8-Additionele kosten'!A:A,'2-Kosten per locatie'!B119,'8-Additionele kosten'!H:H)</f>
        <v>0</v>
      </c>
      <c r="H119" s="327">
        <f>SUMIF('10-Glasbewassing'!B:B,'2-Kosten per locatie'!B119,'10-Glasbewassing'!I:I)</f>
        <v>0</v>
      </c>
      <c r="I119" s="327" t="e">
        <f t="shared" si="11"/>
        <v>#DIV/0!</v>
      </c>
      <c r="J119" s="327" t="e">
        <f t="shared" si="30"/>
        <v>#DIV/0!</v>
      </c>
      <c r="S119" s="22"/>
      <c r="T119" s="22"/>
      <c r="U119" s="22"/>
      <c r="V119" s="22"/>
      <c r="W119" s="22"/>
      <c r="X119" s="17"/>
      <c r="Y119" s="17"/>
      <c r="Z119" s="17"/>
      <c r="AA119" s="17"/>
      <c r="AB119" s="17"/>
      <c r="AC119" s="17"/>
      <c r="AD119" s="17"/>
      <c r="AE119" s="17"/>
      <c r="AF119" s="17"/>
      <c r="AG119" s="17"/>
      <c r="AH119" s="17"/>
    </row>
    <row r="120" spans="1:34" ht="15" customHeight="1">
      <c r="A120" s="21" t="str">
        <f t="shared" si="18"/>
        <v>0429</v>
      </c>
      <c r="B120" s="21" t="str">
        <f t="shared" si="18"/>
        <v>Woning Heilige Geest Hofje</v>
      </c>
      <c r="C120" s="454" t="e">
        <f>(F54+G54)*'6-Opbouw uurtarief productie'!$E$47</f>
        <v>#DIV/0!</v>
      </c>
      <c r="D120" s="453" t="e">
        <f t="shared" si="24"/>
        <v>#DIV/0!</v>
      </c>
      <c r="E120" s="453" t="e">
        <f>H54*'7-Opbouw uurtarief toezicht'!$E$47</f>
        <v>#DIV/0!</v>
      </c>
      <c r="F120" s="455" t="e">
        <f t="shared" si="25"/>
        <v>#DIV/0!</v>
      </c>
      <c r="G120" s="327">
        <f>SUMIF('8-Additionele kosten'!A:A,'2-Kosten per locatie'!B120,'8-Additionele kosten'!H:H)</f>
        <v>0</v>
      </c>
      <c r="H120" s="327">
        <f>SUMIF('10-Glasbewassing'!B:B,'2-Kosten per locatie'!B120,'10-Glasbewassing'!I:I)</f>
        <v>0</v>
      </c>
      <c r="I120" s="327" t="e">
        <f t="shared" si="11"/>
        <v>#DIV/0!</v>
      </c>
      <c r="J120" s="327" t="e">
        <f t="shared" si="12"/>
        <v>#DIV/0!</v>
      </c>
      <c r="S120" s="22"/>
      <c r="T120" s="22"/>
      <c r="U120" s="22"/>
      <c r="V120" s="22"/>
      <c r="W120" s="22"/>
      <c r="X120" s="17"/>
      <c r="Y120" s="17"/>
      <c r="Z120" s="17"/>
      <c r="AA120" s="17"/>
      <c r="AB120" s="17"/>
      <c r="AC120" s="17"/>
      <c r="AD120" s="17"/>
      <c r="AE120" s="17"/>
      <c r="AF120" s="17"/>
      <c r="AG120" s="17"/>
      <c r="AH120" s="17"/>
    </row>
    <row r="121" spans="1:34" ht="15" customHeight="1">
      <c r="A121" s="21" t="str">
        <f t="shared" ref="A121:B134" si="31">A55</f>
        <v>0430</v>
      </c>
      <c r="B121" s="21" t="str">
        <f t="shared" si="31"/>
        <v>Kapel Heilige Geest Hofje</v>
      </c>
      <c r="C121" s="454" t="e">
        <f>(F55+G55)*'6-Opbouw uurtarief productie'!$E$47</f>
        <v>#DIV/0!</v>
      </c>
      <c r="D121" s="453" t="e">
        <f t="shared" si="24"/>
        <v>#DIV/0!</v>
      </c>
      <c r="E121" s="453" t="e">
        <f>H55*'7-Opbouw uurtarief toezicht'!$E$47</f>
        <v>#DIV/0!</v>
      </c>
      <c r="F121" s="455" t="e">
        <f t="shared" si="25"/>
        <v>#DIV/0!</v>
      </c>
      <c r="G121" s="327">
        <f>SUMIF('8-Additionele kosten'!A:A,'2-Kosten per locatie'!B121,'8-Additionele kosten'!H:H)</f>
        <v>0</v>
      </c>
      <c r="H121" s="327">
        <f>SUMIF('10-Glasbewassing'!B:B,'2-Kosten per locatie'!B121,'10-Glasbewassing'!I:I)</f>
        <v>0</v>
      </c>
      <c r="I121" s="327" t="e">
        <f t="shared" si="11"/>
        <v>#DIV/0!</v>
      </c>
      <c r="J121" s="327" t="e">
        <f t="shared" si="12"/>
        <v>#DIV/0!</v>
      </c>
      <c r="S121" s="22"/>
      <c r="T121" s="22"/>
      <c r="U121" s="22"/>
      <c r="V121" s="22"/>
      <c r="W121" s="22"/>
      <c r="X121" s="17"/>
      <c r="Y121" s="17"/>
      <c r="Z121" s="17"/>
      <c r="AA121" s="17"/>
      <c r="AB121" s="17"/>
      <c r="AC121" s="17"/>
      <c r="AD121" s="17"/>
      <c r="AE121" s="17"/>
      <c r="AF121" s="17"/>
      <c r="AG121" s="17"/>
      <c r="AH121" s="17"/>
    </row>
    <row r="122" spans="1:34" ht="15" customHeight="1">
      <c r="A122" s="21" t="str">
        <f t="shared" si="31"/>
        <v>0495</v>
      </c>
      <c r="B122" s="21" t="str">
        <f t="shared" si="31"/>
        <v>Baarhuis en pers. Begr.plaats MO</v>
      </c>
      <c r="C122" s="454" t="e">
        <f>(F56+G56)*'6-Opbouw uurtarief productie'!$E$47</f>
        <v>#DIV/0!</v>
      </c>
      <c r="D122" s="453" t="e">
        <f t="shared" si="24"/>
        <v>#DIV/0!</v>
      </c>
      <c r="E122" s="453" t="e">
        <f>H56*'7-Opbouw uurtarief toezicht'!$E$47</f>
        <v>#DIV/0!</v>
      </c>
      <c r="F122" s="455" t="e">
        <f t="shared" si="25"/>
        <v>#DIV/0!</v>
      </c>
      <c r="G122" s="327">
        <f>SUMIF('8-Additionele kosten'!A:A,'2-Kosten per locatie'!B122,'8-Additionele kosten'!H:H)</f>
        <v>0</v>
      </c>
      <c r="H122" s="327">
        <f>SUMIF('10-Glasbewassing'!B:B,'2-Kosten per locatie'!B122,'10-Glasbewassing'!I:I)</f>
        <v>0</v>
      </c>
      <c r="I122" s="327" t="e">
        <f t="shared" si="11"/>
        <v>#DIV/0!</v>
      </c>
      <c r="J122" s="327" t="e">
        <f t="shared" si="12"/>
        <v>#DIV/0!</v>
      </c>
      <c r="S122" s="22"/>
      <c r="T122" s="22"/>
      <c r="U122" s="22"/>
      <c r="V122" s="22"/>
      <c r="W122" s="22"/>
      <c r="X122" s="17"/>
      <c r="Y122" s="17"/>
      <c r="Z122" s="17"/>
      <c r="AA122" s="17"/>
      <c r="AB122" s="17"/>
      <c r="AC122" s="17"/>
      <c r="AD122" s="17"/>
      <c r="AE122" s="17"/>
      <c r="AF122" s="17"/>
      <c r="AG122" s="17"/>
      <c r="AH122" s="17"/>
    </row>
    <row r="123" spans="1:34" ht="15" customHeight="1">
      <c r="A123" s="21" t="str">
        <f t="shared" si="31"/>
        <v>0918</v>
      </c>
      <c r="B123" s="21" t="str">
        <f t="shared" si="31"/>
        <v>Brandweerkazerne MA</v>
      </c>
      <c r="C123" s="454" t="e">
        <f>(F57+G57)*'6-Opbouw uurtarief productie'!$E$47</f>
        <v>#DIV/0!</v>
      </c>
      <c r="D123" s="453" t="e">
        <f t="shared" si="24"/>
        <v>#DIV/0!</v>
      </c>
      <c r="E123" s="453" t="e">
        <f>H57*'7-Opbouw uurtarief toezicht'!$E$47</f>
        <v>#DIV/0!</v>
      </c>
      <c r="F123" s="455" t="e">
        <f t="shared" si="25"/>
        <v>#DIV/0!</v>
      </c>
      <c r="G123" s="327">
        <f>SUMIF('8-Additionele kosten'!A:A,'2-Kosten per locatie'!B123,'8-Additionele kosten'!H:H)</f>
        <v>0</v>
      </c>
      <c r="H123" s="327">
        <f>SUMIF('10-Glasbewassing'!B:B,'2-Kosten per locatie'!B123,'10-Glasbewassing'!I:I)</f>
        <v>0</v>
      </c>
      <c r="I123" s="327" t="e">
        <f t="shared" si="11"/>
        <v>#DIV/0!</v>
      </c>
      <c r="J123" s="327" t="e">
        <f t="shared" ref="J123:J125" si="32">I123/12</f>
        <v>#DIV/0!</v>
      </c>
      <c r="S123" s="22"/>
      <c r="T123" s="22"/>
      <c r="U123" s="22"/>
      <c r="V123" s="22"/>
      <c r="W123" s="22"/>
      <c r="X123" s="17"/>
      <c r="Y123" s="17"/>
      <c r="Z123" s="17"/>
      <c r="AA123" s="17"/>
      <c r="AB123" s="17"/>
      <c r="AC123" s="17"/>
      <c r="AD123" s="17"/>
      <c r="AE123" s="17"/>
      <c r="AF123" s="17"/>
      <c r="AG123" s="17"/>
      <c r="AH123" s="17"/>
    </row>
    <row r="124" spans="1:34" ht="15" customHeight="1">
      <c r="A124" s="21" t="str">
        <f t="shared" si="31"/>
        <v>0921</v>
      </c>
      <c r="B124" s="21" t="str">
        <f t="shared" si="31"/>
        <v>Kinderboerderij Vivaldi</v>
      </c>
      <c r="C124" s="454" t="e">
        <f>(F58+G58)*'6-Opbouw uurtarief productie'!$E$47</f>
        <v>#DIV/0!</v>
      </c>
      <c r="D124" s="453" t="e">
        <f t="shared" si="24"/>
        <v>#DIV/0!</v>
      </c>
      <c r="E124" s="453" t="e">
        <f>H58*'7-Opbouw uurtarief toezicht'!$E$47</f>
        <v>#DIV/0!</v>
      </c>
      <c r="F124" s="455" t="e">
        <f t="shared" si="25"/>
        <v>#DIV/0!</v>
      </c>
      <c r="G124" s="327">
        <f>SUMIF('8-Additionele kosten'!A:A,'2-Kosten per locatie'!B124,'8-Additionele kosten'!H:H)</f>
        <v>0</v>
      </c>
      <c r="H124" s="327">
        <f>SUMIF('10-Glasbewassing'!B:B,'2-Kosten per locatie'!B124,'10-Glasbewassing'!I:I)</f>
        <v>0</v>
      </c>
      <c r="I124" s="327" t="e">
        <f t="shared" si="11"/>
        <v>#DIV/0!</v>
      </c>
      <c r="J124" s="327" t="e">
        <f t="shared" si="32"/>
        <v>#DIV/0!</v>
      </c>
      <c r="S124" s="22"/>
      <c r="T124" s="22"/>
      <c r="U124" s="22"/>
      <c r="V124" s="22"/>
      <c r="W124" s="22"/>
      <c r="X124" s="17"/>
      <c r="Y124" s="17"/>
      <c r="Z124" s="17"/>
      <c r="AA124" s="17"/>
      <c r="AB124" s="17"/>
      <c r="AC124" s="17"/>
      <c r="AD124" s="17"/>
      <c r="AE124" s="17"/>
      <c r="AF124" s="17"/>
      <c r="AG124" s="17"/>
      <c r="AH124" s="17"/>
    </row>
    <row r="125" spans="1:34" ht="15" customHeight="1">
      <c r="A125" s="21" t="str">
        <f t="shared" si="31"/>
        <v>0922</v>
      </c>
      <c r="B125" s="21" t="str">
        <f t="shared" si="31"/>
        <v>Kinderboerderij De Waterster</v>
      </c>
      <c r="C125" s="454" t="e">
        <f>(F59+G59)*'6-Opbouw uurtarief productie'!$E$47</f>
        <v>#DIV/0!</v>
      </c>
      <c r="D125" s="453" t="e">
        <f t="shared" si="24"/>
        <v>#DIV/0!</v>
      </c>
      <c r="E125" s="453" t="e">
        <f>H59*'7-Opbouw uurtarief toezicht'!$E$47</f>
        <v>#DIV/0!</v>
      </c>
      <c r="F125" s="455" t="e">
        <f t="shared" si="25"/>
        <v>#DIV/0!</v>
      </c>
      <c r="G125" s="327">
        <f>SUMIF('8-Additionele kosten'!A:A,'2-Kosten per locatie'!B125,'8-Additionele kosten'!H:H)</f>
        <v>0</v>
      </c>
      <c r="H125" s="327">
        <f>SUMIF('10-Glasbewassing'!B:B,'2-Kosten per locatie'!B125,'10-Glasbewassing'!I:I)</f>
        <v>0</v>
      </c>
      <c r="I125" s="327" t="e">
        <f t="shared" si="11"/>
        <v>#DIV/0!</v>
      </c>
      <c r="J125" s="327" t="e">
        <f t="shared" si="32"/>
        <v>#DIV/0!</v>
      </c>
      <c r="S125" s="22"/>
      <c r="T125" s="22"/>
      <c r="U125" s="22"/>
      <c r="V125" s="22"/>
      <c r="W125" s="22"/>
      <c r="X125" s="17"/>
      <c r="Y125" s="17"/>
      <c r="Z125" s="17"/>
      <c r="AA125" s="17"/>
      <c r="AB125" s="17"/>
      <c r="AC125" s="17"/>
      <c r="AD125" s="17"/>
      <c r="AE125" s="17"/>
      <c r="AF125" s="17"/>
      <c r="AG125" s="17"/>
      <c r="AH125" s="17"/>
    </row>
    <row r="126" spans="1:34" ht="15" customHeight="1">
      <c r="A126" s="21" t="str">
        <f t="shared" si="31"/>
        <v>0924</v>
      </c>
      <c r="B126" s="21" t="str">
        <f t="shared" si="31"/>
        <v>Kinderboerderij Oleander</v>
      </c>
      <c r="C126" s="454" t="e">
        <f>(F60+G60)*'6-Opbouw uurtarief productie'!$E$47</f>
        <v>#DIV/0!</v>
      </c>
      <c r="D126" s="453" t="e">
        <f t="shared" si="24"/>
        <v>#DIV/0!</v>
      </c>
      <c r="E126" s="453" t="e">
        <f>H60*'7-Opbouw uurtarief toezicht'!$E$47</f>
        <v>#DIV/0!</v>
      </c>
      <c r="F126" s="455" t="e">
        <f t="shared" si="25"/>
        <v>#DIV/0!</v>
      </c>
      <c r="G126" s="327">
        <f>SUMIF('8-Additionele kosten'!A:A,'2-Kosten per locatie'!B126,'8-Additionele kosten'!H:H)</f>
        <v>0</v>
      </c>
      <c r="H126" s="327">
        <f>SUMIF('10-Glasbewassing'!B:B,'2-Kosten per locatie'!B126,'10-Glasbewassing'!I:I)</f>
        <v>0</v>
      </c>
      <c r="I126" s="327" t="e">
        <f t="shared" si="11"/>
        <v>#DIV/0!</v>
      </c>
      <c r="J126" s="327" t="e">
        <f t="shared" ref="J126" si="33">I126/12</f>
        <v>#DIV/0!</v>
      </c>
      <c r="S126" s="22"/>
      <c r="T126" s="22"/>
      <c r="U126" s="22"/>
      <c r="V126" s="22"/>
      <c r="W126" s="22"/>
      <c r="X126" s="17"/>
      <c r="Y126" s="17"/>
      <c r="Z126" s="17"/>
      <c r="AA126" s="17"/>
      <c r="AB126" s="17"/>
      <c r="AC126" s="17"/>
      <c r="AD126" s="17"/>
      <c r="AE126" s="17"/>
      <c r="AF126" s="17"/>
      <c r="AG126" s="17"/>
      <c r="AH126" s="17"/>
    </row>
    <row r="127" spans="1:34" ht="15" customHeight="1">
      <c r="A127" s="21" t="str">
        <f t="shared" si="31"/>
        <v>0925</v>
      </c>
      <c r="B127" s="21" t="str">
        <f t="shared" si="31"/>
        <v>Kinderboerderijk de Kreek</v>
      </c>
      <c r="C127" s="454" t="e">
        <f>(F61+G61)*'6-Opbouw uurtarief productie'!$E$47</f>
        <v>#DIV/0!</v>
      </c>
      <c r="D127" s="453" t="e">
        <f t="shared" si="24"/>
        <v>#DIV/0!</v>
      </c>
      <c r="E127" s="453" t="e">
        <f>H61*'7-Opbouw uurtarief toezicht'!$E$47</f>
        <v>#DIV/0!</v>
      </c>
      <c r="F127" s="455" t="e">
        <f t="shared" si="25"/>
        <v>#DIV/0!</v>
      </c>
      <c r="G127" s="327">
        <f>SUMIF('8-Additionele kosten'!A:A,'2-Kosten per locatie'!B127,'8-Additionele kosten'!H:H)</f>
        <v>0</v>
      </c>
      <c r="H127" s="327">
        <f>SUMIF('10-Glasbewassing'!B:B,'2-Kosten per locatie'!B127,'10-Glasbewassing'!I:I)</f>
        <v>0</v>
      </c>
      <c r="I127" s="327" t="e">
        <f t="shared" si="11"/>
        <v>#DIV/0!</v>
      </c>
      <c r="J127" s="327" t="e">
        <f t="shared" si="12"/>
        <v>#DIV/0!</v>
      </c>
      <c r="S127" s="22"/>
      <c r="T127" s="22"/>
      <c r="U127" s="22"/>
      <c r="V127" s="22"/>
      <c r="W127" s="22"/>
      <c r="X127" s="17"/>
      <c r="Y127" s="17"/>
      <c r="Z127" s="17"/>
      <c r="AA127" s="17"/>
      <c r="AB127" s="17"/>
      <c r="AC127" s="17"/>
      <c r="AD127" s="17"/>
      <c r="AE127" s="17"/>
      <c r="AF127" s="17"/>
      <c r="AG127" s="17"/>
      <c r="AH127" s="17"/>
    </row>
    <row r="128" spans="1:34" ht="15" customHeight="1">
      <c r="A128" s="21" t="str">
        <f t="shared" si="31"/>
        <v>0927</v>
      </c>
      <c r="B128" s="21" t="str">
        <f t="shared" si="31"/>
        <v>Pers. Begraafplaats NW</v>
      </c>
      <c r="C128" s="454" t="e">
        <f>(F62+G62)*'6-Opbouw uurtarief productie'!$E$47</f>
        <v>#DIV/0!</v>
      </c>
      <c r="D128" s="453" t="e">
        <f t="shared" si="24"/>
        <v>#DIV/0!</v>
      </c>
      <c r="E128" s="453" t="e">
        <f>H62*'7-Opbouw uurtarief toezicht'!$E$47</f>
        <v>#DIV/0!</v>
      </c>
      <c r="F128" s="455" t="e">
        <f t="shared" si="25"/>
        <v>#DIV/0!</v>
      </c>
      <c r="G128" s="327">
        <f>SUMIF('8-Additionele kosten'!A:A,'2-Kosten per locatie'!B128,'8-Additionele kosten'!H:H)</f>
        <v>0</v>
      </c>
      <c r="H128" s="327">
        <f>SUMIF('10-Glasbewassing'!B:B,'2-Kosten per locatie'!B128,'10-Glasbewassing'!I:I)</f>
        <v>0</v>
      </c>
      <c r="I128" s="327" t="e">
        <f t="shared" si="11"/>
        <v>#DIV/0!</v>
      </c>
      <c r="J128" s="327" t="e">
        <f t="shared" si="12"/>
        <v>#DIV/0!</v>
      </c>
      <c r="S128" s="22"/>
      <c r="T128" s="22"/>
      <c r="U128" s="22"/>
      <c r="V128" s="22"/>
      <c r="W128" s="22"/>
      <c r="X128" s="17"/>
      <c r="Y128" s="17"/>
      <c r="Z128" s="17"/>
      <c r="AA128" s="17"/>
      <c r="AB128" s="17"/>
      <c r="AC128" s="17"/>
      <c r="AD128" s="17"/>
      <c r="AE128" s="17"/>
      <c r="AF128" s="17"/>
      <c r="AG128" s="17"/>
      <c r="AH128" s="17"/>
    </row>
    <row r="129" spans="1:34" ht="15" customHeight="1">
      <c r="A129" s="21" t="str">
        <f t="shared" si="31"/>
        <v>0930</v>
      </c>
      <c r="B129" s="21" t="str">
        <f t="shared" si="31"/>
        <v>Aula Begraafplaats MA</v>
      </c>
      <c r="C129" s="454" t="e">
        <f>(F63+G63)*'6-Opbouw uurtarief productie'!$E$47</f>
        <v>#DIV/0!</v>
      </c>
      <c r="D129" s="453" t="e">
        <f t="shared" si="24"/>
        <v>#DIV/0!</v>
      </c>
      <c r="E129" s="453" t="e">
        <f>H63*'7-Opbouw uurtarief toezicht'!$E$47</f>
        <v>#DIV/0!</v>
      </c>
      <c r="F129" s="455" t="e">
        <f t="shared" si="25"/>
        <v>#DIV/0!</v>
      </c>
      <c r="G129" s="327">
        <f>SUMIF('8-Additionele kosten'!A:A,'2-Kosten per locatie'!B129,'8-Additionele kosten'!H:H)</f>
        <v>0</v>
      </c>
      <c r="H129" s="327">
        <f>SUMIF('10-Glasbewassing'!B:B,'2-Kosten per locatie'!B129,'10-Glasbewassing'!I:I)</f>
        <v>0</v>
      </c>
      <c r="I129" s="327" t="e">
        <f t="shared" si="11"/>
        <v>#DIV/0!</v>
      </c>
      <c r="J129" s="327" t="e">
        <f t="shared" si="12"/>
        <v>#DIV/0!</v>
      </c>
      <c r="S129" s="22"/>
      <c r="T129" s="22"/>
      <c r="U129" s="22"/>
      <c r="V129" s="22"/>
      <c r="W129" s="22"/>
      <c r="X129" s="17"/>
      <c r="Y129" s="17"/>
      <c r="Z129" s="17"/>
      <c r="AA129" s="17"/>
      <c r="AB129" s="17"/>
      <c r="AC129" s="17"/>
      <c r="AD129" s="17"/>
      <c r="AE129" s="17"/>
      <c r="AF129" s="17"/>
      <c r="AG129" s="17"/>
      <c r="AH129" s="17"/>
    </row>
    <row r="130" spans="1:34" ht="15" customHeight="1">
      <c r="A130" s="21" t="str">
        <f t="shared" si="31"/>
        <v>0931</v>
      </c>
      <c r="B130" s="21" t="str">
        <f t="shared" si="31"/>
        <v>Opslag Begraafplaats MA</v>
      </c>
      <c r="C130" s="454" t="e">
        <f>(F64+G64)*'6-Opbouw uurtarief productie'!$E$47</f>
        <v>#DIV/0!</v>
      </c>
      <c r="D130" s="453" t="e">
        <f t="shared" si="24"/>
        <v>#DIV/0!</v>
      </c>
      <c r="E130" s="453" t="e">
        <f>H64*'7-Opbouw uurtarief toezicht'!$E$47</f>
        <v>#DIV/0!</v>
      </c>
      <c r="F130" s="455" t="e">
        <f t="shared" si="25"/>
        <v>#DIV/0!</v>
      </c>
      <c r="G130" s="327">
        <f>SUMIF('8-Additionele kosten'!A:A,'2-Kosten per locatie'!B130,'8-Additionele kosten'!H:H)</f>
        <v>0</v>
      </c>
      <c r="H130" s="327">
        <f>SUMIF('10-Glasbewassing'!B:B,'2-Kosten per locatie'!B130,'10-Glasbewassing'!I:I)</f>
        <v>0</v>
      </c>
      <c r="I130" s="327" t="e">
        <f t="shared" si="11"/>
        <v>#DIV/0!</v>
      </c>
      <c r="J130" s="327" t="e">
        <f t="shared" si="12"/>
        <v>#DIV/0!</v>
      </c>
      <c r="S130" s="22"/>
      <c r="T130" s="22"/>
      <c r="U130" s="22"/>
      <c r="V130" s="22"/>
      <c r="W130" s="22"/>
      <c r="X130" s="17"/>
      <c r="Y130" s="17"/>
      <c r="Z130" s="17"/>
      <c r="AA130" s="17"/>
      <c r="AB130" s="17"/>
      <c r="AC130" s="17"/>
      <c r="AD130" s="17"/>
      <c r="AE130" s="17"/>
      <c r="AF130" s="17"/>
      <c r="AG130" s="17"/>
      <c r="AH130" s="17"/>
    </row>
    <row r="131" spans="1:34" ht="15" customHeight="1">
      <c r="A131" s="21" t="str">
        <f t="shared" si="31"/>
        <v>0974</v>
      </c>
      <c r="B131" s="21" t="str">
        <f t="shared" si="31"/>
        <v>Verdilaan 88 + Bach 1</v>
      </c>
      <c r="C131" s="454" t="e">
        <f>(F65+G65)*'6-Opbouw uurtarief productie'!$E$47</f>
        <v>#DIV/0!</v>
      </c>
      <c r="D131" s="453" t="e">
        <f t="shared" si="24"/>
        <v>#DIV/0!</v>
      </c>
      <c r="E131" s="453" t="e">
        <f>H65*'7-Opbouw uurtarief toezicht'!$E$47</f>
        <v>#DIV/0!</v>
      </c>
      <c r="F131" s="455" t="e">
        <f t="shared" si="25"/>
        <v>#DIV/0!</v>
      </c>
      <c r="G131" s="327">
        <f>SUMIF('8-Additionele kosten'!A:A,'2-Kosten per locatie'!B131,'8-Additionele kosten'!H:H)</f>
        <v>0</v>
      </c>
      <c r="H131" s="327">
        <f>SUMIF('10-Glasbewassing'!B:B,'2-Kosten per locatie'!B131,'10-Glasbewassing'!I:I)</f>
        <v>0</v>
      </c>
      <c r="I131" s="327" t="e">
        <f t="shared" si="11"/>
        <v>#DIV/0!</v>
      </c>
      <c r="J131" s="327" t="e">
        <f t="shared" ref="J131" si="34">I131/12</f>
        <v>#DIV/0!</v>
      </c>
      <c r="S131" s="22"/>
      <c r="T131" s="22"/>
      <c r="U131" s="22"/>
      <c r="V131" s="22"/>
      <c r="W131" s="22"/>
      <c r="X131" s="17"/>
      <c r="Y131" s="17"/>
      <c r="Z131" s="17"/>
      <c r="AA131" s="17"/>
      <c r="AB131" s="17"/>
      <c r="AC131" s="17"/>
      <c r="AD131" s="17"/>
      <c r="AE131" s="17"/>
      <c r="AF131" s="17"/>
      <c r="AG131" s="17"/>
      <c r="AH131" s="17"/>
    </row>
    <row r="132" spans="1:34" ht="15" customHeight="1">
      <c r="A132" s="21" t="str">
        <f t="shared" si="31"/>
        <v>1182</v>
      </c>
      <c r="B132" s="21" t="str">
        <f t="shared" si="31"/>
        <v>Brandweerkazerne DL</v>
      </c>
      <c r="C132" s="454" t="e">
        <f>(F66+G66)*'6-Opbouw uurtarief productie'!$E$47</f>
        <v>#DIV/0!</v>
      </c>
      <c r="D132" s="453" t="e">
        <f t="shared" si="24"/>
        <v>#DIV/0!</v>
      </c>
      <c r="E132" s="453" t="e">
        <f>H66*'7-Opbouw uurtarief toezicht'!$E$47</f>
        <v>#DIV/0!</v>
      </c>
      <c r="F132" s="455" t="e">
        <f t="shared" si="25"/>
        <v>#DIV/0!</v>
      </c>
      <c r="G132" s="327">
        <f>SUMIF('8-Additionele kosten'!A:A,'2-Kosten per locatie'!B132,'8-Additionele kosten'!H:H)</f>
        <v>0</v>
      </c>
      <c r="H132" s="327">
        <f>SUMIF('10-Glasbewassing'!B:B,'2-Kosten per locatie'!B132,'10-Glasbewassing'!I:I)</f>
        <v>0</v>
      </c>
      <c r="I132" s="327" t="e">
        <f t="shared" si="11"/>
        <v>#DIV/0!</v>
      </c>
      <c r="J132" s="327" t="e">
        <f t="shared" ref="J132" si="35">I132/12</f>
        <v>#DIV/0!</v>
      </c>
      <c r="S132" s="22"/>
      <c r="T132" s="22"/>
      <c r="U132" s="22"/>
      <c r="V132" s="22"/>
      <c r="W132" s="22"/>
      <c r="X132" s="17"/>
      <c r="Y132" s="17"/>
      <c r="Z132" s="17"/>
      <c r="AA132" s="17"/>
      <c r="AB132" s="17"/>
      <c r="AC132" s="17"/>
      <c r="AD132" s="17"/>
      <c r="AE132" s="17"/>
      <c r="AF132" s="17"/>
      <c r="AG132" s="17"/>
      <c r="AH132" s="17"/>
    </row>
    <row r="133" spans="1:34" ht="15" customHeight="1">
      <c r="A133" s="21" t="str">
        <f t="shared" si="31"/>
        <v>1233</v>
      </c>
      <c r="B133" s="21" t="str">
        <f t="shared" si="31"/>
        <v>Toiletunit Prinsenbos</v>
      </c>
      <c r="C133" s="454" t="e">
        <f>(F67+G67)*'6-Opbouw uurtarief productie'!$E$47</f>
        <v>#DIV/0!</v>
      </c>
      <c r="D133" s="453" t="e">
        <f t="shared" si="24"/>
        <v>#DIV/0!</v>
      </c>
      <c r="E133" s="453" t="e">
        <f>H67*'7-Opbouw uurtarief toezicht'!$E$47</f>
        <v>#DIV/0!</v>
      </c>
      <c r="F133" s="455" t="e">
        <f t="shared" si="25"/>
        <v>#DIV/0!</v>
      </c>
      <c r="G133" s="327">
        <f>SUMIF('8-Additionele kosten'!A:A,'2-Kosten per locatie'!B133,'8-Additionele kosten'!H:H)</f>
        <v>0</v>
      </c>
      <c r="H133" s="327">
        <f>SUMIF('10-Glasbewassing'!B:B,'2-Kosten per locatie'!B133,'10-Glasbewassing'!I:I)</f>
        <v>0</v>
      </c>
      <c r="I133" s="327" t="e">
        <f t="shared" si="11"/>
        <v>#DIV/0!</v>
      </c>
      <c r="J133" s="327" t="e">
        <f t="shared" ref="J133" si="36">I133/12</f>
        <v>#DIV/0!</v>
      </c>
      <c r="S133" s="22"/>
      <c r="T133" s="22"/>
      <c r="U133" s="22"/>
      <c r="V133" s="22"/>
      <c r="W133" s="22"/>
      <c r="X133" s="17"/>
      <c r="Y133" s="17"/>
      <c r="Z133" s="17"/>
      <c r="AA133" s="17"/>
      <c r="AB133" s="17"/>
      <c r="AC133" s="17"/>
      <c r="AD133" s="17"/>
      <c r="AE133" s="17"/>
      <c r="AF133" s="17"/>
      <c r="AG133" s="17"/>
      <c r="AH133" s="17"/>
    </row>
    <row r="134" spans="1:34" ht="15" customHeight="1">
      <c r="A134" s="21" t="str">
        <f t="shared" si="31"/>
        <v>1233</v>
      </c>
      <c r="B134" s="21" t="str">
        <f t="shared" si="31"/>
        <v>Prinsenbos Instructielokaal</v>
      </c>
      <c r="C134" s="454" t="e">
        <f>(F68+G68)*'6-Opbouw uurtarief productie'!$E$47</f>
        <v>#DIV/0!</v>
      </c>
      <c r="D134" s="453" t="e">
        <f t="shared" si="24"/>
        <v>#DIV/0!</v>
      </c>
      <c r="E134" s="453" t="e">
        <f>H68*'7-Opbouw uurtarief toezicht'!$E$47</f>
        <v>#DIV/0!</v>
      </c>
      <c r="F134" s="455" t="e">
        <f t="shared" si="25"/>
        <v>#DIV/0!</v>
      </c>
      <c r="G134" s="327">
        <f>SUMIF('8-Additionele kosten'!A:A,'2-Kosten per locatie'!B134,'8-Additionele kosten'!H:H)</f>
        <v>0</v>
      </c>
      <c r="H134" s="327">
        <f>SUMIF('10-Glasbewassing'!B:B,'2-Kosten per locatie'!B134,'10-Glasbewassing'!I:I)</f>
        <v>0</v>
      </c>
      <c r="I134" s="327" t="e">
        <f t="shared" si="11"/>
        <v>#DIV/0!</v>
      </c>
      <c r="J134" s="327" t="e">
        <f t="shared" si="12"/>
        <v>#DIV/0!</v>
      </c>
      <c r="S134" s="22"/>
      <c r="T134" s="22"/>
      <c r="U134" s="22"/>
      <c r="V134" s="22"/>
      <c r="W134" s="22"/>
      <c r="X134" s="17"/>
      <c r="Y134" s="17"/>
      <c r="Z134" s="17"/>
      <c r="AA134" s="17"/>
      <c r="AB134" s="17"/>
      <c r="AC134" s="17"/>
      <c r="AD134" s="17"/>
      <c r="AE134" s="17"/>
      <c r="AF134" s="17"/>
      <c r="AG134" s="17"/>
      <c r="AH134" s="17"/>
    </row>
    <row r="135" spans="1:34" ht="15" customHeight="1">
      <c r="A135" s="21" t="str">
        <f t="shared" ref="A135:B135" si="37">A69</f>
        <v>1247</v>
      </c>
      <c r="B135" s="21" t="str">
        <f t="shared" si="37"/>
        <v>Kinderboerderij Kiboe</v>
      </c>
      <c r="C135" s="454" t="e">
        <f>(F69+G69)*'6-Opbouw uurtarief productie'!$E$47</f>
        <v>#DIV/0!</v>
      </c>
      <c r="D135" s="453" t="e">
        <f t="shared" si="24"/>
        <v>#DIV/0!</v>
      </c>
      <c r="E135" s="453" t="e">
        <f>H69*'7-Opbouw uurtarief toezicht'!$E$47</f>
        <v>#DIV/0!</v>
      </c>
      <c r="F135" s="455" t="e">
        <f t="shared" si="25"/>
        <v>#DIV/0!</v>
      </c>
      <c r="G135" s="327">
        <f>SUMIF('8-Additionele kosten'!A:A,'2-Kosten per locatie'!B135,'8-Additionele kosten'!H:H)</f>
        <v>0</v>
      </c>
      <c r="H135" s="327">
        <f>SUMIF('10-Glasbewassing'!B:B,'2-Kosten per locatie'!B135,'10-Glasbewassing'!I:I)</f>
        <v>0</v>
      </c>
      <c r="I135" s="327" t="e">
        <f t="shared" si="11"/>
        <v>#DIV/0!</v>
      </c>
      <c r="J135" s="327" t="e">
        <f t="shared" ref="J135:J136" si="38">I135/12</f>
        <v>#DIV/0!</v>
      </c>
      <c r="S135" s="22"/>
      <c r="T135" s="22"/>
      <c r="U135" s="22"/>
      <c r="V135" s="22"/>
      <c r="W135" s="22"/>
      <c r="X135" s="17"/>
      <c r="Y135" s="17"/>
      <c r="Z135" s="17"/>
      <c r="AA135" s="17"/>
      <c r="AB135" s="17"/>
      <c r="AC135" s="17"/>
      <c r="AD135" s="17"/>
      <c r="AE135" s="17"/>
      <c r="AF135" s="17"/>
      <c r="AG135" s="17"/>
      <c r="AH135" s="17"/>
    </row>
    <row r="136" spans="1:34" ht="15" customHeight="1">
      <c r="A136" s="21" t="str">
        <f t="shared" ref="A136:B136" si="39">A70</f>
        <v>1250</v>
      </c>
      <c r="B136" s="21" t="str">
        <f t="shared" si="39"/>
        <v>Kinderboerderij De Lierhout</v>
      </c>
      <c r="C136" s="454" t="e">
        <f>(F70+G70)*'6-Opbouw uurtarief productie'!$E$47</f>
        <v>#DIV/0!</v>
      </c>
      <c r="D136" s="453" t="e">
        <f t="shared" si="24"/>
        <v>#DIV/0!</v>
      </c>
      <c r="E136" s="453" t="e">
        <f>H70*'7-Opbouw uurtarief toezicht'!$E$47</f>
        <v>#DIV/0!</v>
      </c>
      <c r="F136" s="455" t="e">
        <f t="shared" si="25"/>
        <v>#DIV/0!</v>
      </c>
      <c r="G136" s="327">
        <f>SUMIF('8-Additionele kosten'!A:A,'2-Kosten per locatie'!B136,'8-Additionele kosten'!H:H)</f>
        <v>0</v>
      </c>
      <c r="H136" s="327">
        <f>SUMIF('10-Glasbewassing'!B:B,'2-Kosten per locatie'!B136,'10-Glasbewassing'!I:I)</f>
        <v>0</v>
      </c>
      <c r="I136" s="327" t="e">
        <f t="shared" si="11"/>
        <v>#DIV/0!</v>
      </c>
      <c r="J136" s="327" t="e">
        <f t="shared" si="38"/>
        <v>#DIV/0!</v>
      </c>
      <c r="S136" s="22"/>
      <c r="T136" s="22"/>
      <c r="U136" s="22"/>
      <c r="V136" s="22"/>
      <c r="W136" s="22"/>
      <c r="X136" s="17"/>
      <c r="Y136" s="17"/>
      <c r="Z136" s="17"/>
      <c r="AA136" s="17"/>
      <c r="AB136" s="17"/>
      <c r="AC136" s="17"/>
      <c r="AD136" s="17"/>
      <c r="AE136" s="17"/>
      <c r="AF136" s="17"/>
      <c r="AG136" s="17"/>
      <c r="AH136" s="17"/>
    </row>
    <row r="137" spans="1:34" ht="15" customHeight="1">
      <c r="A137" s="21" t="str">
        <f>A71</f>
        <v>1326</v>
      </c>
      <c r="B137" s="21" t="str">
        <f>B71</f>
        <v>Gymzaal De Achtsprong</v>
      </c>
      <c r="C137" s="454" t="e">
        <f>(F71+G71)*'6-Opbouw uurtarief productie'!$E$47</f>
        <v>#DIV/0!</v>
      </c>
      <c r="D137" s="453" t="e">
        <f t="shared" si="24"/>
        <v>#DIV/0!</v>
      </c>
      <c r="E137" s="453" t="e">
        <f>H71*'7-Opbouw uurtarief toezicht'!$E$47</f>
        <v>#DIV/0!</v>
      </c>
      <c r="F137" s="455" t="e">
        <f t="shared" si="25"/>
        <v>#DIV/0!</v>
      </c>
      <c r="G137" s="327">
        <f>SUMIF('8-Additionele kosten'!A:A,'2-Kosten per locatie'!B137,'8-Additionele kosten'!H:H)</f>
        <v>0</v>
      </c>
      <c r="H137" s="327">
        <f>SUMIF('10-Glasbewassing'!B:B,'2-Kosten per locatie'!B137,'10-Glasbewassing'!I:I)</f>
        <v>0</v>
      </c>
      <c r="I137" s="327" t="e">
        <f t="shared" si="11"/>
        <v>#DIV/0!</v>
      </c>
      <c r="J137" s="327" t="e">
        <f t="shared" si="12"/>
        <v>#DIV/0!</v>
      </c>
      <c r="S137" s="22"/>
      <c r="T137" s="22"/>
      <c r="U137" s="22"/>
      <c r="V137" s="22"/>
      <c r="W137" s="22"/>
      <c r="X137" s="17"/>
      <c r="Y137" s="17"/>
      <c r="Z137" s="17"/>
      <c r="AA137" s="17"/>
      <c r="AB137" s="17"/>
      <c r="AC137" s="17"/>
      <c r="AD137" s="17"/>
      <c r="AE137" s="17"/>
      <c r="AF137" s="17"/>
      <c r="AG137" s="17"/>
      <c r="AH137" s="17"/>
    </row>
    <row r="138" spans="1:34" ht="15" customHeight="1">
      <c r="A138" s="21" t="str">
        <f t="shared" ref="A138:B138" si="40">A72</f>
        <v>1367</v>
      </c>
      <c r="B138" s="21" t="str">
        <f t="shared" si="40"/>
        <v>Pers.onderkomen Begraafpl. GZ</v>
      </c>
      <c r="C138" s="454" t="e">
        <f>(F72+G72)*'6-Opbouw uurtarief productie'!$E$47</f>
        <v>#DIV/0!</v>
      </c>
      <c r="D138" s="453" t="e">
        <f t="shared" si="24"/>
        <v>#DIV/0!</v>
      </c>
      <c r="E138" s="453" t="e">
        <f>H72*'7-Opbouw uurtarief toezicht'!$E$47</f>
        <v>#DIV/0!</v>
      </c>
      <c r="F138" s="455" t="e">
        <f t="shared" si="25"/>
        <v>#DIV/0!</v>
      </c>
      <c r="G138" s="327">
        <f>SUMIF('8-Additionele kosten'!A:A,'2-Kosten per locatie'!B138,'8-Additionele kosten'!H:H)</f>
        <v>0</v>
      </c>
      <c r="H138" s="327">
        <f>SUMIF('10-Glasbewassing'!B:B,'2-Kosten per locatie'!B138,'10-Glasbewassing'!I:I)</f>
        <v>0</v>
      </c>
      <c r="I138" s="327" t="e">
        <f t="shared" si="11"/>
        <v>#DIV/0!</v>
      </c>
      <c r="J138" s="327" t="e">
        <f t="shared" ref="J138:J143" si="41">I138/12</f>
        <v>#DIV/0!</v>
      </c>
      <c r="S138" s="22"/>
      <c r="T138" s="22"/>
      <c r="U138" s="22"/>
      <c r="V138" s="22"/>
      <c r="W138" s="22"/>
      <c r="X138" s="17"/>
      <c r="Y138" s="17"/>
      <c r="Z138" s="17"/>
      <c r="AA138" s="17"/>
      <c r="AB138" s="17"/>
      <c r="AC138" s="17"/>
      <c r="AD138" s="17"/>
      <c r="AE138" s="17"/>
      <c r="AF138" s="17"/>
      <c r="AG138" s="17"/>
      <c r="AH138" s="17"/>
    </row>
    <row r="139" spans="1:34" ht="15" customHeight="1">
      <c r="A139" s="21" t="str">
        <f t="shared" ref="A139:B139" si="42">A73</f>
        <v>5390</v>
      </c>
      <c r="B139" s="21" t="str">
        <f t="shared" si="42"/>
        <v>Leeuwerik 9 (Okidoki)</v>
      </c>
      <c r="C139" s="454" t="e">
        <f>(F73+G73)*'6-Opbouw uurtarief productie'!$E$47</f>
        <v>#DIV/0!</v>
      </c>
      <c r="D139" s="453" t="e">
        <f t="shared" si="24"/>
        <v>#DIV/0!</v>
      </c>
      <c r="E139" s="453" t="e">
        <f>H73*'7-Opbouw uurtarief toezicht'!$E$47</f>
        <v>#DIV/0!</v>
      </c>
      <c r="F139" s="455" t="e">
        <f t="shared" si="25"/>
        <v>#DIV/0!</v>
      </c>
      <c r="G139" s="327">
        <f>SUMIF('8-Additionele kosten'!A:A,'2-Kosten per locatie'!B139,'8-Additionele kosten'!H:H)</f>
        <v>0</v>
      </c>
      <c r="H139" s="327">
        <f>SUMIF('10-Glasbewassing'!B:B,'2-Kosten per locatie'!B139,'10-Glasbewassing'!I:I)</f>
        <v>0</v>
      </c>
      <c r="I139" s="327" t="e">
        <f t="shared" si="11"/>
        <v>#DIV/0!</v>
      </c>
      <c r="J139" s="327" t="e">
        <f t="shared" ref="J139:J141" si="43">I139/12</f>
        <v>#DIV/0!</v>
      </c>
      <c r="S139" s="22"/>
      <c r="T139" s="22"/>
      <c r="U139" s="22"/>
      <c r="V139" s="22"/>
      <c r="W139" s="22"/>
      <c r="X139" s="17"/>
      <c r="Y139" s="17"/>
      <c r="Z139" s="17"/>
      <c r="AA139" s="17"/>
      <c r="AB139" s="17"/>
      <c r="AC139" s="17"/>
      <c r="AD139" s="17"/>
      <c r="AE139" s="17"/>
      <c r="AF139" s="17"/>
      <c r="AG139" s="17"/>
      <c r="AH139" s="17"/>
    </row>
    <row r="140" spans="1:34" ht="15" customHeight="1">
      <c r="A140" s="21" t="str">
        <f t="shared" ref="A140:B140" si="44">A74</f>
        <v>5422</v>
      </c>
      <c r="B140" s="21" t="str">
        <f t="shared" si="44"/>
        <v>Loods Begraafplaats DL</v>
      </c>
      <c r="C140" s="454" t="e">
        <f>(F74+G74)*'6-Opbouw uurtarief productie'!$E$47</f>
        <v>#DIV/0!</v>
      </c>
      <c r="D140" s="453" t="e">
        <f t="shared" si="24"/>
        <v>#DIV/0!</v>
      </c>
      <c r="E140" s="453" t="e">
        <f>H74*'7-Opbouw uurtarief toezicht'!$E$47</f>
        <v>#DIV/0!</v>
      </c>
      <c r="F140" s="455" t="e">
        <f t="shared" si="25"/>
        <v>#DIV/0!</v>
      </c>
      <c r="G140" s="327">
        <f>SUMIF('8-Additionele kosten'!A:A,'2-Kosten per locatie'!B140,'8-Additionele kosten'!H:H)</f>
        <v>0</v>
      </c>
      <c r="H140" s="327">
        <f>SUMIF('10-Glasbewassing'!B:B,'2-Kosten per locatie'!B140,'10-Glasbewassing'!I:I)</f>
        <v>0</v>
      </c>
      <c r="I140" s="327" t="e">
        <f t="shared" si="11"/>
        <v>#DIV/0!</v>
      </c>
      <c r="J140" s="327" t="e">
        <f t="shared" si="43"/>
        <v>#DIV/0!</v>
      </c>
      <c r="S140" s="22"/>
      <c r="T140" s="22"/>
      <c r="U140" s="22"/>
      <c r="V140" s="22"/>
      <c r="W140" s="22"/>
      <c r="X140" s="17"/>
      <c r="Y140" s="17"/>
      <c r="Z140" s="17"/>
      <c r="AA140" s="17"/>
      <c r="AB140" s="17"/>
      <c r="AC140" s="17"/>
      <c r="AD140" s="17"/>
      <c r="AE140" s="17"/>
      <c r="AF140" s="17"/>
      <c r="AG140" s="17"/>
      <c r="AH140" s="17"/>
    </row>
    <row r="141" spans="1:34" ht="15" customHeight="1">
      <c r="A141" s="21" t="str">
        <f t="shared" ref="A141:B141" si="45">A75</f>
        <v>5460</v>
      </c>
      <c r="B141" s="21" t="str">
        <f t="shared" si="45"/>
        <v>Cultuurgarage</v>
      </c>
      <c r="C141" s="454" t="e">
        <f>(F75+G75)*'6-Opbouw uurtarief productie'!$E$47</f>
        <v>#DIV/0!</v>
      </c>
      <c r="D141" s="453" t="e">
        <f t="shared" si="24"/>
        <v>#DIV/0!</v>
      </c>
      <c r="E141" s="453" t="e">
        <f>H75*'7-Opbouw uurtarief toezicht'!$E$47</f>
        <v>#DIV/0!</v>
      </c>
      <c r="F141" s="455" t="e">
        <f t="shared" si="25"/>
        <v>#DIV/0!</v>
      </c>
      <c r="G141" s="327">
        <f>SUMIF('8-Additionele kosten'!A:A,'2-Kosten per locatie'!B141,'8-Additionele kosten'!H:H)</f>
        <v>0</v>
      </c>
      <c r="H141" s="327">
        <f>SUMIF('10-Glasbewassing'!B:B,'2-Kosten per locatie'!B141,'10-Glasbewassing'!I:I)</f>
        <v>0</v>
      </c>
      <c r="I141" s="327" t="e">
        <f t="shared" si="11"/>
        <v>#DIV/0!</v>
      </c>
      <c r="J141" s="327" t="e">
        <f t="shared" si="43"/>
        <v>#DIV/0!</v>
      </c>
      <c r="S141" s="22"/>
      <c r="T141" s="22"/>
      <c r="U141" s="22"/>
      <c r="V141" s="22"/>
      <c r="W141" s="22"/>
      <c r="X141" s="17"/>
      <c r="Y141" s="17"/>
      <c r="Z141" s="17"/>
      <c r="AA141" s="17"/>
      <c r="AB141" s="17"/>
      <c r="AC141" s="17"/>
      <c r="AD141" s="17"/>
      <c r="AE141" s="17"/>
      <c r="AF141" s="17"/>
      <c r="AG141" s="17"/>
      <c r="AH141" s="17"/>
    </row>
    <row r="142" spans="1:34" ht="15" customHeight="1">
      <c r="A142" s="21" t="str">
        <f t="shared" ref="A142:B142" si="46">A76</f>
        <v>10222</v>
      </c>
      <c r="B142" s="21" t="str">
        <f t="shared" si="46"/>
        <v>Gymzaal Madeweg</v>
      </c>
      <c r="C142" s="454" t="e">
        <f>(F76+G76)*'6-Opbouw uurtarief productie'!$E$47</f>
        <v>#DIV/0!</v>
      </c>
      <c r="D142" s="453" t="e">
        <f t="shared" si="24"/>
        <v>#DIV/0!</v>
      </c>
      <c r="E142" s="453" t="e">
        <f>H76*'7-Opbouw uurtarief toezicht'!$E$47</f>
        <v>#DIV/0!</v>
      </c>
      <c r="F142" s="455" t="e">
        <f t="shared" si="25"/>
        <v>#DIV/0!</v>
      </c>
      <c r="G142" s="327">
        <f>SUMIF('8-Additionele kosten'!A:A,'2-Kosten per locatie'!B142,'8-Additionele kosten'!H:H)</f>
        <v>0</v>
      </c>
      <c r="H142" s="327">
        <f>SUMIF('10-Glasbewassing'!B:B,'2-Kosten per locatie'!B142,'10-Glasbewassing'!I:I)</f>
        <v>0</v>
      </c>
      <c r="I142" s="327" t="e">
        <f t="shared" si="11"/>
        <v>#DIV/0!</v>
      </c>
      <c r="J142" s="327" t="e">
        <f t="shared" si="41"/>
        <v>#DIV/0!</v>
      </c>
      <c r="S142" s="22"/>
      <c r="T142" s="22"/>
      <c r="U142" s="22"/>
      <c r="V142" s="22"/>
      <c r="W142" s="22"/>
      <c r="X142" s="17"/>
      <c r="Y142" s="17"/>
      <c r="Z142" s="17"/>
      <c r="AA142" s="17"/>
      <c r="AB142" s="17"/>
      <c r="AC142" s="17"/>
      <c r="AD142" s="17"/>
      <c r="AE142" s="17"/>
      <c r="AF142" s="17"/>
      <c r="AG142" s="17"/>
      <c r="AH142" s="17"/>
    </row>
    <row r="143" spans="1:34" ht="15" customHeight="1">
      <c r="A143" s="21" t="str">
        <f t="shared" ref="A143:B143" si="47">A77</f>
        <v>10333</v>
      </c>
      <c r="B143" s="21" t="str">
        <f t="shared" si="47"/>
        <v>Brandweerkazerne NA</v>
      </c>
      <c r="C143" s="454" t="e">
        <f>(F77+G77)*'6-Opbouw uurtarief productie'!$E$47</f>
        <v>#DIV/0!</v>
      </c>
      <c r="D143" s="453" t="e">
        <f t="shared" si="24"/>
        <v>#DIV/0!</v>
      </c>
      <c r="E143" s="453" t="e">
        <f>H77*'7-Opbouw uurtarief toezicht'!$E$47</f>
        <v>#DIV/0!</v>
      </c>
      <c r="F143" s="455" t="e">
        <f t="shared" si="25"/>
        <v>#DIV/0!</v>
      </c>
      <c r="G143" s="327">
        <f>SUMIF('8-Additionele kosten'!A:A,'2-Kosten per locatie'!B143,'8-Additionele kosten'!H:H)</f>
        <v>0</v>
      </c>
      <c r="H143" s="327">
        <f>SUMIF('10-Glasbewassing'!B:B,'2-Kosten per locatie'!B143,'10-Glasbewassing'!I:I)</f>
        <v>0</v>
      </c>
      <c r="I143" s="327" t="e">
        <f t="shared" si="11"/>
        <v>#DIV/0!</v>
      </c>
      <c r="J143" s="327" t="e">
        <f t="shared" si="41"/>
        <v>#DIV/0!</v>
      </c>
      <c r="S143" s="22"/>
      <c r="T143" s="22"/>
      <c r="U143" s="22"/>
      <c r="V143" s="22"/>
      <c r="W143" s="22"/>
      <c r="X143" s="17"/>
      <c r="Y143" s="17"/>
      <c r="Z143" s="17"/>
      <c r="AA143" s="17"/>
      <c r="AB143" s="17"/>
      <c r="AC143" s="17"/>
      <c r="AD143" s="17"/>
      <c r="AE143" s="17"/>
      <c r="AF143" s="17"/>
      <c r="AG143" s="17"/>
      <c r="AH143" s="17"/>
    </row>
    <row r="144" spans="1:34" s="24" customFormat="1" ht="15" customHeight="1">
      <c r="A144" s="21">
        <f>A78</f>
        <v>0</v>
      </c>
      <c r="B144" s="23" t="s">
        <v>9</v>
      </c>
      <c r="C144" s="328" t="e">
        <f t="shared" ref="C144:H144" si="48">SUM(C81:C143)</f>
        <v>#DIV/0!</v>
      </c>
      <c r="D144" s="328" t="e">
        <f t="shared" si="48"/>
        <v>#DIV/0!</v>
      </c>
      <c r="E144" s="328" t="e">
        <f t="shared" si="48"/>
        <v>#DIV/0!</v>
      </c>
      <c r="F144" s="328" t="e">
        <f t="shared" si="48"/>
        <v>#DIV/0!</v>
      </c>
      <c r="G144" s="328">
        <f t="shared" si="48"/>
        <v>0</v>
      </c>
      <c r="H144" s="328">
        <f t="shared" si="48"/>
        <v>0</v>
      </c>
      <c r="I144" s="328" t="e">
        <f>SUM(I81:I143)</f>
        <v>#DIV/0!</v>
      </c>
      <c r="J144" s="328" t="e">
        <f>SUM(J81:J143)</f>
        <v>#DIV/0!</v>
      </c>
      <c r="S144" s="22"/>
      <c r="T144" s="22"/>
      <c r="U144" s="22"/>
      <c r="V144" s="22"/>
      <c r="W144" s="22"/>
    </row>
    <row r="145" spans="30:34" ht="14.1" customHeight="1">
      <c r="AD145" s="22"/>
      <c r="AE145" s="22"/>
      <c r="AF145" s="22"/>
      <c r="AG145" s="22"/>
      <c r="AH145" s="22"/>
    </row>
  </sheetData>
  <mergeCells count="3">
    <mergeCell ref="Q13:V13"/>
    <mergeCell ref="K13:P13"/>
    <mergeCell ref="W13:AB13"/>
  </mergeCells>
  <phoneticPr fontId="110" type="noConversion"/>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P40"/>
  <sheetViews>
    <sheetView showGridLines="0" topLeftCell="A4" zoomScale="85" zoomScaleNormal="85" workbookViewId="0">
      <selection activeCell="C23" sqref="C23"/>
    </sheetView>
  </sheetViews>
  <sheetFormatPr defaultColWidth="9.109375" defaultRowHeight="13.2"/>
  <cols>
    <col min="1" max="1" width="29.6640625" style="3" customWidth="1"/>
    <col min="2" max="2" width="9.109375" style="3" customWidth="1"/>
    <col min="3" max="8" width="9.109375" style="3"/>
    <col min="9" max="9" width="8.5546875" style="3" customWidth="1"/>
    <col min="10" max="10" width="9.109375" style="3"/>
    <col min="11" max="11" width="2.109375" style="3" customWidth="1"/>
    <col min="12" max="12" width="9.109375" style="30"/>
    <col min="13" max="13" width="10.109375" style="3" customWidth="1"/>
    <col min="14" max="14" width="11.77734375" style="3" customWidth="1"/>
    <col min="15" max="15" width="10.109375" style="3" customWidth="1"/>
    <col min="16" max="16" width="3" style="3" customWidth="1"/>
    <col min="17" max="17" width="9.109375" style="3"/>
    <col min="18" max="18" width="30.44140625" style="3" customWidth="1"/>
    <col min="19" max="16384" width="9.109375" style="3"/>
  </cols>
  <sheetData>
    <row r="1" spans="1:16">
      <c r="A1" s="304" t="s">
        <v>23</v>
      </c>
    </row>
    <row r="3" spans="1:16" ht="15">
      <c r="A3" s="28" t="str">
        <f>'2-Kosten per locatie'!B3</f>
        <v>Naam opdrachtgever</v>
      </c>
      <c r="B3" s="55" t="str">
        <f>'2-Kosten per locatie'!C3</f>
        <v>Gemeente Westland</v>
      </c>
      <c r="C3" s="303"/>
    </row>
    <row r="4" spans="1:16" ht="15">
      <c r="A4" s="28" t="str">
        <f>'2-Kosten per locatie'!B4</f>
        <v>Calculatie onderdeel</v>
      </c>
      <c r="B4" s="55" t="str">
        <f ca="1">MID(CELL("bestandsnaam",$B$7),SEARCH("]",CELL("bestandsnaam",$B$7),1)+1,256)</f>
        <v>3-Productie normen</v>
      </c>
      <c r="C4" s="55"/>
    </row>
    <row r="5" spans="1:16" ht="15">
      <c r="A5" s="28" t="str">
        <f>'2-Kosten per locatie'!B5</f>
        <v>Gebouw/plaats</v>
      </c>
      <c r="B5" s="55" t="str">
        <f>'2-Kosten per locatie'!C5</f>
        <v>Westland</v>
      </c>
      <c r="C5" s="55"/>
    </row>
    <row r="6" spans="1:16" ht="15">
      <c r="A6" s="28" t="str">
        <f>'2-Kosten per locatie'!B6</f>
        <v>Referentie nummer</v>
      </c>
      <c r="B6" s="55" t="str">
        <f>'2-Kosten per locatie'!C6</f>
        <v>GemWL-EA-MvD/SW-2023</v>
      </c>
      <c r="C6" s="55"/>
      <c r="E6" s="301" t="s">
        <v>168</v>
      </c>
      <c r="F6" s="302"/>
      <c r="G6" s="494"/>
      <c r="H6" s="494"/>
      <c r="I6" s="53" t="e">
        <f>SUM('4-Basis ruimtestaat'!Q:Q)/SUM('4-Basis ruimtestaat'!M:M)</f>
        <v>#DIV/0!</v>
      </c>
      <c r="J6" s="54" t="s">
        <v>169</v>
      </c>
    </row>
    <row r="7" spans="1:16">
      <c r="A7" s="31"/>
      <c r="B7" s="32"/>
      <c r="C7" s="32"/>
      <c r="D7" s="33"/>
      <c r="E7" s="34"/>
      <c r="F7" s="34"/>
      <c r="G7" s="34"/>
      <c r="H7" s="34"/>
      <c r="I7" s="35"/>
      <c r="J7" s="36"/>
      <c r="K7" s="38"/>
      <c r="M7" s="37"/>
      <c r="N7" s="37"/>
      <c r="O7" s="38"/>
      <c r="P7" s="38"/>
    </row>
    <row r="8" spans="1:16" ht="27.75" customHeight="1">
      <c r="A8" s="50" t="s">
        <v>95</v>
      </c>
      <c r="B8" s="51">
        <v>12</v>
      </c>
      <c r="C8" s="51">
        <v>52</v>
      </c>
      <c r="D8" s="51">
        <v>80</v>
      </c>
      <c r="E8" s="51">
        <v>104</v>
      </c>
      <c r="F8" s="51">
        <v>156</v>
      </c>
      <c r="G8" s="495">
        <v>160</v>
      </c>
      <c r="H8" s="495">
        <v>208</v>
      </c>
      <c r="I8" s="51">
        <v>200</v>
      </c>
      <c r="J8" s="51">
        <v>255</v>
      </c>
      <c r="K8" s="38"/>
      <c r="M8" s="305"/>
      <c r="N8" s="305"/>
      <c r="O8" s="305"/>
      <c r="P8" s="39"/>
    </row>
    <row r="9" spans="1:16" ht="58.2" customHeight="1">
      <c r="A9" s="296" t="s">
        <v>52</v>
      </c>
      <c r="B9" s="533" t="s">
        <v>111</v>
      </c>
      <c r="C9" s="534"/>
      <c r="D9" s="534"/>
      <c r="E9" s="534"/>
      <c r="F9" s="534"/>
      <c r="G9" s="535"/>
      <c r="H9" s="535"/>
      <c r="I9" s="534"/>
      <c r="J9" s="536"/>
      <c r="K9" s="38"/>
      <c r="L9" s="295" t="s">
        <v>170</v>
      </c>
      <c r="M9" s="52" t="s">
        <v>235</v>
      </c>
      <c r="N9" s="52" t="s">
        <v>234</v>
      </c>
      <c r="O9" s="52" t="s">
        <v>236</v>
      </c>
      <c r="P9" s="39"/>
    </row>
    <row r="10" spans="1:16">
      <c r="A10" s="352" t="s">
        <v>177</v>
      </c>
      <c r="B10" s="351"/>
      <c r="C10" s="307"/>
      <c r="D10" s="351"/>
      <c r="E10" s="351"/>
      <c r="F10" s="351"/>
      <c r="G10" s="351"/>
      <c r="H10" s="528"/>
      <c r="I10" s="307"/>
      <c r="J10" s="307"/>
      <c r="K10" s="38"/>
      <c r="L10" s="297">
        <f>SUMIF('4-Basis ruimtestaat'!H:H,'3-Productie normen'!A10,'4-Basis ruimtestaat'!J:J)</f>
        <v>327.66000000000003</v>
      </c>
      <c r="M10" s="456"/>
      <c r="O10" s="38"/>
      <c r="P10" s="38"/>
    </row>
    <row r="11" spans="1:16">
      <c r="A11" s="352" t="s">
        <v>17</v>
      </c>
      <c r="B11" s="351"/>
      <c r="C11" s="307"/>
      <c r="D11" s="307"/>
      <c r="E11" s="351"/>
      <c r="F11" s="307"/>
      <c r="G11" s="351"/>
      <c r="H11" s="528"/>
      <c r="I11" s="307"/>
      <c r="J11" s="307"/>
      <c r="K11" s="38"/>
      <c r="L11" s="297">
        <f>SUMIF('4-Basis ruimtestaat'!H:H,'3-Productie normen'!A11,'4-Basis ruimtestaat'!J:J)</f>
        <v>145.13</v>
      </c>
      <c r="P11" s="38"/>
    </row>
    <row r="12" spans="1:16">
      <c r="A12" s="352" t="s">
        <v>244</v>
      </c>
      <c r="B12" s="351"/>
      <c r="C12" s="307"/>
      <c r="D12" s="351"/>
      <c r="E12" s="351"/>
      <c r="F12" s="307"/>
      <c r="G12" s="307"/>
      <c r="H12" s="496"/>
      <c r="I12" s="307"/>
      <c r="J12" s="307"/>
      <c r="K12" s="38"/>
      <c r="L12" s="297">
        <f>SUMIF('4-Basis ruimtestaat'!H:H,'3-Productie normen'!A12,'4-Basis ruimtestaat'!J:J)</f>
        <v>491.82</v>
      </c>
    </row>
    <row r="13" spans="1:16">
      <c r="A13" s="352" t="s">
        <v>178</v>
      </c>
      <c r="B13" s="351"/>
      <c r="C13" s="307"/>
      <c r="D13" s="351"/>
      <c r="E13" s="351"/>
      <c r="F13" s="307"/>
      <c r="G13" s="351"/>
      <c r="H13" s="496"/>
      <c r="I13" s="351"/>
      <c r="J13" s="351"/>
      <c r="K13" s="38"/>
      <c r="L13" s="297">
        <f>SUMIF('4-Basis ruimtestaat'!H:H,'3-Productie normen'!A13,'4-Basis ruimtestaat'!J:J)</f>
        <v>20.04</v>
      </c>
    </row>
    <row r="14" spans="1:16">
      <c r="A14" s="40" t="s">
        <v>90</v>
      </c>
      <c r="B14" s="351"/>
      <c r="C14" s="307"/>
      <c r="D14" s="351"/>
      <c r="E14" s="351"/>
      <c r="F14" s="351"/>
      <c r="G14" s="351"/>
      <c r="H14" s="496"/>
      <c r="I14" s="351"/>
      <c r="J14" s="307"/>
      <c r="K14" s="38"/>
      <c r="L14" s="297">
        <f>SUMIF('4-Basis ruimtestaat'!H:H,'3-Productie normen'!A14,'4-Basis ruimtestaat'!J:J)</f>
        <v>237.71</v>
      </c>
    </row>
    <row r="15" spans="1:16">
      <c r="A15" s="352" t="s">
        <v>1</v>
      </c>
      <c r="B15" s="351"/>
      <c r="C15" s="307"/>
      <c r="D15" s="307"/>
      <c r="E15" s="351"/>
      <c r="F15" s="351"/>
      <c r="G15" s="307"/>
      <c r="H15" s="496"/>
      <c r="I15" s="307"/>
      <c r="J15" s="307"/>
      <c r="K15" s="38"/>
      <c r="L15" s="297">
        <f>SUMIF('4-Basis ruimtestaat'!H:H,'3-Productie normen'!A15,'4-Basis ruimtestaat'!J:J)</f>
        <v>505.82000000000005</v>
      </c>
    </row>
    <row r="16" spans="1:16">
      <c r="A16" s="352" t="s">
        <v>179</v>
      </c>
      <c r="B16" s="351"/>
      <c r="C16" s="307"/>
      <c r="D16" s="351"/>
      <c r="E16" s="351"/>
      <c r="F16" s="351"/>
      <c r="G16" s="351"/>
      <c r="H16" s="496"/>
      <c r="I16" s="307"/>
      <c r="J16" s="351"/>
      <c r="K16" s="38"/>
      <c r="L16" s="297">
        <f>SUMIF('4-Basis ruimtestaat'!H:H,'3-Productie normen'!A16,'4-Basis ruimtestaat'!J:J)</f>
        <v>61.23</v>
      </c>
    </row>
    <row r="17" spans="1:16">
      <c r="A17" s="352" t="s">
        <v>180</v>
      </c>
      <c r="B17" s="307"/>
      <c r="C17" s="307"/>
      <c r="D17" s="351"/>
      <c r="E17" s="351"/>
      <c r="F17" s="351"/>
      <c r="G17" s="351"/>
      <c r="H17" s="496"/>
      <c r="I17" s="351"/>
      <c r="J17" s="351"/>
      <c r="K17" s="38"/>
      <c r="L17" s="297">
        <f>SUMIF('4-Basis ruimtestaat'!H:H,'3-Productie normen'!A17,'4-Basis ruimtestaat'!J:J)</f>
        <v>76.000000000000014</v>
      </c>
    </row>
    <row r="18" spans="1:16">
      <c r="A18" s="352" t="s">
        <v>181</v>
      </c>
      <c r="B18" s="351"/>
      <c r="C18" s="351"/>
      <c r="D18" s="307"/>
      <c r="E18" s="351"/>
      <c r="F18" s="351"/>
      <c r="G18" s="307"/>
      <c r="H18" s="496"/>
      <c r="I18" s="307"/>
      <c r="J18" s="351"/>
      <c r="K18" s="38"/>
      <c r="L18" s="297">
        <f>SUMIF('4-Basis ruimtestaat'!H:H,'3-Productie normen'!A18,'4-Basis ruimtestaat'!J:J)</f>
        <v>1798.37</v>
      </c>
    </row>
    <row r="19" spans="1:16">
      <c r="A19" s="352" t="s">
        <v>182</v>
      </c>
      <c r="B19" s="351"/>
      <c r="C19" s="307"/>
      <c r="D19" s="351"/>
      <c r="E19" s="351"/>
      <c r="F19" s="307"/>
      <c r="G19" s="351"/>
      <c r="H19" s="496"/>
      <c r="I19" s="307"/>
      <c r="J19" s="351"/>
      <c r="K19" s="38"/>
      <c r="L19" s="297">
        <f>SUMIF('4-Basis ruimtestaat'!H:H,'3-Productie normen'!A19,'4-Basis ruimtestaat'!J:J)</f>
        <v>378.34</v>
      </c>
    </row>
    <row r="20" spans="1:16">
      <c r="A20" s="40" t="s">
        <v>89</v>
      </c>
      <c r="B20" s="351"/>
      <c r="C20" s="307"/>
      <c r="D20" s="307"/>
      <c r="E20" s="351"/>
      <c r="F20" s="307"/>
      <c r="G20" s="351"/>
      <c r="H20" s="496"/>
      <c r="I20" s="307"/>
      <c r="J20" s="307"/>
      <c r="K20" s="38"/>
      <c r="L20" s="297">
        <f>SUMIF('4-Basis ruimtestaat'!H:H,'3-Productie normen'!A20,'4-Basis ruimtestaat'!J:J)</f>
        <v>83.57</v>
      </c>
    </row>
    <row r="21" spans="1:16">
      <c r="A21" s="40" t="s">
        <v>242</v>
      </c>
      <c r="B21" s="351"/>
      <c r="C21" s="307"/>
      <c r="D21" s="351"/>
      <c r="E21" s="351"/>
      <c r="F21" s="351"/>
      <c r="G21" s="351"/>
      <c r="H21" s="496"/>
      <c r="I21" s="307"/>
      <c r="J21" s="307"/>
      <c r="K21" s="38"/>
      <c r="L21" s="297">
        <f>SUMIF('4-Basis ruimtestaat'!H:H,'3-Productie normen'!A21,'4-Basis ruimtestaat'!J:J)</f>
        <v>53.06</v>
      </c>
      <c r="O21" s="364"/>
    </row>
    <row r="22" spans="1:16">
      <c r="A22" s="40" t="s">
        <v>243</v>
      </c>
      <c r="B22" s="351"/>
      <c r="C22" s="351"/>
      <c r="D22" s="351"/>
      <c r="E22" s="351"/>
      <c r="F22" s="351"/>
      <c r="G22" s="351"/>
      <c r="H22" s="496"/>
      <c r="I22" s="351"/>
      <c r="J22" s="351"/>
      <c r="K22" s="38"/>
      <c r="L22" s="297">
        <f>SUMIF('4-Basis ruimtestaat'!H:H,'3-Productie normen'!A22,'4-Basis ruimtestaat'!J:J)</f>
        <v>0</v>
      </c>
      <c r="O22" s="364"/>
    </row>
    <row r="23" spans="1:16">
      <c r="A23" s="40" t="s">
        <v>278</v>
      </c>
      <c r="B23" s="351"/>
      <c r="C23" s="307"/>
      <c r="D23" s="307"/>
      <c r="E23" s="351"/>
      <c r="F23" s="351"/>
      <c r="G23" s="351"/>
      <c r="H23" s="496"/>
      <c r="I23" s="307"/>
      <c r="J23" s="307"/>
      <c r="K23" s="38"/>
      <c r="L23" s="297">
        <f>SUMIF('4-Basis ruimtestaat'!H:H,'3-Productie normen'!A23,'4-Basis ruimtestaat'!J:J)</f>
        <v>195.23</v>
      </c>
      <c r="O23" s="364"/>
    </row>
    <row r="24" spans="1:16">
      <c r="A24" s="40" t="s">
        <v>279</v>
      </c>
      <c r="B24" s="307"/>
      <c r="C24" s="351"/>
      <c r="D24" s="351"/>
      <c r="E24" s="351"/>
      <c r="F24" s="351"/>
      <c r="G24" s="351"/>
      <c r="H24" s="496"/>
      <c r="I24" s="351"/>
      <c r="J24" s="351"/>
      <c r="K24" s="38"/>
      <c r="L24" s="297">
        <f>SUMIF('4-Basis ruimtestaat'!H:H,'3-Productie normen'!A24,'4-Basis ruimtestaat'!J:J)</f>
        <v>279.62</v>
      </c>
      <c r="O24" s="38"/>
    </row>
    <row r="25" spans="1:16">
      <c r="A25" s="40" t="s">
        <v>97</v>
      </c>
      <c r="B25" s="351"/>
      <c r="C25" s="351"/>
      <c r="D25" s="351"/>
      <c r="E25" s="351"/>
      <c r="F25" s="351"/>
      <c r="G25" s="496"/>
      <c r="H25" s="496"/>
      <c r="I25" s="351"/>
      <c r="J25" s="44"/>
      <c r="K25" s="38"/>
      <c r="L25" s="297">
        <f>SUMIF('4-Basis ruimtestaat'!H:H,'3-Productie normen'!A25,'4-Basis ruimtestaat'!J:J)</f>
        <v>3086.83</v>
      </c>
      <c r="O25" s="38"/>
    </row>
    <row r="26" spans="1:16">
      <c r="A26" s="40"/>
      <c r="B26" s="41"/>
      <c r="C26" s="41"/>
      <c r="D26" s="41"/>
      <c r="E26" s="41"/>
      <c r="F26" s="41"/>
      <c r="G26" s="497"/>
      <c r="H26" s="497"/>
      <c r="I26" s="41"/>
      <c r="J26" s="45"/>
      <c r="K26" s="38"/>
      <c r="L26" s="297"/>
      <c r="O26" s="38"/>
      <c r="P26" s="39"/>
    </row>
    <row r="27" spans="1:16">
      <c r="A27" s="298" t="s">
        <v>9</v>
      </c>
      <c r="B27" s="189"/>
      <c r="C27" s="189"/>
      <c r="D27" s="189"/>
      <c r="E27" s="189"/>
      <c r="F27" s="189"/>
      <c r="G27" s="348"/>
      <c r="H27" s="348"/>
      <c r="I27" s="189"/>
      <c r="J27" s="46"/>
      <c r="K27" s="299"/>
      <c r="L27" s="300">
        <f>SUM(L10:L26)</f>
        <v>7740.4299999999994</v>
      </c>
      <c r="O27" s="38"/>
      <c r="P27" s="38"/>
    </row>
    <row r="28" spans="1:16">
      <c r="L28" s="3"/>
      <c r="O28" s="38"/>
      <c r="P28" s="38"/>
    </row>
    <row r="29" spans="1:16">
      <c r="A29" s="48" t="s">
        <v>167</v>
      </c>
      <c r="B29" s="49">
        <v>2</v>
      </c>
      <c r="C29" s="49">
        <v>3</v>
      </c>
      <c r="D29" s="49">
        <v>4</v>
      </c>
      <c r="E29" s="49">
        <v>5</v>
      </c>
      <c r="F29" s="49">
        <v>6</v>
      </c>
      <c r="G29" s="498">
        <v>7</v>
      </c>
      <c r="H29" s="498">
        <v>8</v>
      </c>
      <c r="I29" s="49">
        <v>9</v>
      </c>
      <c r="J29" s="49">
        <v>10</v>
      </c>
      <c r="K29" s="38"/>
      <c r="O29" s="38"/>
    </row>
    <row r="31" spans="1:16">
      <c r="A31" s="464" t="s">
        <v>189</v>
      </c>
      <c r="B31" s="464" t="s">
        <v>96</v>
      </c>
      <c r="C31" s="465" t="s">
        <v>166</v>
      </c>
    </row>
    <row r="32" spans="1:16">
      <c r="A32" s="469" t="s">
        <v>190</v>
      </c>
      <c r="B32" s="466">
        <v>12</v>
      </c>
      <c r="C32" s="467">
        <v>2</v>
      </c>
    </row>
    <row r="33" spans="1:3">
      <c r="A33" s="469" t="s">
        <v>191</v>
      </c>
      <c r="B33" s="466">
        <v>52</v>
      </c>
      <c r="C33" s="467">
        <v>3</v>
      </c>
    </row>
    <row r="34" spans="1:3">
      <c r="A34" s="469" t="s">
        <v>636</v>
      </c>
      <c r="B34" s="466">
        <v>80</v>
      </c>
      <c r="C34" s="467">
        <v>4</v>
      </c>
    </row>
    <row r="35" spans="1:3">
      <c r="A35" s="469" t="s">
        <v>193</v>
      </c>
      <c r="B35" s="466">
        <v>104</v>
      </c>
      <c r="C35" s="467">
        <v>5</v>
      </c>
    </row>
    <row r="36" spans="1:3">
      <c r="A36" s="469" t="s">
        <v>194</v>
      </c>
      <c r="B36" s="466">
        <v>156</v>
      </c>
      <c r="C36" s="467">
        <v>6</v>
      </c>
    </row>
    <row r="37" spans="1:3">
      <c r="A37" s="469" t="s">
        <v>637</v>
      </c>
      <c r="B37" s="468">
        <v>160</v>
      </c>
      <c r="C37" s="467">
        <v>7</v>
      </c>
    </row>
    <row r="38" spans="1:3">
      <c r="A38" s="469" t="s">
        <v>638</v>
      </c>
      <c r="B38" s="468">
        <v>208</v>
      </c>
      <c r="C38" s="467">
        <v>8</v>
      </c>
    </row>
    <row r="39" spans="1:3">
      <c r="A39" s="469" t="s">
        <v>639</v>
      </c>
      <c r="B39" s="468">
        <v>200</v>
      </c>
      <c r="C39" s="467">
        <v>9</v>
      </c>
    </row>
    <row r="40" spans="1:3">
      <c r="A40" s="469" t="s">
        <v>192</v>
      </c>
      <c r="B40" s="468">
        <v>255</v>
      </c>
      <c r="C40" s="467">
        <v>10</v>
      </c>
    </row>
  </sheetData>
  <mergeCells count="1">
    <mergeCell ref="B9:J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0" tint="-0.14999847407452621"/>
    <pageSetUpPr fitToPage="1"/>
  </sheetPr>
  <dimension ref="A1:R561"/>
  <sheetViews>
    <sheetView showGridLines="0" showZeros="0" zoomScale="55" zoomScaleNormal="55" zoomScalePageLayoutView="75" workbookViewId="0">
      <pane xSplit="1" ySplit="9" topLeftCell="B55" activePane="bottomRight" state="frozen"/>
      <selection activeCell="H18" sqref="H18"/>
      <selection pane="topRight" activeCell="H18" sqref="H18"/>
      <selection pane="bottomLeft" activeCell="H18" sqref="H18"/>
      <selection pane="bottomRight" activeCell="M246" sqref="M246"/>
    </sheetView>
  </sheetViews>
  <sheetFormatPr defaultColWidth="8.6640625" defaultRowHeight="14.1" customHeight="1"/>
  <cols>
    <col min="1" max="1" width="5" style="3" bestFit="1" customWidth="1"/>
    <col min="2" max="2" width="31" style="3" bestFit="1" customWidth="1"/>
    <col min="3" max="3" width="37" style="3" bestFit="1" customWidth="1"/>
    <col min="4" max="4" width="10.77734375" style="3" customWidth="1"/>
    <col min="5" max="5" width="7.77734375" style="3" customWidth="1"/>
    <col min="6" max="6" width="9.21875" style="3" customWidth="1"/>
    <col min="7" max="7" width="23.44140625" style="3" customWidth="1"/>
    <col min="8" max="8" width="25.109375" style="3" customWidth="1"/>
    <col min="9" max="9" width="19.5546875" style="3" bestFit="1" customWidth="1"/>
    <col min="10" max="10" width="8" style="3" bestFit="1" customWidth="1"/>
    <col min="11" max="11" width="10.6640625" style="218" customWidth="1"/>
    <col min="12" max="12" width="9.109375" style="109" customWidth="1"/>
    <col min="13" max="13" width="20.6640625" style="3" bestFit="1" customWidth="1"/>
    <col min="14" max="14" width="19.6640625" style="3" bestFit="1" customWidth="1"/>
    <col min="15" max="15" width="35.109375" style="3" customWidth="1"/>
    <col min="16" max="16" width="3" style="3" customWidth="1"/>
    <col min="17" max="17" width="11.109375" style="3" customWidth="1"/>
    <col min="18" max="18" width="15.5546875" style="3" bestFit="1" customWidth="1"/>
    <col min="19" max="16384" width="8.6640625" style="3"/>
  </cols>
  <sheetData>
    <row r="1" spans="1:17" ht="13.2">
      <c r="B1" s="304" t="s">
        <v>23</v>
      </c>
      <c r="L1" s="3"/>
    </row>
    <row r="2" spans="1:17" ht="14.1" customHeight="1">
      <c r="A2" s="57">
        <v>2</v>
      </c>
      <c r="B2" s="58"/>
      <c r="C2" s="58"/>
      <c r="D2" s="58"/>
      <c r="E2" s="59"/>
      <c r="F2" s="60"/>
      <c r="G2" s="61"/>
      <c r="H2" s="61"/>
      <c r="I2" s="62"/>
      <c r="J2" s="63"/>
      <c r="K2" s="363"/>
      <c r="L2" s="64"/>
      <c r="M2" s="62"/>
      <c r="N2" s="65"/>
      <c r="O2" s="61"/>
    </row>
    <row r="3" spans="1:17" ht="14.1" customHeight="1">
      <c r="A3" s="57">
        <v>3</v>
      </c>
      <c r="B3" s="28" t="str">
        <f>'2-Kosten per locatie'!B3</f>
        <v>Naam opdrachtgever</v>
      </c>
      <c r="C3" s="55" t="str">
        <f>'2-Kosten per locatie'!C3</f>
        <v>Gemeente Westland</v>
      </c>
      <c r="D3" s="55"/>
      <c r="F3" s="66"/>
      <c r="I3" s="62"/>
      <c r="J3" s="63"/>
      <c r="K3" s="363"/>
      <c r="L3" s="64"/>
      <c r="M3" s="62"/>
      <c r="N3" s="65"/>
      <c r="O3" s="61"/>
    </row>
    <row r="4" spans="1:17" ht="14.1" customHeight="1">
      <c r="A4" s="57">
        <v>4</v>
      </c>
      <c r="B4" s="28" t="str">
        <f>'2-Kosten per locatie'!B4</f>
        <v>Calculatie onderdeel</v>
      </c>
      <c r="C4" s="55" t="str">
        <f ca="1">MID(CELL("bestandsnaam",$E$9),SEARCH("]",CELL("bestandsnaam",$E$9),1)+1,256)</f>
        <v>4-Basis ruimtestaat</v>
      </c>
      <c r="D4" s="55"/>
      <c r="F4" s="67"/>
      <c r="I4" s="62"/>
      <c r="J4" s="63"/>
      <c r="K4" s="363"/>
      <c r="L4" s="64"/>
      <c r="M4" s="62"/>
      <c r="N4" s="65"/>
      <c r="O4" s="61"/>
    </row>
    <row r="5" spans="1:17" ht="14.1" customHeight="1">
      <c r="A5" s="57">
        <v>5</v>
      </c>
      <c r="B5" s="28" t="str">
        <f>'2-Kosten per locatie'!B5</f>
        <v>Gebouw/plaats</v>
      </c>
      <c r="C5" s="55" t="str">
        <f>'2-Kosten per locatie'!C5</f>
        <v>Westland</v>
      </c>
      <c r="D5" s="55"/>
      <c r="F5" s="66"/>
      <c r="I5" s="62"/>
      <c r="J5" s="63"/>
      <c r="K5" s="363"/>
      <c r="L5" s="64"/>
      <c r="M5" s="62"/>
      <c r="N5" s="65"/>
      <c r="O5" s="61"/>
    </row>
    <row r="6" spans="1:17" ht="14.1" customHeight="1">
      <c r="A6" s="57">
        <v>6</v>
      </c>
      <c r="B6" s="28" t="str">
        <f>'2-Kosten per locatie'!B6</f>
        <v>Referentie nummer</v>
      </c>
      <c r="C6" s="55" t="str">
        <f>'2-Kosten per locatie'!C6</f>
        <v>GemWL-EA-MvD/SW-2023</v>
      </c>
      <c r="D6" s="55"/>
      <c r="F6" s="66"/>
      <c r="I6" s="62"/>
      <c r="J6" s="63"/>
      <c r="K6" s="363"/>
      <c r="L6" s="64"/>
      <c r="M6" s="62"/>
      <c r="N6" s="65"/>
      <c r="O6" s="61"/>
    </row>
    <row r="7" spans="1:17" ht="12.75" customHeight="1">
      <c r="A7" s="57">
        <v>7</v>
      </c>
      <c r="B7" s="28" t="str">
        <f>'2-Kosten per locatie'!B7</f>
        <v>Naam dienstverlener</v>
      </c>
      <c r="C7" s="55">
        <f>'2-Kosten per locatie'!C7</f>
        <v>0</v>
      </c>
      <c r="D7" s="55"/>
      <c r="F7" s="66"/>
      <c r="I7" s="62"/>
      <c r="J7" s="63"/>
      <c r="K7" s="363"/>
      <c r="L7" s="64"/>
      <c r="M7" s="62"/>
      <c r="N7" s="65"/>
      <c r="O7" s="61"/>
    </row>
    <row r="8" spans="1:17" ht="14.1" customHeight="1">
      <c r="A8" s="57">
        <v>8</v>
      </c>
      <c r="B8" s="61"/>
      <c r="C8" s="61"/>
      <c r="D8" s="61"/>
      <c r="E8" s="59"/>
      <c r="F8" s="60"/>
      <c r="G8" s="61"/>
      <c r="H8" s="61"/>
      <c r="I8" s="62"/>
      <c r="J8" s="63"/>
      <c r="K8" s="363"/>
      <c r="L8" s="64"/>
      <c r="M8" s="62"/>
      <c r="N8" s="62"/>
      <c r="O8" s="61"/>
    </row>
    <row r="9" spans="1:17" ht="44.1" customHeight="1">
      <c r="A9" s="57">
        <v>9</v>
      </c>
      <c r="B9" s="68" t="s">
        <v>76</v>
      </c>
      <c r="C9" s="68" t="s">
        <v>94</v>
      </c>
      <c r="D9" s="431" t="s">
        <v>282</v>
      </c>
      <c r="E9" s="68" t="s">
        <v>281</v>
      </c>
      <c r="F9" s="68" t="s">
        <v>81</v>
      </c>
      <c r="G9" s="68" t="s">
        <v>82</v>
      </c>
      <c r="H9" s="68" t="s">
        <v>83</v>
      </c>
      <c r="I9" s="69" t="s">
        <v>84</v>
      </c>
      <c r="J9" s="70" t="s">
        <v>85</v>
      </c>
      <c r="K9" s="72" t="s">
        <v>212</v>
      </c>
      <c r="L9" s="71" t="s">
        <v>165</v>
      </c>
      <c r="M9" s="72" t="s">
        <v>86</v>
      </c>
      <c r="N9" s="72" t="s">
        <v>98</v>
      </c>
      <c r="O9" s="350" t="s">
        <v>176</v>
      </c>
      <c r="P9" s="56"/>
      <c r="Q9" s="308" t="s">
        <v>87</v>
      </c>
    </row>
    <row r="10" spans="1:17" s="80" customFormat="1" ht="14.1" hidden="1" customHeight="1">
      <c r="A10" s="57">
        <v>10</v>
      </c>
      <c r="B10" s="73" t="s">
        <v>305</v>
      </c>
      <c r="C10" s="73" t="s">
        <v>329</v>
      </c>
      <c r="D10" s="484" t="s">
        <v>280</v>
      </c>
      <c r="E10" s="47" t="s">
        <v>88</v>
      </c>
      <c r="F10" s="74" t="s">
        <v>251</v>
      </c>
      <c r="G10" s="73" t="s">
        <v>252</v>
      </c>
      <c r="H10" s="73" t="s">
        <v>278</v>
      </c>
      <c r="I10" s="42" t="s">
        <v>273</v>
      </c>
      <c r="J10" s="75">
        <v>8.68</v>
      </c>
      <c r="K10" s="406">
        <f t="shared" ref="K10:K73" si="0">SUM(L10:L10)</f>
        <v>80</v>
      </c>
      <c r="L10" s="76">
        <v>80</v>
      </c>
      <c r="M10" s="77" t="e">
        <f t="shared" ref="M10:M73" si="1">IF(L10="nio",0,IF(L10&gt;0,L10*J10/N10,0))</f>
        <v>#DIV/0!</v>
      </c>
      <c r="N10" s="78" t="e">
        <f>IF(L10="nio",0,IF(L10&gt;0,VLOOKUP(H10,'3-Productie normen'!A:N,VLOOKUP(L10,'3-Productie normen'!$B$32:$C$40,2,FALSE),FALSE)))/VLOOKUP(B10,'2-Kosten per locatie'!$B$14:$D$78,3,FALSE)</f>
        <v>#DIV/0!</v>
      </c>
      <c r="O10" s="79"/>
      <c r="P10" s="3"/>
      <c r="Q10" s="43">
        <f t="shared" ref="Q10:Q73" si="2">K10*J10</f>
        <v>694.4</v>
      </c>
    </row>
    <row r="11" spans="1:17" ht="14.1" hidden="1" customHeight="1">
      <c r="A11" s="57">
        <v>11</v>
      </c>
      <c r="B11" s="73" t="s">
        <v>305</v>
      </c>
      <c r="C11" s="73" t="s">
        <v>329</v>
      </c>
      <c r="D11" s="484" t="s">
        <v>280</v>
      </c>
      <c r="E11" s="47" t="s">
        <v>88</v>
      </c>
      <c r="F11" s="74" t="s">
        <v>253</v>
      </c>
      <c r="G11" s="73" t="s">
        <v>254</v>
      </c>
      <c r="H11" s="352" t="s">
        <v>181</v>
      </c>
      <c r="I11" s="42" t="s">
        <v>274</v>
      </c>
      <c r="J11" s="75">
        <v>147.94999999999999</v>
      </c>
      <c r="K11" s="406">
        <f t="shared" si="0"/>
        <v>80</v>
      </c>
      <c r="L11" s="76">
        <v>80</v>
      </c>
      <c r="M11" s="77" t="e">
        <f t="shared" si="1"/>
        <v>#DIV/0!</v>
      </c>
      <c r="N11" s="78" t="e">
        <f>IF(L11="nio",0,IF(L11&gt;0,VLOOKUP(H11,'3-Productie normen'!A:N,VLOOKUP(L11,'3-Productie normen'!$B$32:$C$40,2,FALSE),FALSE)))/VLOOKUP(B11,'2-Kosten per locatie'!$B$14:$D$78,3,FALSE)</f>
        <v>#DIV/0!</v>
      </c>
      <c r="O11" s="79"/>
      <c r="Q11" s="43">
        <f t="shared" si="2"/>
        <v>11836</v>
      </c>
    </row>
    <row r="12" spans="1:17" ht="14.1" hidden="1" customHeight="1">
      <c r="A12" s="57">
        <v>12</v>
      </c>
      <c r="B12" s="73" t="s">
        <v>305</v>
      </c>
      <c r="C12" s="73" t="s">
        <v>329</v>
      </c>
      <c r="D12" s="484" t="s">
        <v>280</v>
      </c>
      <c r="E12" s="47" t="s">
        <v>88</v>
      </c>
      <c r="F12" s="74" t="s">
        <v>255</v>
      </c>
      <c r="G12" s="73" t="s">
        <v>256</v>
      </c>
      <c r="H12" s="352" t="s">
        <v>1</v>
      </c>
      <c r="I12" s="42" t="s">
        <v>273</v>
      </c>
      <c r="J12" s="75">
        <v>17.3</v>
      </c>
      <c r="K12" s="406">
        <f t="shared" si="0"/>
        <v>80</v>
      </c>
      <c r="L12" s="76">
        <v>80</v>
      </c>
      <c r="M12" s="77" t="e">
        <f t="shared" si="1"/>
        <v>#DIV/0!</v>
      </c>
      <c r="N12" s="78" t="e">
        <f>IF(L12="nio",0,IF(L12&gt;0,VLOOKUP(H12,'3-Productie normen'!A:N,VLOOKUP(L12,'3-Productie normen'!$B$32:$C$40,2,FALSE),FALSE)))/VLOOKUP(B12,'2-Kosten per locatie'!$B$14:$D$78,3,FALSE)</f>
        <v>#DIV/0!</v>
      </c>
      <c r="O12" s="79"/>
      <c r="Q12" s="43">
        <f t="shared" si="2"/>
        <v>1384</v>
      </c>
    </row>
    <row r="13" spans="1:17" ht="14.1" hidden="1" customHeight="1">
      <c r="A13" s="57">
        <v>13</v>
      </c>
      <c r="B13" s="73" t="s">
        <v>305</v>
      </c>
      <c r="C13" s="73" t="s">
        <v>329</v>
      </c>
      <c r="D13" s="484" t="s">
        <v>280</v>
      </c>
      <c r="E13" s="47" t="s">
        <v>88</v>
      </c>
      <c r="F13" s="74" t="s">
        <v>257</v>
      </c>
      <c r="G13" s="42" t="s">
        <v>258</v>
      </c>
      <c r="H13" s="352" t="s">
        <v>17</v>
      </c>
      <c r="I13" s="42" t="s">
        <v>273</v>
      </c>
      <c r="J13" s="75">
        <v>0.82</v>
      </c>
      <c r="K13" s="406">
        <f t="shared" si="0"/>
        <v>80</v>
      </c>
      <c r="L13" s="76">
        <v>80</v>
      </c>
      <c r="M13" s="77" t="e">
        <f t="shared" si="1"/>
        <v>#DIV/0!</v>
      </c>
      <c r="N13" s="78" t="e">
        <f>IF(L13="nio",0,IF(L13&gt;0,VLOOKUP(H13,'3-Productie normen'!A:N,VLOOKUP(L13,'3-Productie normen'!$B$32:$C$40,2,FALSE),FALSE)))/VLOOKUP(B13,'2-Kosten per locatie'!$B$14:$D$78,3,FALSE)</f>
        <v>#DIV/0!</v>
      </c>
      <c r="O13" s="79"/>
      <c r="Q13" s="43">
        <f t="shared" si="2"/>
        <v>65.599999999999994</v>
      </c>
    </row>
    <row r="14" spans="1:17" ht="14.1" hidden="1" customHeight="1">
      <c r="A14" s="57">
        <v>14</v>
      </c>
      <c r="B14" s="73" t="s">
        <v>305</v>
      </c>
      <c r="C14" s="73" t="s">
        <v>329</v>
      </c>
      <c r="D14" s="484" t="s">
        <v>280</v>
      </c>
      <c r="E14" s="47" t="s">
        <v>88</v>
      </c>
      <c r="F14" s="83" t="s">
        <v>259</v>
      </c>
      <c r="G14" s="84" t="s">
        <v>260</v>
      </c>
      <c r="H14" s="352" t="s">
        <v>89</v>
      </c>
      <c r="I14" s="42" t="s">
        <v>273</v>
      </c>
      <c r="J14" s="75">
        <v>8.44</v>
      </c>
      <c r="K14" s="406">
        <f t="shared" si="0"/>
        <v>80</v>
      </c>
      <c r="L14" s="76">
        <v>80</v>
      </c>
      <c r="M14" s="77" t="e">
        <f t="shared" si="1"/>
        <v>#DIV/0!</v>
      </c>
      <c r="N14" s="78" t="e">
        <f>IF(L14="nio",0,IF(L14&gt;0,VLOOKUP(H14,'3-Productie normen'!A:N,VLOOKUP(L14,'3-Productie normen'!$B$32:$C$40,2,FALSE),FALSE)))/VLOOKUP(B14,'2-Kosten per locatie'!$B$14:$D$78,3,FALSE)</f>
        <v>#DIV/0!</v>
      </c>
      <c r="O14" s="79"/>
      <c r="Q14" s="43">
        <f t="shared" si="2"/>
        <v>675.19999999999993</v>
      </c>
    </row>
    <row r="15" spans="1:17" ht="14.1" hidden="1" customHeight="1">
      <c r="A15" s="57">
        <v>15</v>
      </c>
      <c r="B15" s="73" t="s">
        <v>305</v>
      </c>
      <c r="C15" s="73" t="s">
        <v>329</v>
      </c>
      <c r="D15" s="484" t="s">
        <v>280</v>
      </c>
      <c r="E15" s="47" t="s">
        <v>88</v>
      </c>
      <c r="F15" s="74" t="s">
        <v>261</v>
      </c>
      <c r="G15" s="73" t="s">
        <v>262</v>
      </c>
      <c r="H15" s="352" t="s">
        <v>17</v>
      </c>
      <c r="I15" s="42" t="s">
        <v>273</v>
      </c>
      <c r="J15" s="75">
        <v>0.95</v>
      </c>
      <c r="K15" s="406">
        <f t="shared" si="0"/>
        <v>80</v>
      </c>
      <c r="L15" s="76">
        <v>80</v>
      </c>
      <c r="M15" s="77" t="e">
        <f t="shared" si="1"/>
        <v>#DIV/0!</v>
      </c>
      <c r="N15" s="78" t="e">
        <f>IF(L15="nio",0,IF(L15&gt;0,VLOOKUP(H15,'3-Productie normen'!A:N,VLOOKUP(L15,'3-Productie normen'!$B$32:$C$40,2,FALSE),FALSE)))/VLOOKUP(B15,'2-Kosten per locatie'!$B$14:$D$78,3,FALSE)</f>
        <v>#DIV/0!</v>
      </c>
      <c r="O15" s="79"/>
      <c r="Q15" s="43">
        <f t="shared" si="2"/>
        <v>76</v>
      </c>
    </row>
    <row r="16" spans="1:17" ht="14.1" hidden="1" customHeight="1">
      <c r="A16" s="57">
        <v>16</v>
      </c>
      <c r="B16" s="73" t="s">
        <v>305</v>
      </c>
      <c r="C16" s="73" t="s">
        <v>329</v>
      </c>
      <c r="D16" s="484" t="s">
        <v>280</v>
      </c>
      <c r="E16" s="47" t="s">
        <v>88</v>
      </c>
      <c r="F16" s="74" t="s">
        <v>263</v>
      </c>
      <c r="G16" s="73" t="s">
        <v>264</v>
      </c>
      <c r="H16" s="352" t="s">
        <v>1</v>
      </c>
      <c r="I16" s="42" t="s">
        <v>273</v>
      </c>
      <c r="J16" s="75">
        <v>17.04</v>
      </c>
      <c r="K16" s="406">
        <f t="shared" si="0"/>
        <v>80</v>
      </c>
      <c r="L16" s="76">
        <v>80</v>
      </c>
      <c r="M16" s="77" t="e">
        <f t="shared" si="1"/>
        <v>#DIV/0!</v>
      </c>
      <c r="N16" s="78" t="e">
        <f>IF(L16="nio",0,IF(L16&gt;0,VLOOKUP(H16,'3-Productie normen'!A:N,VLOOKUP(L16,'3-Productie normen'!$B$32:$C$40,2,FALSE),FALSE)))/VLOOKUP(B16,'2-Kosten per locatie'!$B$14:$D$78,3,FALSE)</f>
        <v>#DIV/0!</v>
      </c>
      <c r="O16" s="79"/>
      <c r="Q16" s="43">
        <f t="shared" si="2"/>
        <v>1363.1999999999998</v>
      </c>
    </row>
    <row r="17" spans="1:17" ht="14.1" hidden="1" customHeight="1">
      <c r="A17" s="57">
        <v>17</v>
      </c>
      <c r="B17" s="73" t="s">
        <v>305</v>
      </c>
      <c r="C17" s="73" t="s">
        <v>329</v>
      </c>
      <c r="D17" s="484" t="s">
        <v>280</v>
      </c>
      <c r="E17" s="47" t="s">
        <v>88</v>
      </c>
      <c r="F17" s="74" t="s">
        <v>265</v>
      </c>
      <c r="G17" s="73" t="s">
        <v>266</v>
      </c>
      <c r="H17" s="40" t="s">
        <v>279</v>
      </c>
      <c r="I17" s="42" t="s">
        <v>274</v>
      </c>
      <c r="J17" s="75">
        <v>22.81</v>
      </c>
      <c r="K17" s="406">
        <f t="shared" si="0"/>
        <v>12</v>
      </c>
      <c r="L17" s="76">
        <v>12</v>
      </c>
      <c r="M17" s="77" t="e">
        <f t="shared" si="1"/>
        <v>#DIV/0!</v>
      </c>
      <c r="N17" s="78" t="e">
        <f>IF(L17="nio",0,IF(L17&gt;0,VLOOKUP(H17,'3-Productie normen'!A:N,VLOOKUP(L17,'3-Productie normen'!$B$32:$C$40,2,FALSE),FALSE)))/VLOOKUP(B17,'2-Kosten per locatie'!$B$14:$D$78,3,FALSE)</f>
        <v>#DIV/0!</v>
      </c>
      <c r="O17" s="79"/>
      <c r="Q17" s="43">
        <f t="shared" si="2"/>
        <v>273.71999999999997</v>
      </c>
    </row>
    <row r="18" spans="1:17" ht="14.1" hidden="1" customHeight="1">
      <c r="A18" s="57">
        <v>18</v>
      </c>
      <c r="B18" s="73" t="s">
        <v>305</v>
      </c>
      <c r="C18" s="73" t="s">
        <v>329</v>
      </c>
      <c r="D18" s="484" t="s">
        <v>280</v>
      </c>
      <c r="E18" s="47" t="s">
        <v>88</v>
      </c>
      <c r="F18" s="74" t="s">
        <v>267</v>
      </c>
      <c r="G18" s="42" t="s">
        <v>268</v>
      </c>
      <c r="H18" s="73" t="s">
        <v>278</v>
      </c>
      <c r="I18" s="42" t="s">
        <v>273</v>
      </c>
      <c r="J18" s="75">
        <v>8.9499999999999993</v>
      </c>
      <c r="K18" s="406">
        <f t="shared" si="0"/>
        <v>80</v>
      </c>
      <c r="L18" s="76">
        <v>80</v>
      </c>
      <c r="M18" s="77" t="e">
        <f t="shared" si="1"/>
        <v>#DIV/0!</v>
      </c>
      <c r="N18" s="78" t="e">
        <f>IF(L18="nio",0,IF(L18&gt;0,VLOOKUP(H18,'3-Productie normen'!A:N,VLOOKUP(L18,'3-Productie normen'!$B$32:$C$40,2,FALSE),FALSE)))/VLOOKUP(B18,'2-Kosten per locatie'!$B$14:$D$78,3,FALSE)</f>
        <v>#DIV/0!</v>
      </c>
      <c r="O18" s="79"/>
      <c r="Q18" s="43">
        <f t="shared" si="2"/>
        <v>716</v>
      </c>
    </row>
    <row r="19" spans="1:17" ht="14.1" hidden="1" customHeight="1">
      <c r="A19" s="57">
        <v>19</v>
      </c>
      <c r="B19" s="73" t="s">
        <v>305</v>
      </c>
      <c r="C19" s="73" t="s">
        <v>329</v>
      </c>
      <c r="D19" s="484" t="s">
        <v>280</v>
      </c>
      <c r="E19" s="47" t="s">
        <v>88</v>
      </c>
      <c r="F19" s="83" t="s">
        <v>269</v>
      </c>
      <c r="G19" s="84" t="s">
        <v>270</v>
      </c>
      <c r="H19" s="40" t="s">
        <v>97</v>
      </c>
      <c r="I19" s="42" t="s">
        <v>275</v>
      </c>
      <c r="J19" s="75">
        <v>18.72</v>
      </c>
      <c r="K19" s="406">
        <f t="shared" si="0"/>
        <v>0</v>
      </c>
      <c r="L19" s="482" t="s">
        <v>97</v>
      </c>
      <c r="M19" s="77">
        <f t="shared" si="1"/>
        <v>0</v>
      </c>
      <c r="N19" s="78" t="e">
        <f>IF(L19="nio",0,IF(L19&gt;0,VLOOKUP(H19,'3-Productie normen'!A:N,VLOOKUP(L19,'3-Productie normen'!$B$32:$C$40,2,FALSE),FALSE)))/VLOOKUP(B19,'2-Kosten per locatie'!$B$14:$D$78,3,FALSE)</f>
        <v>#DIV/0!</v>
      </c>
      <c r="O19" s="79"/>
      <c r="Q19" s="43">
        <f t="shared" si="2"/>
        <v>0</v>
      </c>
    </row>
    <row r="20" spans="1:17" ht="14.1" hidden="1" customHeight="1">
      <c r="A20" s="57">
        <v>20</v>
      </c>
      <c r="B20" s="73" t="s">
        <v>305</v>
      </c>
      <c r="C20" s="73" t="s">
        <v>329</v>
      </c>
      <c r="D20" s="484" t="s">
        <v>280</v>
      </c>
      <c r="E20" s="47" t="s">
        <v>88</v>
      </c>
      <c r="F20" s="74" t="s">
        <v>271</v>
      </c>
      <c r="G20" s="73" t="s">
        <v>272</v>
      </c>
      <c r="H20" s="40" t="s">
        <v>97</v>
      </c>
      <c r="I20" s="42" t="s">
        <v>275</v>
      </c>
      <c r="J20" s="75">
        <v>5.5</v>
      </c>
      <c r="K20" s="406">
        <f t="shared" si="0"/>
        <v>0</v>
      </c>
      <c r="L20" s="482" t="s">
        <v>97</v>
      </c>
      <c r="M20" s="77">
        <f t="shared" si="1"/>
        <v>0</v>
      </c>
      <c r="N20" s="78" t="e">
        <f>IF(L20="nio",0,IF(L20&gt;0,VLOOKUP(H20,'3-Productie normen'!A:N,VLOOKUP(L20,'3-Productie normen'!$B$32:$C$40,2,FALSE),FALSE)))/VLOOKUP(B20,'2-Kosten per locatie'!$B$14:$D$78,3,FALSE)</f>
        <v>#DIV/0!</v>
      </c>
      <c r="O20" s="79"/>
      <c r="Q20" s="43">
        <f t="shared" si="2"/>
        <v>0</v>
      </c>
    </row>
    <row r="21" spans="1:17" ht="14.1" hidden="1" customHeight="1">
      <c r="A21" s="57">
        <v>21</v>
      </c>
      <c r="B21" s="73" t="s">
        <v>306</v>
      </c>
      <c r="C21" s="73" t="s">
        <v>330</v>
      </c>
      <c r="D21" s="484" t="s">
        <v>283</v>
      </c>
      <c r="E21" s="47" t="s">
        <v>88</v>
      </c>
      <c r="F21" s="74" t="s">
        <v>251</v>
      </c>
      <c r="G21" s="73" t="s">
        <v>256</v>
      </c>
      <c r="H21" s="73" t="s">
        <v>1</v>
      </c>
      <c r="I21" s="42" t="s">
        <v>273</v>
      </c>
      <c r="J21" s="75">
        <v>28.35</v>
      </c>
      <c r="K21" s="406">
        <f t="shared" si="0"/>
        <v>200</v>
      </c>
      <c r="L21" s="76">
        <v>200</v>
      </c>
      <c r="M21" s="77" t="e">
        <f t="shared" si="1"/>
        <v>#DIV/0!</v>
      </c>
      <c r="N21" s="78" t="e">
        <f>IF(L21="nio",0,IF(L21&gt;0,VLOOKUP(H21,'3-Productie normen'!A:N,VLOOKUP(L21,'3-Productie normen'!$B$32:$C$40,2,FALSE),FALSE)))/VLOOKUP(B21,'2-Kosten per locatie'!$B$14:$D$78,3,FALSE)</f>
        <v>#DIV/0!</v>
      </c>
      <c r="O21" s="79"/>
      <c r="Q21" s="43">
        <f t="shared" si="2"/>
        <v>5670</v>
      </c>
    </row>
    <row r="22" spans="1:17" ht="14.1" hidden="1" customHeight="1">
      <c r="A22" s="57">
        <v>22</v>
      </c>
      <c r="B22" s="73" t="s">
        <v>306</v>
      </c>
      <c r="C22" s="73" t="s">
        <v>330</v>
      </c>
      <c r="D22" s="484" t="s">
        <v>283</v>
      </c>
      <c r="E22" s="47" t="s">
        <v>88</v>
      </c>
      <c r="F22" s="74" t="s">
        <v>253</v>
      </c>
      <c r="G22" s="73" t="s">
        <v>284</v>
      </c>
      <c r="H22" s="73" t="s">
        <v>97</v>
      </c>
      <c r="I22" s="42" t="s">
        <v>275</v>
      </c>
      <c r="J22" s="75">
        <v>1.89</v>
      </c>
      <c r="K22" s="406">
        <f t="shared" si="0"/>
        <v>0</v>
      </c>
      <c r="L22" s="482" t="s">
        <v>97</v>
      </c>
      <c r="M22" s="77">
        <f t="shared" si="1"/>
        <v>0</v>
      </c>
      <c r="N22" s="78" t="e">
        <f>IF(L22="nio",0,IF(L22&gt;0,VLOOKUP(H22,'3-Productie normen'!A:N,VLOOKUP(L22,'3-Productie normen'!$B$32:$C$40,2,FALSE),FALSE)))/VLOOKUP(B22,'2-Kosten per locatie'!$B$14:$D$78,3,FALSE)</f>
        <v>#DIV/0!</v>
      </c>
      <c r="O22" s="79"/>
      <c r="Q22" s="43">
        <f t="shared" si="2"/>
        <v>0</v>
      </c>
    </row>
    <row r="23" spans="1:17" ht="14.1" hidden="1" customHeight="1">
      <c r="A23" s="57">
        <v>23</v>
      </c>
      <c r="B23" s="73" t="s">
        <v>306</v>
      </c>
      <c r="C23" s="73" t="s">
        <v>330</v>
      </c>
      <c r="D23" s="484" t="s">
        <v>283</v>
      </c>
      <c r="E23" s="47" t="s">
        <v>88</v>
      </c>
      <c r="F23" s="74" t="s">
        <v>255</v>
      </c>
      <c r="G23" s="42" t="s">
        <v>258</v>
      </c>
      <c r="H23" s="42" t="s">
        <v>17</v>
      </c>
      <c r="I23" s="42" t="s">
        <v>273</v>
      </c>
      <c r="J23" s="75">
        <v>3.64</v>
      </c>
      <c r="K23" s="406">
        <f t="shared" si="0"/>
        <v>200</v>
      </c>
      <c r="L23" s="76">
        <v>200</v>
      </c>
      <c r="M23" s="77" t="e">
        <f t="shared" si="1"/>
        <v>#DIV/0!</v>
      </c>
      <c r="N23" s="78" t="e">
        <f>IF(L23="nio",0,IF(L23&gt;0,VLOOKUP(H23,'3-Productie normen'!A:N,VLOOKUP(L23,'3-Productie normen'!$B$32:$C$40,2,FALSE),FALSE)))/VLOOKUP(B23,'2-Kosten per locatie'!$B$14:$D$78,3,FALSE)</f>
        <v>#DIV/0!</v>
      </c>
      <c r="O23" s="79"/>
      <c r="Q23" s="43">
        <f t="shared" si="2"/>
        <v>728</v>
      </c>
    </row>
    <row r="24" spans="1:17" ht="14.1" hidden="1" customHeight="1">
      <c r="A24" s="57">
        <v>24</v>
      </c>
      <c r="B24" s="73" t="s">
        <v>306</v>
      </c>
      <c r="C24" s="73" t="s">
        <v>330</v>
      </c>
      <c r="D24" s="484" t="s">
        <v>283</v>
      </c>
      <c r="E24" s="47" t="s">
        <v>88</v>
      </c>
      <c r="F24" s="83" t="s">
        <v>257</v>
      </c>
      <c r="G24" s="84" t="s">
        <v>285</v>
      </c>
      <c r="H24" s="352" t="s">
        <v>97</v>
      </c>
      <c r="I24" s="42" t="s">
        <v>297</v>
      </c>
      <c r="J24" s="75">
        <v>1.48</v>
      </c>
      <c r="K24" s="406">
        <f t="shared" si="0"/>
        <v>0</v>
      </c>
      <c r="L24" s="482" t="s">
        <v>97</v>
      </c>
      <c r="M24" s="77">
        <f t="shared" si="1"/>
        <v>0</v>
      </c>
      <c r="N24" s="78" t="e">
        <f>IF(L24="nio",0,IF(L24&gt;0,VLOOKUP(H24,'3-Productie normen'!A:N,VLOOKUP(L24,'3-Productie normen'!$B$32:$C$40,2,FALSE),FALSE)))/VLOOKUP(B24,'2-Kosten per locatie'!$B$14:$D$78,3,FALSE)</f>
        <v>#DIV/0!</v>
      </c>
      <c r="O24" s="79"/>
      <c r="Q24" s="43">
        <f t="shared" si="2"/>
        <v>0</v>
      </c>
    </row>
    <row r="25" spans="1:17" ht="14.1" hidden="1" customHeight="1">
      <c r="A25" s="57">
        <v>25</v>
      </c>
      <c r="B25" s="73" t="s">
        <v>306</v>
      </c>
      <c r="C25" s="73" t="s">
        <v>330</v>
      </c>
      <c r="D25" s="484" t="s">
        <v>283</v>
      </c>
      <c r="E25" s="47" t="s">
        <v>88</v>
      </c>
      <c r="F25" s="74" t="s">
        <v>259</v>
      </c>
      <c r="G25" s="73" t="s">
        <v>272</v>
      </c>
      <c r="H25" s="73" t="s">
        <v>97</v>
      </c>
      <c r="I25" s="42" t="s">
        <v>275</v>
      </c>
      <c r="J25" s="75">
        <v>8.76</v>
      </c>
      <c r="K25" s="406">
        <f t="shared" si="0"/>
        <v>0</v>
      </c>
      <c r="L25" s="482" t="s">
        <v>97</v>
      </c>
      <c r="M25" s="77">
        <f t="shared" si="1"/>
        <v>0</v>
      </c>
      <c r="N25" s="78" t="e">
        <f>IF(L25="nio",0,IF(L25&gt;0,VLOOKUP(H25,'3-Productie normen'!A:N,VLOOKUP(L25,'3-Productie normen'!$B$32:$C$40,2,FALSE),FALSE)))/VLOOKUP(B25,'2-Kosten per locatie'!$B$14:$D$78,3,FALSE)</f>
        <v>#DIV/0!</v>
      </c>
      <c r="O25" s="79"/>
      <c r="Q25" s="43">
        <f t="shared" si="2"/>
        <v>0</v>
      </c>
    </row>
    <row r="26" spans="1:17" ht="14.1" hidden="1" customHeight="1">
      <c r="A26" s="57">
        <v>26</v>
      </c>
      <c r="B26" s="73" t="s">
        <v>306</v>
      </c>
      <c r="C26" s="73" t="s">
        <v>330</v>
      </c>
      <c r="D26" s="484" t="s">
        <v>283</v>
      </c>
      <c r="E26" s="47" t="s">
        <v>88</v>
      </c>
      <c r="F26" s="74" t="s">
        <v>261</v>
      </c>
      <c r="G26" s="73" t="s">
        <v>252</v>
      </c>
      <c r="H26" s="73" t="s">
        <v>278</v>
      </c>
      <c r="I26" s="42" t="s">
        <v>273</v>
      </c>
      <c r="J26" s="75">
        <v>19.73</v>
      </c>
      <c r="K26" s="406">
        <f t="shared" si="0"/>
        <v>200</v>
      </c>
      <c r="L26" s="76">
        <v>200</v>
      </c>
      <c r="M26" s="77" t="e">
        <f t="shared" si="1"/>
        <v>#DIV/0!</v>
      </c>
      <c r="N26" s="78" t="e">
        <f>IF(L26="nio",0,IF(L26&gt;0,VLOOKUP(H26,'3-Productie normen'!A:N,VLOOKUP(L26,'3-Productie normen'!$B$32:$C$40,2,FALSE),FALSE)))/VLOOKUP(B26,'2-Kosten per locatie'!$B$14:$D$78,3,FALSE)</f>
        <v>#DIV/0!</v>
      </c>
      <c r="O26" s="79"/>
      <c r="Q26" s="43">
        <f t="shared" si="2"/>
        <v>3946</v>
      </c>
    </row>
    <row r="27" spans="1:17" ht="14.1" hidden="1" customHeight="1">
      <c r="A27" s="57">
        <v>27</v>
      </c>
      <c r="B27" s="73" t="s">
        <v>306</v>
      </c>
      <c r="C27" s="73" t="s">
        <v>330</v>
      </c>
      <c r="D27" s="484" t="s">
        <v>283</v>
      </c>
      <c r="E27" s="47" t="s">
        <v>88</v>
      </c>
      <c r="F27" s="74" t="s">
        <v>263</v>
      </c>
      <c r="G27" s="73" t="s">
        <v>286</v>
      </c>
      <c r="H27" s="73" t="s">
        <v>97</v>
      </c>
      <c r="I27" s="42" t="s">
        <v>275</v>
      </c>
      <c r="J27" s="75">
        <v>0.35</v>
      </c>
      <c r="K27" s="406">
        <f t="shared" si="0"/>
        <v>0</v>
      </c>
      <c r="L27" s="482" t="s">
        <v>97</v>
      </c>
      <c r="M27" s="77">
        <f t="shared" si="1"/>
        <v>0</v>
      </c>
      <c r="N27" s="78" t="e">
        <f>IF(L27="nio",0,IF(L27&gt;0,VLOOKUP(H27,'3-Productie normen'!A:N,VLOOKUP(L27,'3-Productie normen'!$B$32:$C$40,2,FALSE),FALSE)))/VLOOKUP(B27,'2-Kosten per locatie'!$B$14:$D$78,3,FALSE)</f>
        <v>#DIV/0!</v>
      </c>
      <c r="O27" s="79"/>
      <c r="Q27" s="43">
        <f t="shared" si="2"/>
        <v>0</v>
      </c>
    </row>
    <row r="28" spans="1:17" ht="14.1" hidden="1" customHeight="1">
      <c r="A28" s="57">
        <v>28</v>
      </c>
      <c r="B28" s="73" t="s">
        <v>306</v>
      </c>
      <c r="C28" s="73" t="s">
        <v>330</v>
      </c>
      <c r="D28" s="484" t="s">
        <v>283</v>
      </c>
      <c r="E28" s="47" t="s">
        <v>88</v>
      </c>
      <c r="F28" s="74" t="s">
        <v>265</v>
      </c>
      <c r="G28" s="42" t="s">
        <v>287</v>
      </c>
      <c r="H28" s="42" t="s">
        <v>97</v>
      </c>
      <c r="I28" s="42" t="s">
        <v>275</v>
      </c>
      <c r="J28" s="75">
        <v>1.35</v>
      </c>
      <c r="K28" s="406">
        <f t="shared" si="0"/>
        <v>0</v>
      </c>
      <c r="L28" s="482" t="s">
        <v>97</v>
      </c>
      <c r="M28" s="77">
        <f t="shared" si="1"/>
        <v>0</v>
      </c>
      <c r="N28" s="78" t="e">
        <f>IF(L28="nio",0,IF(L28&gt;0,VLOOKUP(H28,'3-Productie normen'!A:N,VLOOKUP(L28,'3-Productie normen'!$B$32:$C$40,2,FALSE),FALSE)))/VLOOKUP(B28,'2-Kosten per locatie'!$B$14:$D$78,3,FALSE)</f>
        <v>#DIV/0!</v>
      </c>
      <c r="O28" s="79"/>
      <c r="Q28" s="43">
        <f t="shared" si="2"/>
        <v>0</v>
      </c>
    </row>
    <row r="29" spans="1:17" ht="14.1" hidden="1" customHeight="1">
      <c r="A29" s="57">
        <v>29</v>
      </c>
      <c r="B29" s="73" t="s">
        <v>306</v>
      </c>
      <c r="C29" s="73" t="s">
        <v>330</v>
      </c>
      <c r="D29" s="484" t="s">
        <v>283</v>
      </c>
      <c r="E29" s="47" t="s">
        <v>88</v>
      </c>
      <c r="F29" s="83" t="s">
        <v>267</v>
      </c>
      <c r="G29" s="84" t="s">
        <v>254</v>
      </c>
      <c r="H29" s="84" t="s">
        <v>181</v>
      </c>
      <c r="I29" s="42" t="s">
        <v>274</v>
      </c>
      <c r="J29" s="75">
        <v>252</v>
      </c>
      <c r="K29" s="406">
        <f t="shared" si="0"/>
        <v>200</v>
      </c>
      <c r="L29" s="76">
        <v>200</v>
      </c>
      <c r="M29" s="77" t="e">
        <f t="shared" si="1"/>
        <v>#DIV/0!</v>
      </c>
      <c r="N29" s="78" t="e">
        <f>IF(L29="nio",0,IF(L29&gt;0,VLOOKUP(H29,'3-Productie normen'!A:N,VLOOKUP(L29,'3-Productie normen'!$B$32:$C$40,2,FALSE),FALSE)))/VLOOKUP(B29,'2-Kosten per locatie'!$B$14:$D$78,3,FALSE)</f>
        <v>#DIV/0!</v>
      </c>
      <c r="O29" s="79"/>
      <c r="Q29" s="43">
        <f t="shared" si="2"/>
        <v>50400</v>
      </c>
    </row>
    <row r="30" spans="1:17" ht="14.1" hidden="1" customHeight="1">
      <c r="A30" s="57">
        <v>30</v>
      </c>
      <c r="B30" s="73" t="s">
        <v>306</v>
      </c>
      <c r="C30" s="73" t="s">
        <v>330</v>
      </c>
      <c r="D30" s="484" t="s">
        <v>283</v>
      </c>
      <c r="E30" s="47" t="s">
        <v>88</v>
      </c>
      <c r="F30" s="74" t="s">
        <v>269</v>
      </c>
      <c r="G30" s="42" t="s">
        <v>288</v>
      </c>
      <c r="H30" s="42" t="s">
        <v>244</v>
      </c>
      <c r="I30" s="82" t="s">
        <v>273</v>
      </c>
      <c r="J30" s="85">
        <v>23.68</v>
      </c>
      <c r="K30" s="406">
        <f t="shared" si="0"/>
        <v>200</v>
      </c>
      <c r="L30" s="76">
        <v>200</v>
      </c>
      <c r="M30" s="77" t="e">
        <f t="shared" si="1"/>
        <v>#DIV/0!</v>
      </c>
      <c r="N30" s="78" t="e">
        <f>IF(L30="nio",0,IF(L30&gt;0,VLOOKUP(H30,'3-Productie normen'!A:N,VLOOKUP(L30,'3-Productie normen'!$B$32:$C$40,2,FALSE),FALSE)))/VLOOKUP(B30,'2-Kosten per locatie'!$B$14:$D$78,3,FALSE)</f>
        <v>#DIV/0!</v>
      </c>
      <c r="O30" s="79"/>
      <c r="Q30" s="43">
        <f t="shared" si="2"/>
        <v>4736</v>
      </c>
    </row>
    <row r="31" spans="1:17" ht="14.1" hidden="1" customHeight="1">
      <c r="A31" s="57">
        <v>31</v>
      </c>
      <c r="B31" s="73" t="s">
        <v>306</v>
      </c>
      <c r="C31" s="73" t="s">
        <v>330</v>
      </c>
      <c r="D31" s="484" t="s">
        <v>283</v>
      </c>
      <c r="E31" s="47" t="s">
        <v>88</v>
      </c>
      <c r="F31" s="83" t="s">
        <v>271</v>
      </c>
      <c r="G31" s="84" t="s">
        <v>266</v>
      </c>
      <c r="H31" s="84" t="s">
        <v>279</v>
      </c>
      <c r="I31" s="42" t="s">
        <v>274</v>
      </c>
      <c r="J31" s="85">
        <v>35.659999999999997</v>
      </c>
      <c r="K31" s="406">
        <f t="shared" si="0"/>
        <v>12</v>
      </c>
      <c r="L31" s="76">
        <v>12</v>
      </c>
      <c r="M31" s="77" t="e">
        <f t="shared" si="1"/>
        <v>#DIV/0!</v>
      </c>
      <c r="N31" s="78" t="e">
        <f>IF(L31="nio",0,IF(L31&gt;0,VLOOKUP(H31,'3-Productie normen'!A:N,VLOOKUP(L31,'3-Productie normen'!$B$32:$C$40,2,FALSE),FALSE)))/VLOOKUP(B31,'2-Kosten per locatie'!$B$14:$D$78,3,FALSE)</f>
        <v>#DIV/0!</v>
      </c>
      <c r="O31" s="79"/>
      <c r="Q31" s="43">
        <f t="shared" si="2"/>
        <v>427.91999999999996</v>
      </c>
    </row>
    <row r="32" spans="1:17" ht="14.1" hidden="1" customHeight="1">
      <c r="A32" s="57">
        <v>32</v>
      </c>
      <c r="B32" s="73" t="s">
        <v>306</v>
      </c>
      <c r="C32" s="73" t="s">
        <v>330</v>
      </c>
      <c r="D32" s="484" t="s">
        <v>283</v>
      </c>
      <c r="E32" s="47" t="s">
        <v>88</v>
      </c>
      <c r="F32" s="74" t="s">
        <v>289</v>
      </c>
      <c r="G32" s="42" t="s">
        <v>260</v>
      </c>
      <c r="H32" s="42" t="s">
        <v>89</v>
      </c>
      <c r="I32" s="42" t="s">
        <v>298</v>
      </c>
      <c r="J32" s="85">
        <v>5.7</v>
      </c>
      <c r="K32" s="406">
        <f t="shared" si="0"/>
        <v>200</v>
      </c>
      <c r="L32" s="76">
        <v>200</v>
      </c>
      <c r="M32" s="77" t="e">
        <f t="shared" si="1"/>
        <v>#DIV/0!</v>
      </c>
      <c r="N32" s="78" t="e">
        <f>IF(L32="nio",0,IF(L32&gt;0,VLOOKUP(H32,'3-Productie normen'!A:N,VLOOKUP(L32,'3-Productie normen'!$B$32:$C$40,2,FALSE),FALSE)))/VLOOKUP(B32,'2-Kosten per locatie'!$B$14:$D$78,3,FALSE)</f>
        <v>#DIV/0!</v>
      </c>
      <c r="O32" s="79"/>
      <c r="Q32" s="43">
        <f t="shared" si="2"/>
        <v>1140</v>
      </c>
    </row>
    <row r="33" spans="1:17" ht="14.1" hidden="1" customHeight="1">
      <c r="A33" s="57">
        <v>33</v>
      </c>
      <c r="B33" s="73" t="s">
        <v>306</v>
      </c>
      <c r="C33" s="73" t="s">
        <v>330</v>
      </c>
      <c r="D33" s="484" t="s">
        <v>283</v>
      </c>
      <c r="E33" s="47" t="s">
        <v>88</v>
      </c>
      <c r="F33" s="74" t="s">
        <v>290</v>
      </c>
      <c r="G33" s="42" t="s">
        <v>268</v>
      </c>
      <c r="H33" s="42" t="s">
        <v>278</v>
      </c>
      <c r="I33" s="42" t="s">
        <v>273</v>
      </c>
      <c r="J33" s="85">
        <v>19.73</v>
      </c>
      <c r="K33" s="406">
        <f t="shared" si="0"/>
        <v>200</v>
      </c>
      <c r="L33" s="76">
        <v>200</v>
      </c>
      <c r="M33" s="77" t="e">
        <f t="shared" si="1"/>
        <v>#DIV/0!</v>
      </c>
      <c r="N33" s="78" t="e">
        <f>IF(L33="nio",0,IF(L33&gt;0,VLOOKUP(H33,'3-Productie normen'!A:N,VLOOKUP(L33,'3-Productie normen'!$B$32:$C$40,2,FALSE),FALSE)))/VLOOKUP(B33,'2-Kosten per locatie'!$B$14:$D$78,3,FALSE)</f>
        <v>#DIV/0!</v>
      </c>
      <c r="O33" s="79"/>
      <c r="Q33" s="43">
        <f t="shared" si="2"/>
        <v>3946</v>
      </c>
    </row>
    <row r="34" spans="1:17" ht="14.1" hidden="1" customHeight="1">
      <c r="A34" s="57">
        <v>34</v>
      </c>
      <c r="B34" s="73" t="s">
        <v>306</v>
      </c>
      <c r="C34" s="73" t="s">
        <v>330</v>
      </c>
      <c r="D34" s="484" t="s">
        <v>283</v>
      </c>
      <c r="E34" s="47" t="s">
        <v>88</v>
      </c>
      <c r="F34" s="74" t="s">
        <v>291</v>
      </c>
      <c r="G34" s="42" t="s">
        <v>262</v>
      </c>
      <c r="H34" s="42" t="s">
        <v>17</v>
      </c>
      <c r="I34" s="42" t="s">
        <v>273</v>
      </c>
      <c r="J34" s="85">
        <v>1.67</v>
      </c>
      <c r="K34" s="406">
        <f t="shared" si="0"/>
        <v>200</v>
      </c>
      <c r="L34" s="76">
        <v>200</v>
      </c>
      <c r="M34" s="77" t="e">
        <f t="shared" si="1"/>
        <v>#DIV/0!</v>
      </c>
      <c r="N34" s="78" t="e">
        <f>IF(L34="nio",0,IF(L34&gt;0,VLOOKUP(H34,'3-Productie normen'!A:N,VLOOKUP(L34,'3-Productie normen'!$B$32:$C$40,2,FALSE),FALSE)))/VLOOKUP(B34,'2-Kosten per locatie'!$B$14:$D$78,3,FALSE)</f>
        <v>#DIV/0!</v>
      </c>
      <c r="O34" s="79"/>
      <c r="Q34" s="43">
        <f t="shared" si="2"/>
        <v>334</v>
      </c>
    </row>
    <row r="35" spans="1:17" ht="14.1" hidden="1" customHeight="1">
      <c r="A35" s="57">
        <v>35</v>
      </c>
      <c r="B35" s="73" t="s">
        <v>306</v>
      </c>
      <c r="C35" s="73" t="s">
        <v>330</v>
      </c>
      <c r="D35" s="484" t="s">
        <v>283</v>
      </c>
      <c r="E35" s="47" t="s">
        <v>88</v>
      </c>
      <c r="F35" s="74" t="s">
        <v>292</v>
      </c>
      <c r="G35" s="42" t="s">
        <v>293</v>
      </c>
      <c r="H35" s="42" t="s">
        <v>1</v>
      </c>
      <c r="I35" s="42" t="s">
        <v>273</v>
      </c>
      <c r="J35" s="85">
        <v>4.12</v>
      </c>
      <c r="K35" s="406">
        <f t="shared" si="0"/>
        <v>200</v>
      </c>
      <c r="L35" s="76">
        <v>200</v>
      </c>
      <c r="M35" s="77" t="e">
        <f t="shared" si="1"/>
        <v>#DIV/0!</v>
      </c>
      <c r="N35" s="78" t="e">
        <f>IF(L35="nio",0,IF(L35&gt;0,VLOOKUP(H35,'3-Productie normen'!A:N,VLOOKUP(L35,'3-Productie normen'!$B$32:$C$40,2,FALSE),FALSE)))/VLOOKUP(B35,'2-Kosten per locatie'!$B$14:$D$78,3,FALSE)</f>
        <v>#DIV/0!</v>
      </c>
      <c r="O35" s="79"/>
      <c r="Q35" s="43">
        <f t="shared" si="2"/>
        <v>824</v>
      </c>
    </row>
    <row r="36" spans="1:17" ht="14.1" hidden="1" customHeight="1">
      <c r="A36" s="57">
        <v>36</v>
      </c>
      <c r="B36" s="73" t="s">
        <v>306</v>
      </c>
      <c r="C36" s="73" t="s">
        <v>330</v>
      </c>
      <c r="D36" s="484" t="s">
        <v>283</v>
      </c>
      <c r="E36" s="47" t="s">
        <v>88</v>
      </c>
      <c r="F36" s="74" t="s">
        <v>294</v>
      </c>
      <c r="G36" s="42" t="s">
        <v>264</v>
      </c>
      <c r="H36" s="42" t="s">
        <v>1</v>
      </c>
      <c r="I36" s="42" t="s">
        <v>273</v>
      </c>
      <c r="J36" s="85">
        <v>28.35</v>
      </c>
      <c r="K36" s="406">
        <f t="shared" si="0"/>
        <v>200</v>
      </c>
      <c r="L36" s="76">
        <v>200</v>
      </c>
      <c r="M36" s="77" t="e">
        <f t="shared" si="1"/>
        <v>#DIV/0!</v>
      </c>
      <c r="N36" s="78" t="e">
        <f>IF(L36="nio",0,IF(L36&gt;0,VLOOKUP(H36,'3-Productie normen'!A:N,VLOOKUP(L36,'3-Productie normen'!$B$32:$C$40,2,FALSE),FALSE)))/VLOOKUP(B36,'2-Kosten per locatie'!$B$14:$D$78,3,FALSE)</f>
        <v>#DIV/0!</v>
      </c>
      <c r="O36" s="79"/>
      <c r="Q36" s="43">
        <f t="shared" si="2"/>
        <v>5670</v>
      </c>
    </row>
    <row r="37" spans="1:17" ht="14.1" hidden="1" customHeight="1">
      <c r="A37" s="57">
        <v>37</v>
      </c>
      <c r="B37" s="73" t="s">
        <v>306</v>
      </c>
      <c r="C37" s="73" t="s">
        <v>330</v>
      </c>
      <c r="D37" s="484" t="s">
        <v>283</v>
      </c>
      <c r="E37" s="47" t="s">
        <v>88</v>
      </c>
      <c r="F37" s="74" t="s">
        <v>295</v>
      </c>
      <c r="G37" s="42" t="s">
        <v>296</v>
      </c>
      <c r="H37" s="42" t="s">
        <v>97</v>
      </c>
      <c r="I37" s="42" t="s">
        <v>275</v>
      </c>
      <c r="J37" s="85">
        <v>34.450000000000003</v>
      </c>
      <c r="K37" s="406">
        <f t="shared" si="0"/>
        <v>0</v>
      </c>
      <c r="L37" s="482" t="s">
        <v>97</v>
      </c>
      <c r="M37" s="77">
        <f t="shared" si="1"/>
        <v>0</v>
      </c>
      <c r="N37" s="78" t="e">
        <f>IF(L37="nio",0,IF(L37&gt;0,VLOOKUP(H37,'3-Productie normen'!A:N,VLOOKUP(L37,'3-Productie normen'!$B$32:$C$40,2,FALSE),FALSE)))/VLOOKUP(B37,'2-Kosten per locatie'!$B$14:$D$78,3,FALSE)</f>
        <v>#DIV/0!</v>
      </c>
      <c r="O37" s="79"/>
      <c r="Q37" s="43">
        <f t="shared" si="2"/>
        <v>0</v>
      </c>
    </row>
    <row r="38" spans="1:17" ht="14.1" hidden="1" customHeight="1">
      <c r="A38" s="57">
        <v>38</v>
      </c>
      <c r="B38" s="73" t="s">
        <v>307</v>
      </c>
      <c r="C38" s="73" t="s">
        <v>331</v>
      </c>
      <c r="D38" s="484" t="s">
        <v>300</v>
      </c>
      <c r="E38" s="47" t="s">
        <v>88</v>
      </c>
      <c r="F38" s="74" t="s">
        <v>251</v>
      </c>
      <c r="G38" s="42" t="s">
        <v>256</v>
      </c>
      <c r="H38" s="42" t="s">
        <v>1</v>
      </c>
      <c r="I38" s="42" t="s">
        <v>378</v>
      </c>
      <c r="J38" s="85">
        <v>31</v>
      </c>
      <c r="K38" s="406">
        <f t="shared" si="0"/>
        <v>200</v>
      </c>
      <c r="L38" s="76">
        <v>200</v>
      </c>
      <c r="M38" s="77" t="e">
        <f t="shared" si="1"/>
        <v>#DIV/0!</v>
      </c>
      <c r="N38" s="78" t="e">
        <f>IF(L38="nio",0,IF(L38&gt;0,VLOOKUP(H38,'3-Productie normen'!A:N,VLOOKUP(L38,'3-Productie normen'!$B$32:$C$40,2,FALSE),FALSE)))/VLOOKUP(B38,'2-Kosten per locatie'!$B$14:$D$78,3,FALSE)</f>
        <v>#DIV/0!</v>
      </c>
      <c r="O38" s="79"/>
      <c r="Q38" s="43">
        <f t="shared" si="2"/>
        <v>6200</v>
      </c>
    </row>
    <row r="39" spans="1:17" ht="14.1" hidden="1" customHeight="1">
      <c r="A39" s="57">
        <v>39</v>
      </c>
      <c r="B39" s="73" t="s">
        <v>307</v>
      </c>
      <c r="C39" s="73" t="s">
        <v>331</v>
      </c>
      <c r="D39" s="484" t="s">
        <v>300</v>
      </c>
      <c r="E39" s="47" t="s">
        <v>88</v>
      </c>
      <c r="F39" s="74" t="s">
        <v>253</v>
      </c>
      <c r="G39" s="42" t="s">
        <v>258</v>
      </c>
      <c r="H39" s="42" t="s">
        <v>17</v>
      </c>
      <c r="I39" s="42" t="s">
        <v>378</v>
      </c>
      <c r="J39" s="85">
        <v>1.51</v>
      </c>
      <c r="K39" s="406">
        <f t="shared" si="0"/>
        <v>200</v>
      </c>
      <c r="L39" s="76">
        <v>200</v>
      </c>
      <c r="M39" s="77" t="e">
        <f t="shared" si="1"/>
        <v>#DIV/0!</v>
      </c>
      <c r="N39" s="78" t="e">
        <f>IF(L39="nio",0,IF(L39&gt;0,VLOOKUP(H39,'3-Productie normen'!A:N,VLOOKUP(L39,'3-Productie normen'!$B$32:$C$40,2,FALSE),FALSE)))/VLOOKUP(B39,'2-Kosten per locatie'!$B$14:$D$78,3,FALSE)</f>
        <v>#DIV/0!</v>
      </c>
      <c r="O39" s="79"/>
      <c r="Q39" s="43">
        <f t="shared" si="2"/>
        <v>302</v>
      </c>
    </row>
    <row r="40" spans="1:17" ht="14.1" hidden="1" customHeight="1">
      <c r="A40" s="57">
        <v>40</v>
      </c>
      <c r="B40" s="73" t="s">
        <v>307</v>
      </c>
      <c r="C40" s="73" t="s">
        <v>331</v>
      </c>
      <c r="D40" s="484" t="s">
        <v>300</v>
      </c>
      <c r="E40" s="47" t="s">
        <v>88</v>
      </c>
      <c r="F40" s="74" t="s">
        <v>255</v>
      </c>
      <c r="G40" s="42" t="s">
        <v>252</v>
      </c>
      <c r="H40" s="42" t="s">
        <v>278</v>
      </c>
      <c r="I40" s="42" t="s">
        <v>378</v>
      </c>
      <c r="J40" s="85">
        <v>14.1</v>
      </c>
      <c r="K40" s="406">
        <f t="shared" si="0"/>
        <v>200</v>
      </c>
      <c r="L40" s="76">
        <v>200</v>
      </c>
      <c r="M40" s="77" t="e">
        <f t="shared" si="1"/>
        <v>#DIV/0!</v>
      </c>
      <c r="N40" s="78" t="e">
        <f>IF(L40="nio",0,IF(L40&gt;0,VLOOKUP(H40,'3-Productie normen'!A:N,VLOOKUP(L40,'3-Productie normen'!$B$32:$C$40,2,FALSE),FALSE)))/VLOOKUP(B40,'2-Kosten per locatie'!$B$14:$D$78,3,FALSE)</f>
        <v>#DIV/0!</v>
      </c>
      <c r="O40" s="79"/>
      <c r="Q40" s="43">
        <f t="shared" si="2"/>
        <v>2820</v>
      </c>
    </row>
    <row r="41" spans="1:17" ht="14.1" hidden="1" customHeight="1">
      <c r="A41" s="57">
        <v>41</v>
      </c>
      <c r="B41" s="73" t="s">
        <v>307</v>
      </c>
      <c r="C41" s="73" t="s">
        <v>331</v>
      </c>
      <c r="D41" s="484" t="s">
        <v>300</v>
      </c>
      <c r="E41" s="47" t="s">
        <v>88</v>
      </c>
      <c r="F41" s="74" t="s">
        <v>257</v>
      </c>
      <c r="G41" s="42" t="s">
        <v>293</v>
      </c>
      <c r="H41" s="42" t="s">
        <v>1</v>
      </c>
      <c r="I41" s="42" t="s">
        <v>378</v>
      </c>
      <c r="J41" s="85">
        <v>5.01</v>
      </c>
      <c r="K41" s="406">
        <f t="shared" si="0"/>
        <v>200</v>
      </c>
      <c r="L41" s="76">
        <v>200</v>
      </c>
      <c r="M41" s="77" t="e">
        <f t="shared" si="1"/>
        <v>#DIV/0!</v>
      </c>
      <c r="N41" s="78" t="e">
        <f>IF(L41="nio",0,IF(L41&gt;0,VLOOKUP(H41,'3-Productie normen'!A:N,VLOOKUP(L41,'3-Productie normen'!$B$32:$C$40,2,FALSE),FALSE)))/VLOOKUP(B41,'2-Kosten per locatie'!$B$14:$D$78,3,FALSE)</f>
        <v>#DIV/0!</v>
      </c>
      <c r="O41" s="79"/>
      <c r="Q41" s="43">
        <f t="shared" si="2"/>
        <v>1002</v>
      </c>
    </row>
    <row r="42" spans="1:17" ht="14.1" hidden="1" customHeight="1">
      <c r="A42" s="57">
        <v>42</v>
      </c>
      <c r="B42" s="73" t="s">
        <v>307</v>
      </c>
      <c r="C42" s="73" t="s">
        <v>331</v>
      </c>
      <c r="D42" s="484" t="s">
        <v>300</v>
      </c>
      <c r="E42" s="47" t="s">
        <v>88</v>
      </c>
      <c r="F42" s="74" t="s">
        <v>259</v>
      </c>
      <c r="G42" s="42" t="s">
        <v>288</v>
      </c>
      <c r="H42" s="42" t="s">
        <v>244</v>
      </c>
      <c r="I42" s="42"/>
      <c r="J42" s="85">
        <v>13.79</v>
      </c>
      <c r="K42" s="406">
        <f t="shared" si="0"/>
        <v>200</v>
      </c>
      <c r="L42" s="76">
        <v>200</v>
      </c>
      <c r="M42" s="77" t="e">
        <f t="shared" si="1"/>
        <v>#DIV/0!</v>
      </c>
      <c r="N42" s="78" t="e">
        <f>IF(L42="nio",0,IF(L42&gt;0,VLOOKUP(H42,'3-Productie normen'!A:N,VLOOKUP(L42,'3-Productie normen'!$B$32:$C$40,2,FALSE),FALSE)))/VLOOKUP(B42,'2-Kosten per locatie'!$B$14:$D$78,3,FALSE)</f>
        <v>#DIV/0!</v>
      </c>
      <c r="O42" s="79"/>
      <c r="Q42" s="43">
        <f t="shared" si="2"/>
        <v>2758</v>
      </c>
    </row>
    <row r="43" spans="1:17" ht="14.1" hidden="1" customHeight="1">
      <c r="A43" s="57">
        <v>43</v>
      </c>
      <c r="B43" s="73" t="s">
        <v>307</v>
      </c>
      <c r="C43" s="73" t="s">
        <v>331</v>
      </c>
      <c r="D43" s="484" t="s">
        <v>300</v>
      </c>
      <c r="E43" s="47" t="s">
        <v>88</v>
      </c>
      <c r="F43" s="74" t="s">
        <v>261</v>
      </c>
      <c r="G43" s="42" t="s">
        <v>301</v>
      </c>
      <c r="H43" s="42" t="s">
        <v>97</v>
      </c>
      <c r="I43" s="42" t="s">
        <v>297</v>
      </c>
      <c r="J43" s="85">
        <v>0.69</v>
      </c>
      <c r="K43" s="406">
        <f t="shared" si="0"/>
        <v>0</v>
      </c>
      <c r="L43" s="482" t="s">
        <v>97</v>
      </c>
      <c r="M43" s="77">
        <f t="shared" si="1"/>
        <v>0</v>
      </c>
      <c r="N43" s="78" t="e">
        <f>IF(L43="nio",0,IF(L43&gt;0,VLOOKUP(H43,'3-Productie normen'!A:N,VLOOKUP(L43,'3-Productie normen'!$B$32:$C$40,2,FALSE),FALSE)))/VLOOKUP(B43,'2-Kosten per locatie'!$B$14:$D$78,3,FALSE)</f>
        <v>#DIV/0!</v>
      </c>
      <c r="O43" s="79"/>
      <c r="Q43" s="43">
        <f t="shared" si="2"/>
        <v>0</v>
      </c>
    </row>
    <row r="44" spans="1:17" ht="14.1" hidden="1" customHeight="1">
      <c r="A44" s="57">
        <v>44</v>
      </c>
      <c r="B44" s="73" t="s">
        <v>307</v>
      </c>
      <c r="C44" s="73" t="s">
        <v>331</v>
      </c>
      <c r="D44" s="484" t="s">
        <v>300</v>
      </c>
      <c r="E44" s="47" t="s">
        <v>88</v>
      </c>
      <c r="F44" s="74" t="s">
        <v>263</v>
      </c>
      <c r="G44" s="42" t="s">
        <v>254</v>
      </c>
      <c r="H44" s="42" t="s">
        <v>181</v>
      </c>
      <c r="I44" s="42" t="s">
        <v>274</v>
      </c>
      <c r="J44" s="85">
        <v>253.41</v>
      </c>
      <c r="K44" s="406">
        <f t="shared" si="0"/>
        <v>200</v>
      </c>
      <c r="L44" s="76">
        <v>200</v>
      </c>
      <c r="M44" s="77" t="e">
        <f t="shared" si="1"/>
        <v>#DIV/0!</v>
      </c>
      <c r="N44" s="78" t="e">
        <f>IF(L44="nio",0,IF(L44&gt;0,VLOOKUP(H44,'3-Productie normen'!A:N,VLOOKUP(L44,'3-Productie normen'!$B$32:$C$40,2,FALSE),FALSE)))/VLOOKUP(B44,'2-Kosten per locatie'!$B$14:$D$78,3,FALSE)</f>
        <v>#DIV/0!</v>
      </c>
      <c r="O44" s="79"/>
      <c r="Q44" s="43">
        <f t="shared" si="2"/>
        <v>50682</v>
      </c>
    </row>
    <row r="45" spans="1:17" ht="14.1" hidden="1" customHeight="1">
      <c r="A45" s="57">
        <v>45</v>
      </c>
      <c r="B45" s="73" t="s">
        <v>307</v>
      </c>
      <c r="C45" s="73" t="s">
        <v>331</v>
      </c>
      <c r="D45" s="484" t="s">
        <v>300</v>
      </c>
      <c r="E45" s="47" t="s">
        <v>88</v>
      </c>
      <c r="F45" s="74" t="s">
        <v>265</v>
      </c>
      <c r="G45" s="73" t="s">
        <v>302</v>
      </c>
      <c r="H45" s="73" t="s">
        <v>17</v>
      </c>
      <c r="I45" s="42" t="s">
        <v>378</v>
      </c>
      <c r="J45" s="75">
        <v>4.0199999999999996</v>
      </c>
      <c r="K45" s="406">
        <f t="shared" si="0"/>
        <v>200</v>
      </c>
      <c r="L45" s="76">
        <v>200</v>
      </c>
      <c r="M45" s="77" t="e">
        <f t="shared" si="1"/>
        <v>#DIV/0!</v>
      </c>
      <c r="N45" s="78" t="e">
        <f>IF(L45="nio",0,IF(L45&gt;0,VLOOKUP(H45,'3-Productie normen'!A:N,VLOOKUP(L45,'3-Productie normen'!$B$32:$C$40,2,FALSE),FALSE)))/VLOOKUP(B45,'2-Kosten per locatie'!$B$14:$D$78,3,FALSE)</f>
        <v>#DIV/0!</v>
      </c>
      <c r="O45" s="79"/>
      <c r="Q45" s="43">
        <f t="shared" si="2"/>
        <v>803.99999999999989</v>
      </c>
    </row>
    <row r="46" spans="1:17" ht="14.1" hidden="1" customHeight="1">
      <c r="A46" s="57">
        <v>46</v>
      </c>
      <c r="B46" s="73" t="s">
        <v>307</v>
      </c>
      <c r="C46" s="73" t="s">
        <v>331</v>
      </c>
      <c r="D46" s="484" t="s">
        <v>300</v>
      </c>
      <c r="E46" s="47" t="s">
        <v>88</v>
      </c>
      <c r="F46" s="74" t="s">
        <v>267</v>
      </c>
      <c r="G46" s="73" t="s">
        <v>268</v>
      </c>
      <c r="H46" s="73" t="s">
        <v>278</v>
      </c>
      <c r="I46" s="42" t="s">
        <v>378</v>
      </c>
      <c r="J46" s="75">
        <v>13.78</v>
      </c>
      <c r="K46" s="406">
        <f t="shared" si="0"/>
        <v>200</v>
      </c>
      <c r="L46" s="76">
        <v>200</v>
      </c>
      <c r="M46" s="77" t="e">
        <f t="shared" si="1"/>
        <v>#DIV/0!</v>
      </c>
      <c r="N46" s="78" t="e">
        <f>IF(L46="nio",0,IF(L46&gt;0,VLOOKUP(H46,'3-Productie normen'!A:N,VLOOKUP(L46,'3-Productie normen'!$B$32:$C$40,2,FALSE),FALSE)))/VLOOKUP(B46,'2-Kosten per locatie'!$B$14:$D$78,3,FALSE)</f>
        <v>#DIV/0!</v>
      </c>
      <c r="O46" s="79"/>
      <c r="Q46" s="43">
        <f t="shared" si="2"/>
        <v>2756</v>
      </c>
    </row>
    <row r="47" spans="1:17" ht="14.1" hidden="1" customHeight="1">
      <c r="A47" s="57">
        <v>47</v>
      </c>
      <c r="B47" s="73" t="s">
        <v>307</v>
      </c>
      <c r="C47" s="73" t="s">
        <v>331</v>
      </c>
      <c r="D47" s="484" t="s">
        <v>300</v>
      </c>
      <c r="E47" s="47" t="s">
        <v>88</v>
      </c>
      <c r="F47" s="74" t="s">
        <v>269</v>
      </c>
      <c r="G47" s="73" t="s">
        <v>262</v>
      </c>
      <c r="H47" s="73" t="s">
        <v>17</v>
      </c>
      <c r="I47" s="42" t="s">
        <v>378</v>
      </c>
      <c r="J47" s="75">
        <v>1.48</v>
      </c>
      <c r="K47" s="406">
        <f t="shared" si="0"/>
        <v>200</v>
      </c>
      <c r="L47" s="76">
        <v>200</v>
      </c>
      <c r="M47" s="77" t="e">
        <f t="shared" si="1"/>
        <v>#DIV/0!</v>
      </c>
      <c r="N47" s="78" t="e">
        <f>IF(L47="nio",0,IF(L47&gt;0,VLOOKUP(H47,'3-Productie normen'!A:N,VLOOKUP(L47,'3-Productie normen'!$B$32:$C$40,2,FALSE),FALSE)))/VLOOKUP(B47,'2-Kosten per locatie'!$B$14:$D$78,3,FALSE)</f>
        <v>#DIV/0!</v>
      </c>
      <c r="O47" s="79"/>
      <c r="Q47" s="43">
        <f t="shared" si="2"/>
        <v>296</v>
      </c>
    </row>
    <row r="48" spans="1:17" ht="14.1" hidden="1" customHeight="1">
      <c r="A48" s="57">
        <v>48</v>
      </c>
      <c r="B48" s="73" t="s">
        <v>307</v>
      </c>
      <c r="C48" s="73" t="s">
        <v>331</v>
      </c>
      <c r="D48" s="484" t="s">
        <v>300</v>
      </c>
      <c r="E48" s="47" t="s">
        <v>88</v>
      </c>
      <c r="F48" s="74" t="s">
        <v>271</v>
      </c>
      <c r="G48" s="42" t="s">
        <v>285</v>
      </c>
      <c r="H48" s="42" t="s">
        <v>97</v>
      </c>
      <c r="I48" s="42" t="s">
        <v>297</v>
      </c>
      <c r="J48" s="75">
        <v>1.04</v>
      </c>
      <c r="K48" s="406">
        <f t="shared" si="0"/>
        <v>0</v>
      </c>
      <c r="L48" s="482" t="s">
        <v>97</v>
      </c>
      <c r="M48" s="77">
        <f t="shared" si="1"/>
        <v>0</v>
      </c>
      <c r="N48" s="78" t="e">
        <f>IF(L48="nio",0,IF(L48&gt;0,VLOOKUP(H48,'3-Productie normen'!A:N,VLOOKUP(L48,'3-Productie normen'!$B$32:$C$40,2,FALSE),FALSE)))/VLOOKUP(B48,'2-Kosten per locatie'!$B$14:$D$78,3,FALSE)</f>
        <v>#DIV/0!</v>
      </c>
      <c r="O48" s="79"/>
      <c r="Q48" s="43">
        <f t="shared" si="2"/>
        <v>0</v>
      </c>
    </row>
    <row r="49" spans="1:17" ht="14.1" hidden="1" customHeight="1">
      <c r="A49" s="57">
        <v>49</v>
      </c>
      <c r="B49" s="73" t="s">
        <v>307</v>
      </c>
      <c r="C49" s="73" t="s">
        <v>331</v>
      </c>
      <c r="D49" s="484" t="s">
        <v>300</v>
      </c>
      <c r="E49" s="47" t="s">
        <v>88</v>
      </c>
      <c r="F49" s="74" t="s">
        <v>289</v>
      </c>
      <c r="G49" s="42" t="s">
        <v>303</v>
      </c>
      <c r="H49" s="42" t="s">
        <v>97</v>
      </c>
      <c r="I49" s="42" t="s">
        <v>297</v>
      </c>
      <c r="J49" s="75">
        <v>1.8</v>
      </c>
      <c r="K49" s="406">
        <f t="shared" si="0"/>
        <v>0</v>
      </c>
      <c r="L49" s="482" t="s">
        <v>97</v>
      </c>
      <c r="M49" s="77">
        <f t="shared" si="1"/>
        <v>0</v>
      </c>
      <c r="N49" s="78" t="e">
        <f>IF(L49="nio",0,IF(L49&gt;0,VLOOKUP(H49,'3-Productie normen'!A:N,VLOOKUP(L49,'3-Productie normen'!$B$32:$C$40,2,FALSE),FALSE)))/VLOOKUP(B49,'2-Kosten per locatie'!$B$14:$D$78,3,FALSE)</f>
        <v>#DIV/0!</v>
      </c>
      <c r="O49" s="79"/>
      <c r="Q49" s="43">
        <f t="shared" si="2"/>
        <v>0</v>
      </c>
    </row>
    <row r="50" spans="1:17" ht="14.1" hidden="1" customHeight="1">
      <c r="A50" s="57">
        <v>50</v>
      </c>
      <c r="B50" s="73" t="s">
        <v>307</v>
      </c>
      <c r="C50" s="73" t="s">
        <v>331</v>
      </c>
      <c r="D50" s="484" t="s">
        <v>300</v>
      </c>
      <c r="E50" s="47" t="s">
        <v>88</v>
      </c>
      <c r="F50" s="74" t="s">
        <v>290</v>
      </c>
      <c r="G50" s="42" t="s">
        <v>264</v>
      </c>
      <c r="H50" s="42" t="s">
        <v>1</v>
      </c>
      <c r="I50" s="42" t="s">
        <v>378</v>
      </c>
      <c r="J50" s="75">
        <v>29.99</v>
      </c>
      <c r="K50" s="406">
        <f t="shared" si="0"/>
        <v>200</v>
      </c>
      <c r="L50" s="76">
        <v>200</v>
      </c>
      <c r="M50" s="77" t="e">
        <f t="shared" si="1"/>
        <v>#DIV/0!</v>
      </c>
      <c r="N50" s="78" t="e">
        <f>IF(L50="nio",0,IF(L50&gt;0,VLOOKUP(H50,'3-Productie normen'!A:N,VLOOKUP(L50,'3-Productie normen'!$B$32:$C$40,2,FALSE),FALSE)))/VLOOKUP(B50,'2-Kosten per locatie'!$B$14:$D$78,3,FALSE)</f>
        <v>#DIV/0!</v>
      </c>
      <c r="O50" s="79"/>
      <c r="Q50" s="43">
        <f t="shared" si="2"/>
        <v>5998</v>
      </c>
    </row>
    <row r="51" spans="1:17" ht="14.1" hidden="1" customHeight="1">
      <c r="A51" s="57">
        <v>51</v>
      </c>
      <c r="B51" s="73" t="s">
        <v>307</v>
      </c>
      <c r="C51" s="73" t="s">
        <v>331</v>
      </c>
      <c r="D51" s="484" t="s">
        <v>300</v>
      </c>
      <c r="E51" s="47" t="s">
        <v>88</v>
      </c>
      <c r="F51" s="74" t="s">
        <v>291</v>
      </c>
      <c r="G51" s="42" t="s">
        <v>266</v>
      </c>
      <c r="H51" s="42" t="s">
        <v>279</v>
      </c>
      <c r="I51" s="42" t="s">
        <v>274</v>
      </c>
      <c r="J51" s="75">
        <v>34.54</v>
      </c>
      <c r="K51" s="406">
        <f t="shared" si="0"/>
        <v>12</v>
      </c>
      <c r="L51" s="76">
        <v>12</v>
      </c>
      <c r="M51" s="77" t="e">
        <f t="shared" si="1"/>
        <v>#DIV/0!</v>
      </c>
      <c r="N51" s="78" t="e">
        <f>IF(L51="nio",0,IF(L51&gt;0,VLOOKUP(H51,'3-Productie normen'!A:N,VLOOKUP(L51,'3-Productie normen'!$B$32:$C$40,2,FALSE),FALSE)))/VLOOKUP(B51,'2-Kosten per locatie'!$B$14:$D$78,3,FALSE)</f>
        <v>#DIV/0!</v>
      </c>
      <c r="O51" s="79"/>
      <c r="Q51" s="43">
        <f t="shared" si="2"/>
        <v>414.48</v>
      </c>
    </row>
    <row r="52" spans="1:17" ht="14.1" hidden="1" customHeight="1">
      <c r="A52" s="57">
        <v>52</v>
      </c>
      <c r="B52" s="73" t="s">
        <v>307</v>
      </c>
      <c r="C52" s="73" t="s">
        <v>331</v>
      </c>
      <c r="D52" s="484" t="s">
        <v>300</v>
      </c>
      <c r="E52" s="47" t="s">
        <v>88</v>
      </c>
      <c r="F52" s="74" t="s">
        <v>292</v>
      </c>
      <c r="G52" s="81" t="s">
        <v>272</v>
      </c>
      <c r="H52" s="81" t="s">
        <v>97</v>
      </c>
      <c r="I52" s="42" t="s">
        <v>275</v>
      </c>
      <c r="J52" s="75">
        <v>6.91</v>
      </c>
      <c r="K52" s="406">
        <f t="shared" si="0"/>
        <v>0</v>
      </c>
      <c r="L52" s="482" t="s">
        <v>97</v>
      </c>
      <c r="M52" s="77">
        <f t="shared" si="1"/>
        <v>0</v>
      </c>
      <c r="N52" s="78" t="e">
        <f>IF(L52="nio",0,IF(L52&gt;0,VLOOKUP(H52,'3-Productie normen'!A:N,VLOOKUP(L52,'3-Productie normen'!$B$32:$C$40,2,FALSE),FALSE)))/VLOOKUP(B52,'2-Kosten per locatie'!$B$14:$D$78,3,FALSE)</f>
        <v>#DIV/0!</v>
      </c>
      <c r="O52" s="79"/>
      <c r="Q52" s="43">
        <f t="shared" si="2"/>
        <v>0</v>
      </c>
    </row>
    <row r="53" spans="1:17" ht="14.1" hidden="1" customHeight="1">
      <c r="A53" s="57">
        <v>53</v>
      </c>
      <c r="B53" s="73" t="s">
        <v>307</v>
      </c>
      <c r="C53" s="73" t="s">
        <v>331</v>
      </c>
      <c r="D53" s="484" t="s">
        <v>300</v>
      </c>
      <c r="E53" s="47" t="s">
        <v>88</v>
      </c>
      <c r="F53" s="74" t="s">
        <v>294</v>
      </c>
      <c r="G53" s="42" t="s">
        <v>286</v>
      </c>
      <c r="H53" s="42" t="s">
        <v>97</v>
      </c>
      <c r="I53" s="82" t="s">
        <v>275</v>
      </c>
      <c r="J53" s="75">
        <v>0.47</v>
      </c>
      <c r="K53" s="406">
        <f t="shared" si="0"/>
        <v>0</v>
      </c>
      <c r="L53" s="482" t="s">
        <v>97</v>
      </c>
      <c r="M53" s="77">
        <f t="shared" si="1"/>
        <v>0</v>
      </c>
      <c r="N53" s="78" t="e">
        <f>IF(L53="nio",0,IF(L53&gt;0,VLOOKUP(H53,'3-Productie normen'!A:N,VLOOKUP(L53,'3-Productie normen'!$B$32:$C$40,2,FALSE),FALSE)))/VLOOKUP(B53,'2-Kosten per locatie'!$B$14:$D$78,3,FALSE)</f>
        <v>#DIV/0!</v>
      </c>
      <c r="O53" s="79"/>
      <c r="Q53" s="43">
        <f t="shared" si="2"/>
        <v>0</v>
      </c>
    </row>
    <row r="54" spans="1:17" ht="14.1" hidden="1" customHeight="1">
      <c r="A54" s="57">
        <v>54</v>
      </c>
      <c r="B54" s="73" t="s">
        <v>307</v>
      </c>
      <c r="C54" s="73" t="s">
        <v>331</v>
      </c>
      <c r="D54" s="484" t="s">
        <v>300</v>
      </c>
      <c r="E54" s="47" t="s">
        <v>88</v>
      </c>
      <c r="F54" s="83" t="s">
        <v>295</v>
      </c>
      <c r="G54" s="84" t="s">
        <v>304</v>
      </c>
      <c r="H54" s="84" t="s">
        <v>279</v>
      </c>
      <c r="I54" s="42" t="s">
        <v>274</v>
      </c>
      <c r="J54" s="75">
        <v>46.45</v>
      </c>
      <c r="K54" s="406">
        <f t="shared" si="0"/>
        <v>12</v>
      </c>
      <c r="L54" s="76">
        <v>12</v>
      </c>
      <c r="M54" s="77" t="e">
        <f t="shared" si="1"/>
        <v>#DIV/0!</v>
      </c>
      <c r="N54" s="78" t="e">
        <f>IF(L54="nio",0,IF(L54&gt;0,VLOOKUP(H54,'3-Productie normen'!A:N,VLOOKUP(L54,'3-Productie normen'!$B$32:$C$40,2,FALSE),FALSE)))/VLOOKUP(B54,'2-Kosten per locatie'!$B$14:$D$78,3,FALSE)</f>
        <v>#DIV/0!</v>
      </c>
      <c r="O54" s="79"/>
      <c r="Q54" s="43">
        <f t="shared" si="2"/>
        <v>557.40000000000009</v>
      </c>
    </row>
    <row r="55" spans="1:17" ht="14.1" customHeight="1">
      <c r="A55" s="57">
        <v>55</v>
      </c>
      <c r="B55" s="73" t="s">
        <v>309</v>
      </c>
      <c r="C55" s="73" t="s">
        <v>332</v>
      </c>
      <c r="D55" s="484" t="s">
        <v>308</v>
      </c>
      <c r="E55" s="47" t="s">
        <v>88</v>
      </c>
      <c r="F55" s="74" t="s">
        <v>251</v>
      </c>
      <c r="G55" s="42" t="s">
        <v>256</v>
      </c>
      <c r="H55" s="42" t="s">
        <v>1</v>
      </c>
      <c r="I55" s="42" t="s">
        <v>378</v>
      </c>
      <c r="J55" s="75">
        <v>32.6</v>
      </c>
      <c r="K55" s="406">
        <f t="shared" si="0"/>
        <v>200</v>
      </c>
      <c r="L55" s="76">
        <v>200</v>
      </c>
      <c r="M55" s="77" t="e">
        <f t="shared" si="1"/>
        <v>#DIV/0!</v>
      </c>
      <c r="N55" s="78" t="e">
        <f>IF(L55="nio",0,IF(L55&gt;0,VLOOKUP(H55,'3-Productie normen'!A:N,VLOOKUP(L55,'3-Productie normen'!$B$32:$C$40,2,FALSE),FALSE)))/VLOOKUP(B55,'2-Kosten per locatie'!$B$14:$D$78,3,FALSE)</f>
        <v>#DIV/0!</v>
      </c>
      <c r="O55" s="79"/>
      <c r="Q55" s="43">
        <f t="shared" si="2"/>
        <v>6520</v>
      </c>
    </row>
    <row r="56" spans="1:17" ht="14.1" customHeight="1">
      <c r="A56" s="57">
        <v>56</v>
      </c>
      <c r="B56" s="73" t="s">
        <v>309</v>
      </c>
      <c r="C56" s="73" t="s">
        <v>332</v>
      </c>
      <c r="D56" s="484" t="s">
        <v>308</v>
      </c>
      <c r="E56" s="47" t="s">
        <v>88</v>
      </c>
      <c r="F56" s="74" t="s">
        <v>253</v>
      </c>
      <c r="G56" s="42" t="s">
        <v>310</v>
      </c>
      <c r="H56" s="42" t="s">
        <v>244</v>
      </c>
      <c r="I56" s="42"/>
      <c r="J56" s="75">
        <v>34.21</v>
      </c>
      <c r="K56" s="406">
        <f t="shared" si="0"/>
        <v>200</v>
      </c>
      <c r="L56" s="76">
        <v>200</v>
      </c>
      <c r="M56" s="77" t="e">
        <f t="shared" si="1"/>
        <v>#DIV/0!</v>
      </c>
      <c r="N56" s="78" t="e">
        <f>IF(L56="nio",0,IF(L56&gt;0,VLOOKUP(H56,'3-Productie normen'!A:N,VLOOKUP(L56,'3-Productie normen'!$B$32:$C$40,2,FALSE),FALSE)))/VLOOKUP(B56,'2-Kosten per locatie'!$B$14:$D$78,3,FALSE)</f>
        <v>#DIV/0!</v>
      </c>
      <c r="O56" s="79"/>
      <c r="Q56" s="43">
        <f t="shared" si="2"/>
        <v>6842</v>
      </c>
    </row>
    <row r="57" spans="1:17" ht="14.1" customHeight="1">
      <c r="A57" s="57">
        <v>57</v>
      </c>
      <c r="B57" s="73" t="s">
        <v>309</v>
      </c>
      <c r="C57" s="73" t="s">
        <v>332</v>
      </c>
      <c r="D57" s="484" t="s">
        <v>308</v>
      </c>
      <c r="E57" s="47" t="s">
        <v>88</v>
      </c>
      <c r="F57" s="74" t="s">
        <v>255</v>
      </c>
      <c r="G57" s="42" t="s">
        <v>258</v>
      </c>
      <c r="H57" s="42" t="s">
        <v>17</v>
      </c>
      <c r="I57" s="42" t="s">
        <v>378</v>
      </c>
      <c r="J57" s="75">
        <v>1.96</v>
      </c>
      <c r="K57" s="406">
        <f t="shared" si="0"/>
        <v>200</v>
      </c>
      <c r="L57" s="76">
        <v>200</v>
      </c>
      <c r="M57" s="77" t="e">
        <f t="shared" si="1"/>
        <v>#DIV/0!</v>
      </c>
      <c r="N57" s="78" t="e">
        <f>IF(L57="nio",0,IF(L57&gt;0,VLOOKUP(H57,'3-Productie normen'!A:N,VLOOKUP(L57,'3-Productie normen'!$B$32:$C$40,2,FALSE),FALSE)))/VLOOKUP(B57,'2-Kosten per locatie'!$B$14:$D$78,3,FALSE)</f>
        <v>#DIV/0!</v>
      </c>
      <c r="O57" s="79"/>
      <c r="Q57" s="43">
        <f t="shared" si="2"/>
        <v>392</v>
      </c>
    </row>
    <row r="58" spans="1:17" ht="14.1" customHeight="1">
      <c r="A58" s="57">
        <v>58</v>
      </c>
      <c r="B58" s="73" t="s">
        <v>309</v>
      </c>
      <c r="C58" s="73" t="s">
        <v>332</v>
      </c>
      <c r="D58" s="484" t="s">
        <v>308</v>
      </c>
      <c r="E58" s="47" t="s">
        <v>88</v>
      </c>
      <c r="F58" s="74" t="s">
        <v>257</v>
      </c>
      <c r="G58" s="42" t="s">
        <v>252</v>
      </c>
      <c r="H58" s="42" t="s">
        <v>278</v>
      </c>
      <c r="I58" s="42" t="s">
        <v>378</v>
      </c>
      <c r="J58" s="75">
        <v>7.54</v>
      </c>
      <c r="K58" s="406">
        <f t="shared" si="0"/>
        <v>200</v>
      </c>
      <c r="L58" s="76">
        <v>200</v>
      </c>
      <c r="M58" s="77" t="e">
        <f t="shared" si="1"/>
        <v>#DIV/0!</v>
      </c>
      <c r="N58" s="78" t="e">
        <f>IF(L58="nio",0,IF(L58&gt;0,VLOOKUP(H58,'3-Productie normen'!A:N,VLOOKUP(L58,'3-Productie normen'!$B$32:$C$40,2,FALSE),FALSE)))/VLOOKUP(B58,'2-Kosten per locatie'!$B$14:$D$78,3,FALSE)</f>
        <v>#DIV/0!</v>
      </c>
      <c r="O58" s="79"/>
      <c r="Q58" s="43">
        <f t="shared" si="2"/>
        <v>1508</v>
      </c>
    </row>
    <row r="59" spans="1:17" ht="14.1" customHeight="1">
      <c r="A59" s="57">
        <v>59</v>
      </c>
      <c r="B59" s="73" t="s">
        <v>309</v>
      </c>
      <c r="C59" s="73" t="s">
        <v>332</v>
      </c>
      <c r="D59" s="484" t="s">
        <v>308</v>
      </c>
      <c r="E59" s="47" t="s">
        <v>88</v>
      </c>
      <c r="F59" s="74" t="s">
        <v>259</v>
      </c>
      <c r="G59" s="42" t="s">
        <v>311</v>
      </c>
      <c r="H59" s="42" t="s">
        <v>278</v>
      </c>
      <c r="I59" s="42" t="s">
        <v>378</v>
      </c>
      <c r="J59" s="75">
        <v>8.52</v>
      </c>
      <c r="K59" s="406">
        <f t="shared" si="0"/>
        <v>200</v>
      </c>
      <c r="L59" s="76">
        <v>200</v>
      </c>
      <c r="M59" s="77" t="e">
        <f t="shared" si="1"/>
        <v>#DIV/0!</v>
      </c>
      <c r="N59" s="78" t="e">
        <f>IF(L59="nio",0,IF(L59&gt;0,VLOOKUP(H59,'3-Productie normen'!A:N,VLOOKUP(L59,'3-Productie normen'!$B$32:$C$40,2,FALSE),FALSE)))/VLOOKUP(B59,'2-Kosten per locatie'!$B$14:$D$78,3,FALSE)</f>
        <v>#DIV/0!</v>
      </c>
      <c r="O59" s="79"/>
      <c r="Q59" s="43">
        <f t="shared" si="2"/>
        <v>1704</v>
      </c>
    </row>
    <row r="60" spans="1:17" ht="14.1" customHeight="1">
      <c r="A60" s="57">
        <v>60</v>
      </c>
      <c r="B60" s="73" t="s">
        <v>309</v>
      </c>
      <c r="C60" s="73" t="s">
        <v>332</v>
      </c>
      <c r="D60" s="484" t="s">
        <v>308</v>
      </c>
      <c r="E60" s="47" t="s">
        <v>88</v>
      </c>
      <c r="F60" s="74" t="s">
        <v>261</v>
      </c>
      <c r="G60" s="42" t="s">
        <v>254</v>
      </c>
      <c r="H60" s="42" t="s">
        <v>181</v>
      </c>
      <c r="I60" s="42" t="s">
        <v>274</v>
      </c>
      <c r="J60" s="75">
        <v>202.7</v>
      </c>
      <c r="K60" s="406">
        <f t="shared" si="0"/>
        <v>200</v>
      </c>
      <c r="L60" s="76">
        <v>200</v>
      </c>
      <c r="M60" s="77" t="e">
        <f t="shared" si="1"/>
        <v>#DIV/0!</v>
      </c>
      <c r="N60" s="78" t="e">
        <f>IF(L60="nio",0,IF(L60&gt;0,VLOOKUP(H60,'3-Productie normen'!A:N,VLOOKUP(L60,'3-Productie normen'!$B$32:$C$40,2,FALSE),FALSE)))/VLOOKUP(B60,'2-Kosten per locatie'!$B$14:$D$78,3,FALSE)</f>
        <v>#DIV/0!</v>
      </c>
      <c r="O60" s="79"/>
      <c r="Q60" s="43">
        <f t="shared" si="2"/>
        <v>40540</v>
      </c>
    </row>
    <row r="61" spans="1:17" ht="14.1" customHeight="1">
      <c r="A61" s="57">
        <v>61</v>
      </c>
      <c r="B61" s="73" t="s">
        <v>309</v>
      </c>
      <c r="C61" s="73" t="s">
        <v>332</v>
      </c>
      <c r="D61" s="484" t="s">
        <v>308</v>
      </c>
      <c r="E61" s="47" t="s">
        <v>88</v>
      </c>
      <c r="F61" s="74" t="s">
        <v>263</v>
      </c>
      <c r="G61" s="42" t="s">
        <v>312</v>
      </c>
      <c r="H61" s="42" t="s">
        <v>97</v>
      </c>
      <c r="I61" s="42" t="s">
        <v>297</v>
      </c>
      <c r="J61" s="75">
        <v>2.41</v>
      </c>
      <c r="K61" s="406">
        <f t="shared" si="0"/>
        <v>0</v>
      </c>
      <c r="L61" s="482" t="s">
        <v>97</v>
      </c>
      <c r="M61" s="77">
        <f t="shared" si="1"/>
        <v>0</v>
      </c>
      <c r="N61" s="78" t="e">
        <f>IF(L61="nio",0,IF(L61&gt;0,VLOOKUP(H61,'3-Productie normen'!A:N,VLOOKUP(L61,'3-Productie normen'!$B$32:$C$40,2,FALSE),FALSE)))/VLOOKUP(B61,'2-Kosten per locatie'!$B$14:$D$78,3,FALSE)</f>
        <v>#DIV/0!</v>
      </c>
      <c r="O61" s="79"/>
      <c r="Q61" s="43">
        <f t="shared" si="2"/>
        <v>0</v>
      </c>
    </row>
    <row r="62" spans="1:17" ht="14.1" customHeight="1">
      <c r="A62" s="57">
        <v>62</v>
      </c>
      <c r="B62" s="73" t="s">
        <v>309</v>
      </c>
      <c r="C62" s="73" t="s">
        <v>332</v>
      </c>
      <c r="D62" s="484" t="s">
        <v>308</v>
      </c>
      <c r="E62" s="47" t="s">
        <v>88</v>
      </c>
      <c r="F62" s="74" t="s">
        <v>265</v>
      </c>
      <c r="G62" s="42" t="s">
        <v>313</v>
      </c>
      <c r="H62" s="42" t="s">
        <v>278</v>
      </c>
      <c r="I62" s="42" t="s">
        <v>378</v>
      </c>
      <c r="J62" s="75">
        <v>8.52</v>
      </c>
      <c r="K62" s="406">
        <f t="shared" si="0"/>
        <v>200</v>
      </c>
      <c r="L62" s="76">
        <v>200</v>
      </c>
      <c r="M62" s="77" t="e">
        <f t="shared" si="1"/>
        <v>#DIV/0!</v>
      </c>
      <c r="N62" s="78" t="e">
        <f>IF(L62="nio",0,IF(L62&gt;0,VLOOKUP(H62,'3-Productie normen'!A:N,VLOOKUP(L62,'3-Productie normen'!$B$32:$C$40,2,FALSE),FALSE)))/VLOOKUP(B62,'2-Kosten per locatie'!$B$14:$D$78,3,FALSE)</f>
        <v>#DIV/0!</v>
      </c>
      <c r="O62" s="79"/>
      <c r="Q62" s="43">
        <f t="shared" si="2"/>
        <v>1704</v>
      </c>
    </row>
    <row r="63" spans="1:17" ht="14.1" customHeight="1">
      <c r="A63" s="57">
        <v>63</v>
      </c>
      <c r="B63" s="73" t="s">
        <v>309</v>
      </c>
      <c r="C63" s="73" t="s">
        <v>332</v>
      </c>
      <c r="D63" s="484" t="s">
        <v>308</v>
      </c>
      <c r="E63" s="47" t="s">
        <v>88</v>
      </c>
      <c r="F63" s="74" t="s">
        <v>267</v>
      </c>
      <c r="G63" s="42" t="s">
        <v>268</v>
      </c>
      <c r="H63" s="42" t="s">
        <v>278</v>
      </c>
      <c r="I63" s="42" t="s">
        <v>378</v>
      </c>
      <c r="J63" s="75">
        <v>7.54</v>
      </c>
      <c r="K63" s="406">
        <f t="shared" si="0"/>
        <v>200</v>
      </c>
      <c r="L63" s="76">
        <v>200</v>
      </c>
      <c r="M63" s="77" t="e">
        <f t="shared" si="1"/>
        <v>#DIV/0!</v>
      </c>
      <c r="N63" s="78" t="e">
        <f>IF(L63="nio",0,IF(L63&gt;0,VLOOKUP(H63,'3-Productie normen'!A:N,VLOOKUP(L63,'3-Productie normen'!$B$32:$C$40,2,FALSE),FALSE)))/VLOOKUP(B63,'2-Kosten per locatie'!$B$14:$D$78,3,FALSE)</f>
        <v>#DIV/0!</v>
      </c>
      <c r="O63" s="79"/>
      <c r="Q63" s="43">
        <f t="shared" si="2"/>
        <v>1508</v>
      </c>
    </row>
    <row r="64" spans="1:17" ht="14.1" customHeight="1">
      <c r="A64" s="57">
        <v>64</v>
      </c>
      <c r="B64" s="73" t="s">
        <v>309</v>
      </c>
      <c r="C64" s="73" t="s">
        <v>332</v>
      </c>
      <c r="D64" s="484" t="s">
        <v>308</v>
      </c>
      <c r="E64" s="47" t="s">
        <v>88</v>
      </c>
      <c r="F64" s="74" t="s">
        <v>269</v>
      </c>
      <c r="G64" s="42" t="s">
        <v>262</v>
      </c>
      <c r="H64" s="42" t="s">
        <v>17</v>
      </c>
      <c r="I64" s="42" t="s">
        <v>378</v>
      </c>
      <c r="J64" s="75">
        <v>1.96</v>
      </c>
      <c r="K64" s="406">
        <f t="shared" si="0"/>
        <v>200</v>
      </c>
      <c r="L64" s="76">
        <v>200</v>
      </c>
      <c r="M64" s="77" t="e">
        <f t="shared" si="1"/>
        <v>#DIV/0!</v>
      </c>
      <c r="N64" s="78" t="e">
        <f>IF(L64="nio",0,IF(L64&gt;0,VLOOKUP(H64,'3-Productie normen'!A:N,VLOOKUP(L64,'3-Productie normen'!$B$32:$C$40,2,FALSE),FALSE)))/VLOOKUP(B64,'2-Kosten per locatie'!$B$14:$D$78,3,FALSE)</f>
        <v>#DIV/0!</v>
      </c>
      <c r="O64" s="79"/>
      <c r="Q64" s="43">
        <f t="shared" si="2"/>
        <v>392</v>
      </c>
    </row>
    <row r="65" spans="1:17" ht="14.1" customHeight="1">
      <c r="A65" s="57">
        <v>65</v>
      </c>
      <c r="B65" s="73" t="s">
        <v>309</v>
      </c>
      <c r="C65" s="73" t="s">
        <v>332</v>
      </c>
      <c r="D65" s="484" t="s">
        <v>308</v>
      </c>
      <c r="E65" s="47" t="s">
        <v>88</v>
      </c>
      <c r="F65" s="74" t="s">
        <v>271</v>
      </c>
      <c r="G65" s="42" t="s">
        <v>264</v>
      </c>
      <c r="H65" s="42" t="s">
        <v>1</v>
      </c>
      <c r="I65" s="42" t="s">
        <v>378</v>
      </c>
      <c r="J65" s="75">
        <v>33.65</v>
      </c>
      <c r="K65" s="406">
        <f t="shared" si="0"/>
        <v>200</v>
      </c>
      <c r="L65" s="76">
        <v>200</v>
      </c>
      <c r="M65" s="77" t="e">
        <f t="shared" si="1"/>
        <v>#DIV/0!</v>
      </c>
      <c r="N65" s="78" t="e">
        <f>IF(L65="nio",0,IF(L65&gt;0,VLOOKUP(H65,'3-Productie normen'!A:N,VLOOKUP(L65,'3-Productie normen'!$B$32:$C$40,2,FALSE),FALSE)))/VLOOKUP(B65,'2-Kosten per locatie'!$B$14:$D$78,3,FALSE)</f>
        <v>#DIV/0!</v>
      </c>
      <c r="O65" s="79"/>
      <c r="Q65" s="43">
        <f t="shared" si="2"/>
        <v>6730</v>
      </c>
    </row>
    <row r="66" spans="1:17" ht="14.1" customHeight="1">
      <c r="A66" s="57">
        <v>66</v>
      </c>
      <c r="B66" s="73" t="s">
        <v>309</v>
      </c>
      <c r="C66" s="73" t="s">
        <v>332</v>
      </c>
      <c r="D66" s="484" t="s">
        <v>308</v>
      </c>
      <c r="E66" s="47" t="s">
        <v>88</v>
      </c>
      <c r="F66" s="74" t="s">
        <v>289</v>
      </c>
      <c r="G66" s="42" t="s">
        <v>314</v>
      </c>
      <c r="H66" s="42" t="s">
        <v>97</v>
      </c>
      <c r="I66" s="42" t="s">
        <v>275</v>
      </c>
      <c r="J66" s="75">
        <v>7.45</v>
      </c>
      <c r="K66" s="406">
        <f t="shared" si="0"/>
        <v>0</v>
      </c>
      <c r="L66" s="482" t="s">
        <v>97</v>
      </c>
      <c r="M66" s="77">
        <f t="shared" si="1"/>
        <v>0</v>
      </c>
      <c r="N66" s="78" t="e">
        <f>IF(L66="nio",0,IF(L66&gt;0,VLOOKUP(H66,'3-Productie normen'!A:N,VLOOKUP(L66,'3-Productie normen'!$B$32:$C$40,2,FALSE),FALSE)))/VLOOKUP(B66,'2-Kosten per locatie'!$B$14:$D$78,3,FALSE)</f>
        <v>#DIV/0!</v>
      </c>
      <c r="O66" s="79"/>
      <c r="Q66" s="43">
        <f t="shared" si="2"/>
        <v>0</v>
      </c>
    </row>
    <row r="67" spans="1:17" ht="14.1" customHeight="1">
      <c r="A67" s="57">
        <v>67</v>
      </c>
      <c r="B67" s="73" t="s">
        <v>309</v>
      </c>
      <c r="C67" s="73" t="s">
        <v>332</v>
      </c>
      <c r="D67" s="484" t="s">
        <v>308</v>
      </c>
      <c r="E67" s="47" t="s">
        <v>88</v>
      </c>
      <c r="F67" s="74" t="s">
        <v>290</v>
      </c>
      <c r="G67" s="42" t="s">
        <v>314</v>
      </c>
      <c r="H67" s="42" t="s">
        <v>97</v>
      </c>
      <c r="I67" s="42" t="s">
        <v>275</v>
      </c>
      <c r="J67" s="75">
        <v>6.61</v>
      </c>
      <c r="K67" s="406">
        <f t="shared" si="0"/>
        <v>0</v>
      </c>
      <c r="L67" s="482" t="s">
        <v>97</v>
      </c>
      <c r="M67" s="77">
        <f t="shared" si="1"/>
        <v>0</v>
      </c>
      <c r="N67" s="78" t="e">
        <f>IF(L67="nio",0,IF(L67&gt;0,VLOOKUP(H67,'3-Productie normen'!A:N,VLOOKUP(L67,'3-Productie normen'!$B$32:$C$40,2,FALSE),FALSE)))/VLOOKUP(B67,'2-Kosten per locatie'!$B$14:$D$78,3,FALSE)</f>
        <v>#DIV/0!</v>
      </c>
      <c r="O67" s="79"/>
      <c r="Q67" s="43">
        <f t="shared" si="2"/>
        <v>0</v>
      </c>
    </row>
    <row r="68" spans="1:17" ht="14.1" customHeight="1">
      <c r="A68" s="57">
        <v>68</v>
      </c>
      <c r="B68" s="73" t="s">
        <v>309</v>
      </c>
      <c r="C68" s="73" t="s">
        <v>332</v>
      </c>
      <c r="D68" s="484" t="s">
        <v>308</v>
      </c>
      <c r="E68" s="47" t="s">
        <v>88</v>
      </c>
      <c r="F68" s="74" t="s">
        <v>291</v>
      </c>
      <c r="G68" s="42" t="s">
        <v>266</v>
      </c>
      <c r="H68" s="42" t="s">
        <v>279</v>
      </c>
      <c r="I68" s="42" t="s">
        <v>274</v>
      </c>
      <c r="J68" s="75">
        <v>33.24</v>
      </c>
      <c r="K68" s="406">
        <f t="shared" si="0"/>
        <v>12</v>
      </c>
      <c r="L68" s="76">
        <v>12</v>
      </c>
      <c r="M68" s="77" t="e">
        <f t="shared" si="1"/>
        <v>#DIV/0!</v>
      </c>
      <c r="N68" s="78" t="e">
        <f>IF(L68="nio",0,IF(L68&gt;0,VLOOKUP(H68,'3-Productie normen'!A:N,VLOOKUP(L68,'3-Productie normen'!$B$32:$C$40,2,FALSE),FALSE)))/VLOOKUP(B68,'2-Kosten per locatie'!$B$14:$D$78,3,FALSE)</f>
        <v>#DIV/0!</v>
      </c>
      <c r="O68" s="79"/>
      <c r="Q68" s="43">
        <f t="shared" si="2"/>
        <v>398.88</v>
      </c>
    </row>
    <row r="69" spans="1:17" ht="14.1" customHeight="1">
      <c r="A69" s="57">
        <v>69</v>
      </c>
      <c r="B69" s="73" t="s">
        <v>309</v>
      </c>
      <c r="C69" s="73" t="s">
        <v>332</v>
      </c>
      <c r="D69" s="484" t="s">
        <v>308</v>
      </c>
      <c r="E69" s="47" t="s">
        <v>88</v>
      </c>
      <c r="F69" s="74" t="s">
        <v>292</v>
      </c>
      <c r="G69" s="42" t="s">
        <v>286</v>
      </c>
      <c r="H69" s="42" t="s">
        <v>97</v>
      </c>
      <c r="I69" s="42" t="s">
        <v>275</v>
      </c>
      <c r="J69" s="75">
        <v>1.36</v>
      </c>
      <c r="K69" s="406">
        <f t="shared" si="0"/>
        <v>0</v>
      </c>
      <c r="L69" s="482" t="s">
        <v>97</v>
      </c>
      <c r="M69" s="77">
        <f t="shared" si="1"/>
        <v>0</v>
      </c>
      <c r="N69" s="78" t="e">
        <f>IF(L69="nio",0,IF(L69&gt;0,VLOOKUP(H69,'3-Productie normen'!A:N,VLOOKUP(L69,'3-Productie normen'!$B$32:$C$40,2,FALSE),FALSE)))/VLOOKUP(B69,'2-Kosten per locatie'!$B$14:$D$78,3,FALSE)</f>
        <v>#DIV/0!</v>
      </c>
      <c r="O69" s="79"/>
      <c r="Q69" s="43">
        <f t="shared" si="2"/>
        <v>0</v>
      </c>
    </row>
    <row r="70" spans="1:17" ht="14.1" hidden="1" customHeight="1">
      <c r="A70" s="57">
        <v>70</v>
      </c>
      <c r="B70" s="73" t="s">
        <v>316</v>
      </c>
      <c r="C70" s="73" t="s">
        <v>333</v>
      </c>
      <c r="D70" s="484" t="s">
        <v>315</v>
      </c>
      <c r="E70" s="47" t="s">
        <v>88</v>
      </c>
      <c r="F70" s="74" t="s">
        <v>251</v>
      </c>
      <c r="G70" s="42" t="s">
        <v>317</v>
      </c>
      <c r="H70" s="42" t="s">
        <v>178</v>
      </c>
      <c r="I70" s="42" t="s">
        <v>273</v>
      </c>
      <c r="J70" s="75">
        <v>6</v>
      </c>
      <c r="K70" s="406">
        <f t="shared" si="0"/>
        <v>156</v>
      </c>
      <c r="L70" s="76">
        <v>156</v>
      </c>
      <c r="M70" s="77" t="e">
        <f t="shared" si="1"/>
        <v>#DIV/0!</v>
      </c>
      <c r="N70" s="78" t="e">
        <f>IF(L70="nio",0,IF(L70&gt;0,VLOOKUP(H70,'3-Productie normen'!A:N,VLOOKUP(L70,'3-Productie normen'!$B$32:$C$40,2,FALSE),FALSE)))/VLOOKUP(B70,'2-Kosten per locatie'!$B$14:$D$78,3,FALSE)</f>
        <v>#DIV/0!</v>
      </c>
      <c r="O70" s="79"/>
      <c r="Q70" s="43">
        <f t="shared" si="2"/>
        <v>936</v>
      </c>
    </row>
    <row r="71" spans="1:17" ht="14.1" hidden="1" customHeight="1">
      <c r="A71" s="57">
        <v>71</v>
      </c>
      <c r="B71" s="73" t="s">
        <v>316</v>
      </c>
      <c r="C71" s="73" t="s">
        <v>333</v>
      </c>
      <c r="D71" s="484" t="s">
        <v>315</v>
      </c>
      <c r="E71" s="47" t="s">
        <v>88</v>
      </c>
      <c r="F71" s="74" t="s">
        <v>253</v>
      </c>
      <c r="G71" s="42" t="s">
        <v>318</v>
      </c>
      <c r="H71" s="40" t="s">
        <v>182</v>
      </c>
      <c r="I71" s="42" t="s">
        <v>273</v>
      </c>
      <c r="J71" s="75">
        <v>68.13</v>
      </c>
      <c r="K71" s="406">
        <f t="shared" si="0"/>
        <v>156</v>
      </c>
      <c r="L71" s="76">
        <v>156</v>
      </c>
      <c r="M71" s="77" t="e">
        <f t="shared" si="1"/>
        <v>#DIV/0!</v>
      </c>
      <c r="N71" s="78" t="e">
        <f>IF(L71="nio",0,IF(L71&gt;0,VLOOKUP(H71,'3-Productie normen'!A:N,VLOOKUP(L71,'3-Productie normen'!$B$32:$C$40,2,FALSE),FALSE)))/VLOOKUP(B71,'2-Kosten per locatie'!$B$14:$D$78,3,FALSE)</f>
        <v>#DIV/0!</v>
      </c>
      <c r="O71" s="79"/>
      <c r="Q71" s="43">
        <f t="shared" si="2"/>
        <v>10628.279999999999</v>
      </c>
    </row>
    <row r="72" spans="1:17" ht="14.1" hidden="1" customHeight="1">
      <c r="A72" s="57">
        <v>72</v>
      </c>
      <c r="B72" s="73" t="s">
        <v>316</v>
      </c>
      <c r="C72" s="73" t="s">
        <v>333</v>
      </c>
      <c r="D72" s="484" t="s">
        <v>315</v>
      </c>
      <c r="E72" s="47" t="s">
        <v>88</v>
      </c>
      <c r="F72" s="74" t="s">
        <v>255</v>
      </c>
      <c r="G72" s="42" t="s">
        <v>318</v>
      </c>
      <c r="H72" s="40" t="s">
        <v>182</v>
      </c>
      <c r="I72" s="42" t="s">
        <v>273</v>
      </c>
      <c r="J72" s="75">
        <v>26.85</v>
      </c>
      <c r="K72" s="406">
        <f t="shared" si="0"/>
        <v>156</v>
      </c>
      <c r="L72" s="76">
        <v>156</v>
      </c>
      <c r="M72" s="77" t="e">
        <f t="shared" si="1"/>
        <v>#DIV/0!</v>
      </c>
      <c r="N72" s="78" t="e">
        <f>IF(L72="nio",0,IF(L72&gt;0,VLOOKUP(H72,'3-Productie normen'!A:N,VLOOKUP(L72,'3-Productie normen'!$B$32:$C$40,2,FALSE),FALSE)))/VLOOKUP(B72,'2-Kosten per locatie'!$B$14:$D$78,3,FALSE)</f>
        <v>#DIV/0!</v>
      </c>
      <c r="O72" s="79"/>
      <c r="Q72" s="43">
        <f t="shared" si="2"/>
        <v>4188.6000000000004</v>
      </c>
    </row>
    <row r="73" spans="1:17" ht="14.1" hidden="1" customHeight="1">
      <c r="A73" s="57">
        <v>73</v>
      </c>
      <c r="B73" s="73" t="s">
        <v>316</v>
      </c>
      <c r="C73" s="73" t="s">
        <v>333</v>
      </c>
      <c r="D73" s="484" t="s">
        <v>315</v>
      </c>
      <c r="E73" s="47" t="s">
        <v>88</v>
      </c>
      <c r="F73" s="74" t="s">
        <v>257</v>
      </c>
      <c r="G73" s="42" t="s">
        <v>314</v>
      </c>
      <c r="H73" s="42" t="s">
        <v>180</v>
      </c>
      <c r="I73" s="42" t="s">
        <v>273</v>
      </c>
      <c r="J73" s="75">
        <v>6.25</v>
      </c>
      <c r="K73" s="406">
        <f t="shared" si="0"/>
        <v>12</v>
      </c>
      <c r="L73" s="76">
        <v>12</v>
      </c>
      <c r="M73" s="77" t="e">
        <f t="shared" si="1"/>
        <v>#DIV/0!</v>
      </c>
      <c r="N73" s="78" t="e">
        <f>IF(L73="nio",0,IF(L73&gt;0,VLOOKUP(H73,'3-Productie normen'!A:N,VLOOKUP(L73,'3-Productie normen'!$B$32:$C$40,2,FALSE),FALSE)))/VLOOKUP(B73,'2-Kosten per locatie'!$B$14:$D$78,3,FALSE)</f>
        <v>#DIV/0!</v>
      </c>
      <c r="O73" s="79"/>
      <c r="Q73" s="43">
        <f t="shared" si="2"/>
        <v>75</v>
      </c>
    </row>
    <row r="74" spans="1:17" ht="14.1" hidden="1" customHeight="1">
      <c r="A74" s="57">
        <v>74</v>
      </c>
      <c r="B74" s="73" t="s">
        <v>316</v>
      </c>
      <c r="C74" s="73" t="s">
        <v>333</v>
      </c>
      <c r="D74" s="484" t="s">
        <v>315</v>
      </c>
      <c r="E74" s="47" t="s">
        <v>88</v>
      </c>
      <c r="F74" s="74" t="s">
        <v>259</v>
      </c>
      <c r="G74" s="42" t="s">
        <v>319</v>
      </c>
      <c r="H74" s="42" t="s">
        <v>17</v>
      </c>
      <c r="I74" s="42" t="s">
        <v>325</v>
      </c>
      <c r="J74" s="75">
        <v>5.58</v>
      </c>
      <c r="K74" s="406">
        <f t="shared" ref="K74:K137" si="3">SUM(L74:L74)</f>
        <v>156</v>
      </c>
      <c r="L74" s="76">
        <v>156</v>
      </c>
      <c r="M74" s="77" t="e">
        <f t="shared" ref="M74:M137" si="4">IF(L74="nio",0,IF(L74&gt;0,L74*J74/N74,0))</f>
        <v>#DIV/0!</v>
      </c>
      <c r="N74" s="78" t="e">
        <f>IF(L74="nio",0,IF(L74&gt;0,VLOOKUP(H74,'3-Productie normen'!A:N,VLOOKUP(L74,'3-Productie normen'!$B$32:$C$40,2,FALSE),FALSE)))/VLOOKUP(B74,'2-Kosten per locatie'!$B$14:$D$78,3,FALSE)</f>
        <v>#DIV/0!</v>
      </c>
      <c r="O74" s="79"/>
      <c r="Q74" s="43">
        <f t="shared" ref="Q74:Q137" si="5">K74*J74</f>
        <v>870.48</v>
      </c>
    </row>
    <row r="75" spans="1:17" ht="14.1" hidden="1" customHeight="1">
      <c r="A75" s="57">
        <v>75</v>
      </c>
      <c r="B75" s="73" t="s">
        <v>316</v>
      </c>
      <c r="C75" s="73" t="s">
        <v>333</v>
      </c>
      <c r="D75" s="484" t="s">
        <v>315</v>
      </c>
      <c r="E75" s="47" t="s">
        <v>88</v>
      </c>
      <c r="F75" s="74" t="s">
        <v>261</v>
      </c>
      <c r="G75" s="42" t="s">
        <v>320</v>
      </c>
      <c r="H75" s="42" t="s">
        <v>244</v>
      </c>
      <c r="I75" s="42" t="s">
        <v>325</v>
      </c>
      <c r="J75" s="75">
        <v>10.51</v>
      </c>
      <c r="K75" s="406">
        <f t="shared" si="3"/>
        <v>156</v>
      </c>
      <c r="L75" s="76">
        <v>156</v>
      </c>
      <c r="M75" s="77" t="e">
        <f t="shared" si="4"/>
        <v>#DIV/0!</v>
      </c>
      <c r="N75" s="78" t="e">
        <f>IF(L75="nio",0,IF(L75&gt;0,VLOOKUP(H75,'3-Productie normen'!A:N,VLOOKUP(L75,'3-Productie normen'!$B$32:$C$40,2,FALSE),FALSE)))/VLOOKUP(B75,'2-Kosten per locatie'!$B$14:$D$78,3,FALSE)</f>
        <v>#DIV/0!</v>
      </c>
      <c r="O75" s="79"/>
      <c r="Q75" s="43">
        <f t="shared" si="5"/>
        <v>1639.56</v>
      </c>
    </row>
    <row r="76" spans="1:17" ht="14.1" hidden="1" customHeight="1">
      <c r="A76" s="57">
        <v>76</v>
      </c>
      <c r="B76" s="73" t="s">
        <v>316</v>
      </c>
      <c r="C76" s="73" t="s">
        <v>333</v>
      </c>
      <c r="D76" s="484" t="s">
        <v>315</v>
      </c>
      <c r="E76" s="47" t="s">
        <v>88</v>
      </c>
      <c r="F76" s="74" t="s">
        <v>263</v>
      </c>
      <c r="G76" s="42" t="s">
        <v>260</v>
      </c>
      <c r="H76" s="42" t="s">
        <v>89</v>
      </c>
      <c r="I76" s="42" t="s">
        <v>325</v>
      </c>
      <c r="J76" s="75">
        <v>38.75</v>
      </c>
      <c r="K76" s="406">
        <f t="shared" si="3"/>
        <v>156</v>
      </c>
      <c r="L76" s="76">
        <v>156</v>
      </c>
      <c r="M76" s="77" t="e">
        <f t="shared" si="4"/>
        <v>#DIV/0!</v>
      </c>
      <c r="N76" s="78" t="e">
        <f>IF(L76="nio",0,IF(L76&gt;0,VLOOKUP(H76,'3-Productie normen'!A:N,VLOOKUP(L76,'3-Productie normen'!$B$32:$C$40,2,FALSE),FALSE)))/VLOOKUP(B76,'2-Kosten per locatie'!$B$14:$D$78,3,FALSE)</f>
        <v>#DIV/0!</v>
      </c>
      <c r="O76" s="79"/>
      <c r="Q76" s="43">
        <f t="shared" si="5"/>
        <v>6045</v>
      </c>
    </row>
    <row r="77" spans="1:17" ht="14.1" hidden="1" customHeight="1">
      <c r="A77" s="57">
        <v>77</v>
      </c>
      <c r="B77" s="73" t="s">
        <v>316</v>
      </c>
      <c r="C77" s="73" t="s">
        <v>333</v>
      </c>
      <c r="D77" s="484" t="s">
        <v>315</v>
      </c>
      <c r="E77" s="47" t="s">
        <v>88</v>
      </c>
      <c r="F77" s="74" t="s">
        <v>265</v>
      </c>
      <c r="G77" s="42" t="s">
        <v>321</v>
      </c>
      <c r="H77" s="42" t="s">
        <v>17</v>
      </c>
      <c r="I77" s="42" t="s">
        <v>325</v>
      </c>
      <c r="J77" s="75">
        <v>5.58</v>
      </c>
      <c r="K77" s="406">
        <f t="shared" si="3"/>
        <v>156</v>
      </c>
      <c r="L77" s="76">
        <v>156</v>
      </c>
      <c r="M77" s="77" t="e">
        <f t="shared" si="4"/>
        <v>#DIV/0!</v>
      </c>
      <c r="N77" s="78" t="e">
        <f>IF(L77="nio",0,IF(L77&gt;0,VLOOKUP(H77,'3-Productie normen'!A:N,VLOOKUP(L77,'3-Productie normen'!$B$32:$C$40,2,FALSE),FALSE)))/VLOOKUP(B77,'2-Kosten per locatie'!$B$14:$D$78,3,FALSE)</f>
        <v>#DIV/0!</v>
      </c>
      <c r="O77" s="79"/>
      <c r="Q77" s="43">
        <f t="shared" si="5"/>
        <v>870.48</v>
      </c>
    </row>
    <row r="78" spans="1:17" ht="14.1" hidden="1" customHeight="1">
      <c r="A78" s="57">
        <v>78</v>
      </c>
      <c r="B78" s="73" t="s">
        <v>316</v>
      </c>
      <c r="C78" s="73" t="s">
        <v>333</v>
      </c>
      <c r="D78" s="484" t="s">
        <v>315</v>
      </c>
      <c r="E78" s="47" t="s">
        <v>88</v>
      </c>
      <c r="F78" s="74" t="s">
        <v>267</v>
      </c>
      <c r="G78" s="42" t="s">
        <v>322</v>
      </c>
      <c r="H78" s="40" t="s">
        <v>182</v>
      </c>
      <c r="I78" s="42" t="s">
        <v>326</v>
      </c>
      <c r="J78" s="75">
        <v>33.01</v>
      </c>
      <c r="K78" s="406">
        <f t="shared" si="3"/>
        <v>156</v>
      </c>
      <c r="L78" s="76">
        <v>156</v>
      </c>
      <c r="M78" s="77" t="e">
        <f t="shared" si="4"/>
        <v>#DIV/0!</v>
      </c>
      <c r="N78" s="78" t="e">
        <f>IF(L78="nio",0,IF(L78&gt;0,VLOOKUP(H78,'3-Productie normen'!A:N,VLOOKUP(L78,'3-Productie normen'!$B$32:$C$40,2,FALSE),FALSE)))/VLOOKUP(B78,'2-Kosten per locatie'!$B$14:$D$78,3,FALSE)</f>
        <v>#DIV/0!</v>
      </c>
      <c r="O78" s="79"/>
      <c r="Q78" s="43">
        <f t="shared" si="5"/>
        <v>5149.5599999999995</v>
      </c>
    </row>
    <row r="79" spans="1:17" ht="14.1" hidden="1" customHeight="1">
      <c r="A79" s="57">
        <v>79</v>
      </c>
      <c r="B79" s="73" t="s">
        <v>316</v>
      </c>
      <c r="C79" s="73" t="s">
        <v>333</v>
      </c>
      <c r="D79" s="484" t="s">
        <v>315</v>
      </c>
      <c r="E79" s="47" t="s">
        <v>88</v>
      </c>
      <c r="F79" s="74" t="s">
        <v>269</v>
      </c>
      <c r="G79" s="42" t="s">
        <v>323</v>
      </c>
      <c r="H79" s="42" t="s">
        <v>17</v>
      </c>
      <c r="I79" s="42" t="s">
        <v>325</v>
      </c>
      <c r="J79" s="75">
        <v>5.83</v>
      </c>
      <c r="K79" s="406">
        <f t="shared" si="3"/>
        <v>156</v>
      </c>
      <c r="L79" s="76">
        <v>156</v>
      </c>
      <c r="M79" s="77" t="e">
        <f t="shared" si="4"/>
        <v>#DIV/0!</v>
      </c>
      <c r="N79" s="78" t="e">
        <f>IF(L79="nio",0,IF(L79&gt;0,VLOOKUP(H79,'3-Productie normen'!A:N,VLOOKUP(L79,'3-Productie normen'!$B$32:$C$40,2,FALSE),FALSE)))/VLOOKUP(B79,'2-Kosten per locatie'!$B$14:$D$78,3,FALSE)</f>
        <v>#DIV/0!</v>
      </c>
      <c r="O79" s="79"/>
      <c r="Q79" s="43">
        <f t="shared" si="5"/>
        <v>909.48</v>
      </c>
    </row>
    <row r="80" spans="1:17" ht="14.1" hidden="1" customHeight="1">
      <c r="A80" s="57">
        <v>80</v>
      </c>
      <c r="B80" s="73" t="s">
        <v>316</v>
      </c>
      <c r="C80" s="73" t="s">
        <v>333</v>
      </c>
      <c r="D80" s="484" t="s">
        <v>315</v>
      </c>
      <c r="E80" s="47" t="s">
        <v>88</v>
      </c>
      <c r="F80" s="74" t="s">
        <v>271</v>
      </c>
      <c r="G80" s="42" t="s">
        <v>324</v>
      </c>
      <c r="H80" s="42" t="s">
        <v>244</v>
      </c>
      <c r="I80" s="42" t="s">
        <v>273</v>
      </c>
      <c r="J80" s="75">
        <v>4.3099999999999996</v>
      </c>
      <c r="K80" s="406">
        <f t="shared" si="3"/>
        <v>156</v>
      </c>
      <c r="L80" s="76">
        <v>156</v>
      </c>
      <c r="M80" s="77" t="e">
        <f t="shared" si="4"/>
        <v>#DIV/0!</v>
      </c>
      <c r="N80" s="78" t="e">
        <f>IF(L80="nio",0,IF(L80&gt;0,VLOOKUP(H80,'3-Productie normen'!A:N,VLOOKUP(L80,'3-Productie normen'!$B$32:$C$40,2,FALSE),FALSE)))/VLOOKUP(B80,'2-Kosten per locatie'!$B$14:$D$78,3,FALSE)</f>
        <v>#DIV/0!</v>
      </c>
      <c r="O80" s="79"/>
      <c r="Q80" s="43">
        <f t="shared" si="5"/>
        <v>672.3599999999999</v>
      </c>
    </row>
    <row r="81" spans="1:17" ht="14.1" hidden="1" customHeight="1">
      <c r="A81" s="57">
        <v>81</v>
      </c>
      <c r="B81" s="73" t="s">
        <v>316</v>
      </c>
      <c r="C81" s="73" t="s">
        <v>333</v>
      </c>
      <c r="D81" s="484" t="s">
        <v>315</v>
      </c>
      <c r="E81" s="47" t="s">
        <v>88</v>
      </c>
      <c r="F81" s="74" t="s">
        <v>289</v>
      </c>
      <c r="G81" s="42" t="s">
        <v>288</v>
      </c>
      <c r="H81" s="42" t="s">
        <v>244</v>
      </c>
      <c r="I81" s="42" t="s">
        <v>273</v>
      </c>
      <c r="J81" s="75">
        <v>3.27</v>
      </c>
      <c r="K81" s="406">
        <f t="shared" si="3"/>
        <v>156</v>
      </c>
      <c r="L81" s="76">
        <v>156</v>
      </c>
      <c r="M81" s="77" t="e">
        <f t="shared" si="4"/>
        <v>#DIV/0!</v>
      </c>
      <c r="N81" s="78" t="e">
        <f>IF(L81="nio",0,IF(L81&gt;0,VLOOKUP(H81,'3-Productie normen'!A:N,VLOOKUP(L81,'3-Productie normen'!$B$32:$C$40,2,FALSE),FALSE)))/VLOOKUP(B81,'2-Kosten per locatie'!$B$14:$D$78,3,FALSE)</f>
        <v>#DIV/0!</v>
      </c>
      <c r="O81" s="79"/>
      <c r="Q81" s="43">
        <f t="shared" si="5"/>
        <v>510.12</v>
      </c>
    </row>
    <row r="82" spans="1:17" ht="14.1" hidden="1" customHeight="1">
      <c r="A82" s="57">
        <v>82</v>
      </c>
      <c r="B82" s="73" t="s">
        <v>328</v>
      </c>
      <c r="C82" s="73" t="s">
        <v>334</v>
      </c>
      <c r="D82" s="484" t="s">
        <v>327</v>
      </c>
      <c r="E82" s="47" t="s">
        <v>88</v>
      </c>
      <c r="F82" s="74" t="s">
        <v>251</v>
      </c>
      <c r="G82" s="42" t="s">
        <v>335</v>
      </c>
      <c r="H82" s="42" t="s">
        <v>97</v>
      </c>
      <c r="I82" s="42" t="s">
        <v>275</v>
      </c>
      <c r="J82" s="75">
        <v>17.54</v>
      </c>
      <c r="K82" s="406">
        <f t="shared" si="3"/>
        <v>0</v>
      </c>
      <c r="L82" s="482" t="s">
        <v>97</v>
      </c>
      <c r="M82" s="77">
        <f t="shared" si="4"/>
        <v>0</v>
      </c>
      <c r="N82" s="78" t="e">
        <f>IF(L82="nio",0,IF(L82&gt;0,VLOOKUP(H82,'3-Productie normen'!A:N,VLOOKUP(L82,'3-Productie normen'!$B$32:$C$40,2,FALSE),FALSE)))/VLOOKUP(B82,'2-Kosten per locatie'!$B$14:$D$78,3,FALSE)</f>
        <v>#DIV/0!</v>
      </c>
      <c r="O82" s="79"/>
      <c r="Q82" s="43">
        <f t="shared" si="5"/>
        <v>0</v>
      </c>
    </row>
    <row r="83" spans="1:17" ht="14.1" hidden="1" customHeight="1">
      <c r="A83" s="57">
        <v>83</v>
      </c>
      <c r="B83" s="73" t="s">
        <v>328</v>
      </c>
      <c r="C83" s="73" t="s">
        <v>334</v>
      </c>
      <c r="D83" s="484" t="s">
        <v>327</v>
      </c>
      <c r="E83" s="47" t="s">
        <v>88</v>
      </c>
      <c r="F83" s="74" t="s">
        <v>253</v>
      </c>
      <c r="G83" s="42" t="s">
        <v>336</v>
      </c>
      <c r="H83" s="42" t="s">
        <v>97</v>
      </c>
      <c r="I83" s="42" t="s">
        <v>275</v>
      </c>
      <c r="J83" s="75">
        <v>3.65</v>
      </c>
      <c r="K83" s="406">
        <f t="shared" si="3"/>
        <v>0</v>
      </c>
      <c r="L83" s="482" t="s">
        <v>97</v>
      </c>
      <c r="M83" s="77">
        <f t="shared" si="4"/>
        <v>0</v>
      </c>
      <c r="N83" s="78" t="e">
        <f>IF(L83="nio",0,IF(L83&gt;0,VLOOKUP(H83,'3-Productie normen'!A:N,VLOOKUP(L83,'3-Productie normen'!$B$32:$C$40,2,FALSE),FALSE)))/VLOOKUP(B83,'2-Kosten per locatie'!$B$14:$D$78,3,FALSE)</f>
        <v>#DIV/0!</v>
      </c>
      <c r="O83" s="79"/>
      <c r="Q83" s="43">
        <f t="shared" si="5"/>
        <v>0</v>
      </c>
    </row>
    <row r="84" spans="1:17" ht="14.1" hidden="1" customHeight="1">
      <c r="A84" s="57">
        <v>84</v>
      </c>
      <c r="B84" s="73" t="s">
        <v>328</v>
      </c>
      <c r="C84" s="73" t="s">
        <v>334</v>
      </c>
      <c r="D84" s="484" t="s">
        <v>327</v>
      </c>
      <c r="E84" s="47" t="s">
        <v>88</v>
      </c>
      <c r="F84" s="74" t="s">
        <v>255</v>
      </c>
      <c r="G84" s="42" t="s">
        <v>314</v>
      </c>
      <c r="H84" s="42" t="s">
        <v>97</v>
      </c>
      <c r="I84" s="42" t="s">
        <v>275</v>
      </c>
      <c r="J84" s="75">
        <v>5.39</v>
      </c>
      <c r="K84" s="406">
        <f t="shared" si="3"/>
        <v>0</v>
      </c>
      <c r="L84" s="482" t="s">
        <v>97</v>
      </c>
      <c r="M84" s="77">
        <f t="shared" si="4"/>
        <v>0</v>
      </c>
      <c r="N84" s="78" t="e">
        <f>IF(L84="nio",0,IF(L84&gt;0,VLOOKUP(H84,'3-Productie normen'!A:N,VLOOKUP(L84,'3-Productie normen'!$B$32:$C$40,2,FALSE),FALSE)))/VLOOKUP(B84,'2-Kosten per locatie'!$B$14:$D$78,3,FALSE)</f>
        <v>#DIV/0!</v>
      </c>
      <c r="O84" s="79"/>
      <c r="Q84" s="43">
        <f t="shared" si="5"/>
        <v>0</v>
      </c>
    </row>
    <row r="85" spans="1:17" ht="14.1" hidden="1" customHeight="1">
      <c r="A85" s="57">
        <v>85</v>
      </c>
      <c r="B85" s="73" t="s">
        <v>328</v>
      </c>
      <c r="C85" s="73" t="s">
        <v>334</v>
      </c>
      <c r="D85" s="484" t="s">
        <v>327</v>
      </c>
      <c r="E85" s="47" t="s">
        <v>88</v>
      </c>
      <c r="F85" s="74" t="s">
        <v>257</v>
      </c>
      <c r="G85" s="42" t="s">
        <v>337</v>
      </c>
      <c r="H85" s="42" t="s">
        <v>97</v>
      </c>
      <c r="I85" s="42" t="s">
        <v>275</v>
      </c>
      <c r="J85" s="75">
        <v>10.23</v>
      </c>
      <c r="K85" s="406">
        <f t="shared" si="3"/>
        <v>0</v>
      </c>
      <c r="L85" s="482" t="s">
        <v>97</v>
      </c>
      <c r="M85" s="77">
        <f t="shared" si="4"/>
        <v>0</v>
      </c>
      <c r="N85" s="78" t="e">
        <f>IF(L85="nio",0,IF(L85&gt;0,VLOOKUP(H85,'3-Productie normen'!A:N,VLOOKUP(L85,'3-Productie normen'!$B$32:$C$40,2,FALSE),FALSE)))/VLOOKUP(B85,'2-Kosten per locatie'!$B$14:$D$78,3,FALSE)</f>
        <v>#DIV/0!</v>
      </c>
      <c r="O85" s="79"/>
      <c r="Q85" s="43">
        <f t="shared" si="5"/>
        <v>0</v>
      </c>
    </row>
    <row r="86" spans="1:17" ht="14.1" hidden="1" customHeight="1">
      <c r="A86" s="57">
        <v>86</v>
      </c>
      <c r="B86" s="73" t="s">
        <v>328</v>
      </c>
      <c r="C86" s="73" t="s">
        <v>334</v>
      </c>
      <c r="D86" s="484" t="s">
        <v>327</v>
      </c>
      <c r="E86" s="47" t="s">
        <v>88</v>
      </c>
      <c r="F86" s="74" t="s">
        <v>259</v>
      </c>
      <c r="G86" s="42" t="s">
        <v>335</v>
      </c>
      <c r="H86" s="42" t="s">
        <v>97</v>
      </c>
      <c r="I86" s="42" t="s">
        <v>275</v>
      </c>
      <c r="J86" s="75">
        <v>20.99</v>
      </c>
      <c r="K86" s="406">
        <f t="shared" si="3"/>
        <v>0</v>
      </c>
      <c r="L86" s="482" t="s">
        <v>97</v>
      </c>
      <c r="M86" s="77">
        <f t="shared" si="4"/>
        <v>0</v>
      </c>
      <c r="N86" s="78" t="e">
        <f>IF(L86="nio",0,IF(L86&gt;0,VLOOKUP(H86,'3-Productie normen'!A:N,VLOOKUP(L86,'3-Productie normen'!$B$32:$C$40,2,FALSE),FALSE)))/VLOOKUP(B86,'2-Kosten per locatie'!$B$14:$D$78,3,FALSE)</f>
        <v>#DIV/0!</v>
      </c>
      <c r="O86" s="79"/>
      <c r="Q86" s="43">
        <f t="shared" si="5"/>
        <v>0</v>
      </c>
    </row>
    <row r="87" spans="1:17" ht="14.1" hidden="1" customHeight="1">
      <c r="A87" s="57">
        <v>87</v>
      </c>
      <c r="B87" s="73" t="s">
        <v>328</v>
      </c>
      <c r="C87" s="73" t="s">
        <v>334</v>
      </c>
      <c r="D87" s="484" t="s">
        <v>327</v>
      </c>
      <c r="E87" s="47" t="s">
        <v>88</v>
      </c>
      <c r="F87" s="74" t="s">
        <v>261</v>
      </c>
      <c r="G87" s="42" t="s">
        <v>260</v>
      </c>
      <c r="H87" s="42" t="s">
        <v>97</v>
      </c>
      <c r="I87" s="42" t="s">
        <v>275</v>
      </c>
      <c r="J87" s="75">
        <v>15.58</v>
      </c>
      <c r="K87" s="406">
        <f t="shared" si="3"/>
        <v>0</v>
      </c>
      <c r="L87" s="482" t="s">
        <v>97</v>
      </c>
      <c r="M87" s="77">
        <f t="shared" si="4"/>
        <v>0</v>
      </c>
      <c r="N87" s="78" t="e">
        <f>IF(L87="nio",0,IF(L87&gt;0,VLOOKUP(H87,'3-Productie normen'!A:N,VLOOKUP(L87,'3-Productie normen'!$B$32:$C$40,2,FALSE),FALSE)))/VLOOKUP(B87,'2-Kosten per locatie'!$B$14:$D$78,3,FALSE)</f>
        <v>#DIV/0!</v>
      </c>
      <c r="O87" s="79"/>
      <c r="Q87" s="43">
        <f t="shared" si="5"/>
        <v>0</v>
      </c>
    </row>
    <row r="88" spans="1:17" ht="14.1" hidden="1" customHeight="1">
      <c r="A88" s="57">
        <v>88</v>
      </c>
      <c r="B88" s="73" t="s">
        <v>328</v>
      </c>
      <c r="C88" s="73" t="s">
        <v>334</v>
      </c>
      <c r="D88" s="484" t="s">
        <v>327</v>
      </c>
      <c r="E88" s="47" t="s">
        <v>88</v>
      </c>
      <c r="F88" s="74" t="s">
        <v>263</v>
      </c>
      <c r="G88" s="42" t="s">
        <v>310</v>
      </c>
      <c r="H88" s="42" t="s">
        <v>97</v>
      </c>
      <c r="I88" s="42" t="s">
        <v>275</v>
      </c>
      <c r="J88" s="75">
        <v>14.53</v>
      </c>
      <c r="K88" s="406">
        <f t="shared" si="3"/>
        <v>0</v>
      </c>
      <c r="L88" s="482" t="s">
        <v>97</v>
      </c>
      <c r="M88" s="77">
        <f t="shared" si="4"/>
        <v>0</v>
      </c>
      <c r="N88" s="78" t="e">
        <f>IF(L88="nio",0,IF(L88&gt;0,VLOOKUP(H88,'3-Productie normen'!A:N,VLOOKUP(L88,'3-Productie normen'!$B$32:$C$40,2,FALSE),FALSE)))/VLOOKUP(B88,'2-Kosten per locatie'!$B$14:$D$78,3,FALSE)</f>
        <v>#DIV/0!</v>
      </c>
      <c r="O88" s="79"/>
      <c r="Q88" s="43">
        <f t="shared" si="5"/>
        <v>0</v>
      </c>
    </row>
    <row r="89" spans="1:17" ht="14.1" hidden="1" customHeight="1">
      <c r="A89" s="57">
        <v>89</v>
      </c>
      <c r="B89" s="73" t="s">
        <v>328</v>
      </c>
      <c r="C89" s="73" t="s">
        <v>334</v>
      </c>
      <c r="D89" s="484" t="s">
        <v>327</v>
      </c>
      <c r="E89" s="47" t="s">
        <v>88</v>
      </c>
      <c r="F89" s="74" t="s">
        <v>265</v>
      </c>
      <c r="G89" s="42" t="s">
        <v>335</v>
      </c>
      <c r="H89" s="42" t="s">
        <v>97</v>
      </c>
      <c r="I89" s="42" t="s">
        <v>275</v>
      </c>
      <c r="J89" s="75">
        <v>20.7</v>
      </c>
      <c r="K89" s="406">
        <f t="shared" si="3"/>
        <v>0</v>
      </c>
      <c r="L89" s="482" t="s">
        <v>97</v>
      </c>
      <c r="M89" s="77">
        <f t="shared" si="4"/>
        <v>0</v>
      </c>
      <c r="N89" s="78" t="e">
        <f>IF(L89="nio",0,IF(L89&gt;0,VLOOKUP(H89,'3-Productie normen'!A:N,VLOOKUP(L89,'3-Productie normen'!$B$32:$C$40,2,FALSE),FALSE)))/VLOOKUP(B89,'2-Kosten per locatie'!$B$14:$D$78,3,FALSE)</f>
        <v>#DIV/0!</v>
      </c>
      <c r="O89" s="79"/>
      <c r="Q89" s="43">
        <f t="shared" si="5"/>
        <v>0</v>
      </c>
    </row>
    <row r="90" spans="1:17" ht="14.1" hidden="1" customHeight="1">
      <c r="A90" s="57">
        <v>90</v>
      </c>
      <c r="B90" s="73" t="s">
        <v>328</v>
      </c>
      <c r="C90" s="73" t="s">
        <v>334</v>
      </c>
      <c r="D90" s="484" t="s">
        <v>327</v>
      </c>
      <c r="E90" s="47" t="s">
        <v>88</v>
      </c>
      <c r="F90" s="74" t="s">
        <v>267</v>
      </c>
      <c r="G90" s="42" t="s">
        <v>314</v>
      </c>
      <c r="H90" s="42" t="s">
        <v>97</v>
      </c>
      <c r="I90" s="42" t="s">
        <v>275</v>
      </c>
      <c r="J90" s="75">
        <v>2.5</v>
      </c>
      <c r="K90" s="406">
        <f t="shared" si="3"/>
        <v>0</v>
      </c>
      <c r="L90" s="482" t="s">
        <v>97</v>
      </c>
      <c r="M90" s="77">
        <f t="shared" si="4"/>
        <v>0</v>
      </c>
      <c r="N90" s="78" t="e">
        <f>IF(L90="nio",0,IF(L90&gt;0,VLOOKUP(H90,'3-Productie normen'!A:N,VLOOKUP(L90,'3-Productie normen'!$B$32:$C$40,2,FALSE),FALSE)))/VLOOKUP(B90,'2-Kosten per locatie'!$B$14:$D$78,3,FALSE)</f>
        <v>#DIV/0!</v>
      </c>
      <c r="O90" s="79"/>
      <c r="Q90" s="43">
        <f t="shared" si="5"/>
        <v>0</v>
      </c>
    </row>
    <row r="91" spans="1:17" ht="14.1" hidden="1" customHeight="1">
      <c r="A91" s="57">
        <v>91</v>
      </c>
      <c r="B91" s="73" t="s">
        <v>328</v>
      </c>
      <c r="C91" s="73" t="s">
        <v>334</v>
      </c>
      <c r="D91" s="484" t="s">
        <v>327</v>
      </c>
      <c r="E91" s="47" t="s">
        <v>88</v>
      </c>
      <c r="F91" s="74" t="s">
        <v>269</v>
      </c>
      <c r="G91" s="42" t="s">
        <v>335</v>
      </c>
      <c r="H91" s="42" t="s">
        <v>97</v>
      </c>
      <c r="I91" s="42" t="s">
        <v>275</v>
      </c>
      <c r="J91" s="75">
        <v>20.7</v>
      </c>
      <c r="K91" s="406">
        <f t="shared" si="3"/>
        <v>0</v>
      </c>
      <c r="L91" s="482" t="s">
        <v>97</v>
      </c>
      <c r="M91" s="77">
        <f t="shared" si="4"/>
        <v>0</v>
      </c>
      <c r="N91" s="78" t="e">
        <f>IF(L91="nio",0,IF(L91&gt;0,VLOOKUP(H91,'3-Productie normen'!A:N,VLOOKUP(L91,'3-Productie normen'!$B$32:$C$40,2,FALSE),FALSE)))/VLOOKUP(B91,'2-Kosten per locatie'!$B$14:$D$78,3,FALSE)</f>
        <v>#DIV/0!</v>
      </c>
      <c r="O91" s="79"/>
      <c r="Q91" s="43">
        <f t="shared" si="5"/>
        <v>0</v>
      </c>
    </row>
    <row r="92" spans="1:17" ht="14.1" hidden="1" customHeight="1">
      <c r="A92" s="57">
        <v>92</v>
      </c>
      <c r="B92" s="73" t="s">
        <v>328</v>
      </c>
      <c r="C92" s="73" t="s">
        <v>334</v>
      </c>
      <c r="D92" s="484" t="s">
        <v>327</v>
      </c>
      <c r="E92" s="47" t="s">
        <v>88</v>
      </c>
      <c r="F92" s="74" t="s">
        <v>271</v>
      </c>
      <c r="G92" s="42" t="s">
        <v>314</v>
      </c>
      <c r="H92" s="42" t="s">
        <v>97</v>
      </c>
      <c r="I92" s="42" t="s">
        <v>275</v>
      </c>
      <c r="J92" s="75">
        <v>4.24</v>
      </c>
      <c r="K92" s="406">
        <f t="shared" si="3"/>
        <v>0</v>
      </c>
      <c r="L92" s="482" t="s">
        <v>97</v>
      </c>
      <c r="M92" s="77">
        <f t="shared" si="4"/>
        <v>0</v>
      </c>
      <c r="N92" s="78" t="e">
        <f>IF(L92="nio",0,IF(L92&gt;0,VLOOKUP(H92,'3-Productie normen'!A:N,VLOOKUP(L92,'3-Productie normen'!$B$32:$C$40,2,FALSE),FALSE)))/VLOOKUP(B92,'2-Kosten per locatie'!$B$14:$D$78,3,FALSE)</f>
        <v>#DIV/0!</v>
      </c>
      <c r="O92" s="79"/>
      <c r="Q92" s="43">
        <f t="shared" si="5"/>
        <v>0</v>
      </c>
    </row>
    <row r="93" spans="1:17" ht="14.1" hidden="1" customHeight="1">
      <c r="A93" s="57">
        <v>93</v>
      </c>
      <c r="B93" s="73" t="s">
        <v>328</v>
      </c>
      <c r="C93" s="73" t="s">
        <v>334</v>
      </c>
      <c r="D93" s="484" t="s">
        <v>327</v>
      </c>
      <c r="E93" s="47" t="s">
        <v>88</v>
      </c>
      <c r="F93" s="74" t="s">
        <v>289</v>
      </c>
      <c r="G93" s="42" t="s">
        <v>286</v>
      </c>
      <c r="H93" s="42" t="s">
        <v>97</v>
      </c>
      <c r="I93" s="42" t="s">
        <v>275</v>
      </c>
      <c r="J93" s="75">
        <v>1.51</v>
      </c>
      <c r="K93" s="406">
        <f t="shared" si="3"/>
        <v>0</v>
      </c>
      <c r="L93" s="482" t="s">
        <v>97</v>
      </c>
      <c r="M93" s="77">
        <f t="shared" si="4"/>
        <v>0</v>
      </c>
      <c r="N93" s="78" t="e">
        <f>IF(L93="nio",0,IF(L93&gt;0,VLOOKUP(H93,'3-Productie normen'!A:N,VLOOKUP(L93,'3-Productie normen'!$B$32:$C$40,2,FALSE),FALSE)))/VLOOKUP(B93,'2-Kosten per locatie'!$B$14:$D$78,3,FALSE)</f>
        <v>#DIV/0!</v>
      </c>
      <c r="O93" s="79"/>
      <c r="Q93" s="43">
        <f t="shared" si="5"/>
        <v>0</v>
      </c>
    </row>
    <row r="94" spans="1:17" ht="14.1" hidden="1" customHeight="1">
      <c r="A94" s="57">
        <v>94</v>
      </c>
      <c r="B94" s="73" t="s">
        <v>328</v>
      </c>
      <c r="C94" s="73" t="s">
        <v>334</v>
      </c>
      <c r="D94" s="484" t="s">
        <v>327</v>
      </c>
      <c r="E94" s="47" t="s">
        <v>88</v>
      </c>
      <c r="F94" s="74" t="s">
        <v>290</v>
      </c>
      <c r="G94" s="42" t="s">
        <v>338</v>
      </c>
      <c r="H94" s="40" t="s">
        <v>182</v>
      </c>
      <c r="I94" s="42" t="s">
        <v>376</v>
      </c>
      <c r="J94" s="75">
        <v>97.91</v>
      </c>
      <c r="K94" s="406">
        <f t="shared" si="3"/>
        <v>200</v>
      </c>
      <c r="L94" s="76">
        <v>200</v>
      </c>
      <c r="M94" s="77" t="e">
        <f t="shared" si="4"/>
        <v>#DIV/0!</v>
      </c>
      <c r="N94" s="78" t="e">
        <f>IF(L94="nio",0,IF(L94&gt;0,VLOOKUP(H94,'3-Productie normen'!A:N,VLOOKUP(L94,'3-Productie normen'!$B$32:$C$40,2,FALSE),FALSE)))/VLOOKUP(B94,'2-Kosten per locatie'!$B$14:$D$78,3,FALSE)</f>
        <v>#DIV/0!</v>
      </c>
      <c r="O94" s="79"/>
      <c r="Q94" s="43">
        <f t="shared" si="5"/>
        <v>19582</v>
      </c>
    </row>
    <row r="95" spans="1:17" ht="14.1" hidden="1" customHeight="1">
      <c r="A95" s="57">
        <v>95</v>
      </c>
      <c r="B95" s="73" t="s">
        <v>328</v>
      </c>
      <c r="C95" s="73" t="s">
        <v>334</v>
      </c>
      <c r="D95" s="484" t="s">
        <v>327</v>
      </c>
      <c r="E95" s="47" t="s">
        <v>88</v>
      </c>
      <c r="F95" s="74" t="s">
        <v>291</v>
      </c>
      <c r="G95" s="42" t="s">
        <v>314</v>
      </c>
      <c r="H95" s="42" t="s">
        <v>97</v>
      </c>
      <c r="I95" s="42" t="s">
        <v>275</v>
      </c>
      <c r="J95" s="75">
        <v>6.39</v>
      </c>
      <c r="K95" s="406">
        <f t="shared" si="3"/>
        <v>0</v>
      </c>
      <c r="L95" s="482" t="s">
        <v>97</v>
      </c>
      <c r="M95" s="77">
        <f t="shared" si="4"/>
        <v>0</v>
      </c>
      <c r="N95" s="78" t="e">
        <f>IF(L95="nio",0,IF(L95&gt;0,VLOOKUP(H95,'3-Productie normen'!A:N,VLOOKUP(L95,'3-Productie normen'!$B$32:$C$40,2,FALSE),FALSE)))/VLOOKUP(B95,'2-Kosten per locatie'!$B$14:$D$78,3,FALSE)</f>
        <v>#DIV/0!</v>
      </c>
      <c r="O95" s="79"/>
      <c r="Q95" s="43">
        <f t="shared" si="5"/>
        <v>0</v>
      </c>
    </row>
    <row r="96" spans="1:17" ht="14.1" hidden="1" customHeight="1">
      <c r="A96" s="57">
        <v>96</v>
      </c>
      <c r="B96" s="73" t="s">
        <v>328</v>
      </c>
      <c r="C96" s="73" t="s">
        <v>334</v>
      </c>
      <c r="D96" s="484" t="s">
        <v>327</v>
      </c>
      <c r="E96" s="47" t="s">
        <v>88</v>
      </c>
      <c r="F96" s="74" t="s">
        <v>292</v>
      </c>
      <c r="G96" s="42" t="s">
        <v>335</v>
      </c>
      <c r="H96" s="40" t="s">
        <v>179</v>
      </c>
      <c r="I96" s="42" t="s">
        <v>377</v>
      </c>
      <c r="J96" s="75">
        <v>12.47</v>
      </c>
      <c r="K96" s="406">
        <f t="shared" si="3"/>
        <v>200</v>
      </c>
      <c r="L96" s="76">
        <v>200</v>
      </c>
      <c r="M96" s="77" t="e">
        <f t="shared" si="4"/>
        <v>#DIV/0!</v>
      </c>
      <c r="N96" s="78" t="e">
        <f>IF(L96="nio",0,IF(L96&gt;0,VLOOKUP(H96,'3-Productie normen'!A:N,VLOOKUP(L96,'3-Productie normen'!$B$32:$C$40,2,FALSE),FALSE)))/VLOOKUP(B96,'2-Kosten per locatie'!$B$14:$D$78,3,FALSE)</f>
        <v>#DIV/0!</v>
      </c>
      <c r="O96" s="79"/>
      <c r="Q96" s="43">
        <f t="shared" si="5"/>
        <v>2494</v>
      </c>
    </row>
    <row r="97" spans="1:17" ht="14.1" hidden="1" customHeight="1">
      <c r="A97" s="57">
        <v>97</v>
      </c>
      <c r="B97" s="73" t="s">
        <v>328</v>
      </c>
      <c r="C97" s="73" t="s">
        <v>334</v>
      </c>
      <c r="D97" s="484" t="s">
        <v>327</v>
      </c>
      <c r="E97" s="47" t="s">
        <v>88</v>
      </c>
      <c r="F97" s="74" t="s">
        <v>294</v>
      </c>
      <c r="G97" s="42" t="s">
        <v>339</v>
      </c>
      <c r="H97" s="42" t="s">
        <v>97</v>
      </c>
      <c r="I97" s="42" t="s">
        <v>275</v>
      </c>
      <c r="J97" s="75">
        <v>77.23</v>
      </c>
      <c r="K97" s="406">
        <f t="shared" si="3"/>
        <v>0</v>
      </c>
      <c r="L97" s="482" t="s">
        <v>97</v>
      </c>
      <c r="M97" s="77">
        <f t="shared" si="4"/>
        <v>0</v>
      </c>
      <c r="N97" s="78" t="e">
        <f>IF(L97="nio",0,IF(L97&gt;0,VLOOKUP(H97,'3-Productie normen'!A:N,VLOOKUP(L97,'3-Productie normen'!$B$32:$C$40,2,FALSE),FALSE)))/VLOOKUP(B97,'2-Kosten per locatie'!$B$14:$D$78,3,FALSE)</f>
        <v>#DIV/0!</v>
      </c>
      <c r="O97" s="79"/>
      <c r="Q97" s="43">
        <f t="shared" si="5"/>
        <v>0</v>
      </c>
    </row>
    <row r="98" spans="1:17" ht="14.1" hidden="1" customHeight="1">
      <c r="A98" s="57">
        <v>98</v>
      </c>
      <c r="B98" s="73" t="s">
        <v>328</v>
      </c>
      <c r="C98" s="73" t="s">
        <v>334</v>
      </c>
      <c r="D98" s="484" t="s">
        <v>327</v>
      </c>
      <c r="E98" s="47" t="s">
        <v>88</v>
      </c>
      <c r="F98" s="74" t="s">
        <v>295</v>
      </c>
      <c r="G98" s="42" t="s">
        <v>340</v>
      </c>
      <c r="H98" s="42" t="s">
        <v>244</v>
      </c>
      <c r="I98" s="42" t="s">
        <v>376</v>
      </c>
      <c r="J98" s="75">
        <v>55.64</v>
      </c>
      <c r="K98" s="406">
        <f t="shared" si="3"/>
        <v>200</v>
      </c>
      <c r="L98" s="76">
        <v>200</v>
      </c>
      <c r="M98" s="77" t="e">
        <f t="shared" si="4"/>
        <v>#DIV/0!</v>
      </c>
      <c r="N98" s="78" t="e">
        <f>IF(L98="nio",0,IF(L98&gt;0,VLOOKUP(H98,'3-Productie normen'!A:N,VLOOKUP(L98,'3-Productie normen'!$B$32:$C$40,2,FALSE),FALSE)))/VLOOKUP(B98,'2-Kosten per locatie'!$B$14:$D$78,3,FALSE)</f>
        <v>#DIV/0!</v>
      </c>
      <c r="O98" s="79"/>
      <c r="Q98" s="43">
        <f t="shared" si="5"/>
        <v>11128</v>
      </c>
    </row>
    <row r="99" spans="1:17" ht="14.1" hidden="1" customHeight="1">
      <c r="A99" s="57">
        <v>99</v>
      </c>
      <c r="B99" s="73" t="s">
        <v>328</v>
      </c>
      <c r="C99" s="73" t="s">
        <v>334</v>
      </c>
      <c r="D99" s="484" t="s">
        <v>327</v>
      </c>
      <c r="E99" s="47" t="s">
        <v>88</v>
      </c>
      <c r="F99" s="74" t="s">
        <v>341</v>
      </c>
      <c r="G99" s="42" t="s">
        <v>314</v>
      </c>
      <c r="H99" s="42" t="s">
        <v>97</v>
      </c>
      <c r="I99" s="42" t="s">
        <v>275</v>
      </c>
      <c r="J99" s="75">
        <v>18.899999999999999</v>
      </c>
      <c r="K99" s="406">
        <f t="shared" si="3"/>
        <v>0</v>
      </c>
      <c r="L99" s="482" t="s">
        <v>97</v>
      </c>
      <c r="M99" s="77">
        <f t="shared" si="4"/>
        <v>0</v>
      </c>
      <c r="N99" s="78" t="e">
        <f>IF(L99="nio",0,IF(L99&gt;0,VLOOKUP(H99,'3-Productie normen'!A:N,VLOOKUP(L99,'3-Productie normen'!$B$32:$C$40,2,FALSE),FALSE)))/VLOOKUP(B99,'2-Kosten per locatie'!$B$14:$D$78,3,FALSE)</f>
        <v>#DIV/0!</v>
      </c>
      <c r="O99" s="79"/>
      <c r="Q99" s="43">
        <f t="shared" si="5"/>
        <v>0</v>
      </c>
    </row>
    <row r="100" spans="1:17" ht="14.1" hidden="1" customHeight="1">
      <c r="A100" s="57">
        <v>100</v>
      </c>
      <c r="B100" s="73" t="s">
        <v>328</v>
      </c>
      <c r="C100" s="73" t="s">
        <v>334</v>
      </c>
      <c r="D100" s="484" t="s">
        <v>327</v>
      </c>
      <c r="E100" s="47" t="s">
        <v>88</v>
      </c>
      <c r="F100" s="74" t="s">
        <v>342</v>
      </c>
      <c r="G100" s="42" t="s">
        <v>343</v>
      </c>
      <c r="H100" s="42" t="s">
        <v>177</v>
      </c>
      <c r="I100" s="42" t="s">
        <v>377</v>
      </c>
      <c r="J100" s="75">
        <v>14.57</v>
      </c>
      <c r="K100" s="406">
        <f t="shared" si="3"/>
        <v>200</v>
      </c>
      <c r="L100" s="76">
        <v>200</v>
      </c>
      <c r="M100" s="77" t="e">
        <f t="shared" si="4"/>
        <v>#DIV/0!</v>
      </c>
      <c r="N100" s="78" t="e">
        <f>IF(L100="nio",0,IF(L100&gt;0,VLOOKUP(H100,'3-Productie normen'!A:N,VLOOKUP(L100,'3-Productie normen'!$B$32:$C$40,2,FALSE),FALSE)))/VLOOKUP(B100,'2-Kosten per locatie'!$B$14:$D$78,3,FALSE)</f>
        <v>#DIV/0!</v>
      </c>
      <c r="O100" s="79"/>
      <c r="Q100" s="43">
        <f t="shared" si="5"/>
        <v>2914</v>
      </c>
    </row>
    <row r="101" spans="1:17" ht="14.1" hidden="1" customHeight="1">
      <c r="A101" s="57">
        <v>101</v>
      </c>
      <c r="B101" s="73" t="s">
        <v>328</v>
      </c>
      <c r="C101" s="73" t="s">
        <v>334</v>
      </c>
      <c r="D101" s="484" t="s">
        <v>327</v>
      </c>
      <c r="E101" s="47" t="s">
        <v>88</v>
      </c>
      <c r="F101" s="74" t="s">
        <v>344</v>
      </c>
      <c r="G101" s="42" t="s">
        <v>314</v>
      </c>
      <c r="H101" s="42" t="s">
        <v>97</v>
      </c>
      <c r="I101" s="42" t="s">
        <v>275</v>
      </c>
      <c r="J101" s="75">
        <v>2.95</v>
      </c>
      <c r="K101" s="406">
        <f t="shared" si="3"/>
        <v>0</v>
      </c>
      <c r="L101" s="482" t="s">
        <v>97</v>
      </c>
      <c r="M101" s="77">
        <f t="shared" si="4"/>
        <v>0</v>
      </c>
      <c r="N101" s="78" t="e">
        <f>IF(L101="nio",0,IF(L101&gt;0,VLOOKUP(H101,'3-Productie normen'!A:N,VLOOKUP(L101,'3-Productie normen'!$B$32:$C$40,2,FALSE),FALSE)))/VLOOKUP(B101,'2-Kosten per locatie'!$B$14:$D$78,3,FALSE)</f>
        <v>#DIV/0!</v>
      </c>
      <c r="O101" s="79"/>
      <c r="Q101" s="43">
        <f t="shared" si="5"/>
        <v>0</v>
      </c>
    </row>
    <row r="102" spans="1:17" ht="14.1" hidden="1" customHeight="1">
      <c r="A102" s="57">
        <v>102</v>
      </c>
      <c r="B102" s="73" t="s">
        <v>328</v>
      </c>
      <c r="C102" s="73" t="s">
        <v>334</v>
      </c>
      <c r="D102" s="484" t="s">
        <v>327</v>
      </c>
      <c r="E102" s="47" t="s">
        <v>88</v>
      </c>
      <c r="F102" s="74" t="s">
        <v>345</v>
      </c>
      <c r="G102" s="42" t="s">
        <v>314</v>
      </c>
      <c r="H102" s="42" t="s">
        <v>97</v>
      </c>
      <c r="I102" s="42" t="s">
        <v>275</v>
      </c>
      <c r="J102" s="75">
        <v>2.95</v>
      </c>
      <c r="K102" s="406">
        <f t="shared" si="3"/>
        <v>0</v>
      </c>
      <c r="L102" s="482" t="s">
        <v>97</v>
      </c>
      <c r="M102" s="77">
        <f t="shared" si="4"/>
        <v>0</v>
      </c>
      <c r="N102" s="78" t="e">
        <f>IF(L102="nio",0,IF(L102&gt;0,VLOOKUP(H102,'3-Productie normen'!A:N,VLOOKUP(L102,'3-Productie normen'!$B$32:$C$40,2,FALSE),FALSE)))/VLOOKUP(B102,'2-Kosten per locatie'!$B$14:$D$78,3,FALSE)</f>
        <v>#DIV/0!</v>
      </c>
      <c r="O102" s="79"/>
      <c r="Q102" s="43">
        <f t="shared" si="5"/>
        <v>0</v>
      </c>
    </row>
    <row r="103" spans="1:17" ht="14.1" hidden="1" customHeight="1">
      <c r="A103" s="57">
        <v>103</v>
      </c>
      <c r="B103" s="73" t="s">
        <v>328</v>
      </c>
      <c r="C103" s="73" t="s">
        <v>334</v>
      </c>
      <c r="D103" s="484" t="s">
        <v>327</v>
      </c>
      <c r="E103" s="47" t="s">
        <v>88</v>
      </c>
      <c r="F103" s="74" t="s">
        <v>346</v>
      </c>
      <c r="G103" s="42" t="s">
        <v>314</v>
      </c>
      <c r="H103" s="42" t="s">
        <v>97</v>
      </c>
      <c r="I103" s="42" t="s">
        <v>275</v>
      </c>
      <c r="J103" s="75">
        <v>2.95</v>
      </c>
      <c r="K103" s="406">
        <f t="shared" si="3"/>
        <v>0</v>
      </c>
      <c r="L103" s="482" t="s">
        <v>97</v>
      </c>
      <c r="M103" s="77">
        <f t="shared" si="4"/>
        <v>0</v>
      </c>
      <c r="N103" s="78" t="e">
        <f>IF(L103="nio",0,IF(L103&gt;0,VLOOKUP(H103,'3-Productie normen'!A:N,VLOOKUP(L103,'3-Productie normen'!$B$32:$C$40,2,FALSE),FALSE)))/VLOOKUP(B103,'2-Kosten per locatie'!$B$14:$D$78,3,FALSE)</f>
        <v>#DIV/0!</v>
      </c>
      <c r="O103" s="79"/>
      <c r="Q103" s="43">
        <f t="shared" si="5"/>
        <v>0</v>
      </c>
    </row>
    <row r="104" spans="1:17" ht="14.1" hidden="1" customHeight="1">
      <c r="A104" s="57">
        <v>104</v>
      </c>
      <c r="B104" s="73" t="s">
        <v>328</v>
      </c>
      <c r="C104" s="73" t="s">
        <v>334</v>
      </c>
      <c r="D104" s="484" t="s">
        <v>327</v>
      </c>
      <c r="E104" s="47" t="s">
        <v>88</v>
      </c>
      <c r="F104" s="74" t="s">
        <v>347</v>
      </c>
      <c r="G104" s="42" t="s">
        <v>336</v>
      </c>
      <c r="H104" s="42" t="s">
        <v>17</v>
      </c>
      <c r="I104" s="42" t="s">
        <v>378</v>
      </c>
      <c r="J104" s="75">
        <v>5.55</v>
      </c>
      <c r="K104" s="406">
        <f t="shared" si="3"/>
        <v>200</v>
      </c>
      <c r="L104" s="76">
        <v>200</v>
      </c>
      <c r="M104" s="77" t="e">
        <f t="shared" si="4"/>
        <v>#DIV/0!</v>
      </c>
      <c r="N104" s="78" t="e">
        <f>IF(L104="nio",0,IF(L104&gt;0,VLOOKUP(H104,'3-Productie normen'!A:N,VLOOKUP(L104,'3-Productie normen'!$B$32:$C$40,2,FALSE),FALSE)))/VLOOKUP(B104,'2-Kosten per locatie'!$B$14:$D$78,3,FALSE)</f>
        <v>#DIV/0!</v>
      </c>
      <c r="O104" s="79"/>
      <c r="Q104" s="43">
        <f t="shared" si="5"/>
        <v>1110</v>
      </c>
    </row>
    <row r="105" spans="1:17" ht="14.1" hidden="1" customHeight="1">
      <c r="A105" s="57">
        <v>105</v>
      </c>
      <c r="B105" s="73" t="s">
        <v>328</v>
      </c>
      <c r="C105" s="73" t="s">
        <v>334</v>
      </c>
      <c r="D105" s="484" t="s">
        <v>327</v>
      </c>
      <c r="E105" s="47" t="s">
        <v>88</v>
      </c>
      <c r="F105" s="74" t="s">
        <v>348</v>
      </c>
      <c r="G105" s="42" t="s">
        <v>349</v>
      </c>
      <c r="H105" s="42" t="s">
        <v>244</v>
      </c>
      <c r="I105" s="42" t="s">
        <v>376</v>
      </c>
      <c r="J105" s="75">
        <v>7.54</v>
      </c>
      <c r="K105" s="406">
        <f t="shared" si="3"/>
        <v>200</v>
      </c>
      <c r="L105" s="76">
        <v>200</v>
      </c>
      <c r="M105" s="77" t="e">
        <f t="shared" si="4"/>
        <v>#DIV/0!</v>
      </c>
      <c r="N105" s="78" t="e">
        <f>IF(L105="nio",0,IF(L105&gt;0,VLOOKUP(H105,'3-Productie normen'!A:N,VLOOKUP(L105,'3-Productie normen'!$B$32:$C$40,2,FALSE),FALSE)))/VLOOKUP(B105,'2-Kosten per locatie'!$B$14:$D$78,3,FALSE)</f>
        <v>#DIV/0!</v>
      </c>
      <c r="O105" s="79"/>
      <c r="Q105" s="43">
        <f t="shared" si="5"/>
        <v>1508</v>
      </c>
    </row>
    <row r="106" spans="1:17" ht="14.1" hidden="1" customHeight="1">
      <c r="A106" s="57">
        <v>106</v>
      </c>
      <c r="B106" s="73" t="s">
        <v>328</v>
      </c>
      <c r="C106" s="73" t="s">
        <v>334</v>
      </c>
      <c r="D106" s="484" t="s">
        <v>327</v>
      </c>
      <c r="E106" s="47" t="s">
        <v>88</v>
      </c>
      <c r="F106" s="74" t="s">
        <v>350</v>
      </c>
      <c r="G106" s="42" t="s">
        <v>314</v>
      </c>
      <c r="H106" s="42" t="s">
        <v>97</v>
      </c>
      <c r="I106" s="42" t="s">
        <v>275</v>
      </c>
      <c r="J106" s="75">
        <v>8</v>
      </c>
      <c r="K106" s="406">
        <f t="shared" si="3"/>
        <v>0</v>
      </c>
      <c r="L106" s="482" t="s">
        <v>97</v>
      </c>
      <c r="M106" s="77">
        <f t="shared" si="4"/>
        <v>0</v>
      </c>
      <c r="N106" s="78" t="e">
        <f>IF(L106="nio",0,IF(L106&gt;0,VLOOKUP(H106,'3-Productie normen'!A:N,VLOOKUP(L106,'3-Productie normen'!$B$32:$C$40,2,FALSE),FALSE)))/VLOOKUP(B106,'2-Kosten per locatie'!$B$14:$D$78,3,FALSE)</f>
        <v>#DIV/0!</v>
      </c>
      <c r="O106" s="79"/>
      <c r="Q106" s="43">
        <f t="shared" si="5"/>
        <v>0</v>
      </c>
    </row>
    <row r="107" spans="1:17" ht="14.1" hidden="1" customHeight="1">
      <c r="A107" s="57">
        <v>107</v>
      </c>
      <c r="B107" s="73" t="s">
        <v>328</v>
      </c>
      <c r="C107" s="73" t="s">
        <v>334</v>
      </c>
      <c r="D107" s="484" t="s">
        <v>327</v>
      </c>
      <c r="E107" s="47" t="s">
        <v>88</v>
      </c>
      <c r="F107" s="74" t="s">
        <v>351</v>
      </c>
      <c r="G107" s="42" t="s">
        <v>343</v>
      </c>
      <c r="H107" s="42" t="s">
        <v>177</v>
      </c>
      <c r="I107" s="42" t="s">
        <v>377</v>
      </c>
      <c r="J107" s="75">
        <v>14.5</v>
      </c>
      <c r="K107" s="406">
        <f t="shared" si="3"/>
        <v>200</v>
      </c>
      <c r="L107" s="76">
        <v>200</v>
      </c>
      <c r="M107" s="77" t="e">
        <f t="shared" si="4"/>
        <v>#DIV/0!</v>
      </c>
      <c r="N107" s="78" t="e">
        <f>IF(L107="nio",0,IF(L107&gt;0,VLOOKUP(H107,'3-Productie normen'!A:N,VLOOKUP(L107,'3-Productie normen'!$B$32:$C$40,2,FALSE),FALSE)))/VLOOKUP(B107,'2-Kosten per locatie'!$B$14:$D$78,3,FALSE)</f>
        <v>#DIV/0!</v>
      </c>
      <c r="O107" s="79"/>
      <c r="Q107" s="43">
        <f t="shared" si="5"/>
        <v>2900</v>
      </c>
    </row>
    <row r="108" spans="1:17" ht="14.1" hidden="1" customHeight="1">
      <c r="A108" s="57">
        <v>108</v>
      </c>
      <c r="B108" s="73" t="s">
        <v>328</v>
      </c>
      <c r="C108" s="73" t="s">
        <v>334</v>
      </c>
      <c r="D108" s="484" t="s">
        <v>327</v>
      </c>
      <c r="E108" s="47" t="s">
        <v>88</v>
      </c>
      <c r="F108" s="74" t="s">
        <v>352</v>
      </c>
      <c r="G108" s="42" t="s">
        <v>336</v>
      </c>
      <c r="H108" s="42" t="s">
        <v>17</v>
      </c>
      <c r="I108" s="42" t="s">
        <v>378</v>
      </c>
      <c r="J108" s="75">
        <v>3.3</v>
      </c>
      <c r="K108" s="406">
        <f t="shared" si="3"/>
        <v>200</v>
      </c>
      <c r="L108" s="76">
        <v>200</v>
      </c>
      <c r="M108" s="77" t="e">
        <f t="shared" si="4"/>
        <v>#DIV/0!</v>
      </c>
      <c r="N108" s="78" t="e">
        <f>IF(L108="nio",0,IF(L108&gt;0,VLOOKUP(H108,'3-Productie normen'!A:N,VLOOKUP(L108,'3-Productie normen'!$B$32:$C$40,2,FALSE),FALSE)))/VLOOKUP(B108,'2-Kosten per locatie'!$B$14:$D$78,3,FALSE)</f>
        <v>#DIV/0!</v>
      </c>
      <c r="O108" s="79"/>
      <c r="Q108" s="43">
        <f t="shared" si="5"/>
        <v>660</v>
      </c>
    </row>
    <row r="109" spans="1:17" ht="14.1" hidden="1" customHeight="1">
      <c r="A109" s="57">
        <v>109</v>
      </c>
      <c r="B109" s="73" t="s">
        <v>328</v>
      </c>
      <c r="C109" s="73" t="s">
        <v>334</v>
      </c>
      <c r="D109" s="484" t="s">
        <v>327</v>
      </c>
      <c r="E109" s="47" t="s">
        <v>88</v>
      </c>
      <c r="F109" s="74" t="s">
        <v>353</v>
      </c>
      <c r="G109" s="42" t="s">
        <v>354</v>
      </c>
      <c r="H109" s="42" t="s">
        <v>17</v>
      </c>
      <c r="I109" s="42" t="s">
        <v>378</v>
      </c>
      <c r="J109" s="75">
        <v>3.6</v>
      </c>
      <c r="K109" s="406">
        <f t="shared" si="3"/>
        <v>200</v>
      </c>
      <c r="L109" s="76">
        <v>200</v>
      </c>
      <c r="M109" s="77" t="e">
        <f t="shared" si="4"/>
        <v>#DIV/0!</v>
      </c>
      <c r="N109" s="78" t="e">
        <f>IF(L109="nio",0,IF(L109&gt;0,VLOOKUP(H109,'3-Productie normen'!A:N,VLOOKUP(L109,'3-Productie normen'!$B$32:$C$40,2,FALSE),FALSE)))/VLOOKUP(B109,'2-Kosten per locatie'!$B$14:$D$78,3,FALSE)</f>
        <v>#DIV/0!</v>
      </c>
      <c r="O109" s="79"/>
      <c r="Q109" s="43">
        <f t="shared" si="5"/>
        <v>720</v>
      </c>
    </row>
    <row r="110" spans="1:17" ht="14.1" hidden="1" customHeight="1">
      <c r="A110" s="57">
        <v>110</v>
      </c>
      <c r="B110" s="73" t="s">
        <v>328</v>
      </c>
      <c r="C110" s="73" t="s">
        <v>334</v>
      </c>
      <c r="D110" s="484" t="s">
        <v>327</v>
      </c>
      <c r="E110" s="47" t="s">
        <v>88</v>
      </c>
      <c r="F110" s="74" t="s">
        <v>355</v>
      </c>
      <c r="G110" s="42" t="s">
        <v>314</v>
      </c>
      <c r="H110" s="42" t="s">
        <v>97</v>
      </c>
      <c r="I110" s="42" t="s">
        <v>275</v>
      </c>
      <c r="J110" s="75">
        <v>6.55</v>
      </c>
      <c r="K110" s="406">
        <f t="shared" si="3"/>
        <v>0</v>
      </c>
      <c r="L110" s="482" t="s">
        <v>97</v>
      </c>
      <c r="M110" s="77">
        <f t="shared" si="4"/>
        <v>0</v>
      </c>
      <c r="N110" s="78" t="e">
        <f>IF(L110="nio",0,IF(L110&gt;0,VLOOKUP(H110,'3-Productie normen'!A:N,VLOOKUP(L110,'3-Productie normen'!$B$32:$C$40,2,FALSE),FALSE)))/VLOOKUP(B110,'2-Kosten per locatie'!$B$14:$D$78,3,FALSE)</f>
        <v>#DIV/0!</v>
      </c>
      <c r="O110" s="79"/>
      <c r="Q110" s="43">
        <f t="shared" si="5"/>
        <v>0</v>
      </c>
    </row>
    <row r="111" spans="1:17" ht="14.1" hidden="1" customHeight="1">
      <c r="A111" s="57">
        <v>111</v>
      </c>
      <c r="B111" s="73" t="s">
        <v>328</v>
      </c>
      <c r="C111" s="73" t="s">
        <v>334</v>
      </c>
      <c r="D111" s="484" t="s">
        <v>327</v>
      </c>
      <c r="E111" s="47" t="s">
        <v>88</v>
      </c>
      <c r="F111" s="74" t="s">
        <v>356</v>
      </c>
      <c r="G111" s="42" t="s">
        <v>357</v>
      </c>
      <c r="H111" s="42" t="s">
        <v>1</v>
      </c>
      <c r="I111" s="42" t="s">
        <v>378</v>
      </c>
      <c r="J111" s="75">
        <v>27.6</v>
      </c>
      <c r="K111" s="406">
        <f t="shared" si="3"/>
        <v>200</v>
      </c>
      <c r="L111" s="76">
        <v>200</v>
      </c>
      <c r="M111" s="77" t="e">
        <f t="shared" si="4"/>
        <v>#DIV/0!</v>
      </c>
      <c r="N111" s="78" t="e">
        <f>IF(L111="nio",0,IF(L111&gt;0,VLOOKUP(H111,'3-Productie normen'!A:N,VLOOKUP(L111,'3-Productie normen'!$B$32:$C$40,2,FALSE),FALSE)))/VLOOKUP(B111,'2-Kosten per locatie'!$B$14:$D$78,3,FALSE)</f>
        <v>#DIV/0!</v>
      </c>
      <c r="O111" s="79"/>
      <c r="Q111" s="43">
        <f t="shared" si="5"/>
        <v>5520</v>
      </c>
    </row>
    <row r="112" spans="1:17" ht="14.1" hidden="1" customHeight="1">
      <c r="A112" s="57">
        <v>112</v>
      </c>
      <c r="B112" s="73" t="s">
        <v>328</v>
      </c>
      <c r="C112" s="73" t="s">
        <v>334</v>
      </c>
      <c r="D112" s="484" t="s">
        <v>327</v>
      </c>
      <c r="E112" s="47" t="s">
        <v>88</v>
      </c>
      <c r="F112" s="74" t="s">
        <v>358</v>
      </c>
      <c r="G112" s="42" t="s">
        <v>359</v>
      </c>
      <c r="H112" s="42" t="s">
        <v>181</v>
      </c>
      <c r="I112" s="42" t="s">
        <v>274</v>
      </c>
      <c r="J112" s="75">
        <v>252</v>
      </c>
      <c r="K112" s="406">
        <f t="shared" si="3"/>
        <v>200</v>
      </c>
      <c r="L112" s="76">
        <v>200</v>
      </c>
      <c r="M112" s="77" t="e">
        <f t="shared" si="4"/>
        <v>#DIV/0!</v>
      </c>
      <c r="N112" s="78" t="e">
        <f>IF(L112="nio",0,IF(L112&gt;0,VLOOKUP(H112,'3-Productie normen'!A:N,VLOOKUP(L112,'3-Productie normen'!$B$32:$C$40,2,FALSE),FALSE)))/VLOOKUP(B112,'2-Kosten per locatie'!$B$14:$D$78,3,FALSE)</f>
        <v>#DIV/0!</v>
      </c>
      <c r="O112" s="79"/>
      <c r="Q112" s="43">
        <f t="shared" si="5"/>
        <v>50400</v>
      </c>
    </row>
    <row r="113" spans="1:17" ht="14.1" hidden="1" customHeight="1">
      <c r="A113" s="57">
        <v>113</v>
      </c>
      <c r="B113" s="73" t="s">
        <v>328</v>
      </c>
      <c r="C113" s="73" t="s">
        <v>334</v>
      </c>
      <c r="D113" s="484" t="s">
        <v>327</v>
      </c>
      <c r="E113" s="47" t="s">
        <v>88</v>
      </c>
      <c r="F113" s="74" t="s">
        <v>360</v>
      </c>
      <c r="G113" s="42" t="s">
        <v>336</v>
      </c>
      <c r="H113" s="42" t="s">
        <v>17</v>
      </c>
      <c r="I113" s="42" t="s">
        <v>378</v>
      </c>
      <c r="J113" s="75">
        <v>1.2</v>
      </c>
      <c r="K113" s="406">
        <f t="shared" si="3"/>
        <v>200</v>
      </c>
      <c r="L113" s="76">
        <v>200</v>
      </c>
      <c r="M113" s="77" t="e">
        <f t="shared" si="4"/>
        <v>#DIV/0!</v>
      </c>
      <c r="N113" s="78" t="e">
        <f>IF(L113="nio",0,IF(L113&gt;0,VLOOKUP(H113,'3-Productie normen'!A:N,VLOOKUP(L113,'3-Productie normen'!$B$32:$C$40,2,FALSE),FALSE)))/VLOOKUP(B113,'2-Kosten per locatie'!$B$14:$D$78,3,FALSE)</f>
        <v>#DIV/0!</v>
      </c>
      <c r="O113" s="79"/>
      <c r="Q113" s="43">
        <f t="shared" si="5"/>
        <v>240</v>
      </c>
    </row>
    <row r="114" spans="1:17" ht="14.1" hidden="1" customHeight="1">
      <c r="A114" s="57">
        <v>114</v>
      </c>
      <c r="B114" s="73" t="s">
        <v>328</v>
      </c>
      <c r="C114" s="73" t="s">
        <v>334</v>
      </c>
      <c r="D114" s="484" t="s">
        <v>327</v>
      </c>
      <c r="E114" s="47" t="s">
        <v>88</v>
      </c>
      <c r="F114" s="74" t="s">
        <v>361</v>
      </c>
      <c r="G114" s="42" t="s">
        <v>312</v>
      </c>
      <c r="H114" s="42" t="s">
        <v>97</v>
      </c>
      <c r="I114" s="42" t="s">
        <v>297</v>
      </c>
      <c r="J114" s="75">
        <v>2.4700000000000002</v>
      </c>
      <c r="K114" s="406">
        <f t="shared" si="3"/>
        <v>0</v>
      </c>
      <c r="L114" s="482" t="s">
        <v>97</v>
      </c>
      <c r="M114" s="77">
        <f t="shared" si="4"/>
        <v>0</v>
      </c>
      <c r="N114" s="78" t="e">
        <f>IF(L114="nio",0,IF(L114&gt;0,VLOOKUP(H114,'3-Productie normen'!A:N,VLOOKUP(L114,'3-Productie normen'!$B$32:$C$40,2,FALSE),FALSE)))/VLOOKUP(B114,'2-Kosten per locatie'!$B$14:$D$78,3,FALSE)</f>
        <v>#DIV/0!</v>
      </c>
      <c r="O114" s="79"/>
      <c r="Q114" s="43">
        <f t="shared" si="5"/>
        <v>0</v>
      </c>
    </row>
    <row r="115" spans="1:17" ht="14.1" hidden="1" customHeight="1">
      <c r="A115" s="57">
        <v>115</v>
      </c>
      <c r="B115" s="73" t="s">
        <v>328</v>
      </c>
      <c r="C115" s="73" t="s">
        <v>334</v>
      </c>
      <c r="D115" s="484" t="s">
        <v>327</v>
      </c>
      <c r="E115" s="47" t="s">
        <v>88</v>
      </c>
      <c r="F115" s="74" t="s">
        <v>362</v>
      </c>
      <c r="G115" s="42" t="s">
        <v>363</v>
      </c>
      <c r="H115" s="42" t="s">
        <v>278</v>
      </c>
      <c r="I115" s="42" t="s">
        <v>378</v>
      </c>
      <c r="J115" s="75">
        <v>12.07</v>
      </c>
      <c r="K115" s="406">
        <f t="shared" si="3"/>
        <v>200</v>
      </c>
      <c r="L115" s="76">
        <v>200</v>
      </c>
      <c r="M115" s="77" t="e">
        <f t="shared" si="4"/>
        <v>#DIV/0!</v>
      </c>
      <c r="N115" s="78" t="e">
        <f>IF(L115="nio",0,IF(L115&gt;0,VLOOKUP(H115,'3-Productie normen'!A:N,VLOOKUP(L115,'3-Productie normen'!$B$32:$C$40,2,FALSE),FALSE)))/VLOOKUP(B115,'2-Kosten per locatie'!$B$14:$D$78,3,FALSE)</f>
        <v>#DIV/0!</v>
      </c>
      <c r="O115" s="79"/>
      <c r="Q115" s="43">
        <f t="shared" si="5"/>
        <v>2414</v>
      </c>
    </row>
    <row r="116" spans="1:17" ht="14.1" hidden="1" customHeight="1">
      <c r="A116" s="57">
        <v>116</v>
      </c>
      <c r="B116" s="73" t="s">
        <v>328</v>
      </c>
      <c r="C116" s="73" t="s">
        <v>334</v>
      </c>
      <c r="D116" s="484" t="s">
        <v>327</v>
      </c>
      <c r="E116" s="47" t="s">
        <v>88</v>
      </c>
      <c r="F116" s="74" t="s">
        <v>364</v>
      </c>
      <c r="G116" s="42" t="s">
        <v>365</v>
      </c>
      <c r="H116" s="42" t="s">
        <v>244</v>
      </c>
      <c r="I116" s="42" t="s">
        <v>376</v>
      </c>
      <c r="J116" s="75">
        <v>24.63</v>
      </c>
      <c r="K116" s="406">
        <f t="shared" si="3"/>
        <v>200</v>
      </c>
      <c r="L116" s="76">
        <v>200</v>
      </c>
      <c r="M116" s="77" t="e">
        <f t="shared" si="4"/>
        <v>#DIV/0!</v>
      </c>
      <c r="N116" s="78" t="e">
        <f>IF(L116="nio",0,IF(L116&gt;0,VLOOKUP(H116,'3-Productie normen'!A:N,VLOOKUP(L116,'3-Productie normen'!$B$32:$C$40,2,FALSE),FALSE)))/VLOOKUP(B116,'2-Kosten per locatie'!$B$14:$D$78,3,FALSE)</f>
        <v>#DIV/0!</v>
      </c>
      <c r="O116" s="79"/>
      <c r="Q116" s="43">
        <f t="shared" si="5"/>
        <v>4926</v>
      </c>
    </row>
    <row r="117" spans="1:17" ht="14.1" hidden="1" customHeight="1">
      <c r="A117" s="57">
        <v>117</v>
      </c>
      <c r="B117" s="73" t="s">
        <v>328</v>
      </c>
      <c r="C117" s="73" t="s">
        <v>334</v>
      </c>
      <c r="D117" s="484" t="s">
        <v>327</v>
      </c>
      <c r="E117" s="47" t="s">
        <v>88</v>
      </c>
      <c r="F117" s="74" t="s">
        <v>366</v>
      </c>
      <c r="G117" s="42" t="s">
        <v>313</v>
      </c>
      <c r="H117" s="42" t="s">
        <v>278</v>
      </c>
      <c r="I117" s="42" t="s">
        <v>378</v>
      </c>
      <c r="J117" s="75">
        <v>12.07</v>
      </c>
      <c r="K117" s="406">
        <f t="shared" si="3"/>
        <v>200</v>
      </c>
      <c r="L117" s="76">
        <v>200</v>
      </c>
      <c r="M117" s="77" t="e">
        <f t="shared" si="4"/>
        <v>#DIV/0!</v>
      </c>
      <c r="N117" s="78" t="e">
        <f>IF(L117="nio",0,IF(L117&gt;0,VLOOKUP(H117,'3-Productie normen'!A:N,VLOOKUP(L117,'3-Productie normen'!$B$32:$C$40,2,FALSE),FALSE)))/VLOOKUP(B117,'2-Kosten per locatie'!$B$14:$D$78,3,FALSE)</f>
        <v>#DIV/0!</v>
      </c>
      <c r="O117" s="79"/>
      <c r="Q117" s="43">
        <f t="shared" si="5"/>
        <v>2414</v>
      </c>
    </row>
    <row r="118" spans="1:17" ht="14.1" hidden="1" customHeight="1">
      <c r="A118" s="57">
        <v>118</v>
      </c>
      <c r="B118" s="73" t="s">
        <v>328</v>
      </c>
      <c r="C118" s="73" t="s">
        <v>334</v>
      </c>
      <c r="D118" s="484" t="s">
        <v>327</v>
      </c>
      <c r="E118" s="47" t="s">
        <v>88</v>
      </c>
      <c r="F118" s="74" t="s">
        <v>367</v>
      </c>
      <c r="G118" s="42" t="s">
        <v>314</v>
      </c>
      <c r="H118" s="42" t="s">
        <v>97</v>
      </c>
      <c r="I118" s="42" t="s">
        <v>275</v>
      </c>
      <c r="J118" s="87">
        <v>2.4700000000000002</v>
      </c>
      <c r="K118" s="406">
        <f t="shared" si="3"/>
        <v>0</v>
      </c>
      <c r="L118" s="482" t="s">
        <v>97</v>
      </c>
      <c r="M118" s="77">
        <f t="shared" si="4"/>
        <v>0</v>
      </c>
      <c r="N118" s="78" t="e">
        <f>IF(L118="nio",0,IF(L118&gt;0,VLOOKUP(H118,'3-Productie normen'!A:N,VLOOKUP(L118,'3-Productie normen'!$B$32:$C$40,2,FALSE),FALSE)))/VLOOKUP(B118,'2-Kosten per locatie'!$B$14:$D$78,3,FALSE)</f>
        <v>#DIV/0!</v>
      </c>
      <c r="O118" s="79"/>
      <c r="Q118" s="43">
        <f t="shared" si="5"/>
        <v>0</v>
      </c>
    </row>
    <row r="119" spans="1:17" ht="14.1" hidden="1" customHeight="1">
      <c r="A119" s="57">
        <v>119</v>
      </c>
      <c r="B119" s="73" t="s">
        <v>328</v>
      </c>
      <c r="C119" s="73" t="s">
        <v>334</v>
      </c>
      <c r="D119" s="484" t="s">
        <v>327</v>
      </c>
      <c r="E119" s="47" t="s">
        <v>88</v>
      </c>
      <c r="F119" s="83" t="s">
        <v>368</v>
      </c>
      <c r="G119" s="84" t="s">
        <v>336</v>
      </c>
      <c r="H119" s="84" t="s">
        <v>17</v>
      </c>
      <c r="I119" s="84" t="s">
        <v>378</v>
      </c>
      <c r="J119" s="75">
        <v>1.2</v>
      </c>
      <c r="K119" s="406">
        <f t="shared" si="3"/>
        <v>200</v>
      </c>
      <c r="L119" s="76">
        <v>200</v>
      </c>
      <c r="M119" s="77" t="e">
        <f t="shared" si="4"/>
        <v>#DIV/0!</v>
      </c>
      <c r="N119" s="78" t="e">
        <f>IF(L119="nio",0,IF(L119&gt;0,VLOOKUP(H119,'3-Productie normen'!A:N,VLOOKUP(L119,'3-Productie normen'!$B$32:$C$40,2,FALSE),FALSE)))/VLOOKUP(B119,'2-Kosten per locatie'!$B$14:$D$78,3,FALSE)</f>
        <v>#DIV/0!</v>
      </c>
      <c r="O119" s="79"/>
      <c r="Q119" s="43">
        <f t="shared" si="5"/>
        <v>240</v>
      </c>
    </row>
    <row r="120" spans="1:17" ht="14.1" hidden="1" customHeight="1">
      <c r="A120" s="57">
        <v>120</v>
      </c>
      <c r="B120" s="73" t="s">
        <v>328</v>
      </c>
      <c r="C120" s="73" t="s">
        <v>334</v>
      </c>
      <c r="D120" s="484" t="s">
        <v>327</v>
      </c>
      <c r="E120" s="47" t="s">
        <v>88</v>
      </c>
      <c r="F120" s="74" t="s">
        <v>369</v>
      </c>
      <c r="G120" s="42" t="s">
        <v>370</v>
      </c>
      <c r="H120" s="42" t="s">
        <v>97</v>
      </c>
      <c r="I120" s="42" t="s">
        <v>275</v>
      </c>
      <c r="J120" s="75">
        <v>11.98</v>
      </c>
      <c r="K120" s="406">
        <f t="shared" si="3"/>
        <v>0</v>
      </c>
      <c r="L120" s="482" t="s">
        <v>97</v>
      </c>
      <c r="M120" s="77">
        <f t="shared" si="4"/>
        <v>0</v>
      </c>
      <c r="N120" s="78" t="e">
        <f>IF(L120="nio",0,IF(L120&gt;0,VLOOKUP(H120,'3-Productie normen'!A:N,VLOOKUP(L120,'3-Productie normen'!$B$32:$C$40,2,FALSE),FALSE)))/VLOOKUP(B120,'2-Kosten per locatie'!$B$14:$D$78,3,FALSE)</f>
        <v>#DIV/0!</v>
      </c>
      <c r="O120" s="79"/>
      <c r="Q120" s="43">
        <f t="shared" si="5"/>
        <v>0</v>
      </c>
    </row>
    <row r="121" spans="1:17" ht="14.1" hidden="1" customHeight="1">
      <c r="A121" s="57">
        <v>121</v>
      </c>
      <c r="B121" s="73" t="s">
        <v>328</v>
      </c>
      <c r="C121" s="73" t="s">
        <v>334</v>
      </c>
      <c r="D121" s="484" t="s">
        <v>327</v>
      </c>
      <c r="E121" s="47" t="s">
        <v>88</v>
      </c>
      <c r="F121" s="74" t="s">
        <v>371</v>
      </c>
      <c r="G121" s="42" t="s">
        <v>266</v>
      </c>
      <c r="H121" s="42" t="s">
        <v>279</v>
      </c>
      <c r="I121" s="42" t="s">
        <v>274</v>
      </c>
      <c r="J121" s="75">
        <v>33.65</v>
      </c>
      <c r="K121" s="406">
        <f t="shared" si="3"/>
        <v>12</v>
      </c>
      <c r="L121" s="76">
        <v>12</v>
      </c>
      <c r="M121" s="77" t="e">
        <f t="shared" si="4"/>
        <v>#DIV/0!</v>
      </c>
      <c r="N121" s="78" t="e">
        <f>IF(L121="nio",0,IF(L121&gt;0,VLOOKUP(H121,'3-Productie normen'!A:N,VLOOKUP(L121,'3-Productie normen'!$B$32:$C$40,2,FALSE),FALSE)))/VLOOKUP(B121,'2-Kosten per locatie'!$B$14:$D$78,3,FALSE)</f>
        <v>#DIV/0!</v>
      </c>
      <c r="O121" s="79"/>
      <c r="Q121" s="43">
        <f t="shared" si="5"/>
        <v>403.79999999999995</v>
      </c>
    </row>
    <row r="122" spans="1:17" ht="14.1" hidden="1" customHeight="1">
      <c r="A122" s="57">
        <v>122</v>
      </c>
      <c r="B122" s="73" t="s">
        <v>328</v>
      </c>
      <c r="C122" s="73" t="s">
        <v>334</v>
      </c>
      <c r="D122" s="484" t="s">
        <v>327</v>
      </c>
      <c r="E122" s="47" t="s">
        <v>88</v>
      </c>
      <c r="F122" s="74" t="s">
        <v>372</v>
      </c>
      <c r="G122" s="42" t="s">
        <v>373</v>
      </c>
      <c r="H122" s="42" t="s">
        <v>97</v>
      </c>
      <c r="I122" s="42" t="s">
        <v>275</v>
      </c>
      <c r="J122" s="75">
        <v>10.64</v>
      </c>
      <c r="K122" s="406">
        <f t="shared" si="3"/>
        <v>0</v>
      </c>
      <c r="L122" s="482" t="s">
        <v>97</v>
      </c>
      <c r="M122" s="77">
        <f t="shared" si="4"/>
        <v>0</v>
      </c>
      <c r="N122" s="78" t="e">
        <f>IF(L122="nio",0,IF(L122&gt;0,VLOOKUP(H122,'3-Productie normen'!A:N,VLOOKUP(L122,'3-Productie normen'!$B$32:$C$40,2,FALSE),FALSE)))/VLOOKUP(B122,'2-Kosten per locatie'!$B$14:$D$78,3,FALSE)</f>
        <v>#DIV/0!</v>
      </c>
      <c r="O122" s="79"/>
      <c r="Q122" s="43">
        <f t="shared" si="5"/>
        <v>0</v>
      </c>
    </row>
    <row r="123" spans="1:17" ht="14.1" hidden="1" customHeight="1">
      <c r="A123" s="57">
        <v>123</v>
      </c>
      <c r="B123" s="73" t="s">
        <v>328</v>
      </c>
      <c r="C123" s="73" t="s">
        <v>334</v>
      </c>
      <c r="D123" s="484" t="s">
        <v>327</v>
      </c>
      <c r="E123" s="47" t="s">
        <v>88</v>
      </c>
      <c r="F123" s="74" t="s">
        <v>374</v>
      </c>
      <c r="G123" s="42" t="s">
        <v>375</v>
      </c>
      <c r="H123" s="42" t="s">
        <v>1</v>
      </c>
      <c r="I123" s="42" t="s">
        <v>378</v>
      </c>
      <c r="J123" s="75">
        <v>28.74</v>
      </c>
      <c r="K123" s="406">
        <f t="shared" si="3"/>
        <v>200</v>
      </c>
      <c r="L123" s="76">
        <v>200</v>
      </c>
      <c r="M123" s="77" t="e">
        <f t="shared" si="4"/>
        <v>#DIV/0!</v>
      </c>
      <c r="N123" s="78" t="e">
        <f>IF(L123="nio",0,IF(L123&gt;0,VLOOKUP(H123,'3-Productie normen'!A:N,VLOOKUP(L123,'3-Productie normen'!$B$32:$C$40,2,FALSE),FALSE)))/VLOOKUP(B123,'2-Kosten per locatie'!$B$14:$D$78,3,FALSE)</f>
        <v>#DIV/0!</v>
      </c>
      <c r="O123" s="79"/>
      <c r="Q123" s="43">
        <f t="shared" si="5"/>
        <v>5748</v>
      </c>
    </row>
    <row r="124" spans="1:17" ht="14.1" hidden="1" customHeight="1">
      <c r="A124" s="57">
        <v>124</v>
      </c>
      <c r="B124" s="73" t="s">
        <v>380</v>
      </c>
      <c r="C124" s="73" t="s">
        <v>334</v>
      </c>
      <c r="D124" s="484" t="s">
        <v>379</v>
      </c>
      <c r="E124" s="47" t="s">
        <v>88</v>
      </c>
      <c r="F124" s="74" t="s">
        <v>251</v>
      </c>
      <c r="G124" s="42" t="s">
        <v>381</v>
      </c>
      <c r="H124" s="42" t="s">
        <v>97</v>
      </c>
      <c r="I124" s="42" t="s">
        <v>297</v>
      </c>
      <c r="J124" s="75">
        <v>5.14</v>
      </c>
      <c r="K124" s="406">
        <f t="shared" si="3"/>
        <v>0</v>
      </c>
      <c r="L124" s="482" t="s">
        <v>276</v>
      </c>
      <c r="M124" s="77">
        <f t="shared" si="4"/>
        <v>0</v>
      </c>
      <c r="N124" s="78" t="e">
        <f>IF(L124="nio",0,IF(L124&gt;0,VLOOKUP(H124,'3-Productie normen'!A:N,VLOOKUP(L124,'3-Productie normen'!$B$32:$C$40,2,FALSE),FALSE)))/VLOOKUP(B124,'2-Kosten per locatie'!$B$14:$D$78,3,FALSE)</f>
        <v>#DIV/0!</v>
      </c>
      <c r="O124" s="79"/>
      <c r="Q124" s="43">
        <f t="shared" si="5"/>
        <v>0</v>
      </c>
    </row>
    <row r="125" spans="1:17" ht="14.1" hidden="1" customHeight="1">
      <c r="A125" s="57">
        <v>125</v>
      </c>
      <c r="B125" s="73" t="s">
        <v>380</v>
      </c>
      <c r="C125" s="73" t="s">
        <v>334</v>
      </c>
      <c r="D125" s="484" t="s">
        <v>379</v>
      </c>
      <c r="E125" s="47" t="s">
        <v>88</v>
      </c>
      <c r="F125" s="74" t="s">
        <v>253</v>
      </c>
      <c r="G125" s="42" t="s">
        <v>310</v>
      </c>
      <c r="H125" s="42" t="s">
        <v>244</v>
      </c>
      <c r="I125" s="42" t="s">
        <v>376</v>
      </c>
      <c r="J125" s="75">
        <v>15.49</v>
      </c>
      <c r="K125" s="406">
        <f t="shared" si="3"/>
        <v>160</v>
      </c>
      <c r="L125" s="76">
        <v>160</v>
      </c>
      <c r="M125" s="77" t="e">
        <f t="shared" si="4"/>
        <v>#DIV/0!</v>
      </c>
      <c r="N125" s="78" t="e">
        <f>IF(L125="nio",0,IF(L125&gt;0,VLOOKUP(H125,'3-Productie normen'!A:N,VLOOKUP(L125,'3-Productie normen'!$B$32:$C$40,2,FALSE),FALSE)))/VLOOKUP(B125,'2-Kosten per locatie'!$B$14:$D$78,3,FALSE)</f>
        <v>#DIV/0!</v>
      </c>
      <c r="O125" s="79"/>
      <c r="Q125" s="43">
        <f t="shared" si="5"/>
        <v>2478.4</v>
      </c>
    </row>
    <row r="126" spans="1:17" ht="14.1" hidden="1" customHeight="1">
      <c r="A126" s="57">
        <v>126</v>
      </c>
      <c r="B126" s="73" t="s">
        <v>380</v>
      </c>
      <c r="C126" s="73" t="s">
        <v>334</v>
      </c>
      <c r="D126" s="484" t="s">
        <v>379</v>
      </c>
      <c r="E126" s="47" t="s">
        <v>88</v>
      </c>
      <c r="F126" s="74" t="s">
        <v>255</v>
      </c>
      <c r="G126" s="42" t="s">
        <v>382</v>
      </c>
      <c r="H126" s="42" t="s">
        <v>1</v>
      </c>
      <c r="I126" s="42" t="s">
        <v>376</v>
      </c>
      <c r="J126" s="75">
        <v>5.24</v>
      </c>
      <c r="K126" s="406">
        <f t="shared" si="3"/>
        <v>160</v>
      </c>
      <c r="L126" s="76">
        <v>160</v>
      </c>
      <c r="M126" s="77" t="e">
        <f t="shared" si="4"/>
        <v>#DIV/0!</v>
      </c>
      <c r="N126" s="78" t="e">
        <f>IF(L126="nio",0,IF(L126&gt;0,VLOOKUP(H126,'3-Productie normen'!A:N,VLOOKUP(L126,'3-Productie normen'!$B$32:$C$40,2,FALSE),FALSE)))/VLOOKUP(B126,'2-Kosten per locatie'!$B$14:$D$78,3,FALSE)</f>
        <v>#DIV/0!</v>
      </c>
      <c r="O126" s="79"/>
      <c r="Q126" s="43">
        <f t="shared" si="5"/>
        <v>838.40000000000009</v>
      </c>
    </row>
    <row r="127" spans="1:17" ht="14.1" hidden="1" customHeight="1">
      <c r="A127" s="57">
        <v>127</v>
      </c>
      <c r="B127" s="73" t="s">
        <v>380</v>
      </c>
      <c r="C127" s="73" t="s">
        <v>334</v>
      </c>
      <c r="D127" s="484" t="s">
        <v>379</v>
      </c>
      <c r="E127" s="47" t="s">
        <v>88</v>
      </c>
      <c r="F127" s="74" t="s">
        <v>257</v>
      </c>
      <c r="G127" s="42" t="s">
        <v>383</v>
      </c>
      <c r="H127" s="42" t="s">
        <v>181</v>
      </c>
      <c r="I127" s="42" t="s">
        <v>274</v>
      </c>
      <c r="J127" s="75">
        <v>165.22</v>
      </c>
      <c r="K127" s="406">
        <f t="shared" si="3"/>
        <v>160</v>
      </c>
      <c r="L127" s="76">
        <v>160</v>
      </c>
      <c r="M127" s="77" t="e">
        <f t="shared" si="4"/>
        <v>#DIV/0!</v>
      </c>
      <c r="N127" s="78" t="e">
        <f>IF(L127="nio",0,IF(L127&gt;0,VLOOKUP(H127,'3-Productie normen'!A:N,VLOOKUP(L127,'3-Productie normen'!$B$32:$C$40,2,FALSE),FALSE)))/VLOOKUP(B127,'2-Kosten per locatie'!$B$14:$D$78,3,FALSE)</f>
        <v>#DIV/0!</v>
      </c>
      <c r="O127" s="79"/>
      <c r="Q127" s="43">
        <f t="shared" si="5"/>
        <v>26435.200000000001</v>
      </c>
    </row>
    <row r="128" spans="1:17" ht="14.1" hidden="1" customHeight="1">
      <c r="A128" s="57">
        <v>128</v>
      </c>
      <c r="B128" s="73" t="s">
        <v>380</v>
      </c>
      <c r="C128" s="73" t="s">
        <v>334</v>
      </c>
      <c r="D128" s="484" t="s">
        <v>379</v>
      </c>
      <c r="E128" s="47" t="s">
        <v>88</v>
      </c>
      <c r="F128" s="74" t="s">
        <v>259</v>
      </c>
      <c r="G128" s="42" t="s">
        <v>314</v>
      </c>
      <c r="H128" s="42" t="s">
        <v>97</v>
      </c>
      <c r="I128" s="42" t="s">
        <v>275</v>
      </c>
      <c r="J128" s="75">
        <v>11</v>
      </c>
      <c r="K128" s="406">
        <f t="shared" si="3"/>
        <v>0</v>
      </c>
      <c r="L128" s="482" t="s">
        <v>97</v>
      </c>
      <c r="M128" s="77">
        <f t="shared" si="4"/>
        <v>0</v>
      </c>
      <c r="N128" s="78" t="e">
        <f>IF(L128="nio",0,IF(L128&gt;0,VLOOKUP(H128,'3-Productie normen'!A:N,VLOOKUP(L128,'3-Productie normen'!$B$32:$C$40,2,FALSE),FALSE)))/VLOOKUP(B128,'2-Kosten per locatie'!$B$14:$D$78,3,FALSE)</f>
        <v>#DIV/0!</v>
      </c>
      <c r="O128" s="79"/>
      <c r="Q128" s="43">
        <f t="shared" si="5"/>
        <v>0</v>
      </c>
    </row>
    <row r="129" spans="1:17" ht="14.1" hidden="1" customHeight="1">
      <c r="A129" s="57">
        <v>129</v>
      </c>
      <c r="B129" s="73" t="s">
        <v>380</v>
      </c>
      <c r="C129" s="73" t="s">
        <v>334</v>
      </c>
      <c r="D129" s="484" t="s">
        <v>379</v>
      </c>
      <c r="E129" s="47" t="s">
        <v>88</v>
      </c>
      <c r="F129" s="74" t="s">
        <v>261</v>
      </c>
      <c r="G129" s="42" t="s">
        <v>314</v>
      </c>
      <c r="H129" s="42" t="s">
        <v>97</v>
      </c>
      <c r="I129" s="42" t="s">
        <v>275</v>
      </c>
      <c r="J129" s="75">
        <v>4.72</v>
      </c>
      <c r="K129" s="406">
        <f t="shared" si="3"/>
        <v>0</v>
      </c>
      <c r="L129" s="482" t="s">
        <v>97</v>
      </c>
      <c r="M129" s="77">
        <f t="shared" si="4"/>
        <v>0</v>
      </c>
      <c r="N129" s="78" t="e">
        <f>IF(L129="nio",0,IF(L129&gt;0,VLOOKUP(H129,'3-Productie normen'!A:N,VLOOKUP(L129,'3-Productie normen'!$B$32:$C$40,2,FALSE),FALSE)))/VLOOKUP(B129,'2-Kosten per locatie'!$B$14:$D$78,3,FALSE)</f>
        <v>#DIV/0!</v>
      </c>
      <c r="O129" s="79"/>
      <c r="Q129" s="43">
        <f t="shared" si="5"/>
        <v>0</v>
      </c>
    </row>
    <row r="130" spans="1:17" ht="14.1" hidden="1" customHeight="1">
      <c r="A130" s="57"/>
      <c r="B130" s="73" t="s">
        <v>385</v>
      </c>
      <c r="C130" s="73" t="s">
        <v>386</v>
      </c>
      <c r="D130" s="484" t="s">
        <v>384</v>
      </c>
      <c r="E130" s="47" t="s">
        <v>88</v>
      </c>
      <c r="F130" s="524" t="s">
        <v>629</v>
      </c>
      <c r="G130" s="469" t="s">
        <v>631</v>
      </c>
      <c r="H130" s="469" t="s">
        <v>89</v>
      </c>
      <c r="I130" s="469" t="s">
        <v>630</v>
      </c>
      <c r="J130" s="525">
        <v>6</v>
      </c>
      <c r="K130" s="406">
        <f t="shared" si="3"/>
        <v>255</v>
      </c>
      <c r="L130" s="526">
        <v>255</v>
      </c>
      <c r="M130" s="77" t="e">
        <f t="shared" si="4"/>
        <v>#DIV/0!</v>
      </c>
      <c r="N130" s="78" t="e">
        <f>IF(L130="nio",0,IF(L130&gt;0,VLOOKUP(H130,'3-Productie normen'!A:N,VLOOKUP(L130,'3-Productie normen'!$B$32:$C$40,2,FALSE),FALSE)))/VLOOKUP(B130,'2-Kosten per locatie'!$B$14:$D$78,3,FALSE)</f>
        <v>#DIV/0!</v>
      </c>
      <c r="O130" s="79"/>
      <c r="Q130" s="43">
        <f t="shared" si="5"/>
        <v>1530</v>
      </c>
    </row>
    <row r="131" spans="1:17" ht="14.1" hidden="1" customHeight="1">
      <c r="A131" s="57"/>
      <c r="B131" s="73" t="s">
        <v>385</v>
      </c>
      <c r="C131" s="73" t="s">
        <v>386</v>
      </c>
      <c r="D131" s="484" t="s">
        <v>384</v>
      </c>
      <c r="E131" s="47" t="s">
        <v>88</v>
      </c>
      <c r="F131" s="524" t="s">
        <v>629</v>
      </c>
      <c r="G131" s="469" t="s">
        <v>632</v>
      </c>
      <c r="H131" s="469" t="s">
        <v>177</v>
      </c>
      <c r="I131" s="469" t="s">
        <v>630</v>
      </c>
      <c r="J131" s="525">
        <v>24.5</v>
      </c>
      <c r="K131" s="406">
        <f t="shared" si="3"/>
        <v>255</v>
      </c>
      <c r="L131" s="526">
        <v>255</v>
      </c>
      <c r="M131" s="77" t="e">
        <f t="shared" si="4"/>
        <v>#DIV/0!</v>
      </c>
      <c r="N131" s="78" t="e">
        <f>IF(L131="nio",0,IF(L131&gt;0,VLOOKUP(H131,'3-Productie normen'!A:N,VLOOKUP(L131,'3-Productie normen'!$B$32:$C$40,2,FALSE),FALSE)))/VLOOKUP(B131,'2-Kosten per locatie'!$B$14:$D$78,3,FALSE)</f>
        <v>#DIV/0!</v>
      </c>
      <c r="O131" s="79"/>
      <c r="Q131" s="43">
        <f t="shared" si="5"/>
        <v>6247.5</v>
      </c>
    </row>
    <row r="132" spans="1:17" ht="14.1" hidden="1" customHeight="1">
      <c r="A132" s="57"/>
      <c r="B132" s="73" t="s">
        <v>385</v>
      </c>
      <c r="C132" s="73" t="s">
        <v>386</v>
      </c>
      <c r="D132" s="484" t="s">
        <v>384</v>
      </c>
      <c r="E132" s="47" t="s">
        <v>88</v>
      </c>
      <c r="F132" s="524" t="s">
        <v>629</v>
      </c>
      <c r="G132" s="469" t="s">
        <v>633</v>
      </c>
      <c r="H132" s="469" t="s">
        <v>17</v>
      </c>
      <c r="I132" s="469" t="s">
        <v>378</v>
      </c>
      <c r="J132" s="525">
        <v>3</v>
      </c>
      <c r="K132" s="406">
        <f t="shared" si="3"/>
        <v>255</v>
      </c>
      <c r="L132" s="526">
        <v>255</v>
      </c>
      <c r="M132" s="77" t="e">
        <f t="shared" si="4"/>
        <v>#DIV/0!</v>
      </c>
      <c r="N132" s="78" t="e">
        <f>IF(L132="nio",0,IF(L132&gt;0,VLOOKUP(H132,'3-Productie normen'!A:N,VLOOKUP(L132,'3-Productie normen'!$B$32:$C$40,2,FALSE),FALSE)))/VLOOKUP(B132,'2-Kosten per locatie'!$B$14:$D$78,3,FALSE)</f>
        <v>#DIV/0!</v>
      </c>
      <c r="O132" s="79"/>
      <c r="Q132" s="43">
        <f t="shared" si="5"/>
        <v>765</v>
      </c>
    </row>
    <row r="133" spans="1:17" ht="14.1" hidden="1" customHeight="1">
      <c r="A133" s="57">
        <v>130</v>
      </c>
      <c r="B133" s="73" t="s">
        <v>385</v>
      </c>
      <c r="C133" s="73" t="s">
        <v>386</v>
      </c>
      <c r="D133" s="484" t="s">
        <v>384</v>
      </c>
      <c r="E133" s="47" t="s">
        <v>88</v>
      </c>
      <c r="F133" s="74" t="s">
        <v>251</v>
      </c>
      <c r="G133" s="42" t="s">
        <v>387</v>
      </c>
      <c r="H133" s="42" t="s">
        <v>97</v>
      </c>
      <c r="I133" s="42" t="s">
        <v>275</v>
      </c>
      <c r="J133" s="75">
        <v>33.799999999999997</v>
      </c>
      <c r="K133" s="406">
        <f t="shared" si="3"/>
        <v>0</v>
      </c>
      <c r="L133" s="482" t="s">
        <v>97</v>
      </c>
      <c r="M133" s="77">
        <f t="shared" si="4"/>
        <v>0</v>
      </c>
      <c r="N133" s="78" t="e">
        <f>IF(L133="nio",0,IF(L133&gt;0,VLOOKUP(H133,'3-Productie normen'!A:N,VLOOKUP(L133,'3-Productie normen'!$B$32:$C$40,2,FALSE),FALSE)))/VLOOKUP(B133,'2-Kosten per locatie'!$B$14:$D$78,3,FALSE)</f>
        <v>#DIV/0!</v>
      </c>
      <c r="O133" s="79"/>
      <c r="Q133" s="43">
        <f t="shared" si="5"/>
        <v>0</v>
      </c>
    </row>
    <row r="134" spans="1:17" ht="14.1" hidden="1" customHeight="1">
      <c r="A134" s="57">
        <v>131</v>
      </c>
      <c r="B134" s="73" t="s">
        <v>385</v>
      </c>
      <c r="C134" s="73" t="s">
        <v>386</v>
      </c>
      <c r="D134" s="484" t="s">
        <v>384</v>
      </c>
      <c r="E134" s="47" t="s">
        <v>88</v>
      </c>
      <c r="F134" s="74" t="s">
        <v>253</v>
      </c>
      <c r="G134" s="42" t="s">
        <v>388</v>
      </c>
      <c r="H134" s="42" t="s">
        <v>97</v>
      </c>
      <c r="I134" s="42" t="s">
        <v>275</v>
      </c>
      <c r="J134" s="75">
        <v>307.14</v>
      </c>
      <c r="K134" s="406">
        <f t="shared" si="3"/>
        <v>0</v>
      </c>
      <c r="L134" s="482" t="s">
        <v>97</v>
      </c>
      <c r="M134" s="77">
        <f t="shared" si="4"/>
        <v>0</v>
      </c>
      <c r="N134" s="78" t="e">
        <f>IF(L134="nio",0,IF(L134&gt;0,VLOOKUP(H134,'3-Productie normen'!A:N,VLOOKUP(L134,'3-Productie normen'!$B$32:$C$40,2,FALSE),FALSE)))/VLOOKUP(B134,'2-Kosten per locatie'!$B$14:$D$78,3,FALSE)</f>
        <v>#DIV/0!</v>
      </c>
      <c r="O134" s="79"/>
      <c r="Q134" s="43">
        <f t="shared" si="5"/>
        <v>0</v>
      </c>
    </row>
    <row r="135" spans="1:17" ht="14.1" hidden="1" customHeight="1">
      <c r="A135" s="57">
        <v>132</v>
      </c>
      <c r="B135" s="73" t="s">
        <v>385</v>
      </c>
      <c r="C135" s="73" t="s">
        <v>386</v>
      </c>
      <c r="D135" s="484" t="s">
        <v>384</v>
      </c>
      <c r="E135" s="47" t="s">
        <v>88</v>
      </c>
      <c r="F135" s="74" t="s">
        <v>255</v>
      </c>
      <c r="G135" s="42" t="s">
        <v>389</v>
      </c>
      <c r="H135" s="42" t="s">
        <v>97</v>
      </c>
      <c r="I135" s="42" t="s">
        <v>275</v>
      </c>
      <c r="J135" s="75">
        <v>746.15</v>
      </c>
      <c r="K135" s="406">
        <f t="shared" si="3"/>
        <v>0</v>
      </c>
      <c r="L135" s="482" t="s">
        <v>97</v>
      </c>
      <c r="M135" s="77">
        <f t="shared" si="4"/>
        <v>0</v>
      </c>
      <c r="N135" s="78" t="e">
        <f>IF(L135="nio",0,IF(L135&gt;0,VLOOKUP(H135,'3-Productie normen'!A:N,VLOOKUP(L135,'3-Productie normen'!$B$32:$C$40,2,FALSE),FALSE)))/VLOOKUP(B135,'2-Kosten per locatie'!$B$14:$D$78,3,FALSE)</f>
        <v>#DIV/0!</v>
      </c>
      <c r="O135" s="79"/>
      <c r="Q135" s="43">
        <f t="shared" si="5"/>
        <v>0</v>
      </c>
    </row>
    <row r="136" spans="1:17" ht="14.1" hidden="1" customHeight="1">
      <c r="A136" s="57">
        <v>133</v>
      </c>
      <c r="B136" s="73" t="s">
        <v>385</v>
      </c>
      <c r="C136" s="73" t="s">
        <v>386</v>
      </c>
      <c r="D136" s="484" t="s">
        <v>384</v>
      </c>
      <c r="E136" s="47" t="s">
        <v>88</v>
      </c>
      <c r="F136" s="74" t="s">
        <v>257</v>
      </c>
      <c r="G136" s="42" t="s">
        <v>387</v>
      </c>
      <c r="H136" s="42" t="s">
        <v>97</v>
      </c>
      <c r="I136" s="42" t="s">
        <v>275</v>
      </c>
      <c r="J136" s="75">
        <v>8.49</v>
      </c>
      <c r="K136" s="406">
        <f t="shared" si="3"/>
        <v>0</v>
      </c>
      <c r="L136" s="482" t="s">
        <v>97</v>
      </c>
      <c r="M136" s="77">
        <f t="shared" si="4"/>
        <v>0</v>
      </c>
      <c r="N136" s="78" t="e">
        <f>IF(L136="nio",0,IF(L136&gt;0,VLOOKUP(H136,'3-Productie normen'!A:N,VLOOKUP(L136,'3-Productie normen'!$B$32:$C$40,2,FALSE),FALSE)))/VLOOKUP(B136,'2-Kosten per locatie'!$B$14:$D$78,3,FALSE)</f>
        <v>#DIV/0!</v>
      </c>
      <c r="O136" s="79"/>
      <c r="Q136" s="43">
        <f t="shared" si="5"/>
        <v>0</v>
      </c>
    </row>
    <row r="137" spans="1:17" ht="14.1" hidden="1" customHeight="1">
      <c r="A137" s="57">
        <v>134</v>
      </c>
      <c r="B137" s="73" t="s">
        <v>385</v>
      </c>
      <c r="C137" s="73" t="s">
        <v>386</v>
      </c>
      <c r="D137" s="484" t="s">
        <v>384</v>
      </c>
      <c r="E137" s="47" t="s">
        <v>88</v>
      </c>
      <c r="F137" s="74" t="s">
        <v>259</v>
      </c>
      <c r="G137" s="42" t="s">
        <v>390</v>
      </c>
      <c r="H137" s="42" t="s">
        <v>97</v>
      </c>
      <c r="I137" s="42" t="s">
        <v>275</v>
      </c>
      <c r="J137" s="75">
        <v>22.09</v>
      </c>
      <c r="K137" s="406">
        <f t="shared" si="3"/>
        <v>0</v>
      </c>
      <c r="L137" s="482" t="s">
        <v>97</v>
      </c>
      <c r="M137" s="77">
        <f t="shared" si="4"/>
        <v>0</v>
      </c>
      <c r="N137" s="78" t="e">
        <f>IF(L137="nio",0,IF(L137&gt;0,VLOOKUP(H137,'3-Productie normen'!A:N,VLOOKUP(L137,'3-Productie normen'!$B$32:$C$40,2,FALSE),FALSE)))/VLOOKUP(B137,'2-Kosten per locatie'!$B$14:$D$78,3,FALSE)</f>
        <v>#DIV/0!</v>
      </c>
      <c r="O137" s="79"/>
      <c r="Q137" s="43">
        <f t="shared" si="5"/>
        <v>0</v>
      </c>
    </row>
    <row r="138" spans="1:17" ht="14.1" hidden="1" customHeight="1">
      <c r="A138" s="57">
        <v>135</v>
      </c>
      <c r="B138" s="73" t="s">
        <v>385</v>
      </c>
      <c r="C138" s="73" t="s">
        <v>386</v>
      </c>
      <c r="D138" s="484" t="s">
        <v>384</v>
      </c>
      <c r="E138" s="47" t="s">
        <v>88</v>
      </c>
      <c r="F138" s="74" t="s">
        <v>261</v>
      </c>
      <c r="G138" s="42" t="s">
        <v>391</v>
      </c>
      <c r="H138" s="42" t="s">
        <v>97</v>
      </c>
      <c r="I138" s="42" t="s">
        <v>275</v>
      </c>
      <c r="J138" s="75">
        <v>78.2</v>
      </c>
      <c r="K138" s="406">
        <f t="shared" ref="K138:K201" si="6">SUM(L138:L138)</f>
        <v>0</v>
      </c>
      <c r="L138" s="482" t="s">
        <v>97</v>
      </c>
      <c r="M138" s="77">
        <f t="shared" ref="M138:M201" si="7">IF(L138="nio",0,IF(L138&gt;0,L138*J138/N138,0))</f>
        <v>0</v>
      </c>
      <c r="N138" s="78" t="e">
        <f>IF(L138="nio",0,IF(L138&gt;0,VLOOKUP(H138,'3-Productie normen'!A:N,VLOOKUP(L138,'3-Productie normen'!$B$32:$C$40,2,FALSE),FALSE)))/VLOOKUP(B138,'2-Kosten per locatie'!$B$14:$D$78,3,FALSE)</f>
        <v>#DIV/0!</v>
      </c>
      <c r="O138" s="79"/>
      <c r="Q138" s="43">
        <f t="shared" ref="Q138:Q201" si="8">K138*J138</f>
        <v>0</v>
      </c>
    </row>
    <row r="139" spans="1:17" ht="14.1" hidden="1" customHeight="1">
      <c r="A139" s="57">
        <v>136</v>
      </c>
      <c r="B139" s="73" t="s">
        <v>385</v>
      </c>
      <c r="C139" s="73" t="s">
        <v>386</v>
      </c>
      <c r="D139" s="484" t="s">
        <v>384</v>
      </c>
      <c r="E139" s="47" t="s">
        <v>88</v>
      </c>
      <c r="F139" s="74" t="s">
        <v>263</v>
      </c>
      <c r="G139" s="42" t="s">
        <v>392</v>
      </c>
      <c r="H139" s="42" t="s">
        <v>97</v>
      </c>
      <c r="I139" s="42" t="s">
        <v>401</v>
      </c>
      <c r="J139" s="75">
        <v>54.71</v>
      </c>
      <c r="K139" s="406">
        <f t="shared" si="6"/>
        <v>0</v>
      </c>
      <c r="L139" s="482" t="s">
        <v>97</v>
      </c>
      <c r="M139" s="77">
        <f t="shared" si="7"/>
        <v>0</v>
      </c>
      <c r="N139" s="78" t="e">
        <f>IF(L139="nio",0,IF(L139&gt;0,VLOOKUP(H139,'3-Productie normen'!A:N,VLOOKUP(L139,'3-Productie normen'!$B$32:$C$40,2,FALSE),FALSE)))/VLOOKUP(B139,'2-Kosten per locatie'!$B$14:$D$78,3,FALSE)</f>
        <v>#DIV/0!</v>
      </c>
      <c r="O139" s="79"/>
      <c r="Q139" s="43">
        <f t="shared" si="8"/>
        <v>0</v>
      </c>
    </row>
    <row r="140" spans="1:17" ht="14.1" hidden="1" customHeight="1">
      <c r="A140" s="57">
        <v>137</v>
      </c>
      <c r="B140" s="73" t="s">
        <v>385</v>
      </c>
      <c r="C140" s="73" t="s">
        <v>386</v>
      </c>
      <c r="D140" s="484" t="s">
        <v>384</v>
      </c>
      <c r="E140" s="47" t="s">
        <v>88</v>
      </c>
      <c r="F140" s="74" t="s">
        <v>265</v>
      </c>
      <c r="G140" s="42" t="s">
        <v>393</v>
      </c>
      <c r="H140" s="42" t="s">
        <v>97</v>
      </c>
      <c r="I140" s="42" t="s">
        <v>275</v>
      </c>
      <c r="J140" s="75">
        <v>29.47</v>
      </c>
      <c r="K140" s="406">
        <f t="shared" si="6"/>
        <v>0</v>
      </c>
      <c r="L140" s="482" t="s">
        <v>97</v>
      </c>
      <c r="M140" s="77">
        <f t="shared" si="7"/>
        <v>0</v>
      </c>
      <c r="N140" s="78" t="e">
        <f>IF(L140="nio",0,IF(L140&gt;0,VLOOKUP(H140,'3-Productie normen'!A:N,VLOOKUP(L140,'3-Productie normen'!$B$32:$C$40,2,FALSE),FALSE)))/VLOOKUP(B140,'2-Kosten per locatie'!$B$14:$D$78,3,FALSE)</f>
        <v>#DIV/0!</v>
      </c>
      <c r="O140" s="79"/>
      <c r="Q140" s="43">
        <f t="shared" si="8"/>
        <v>0</v>
      </c>
    </row>
    <row r="141" spans="1:17" ht="14.1" hidden="1" customHeight="1">
      <c r="A141" s="57">
        <v>138</v>
      </c>
      <c r="B141" s="73" t="s">
        <v>385</v>
      </c>
      <c r="C141" s="73" t="s">
        <v>386</v>
      </c>
      <c r="D141" s="484" t="s">
        <v>384</v>
      </c>
      <c r="E141" s="47" t="s">
        <v>88</v>
      </c>
      <c r="F141" s="74" t="s">
        <v>267</v>
      </c>
      <c r="G141" s="42" t="s">
        <v>337</v>
      </c>
      <c r="H141" s="42" t="s">
        <v>177</v>
      </c>
      <c r="I141" s="42" t="s">
        <v>376</v>
      </c>
      <c r="J141" s="75">
        <v>10.71</v>
      </c>
      <c r="K141" s="406">
        <f t="shared" si="6"/>
        <v>255</v>
      </c>
      <c r="L141" s="76">
        <v>255</v>
      </c>
      <c r="M141" s="77" t="e">
        <f t="shared" si="7"/>
        <v>#DIV/0!</v>
      </c>
      <c r="N141" s="78" t="e">
        <f>IF(L141="nio",0,IF(L141&gt;0,VLOOKUP(H141,'3-Productie normen'!A:N,VLOOKUP(L141,'3-Productie normen'!$B$32:$C$40,2,FALSE),FALSE)))/VLOOKUP(B141,'2-Kosten per locatie'!$B$14:$D$78,3,FALSE)</f>
        <v>#DIV/0!</v>
      </c>
      <c r="O141" s="79"/>
      <c r="Q141" s="43">
        <f t="shared" si="8"/>
        <v>2731.05</v>
      </c>
    </row>
    <row r="142" spans="1:17" ht="14.1" hidden="1" customHeight="1">
      <c r="A142" s="57">
        <v>139</v>
      </c>
      <c r="B142" s="73" t="s">
        <v>385</v>
      </c>
      <c r="C142" s="73" t="s">
        <v>386</v>
      </c>
      <c r="D142" s="484" t="s">
        <v>384</v>
      </c>
      <c r="E142" s="47" t="s">
        <v>88</v>
      </c>
      <c r="F142" s="74" t="s">
        <v>269</v>
      </c>
      <c r="G142" s="42" t="s">
        <v>337</v>
      </c>
      <c r="H142" s="42" t="s">
        <v>177</v>
      </c>
      <c r="I142" s="42" t="s">
        <v>376</v>
      </c>
      <c r="J142" s="75">
        <v>23.88</v>
      </c>
      <c r="K142" s="406">
        <f t="shared" si="6"/>
        <v>255</v>
      </c>
      <c r="L142" s="76">
        <v>255</v>
      </c>
      <c r="M142" s="77" t="e">
        <f t="shared" si="7"/>
        <v>#DIV/0!</v>
      </c>
      <c r="N142" s="78" t="e">
        <f>IF(L142="nio",0,IF(L142&gt;0,VLOOKUP(H142,'3-Productie normen'!A:N,VLOOKUP(L142,'3-Productie normen'!$B$32:$C$40,2,FALSE),FALSE)))/VLOOKUP(B142,'2-Kosten per locatie'!$B$14:$D$78,3,FALSE)</f>
        <v>#DIV/0!</v>
      </c>
      <c r="O142" s="79"/>
      <c r="Q142" s="43">
        <f t="shared" si="8"/>
        <v>6089.4</v>
      </c>
    </row>
    <row r="143" spans="1:17" ht="14.1" hidden="1" customHeight="1">
      <c r="A143" s="57">
        <v>140</v>
      </c>
      <c r="B143" s="73" t="s">
        <v>385</v>
      </c>
      <c r="C143" s="73" t="s">
        <v>386</v>
      </c>
      <c r="D143" s="484" t="s">
        <v>384</v>
      </c>
      <c r="E143" s="47" t="s">
        <v>88</v>
      </c>
      <c r="F143" s="74" t="s">
        <v>271</v>
      </c>
      <c r="G143" s="42" t="s">
        <v>336</v>
      </c>
      <c r="H143" s="42" t="s">
        <v>17</v>
      </c>
      <c r="I143" s="42" t="s">
        <v>378</v>
      </c>
      <c r="J143" s="75">
        <v>1.35</v>
      </c>
      <c r="K143" s="406">
        <f t="shared" si="6"/>
        <v>255</v>
      </c>
      <c r="L143" s="76">
        <v>255</v>
      </c>
      <c r="M143" s="77" t="e">
        <f t="shared" si="7"/>
        <v>#DIV/0!</v>
      </c>
      <c r="N143" s="78" t="e">
        <f>IF(L143="nio",0,IF(L143&gt;0,VLOOKUP(H143,'3-Productie normen'!A:N,VLOOKUP(L143,'3-Productie normen'!$B$32:$C$40,2,FALSE),FALSE)))/VLOOKUP(B143,'2-Kosten per locatie'!$B$14:$D$78,3,FALSE)</f>
        <v>#DIV/0!</v>
      </c>
      <c r="O143" s="79"/>
      <c r="Q143" s="43">
        <f t="shared" si="8"/>
        <v>344.25</v>
      </c>
    </row>
    <row r="144" spans="1:17" ht="14.1" hidden="1" customHeight="1">
      <c r="A144" s="57">
        <v>141</v>
      </c>
      <c r="B144" s="73" t="s">
        <v>385</v>
      </c>
      <c r="C144" s="73" t="s">
        <v>386</v>
      </c>
      <c r="D144" s="484" t="s">
        <v>384</v>
      </c>
      <c r="E144" s="47" t="s">
        <v>88</v>
      </c>
      <c r="F144" s="74" t="s">
        <v>289</v>
      </c>
      <c r="G144" s="42" t="s">
        <v>310</v>
      </c>
      <c r="H144" s="42" t="s">
        <v>244</v>
      </c>
      <c r="I144" s="42" t="s">
        <v>378</v>
      </c>
      <c r="J144" s="75">
        <v>4.82</v>
      </c>
      <c r="K144" s="406">
        <f t="shared" si="6"/>
        <v>255</v>
      </c>
      <c r="L144" s="76">
        <v>255</v>
      </c>
      <c r="M144" s="77" t="e">
        <f t="shared" si="7"/>
        <v>#DIV/0!</v>
      </c>
      <c r="N144" s="78" t="e">
        <f>IF(L144="nio",0,IF(L144&gt;0,VLOOKUP(H144,'3-Productie normen'!A:N,VLOOKUP(L144,'3-Productie normen'!$B$32:$C$40,2,FALSE),FALSE)))/VLOOKUP(B144,'2-Kosten per locatie'!$B$14:$D$78,3,FALSE)</f>
        <v>#DIV/0!</v>
      </c>
      <c r="O144" s="79"/>
      <c r="Q144" s="43">
        <f t="shared" si="8"/>
        <v>1229.1000000000001</v>
      </c>
    </row>
    <row r="145" spans="1:17" ht="14.1" hidden="1" customHeight="1">
      <c r="A145" s="57">
        <v>142</v>
      </c>
      <c r="B145" s="73" t="s">
        <v>385</v>
      </c>
      <c r="C145" s="73" t="s">
        <v>386</v>
      </c>
      <c r="D145" s="484" t="s">
        <v>384</v>
      </c>
      <c r="E145" s="47" t="s">
        <v>88</v>
      </c>
      <c r="F145" s="74" t="s">
        <v>290</v>
      </c>
      <c r="G145" s="42" t="s">
        <v>310</v>
      </c>
      <c r="H145" s="42" t="s">
        <v>244</v>
      </c>
      <c r="I145" s="42" t="s">
        <v>378</v>
      </c>
      <c r="J145" s="75">
        <v>15.15</v>
      </c>
      <c r="K145" s="406">
        <f t="shared" si="6"/>
        <v>255</v>
      </c>
      <c r="L145" s="76">
        <v>255</v>
      </c>
      <c r="M145" s="77" t="e">
        <f t="shared" si="7"/>
        <v>#DIV/0!</v>
      </c>
      <c r="N145" s="78" t="e">
        <f>IF(L145="nio",0,IF(L145&gt;0,VLOOKUP(H145,'3-Productie normen'!A:N,VLOOKUP(L145,'3-Productie normen'!$B$32:$C$40,2,FALSE),FALSE)))/VLOOKUP(B145,'2-Kosten per locatie'!$B$14:$D$78,3,FALSE)</f>
        <v>#DIV/0!</v>
      </c>
      <c r="O145" s="79"/>
      <c r="Q145" s="43">
        <f t="shared" si="8"/>
        <v>3863.25</v>
      </c>
    </row>
    <row r="146" spans="1:17" ht="14.1" hidden="1" customHeight="1">
      <c r="A146" s="57">
        <v>143</v>
      </c>
      <c r="B146" s="73" t="s">
        <v>385</v>
      </c>
      <c r="C146" s="73" t="s">
        <v>386</v>
      </c>
      <c r="D146" s="484" t="s">
        <v>384</v>
      </c>
      <c r="E146" s="47" t="s">
        <v>88</v>
      </c>
      <c r="F146" s="74" t="s">
        <v>291</v>
      </c>
      <c r="G146" s="73" t="s">
        <v>336</v>
      </c>
      <c r="H146" s="73" t="s">
        <v>17</v>
      </c>
      <c r="I146" s="42" t="s">
        <v>378</v>
      </c>
      <c r="J146" s="75">
        <v>9.2799999999999994</v>
      </c>
      <c r="K146" s="406">
        <f t="shared" si="6"/>
        <v>255</v>
      </c>
      <c r="L146" s="76">
        <v>255</v>
      </c>
      <c r="M146" s="77" t="e">
        <f t="shared" si="7"/>
        <v>#DIV/0!</v>
      </c>
      <c r="N146" s="78" t="e">
        <f>IF(L146="nio",0,IF(L146&gt;0,VLOOKUP(H146,'3-Productie normen'!A:N,VLOOKUP(L146,'3-Productie normen'!$B$32:$C$40,2,FALSE),FALSE)))/VLOOKUP(B146,'2-Kosten per locatie'!$B$14:$D$78,3,FALSE)</f>
        <v>#DIV/0!</v>
      </c>
      <c r="O146" s="79"/>
      <c r="Q146" s="43">
        <f t="shared" si="8"/>
        <v>2366.3999999999996</v>
      </c>
    </row>
    <row r="147" spans="1:17" ht="14.1" hidden="1" customHeight="1">
      <c r="A147" s="57">
        <v>144</v>
      </c>
      <c r="B147" s="73" t="s">
        <v>385</v>
      </c>
      <c r="C147" s="73" t="s">
        <v>386</v>
      </c>
      <c r="D147" s="484" t="s">
        <v>384</v>
      </c>
      <c r="E147" s="47" t="s">
        <v>88</v>
      </c>
      <c r="F147" s="74" t="s">
        <v>292</v>
      </c>
      <c r="G147" s="73" t="s">
        <v>310</v>
      </c>
      <c r="H147" s="73" t="s">
        <v>244</v>
      </c>
      <c r="I147" s="42" t="s">
        <v>378</v>
      </c>
      <c r="J147" s="75">
        <v>37.83</v>
      </c>
      <c r="K147" s="406">
        <f t="shared" si="6"/>
        <v>255</v>
      </c>
      <c r="L147" s="76">
        <v>255</v>
      </c>
      <c r="M147" s="77" t="e">
        <f t="shared" si="7"/>
        <v>#DIV/0!</v>
      </c>
      <c r="N147" s="78" t="e">
        <f>IF(L147="nio",0,IF(L147&gt;0,VLOOKUP(H147,'3-Productie normen'!A:N,VLOOKUP(L147,'3-Productie normen'!$B$32:$C$40,2,FALSE),FALSE)))/VLOOKUP(B147,'2-Kosten per locatie'!$B$14:$D$78,3,FALSE)</f>
        <v>#DIV/0!</v>
      </c>
      <c r="O147" s="79"/>
      <c r="Q147" s="43">
        <f t="shared" si="8"/>
        <v>9646.65</v>
      </c>
    </row>
    <row r="148" spans="1:17" ht="14.1" hidden="1" customHeight="1">
      <c r="A148" s="57">
        <v>145</v>
      </c>
      <c r="B148" s="73" t="s">
        <v>385</v>
      </c>
      <c r="C148" s="73" t="s">
        <v>386</v>
      </c>
      <c r="D148" s="484" t="s">
        <v>384</v>
      </c>
      <c r="E148" s="47" t="s">
        <v>88</v>
      </c>
      <c r="F148" s="74" t="s">
        <v>294</v>
      </c>
      <c r="G148" s="73" t="s">
        <v>337</v>
      </c>
      <c r="H148" s="73" t="s">
        <v>177</v>
      </c>
      <c r="I148" s="42" t="s">
        <v>376</v>
      </c>
      <c r="J148" s="75">
        <v>28.13</v>
      </c>
      <c r="K148" s="406">
        <f t="shared" si="6"/>
        <v>255</v>
      </c>
      <c r="L148" s="76">
        <v>255</v>
      </c>
      <c r="M148" s="77" t="e">
        <f t="shared" si="7"/>
        <v>#DIV/0!</v>
      </c>
      <c r="N148" s="78" t="e">
        <f>IF(L148="nio",0,IF(L148&gt;0,VLOOKUP(H148,'3-Productie normen'!A:N,VLOOKUP(L148,'3-Productie normen'!$B$32:$C$40,2,FALSE),FALSE)))/VLOOKUP(B148,'2-Kosten per locatie'!$B$14:$D$78,3,FALSE)</f>
        <v>#DIV/0!</v>
      </c>
      <c r="O148" s="79"/>
      <c r="Q148" s="43">
        <f t="shared" si="8"/>
        <v>7173.15</v>
      </c>
    </row>
    <row r="149" spans="1:17" ht="14.1" hidden="1" customHeight="1">
      <c r="A149" s="57">
        <v>146</v>
      </c>
      <c r="B149" s="73" t="s">
        <v>385</v>
      </c>
      <c r="C149" s="73" t="s">
        <v>386</v>
      </c>
      <c r="D149" s="484" t="s">
        <v>384</v>
      </c>
      <c r="E149" s="47" t="s">
        <v>88</v>
      </c>
      <c r="F149" s="74" t="s">
        <v>295</v>
      </c>
      <c r="G149" s="42" t="s">
        <v>310</v>
      </c>
      <c r="H149" s="42" t="s">
        <v>244</v>
      </c>
      <c r="I149" s="42" t="s">
        <v>378</v>
      </c>
      <c r="J149" s="75">
        <v>7.57</v>
      </c>
      <c r="K149" s="406">
        <f t="shared" si="6"/>
        <v>255</v>
      </c>
      <c r="L149" s="76">
        <v>255</v>
      </c>
      <c r="M149" s="77" t="e">
        <f t="shared" si="7"/>
        <v>#DIV/0!</v>
      </c>
      <c r="N149" s="78" t="e">
        <f>IF(L149="nio",0,IF(L149&gt;0,VLOOKUP(H149,'3-Productie normen'!A:N,VLOOKUP(L149,'3-Productie normen'!$B$32:$C$40,2,FALSE),FALSE)))/VLOOKUP(B149,'2-Kosten per locatie'!$B$14:$D$78,3,FALSE)</f>
        <v>#DIV/0!</v>
      </c>
      <c r="O149" s="79"/>
      <c r="Q149" s="43">
        <f t="shared" si="8"/>
        <v>1930.3500000000001</v>
      </c>
    </row>
    <row r="150" spans="1:17" ht="14.1" hidden="1" customHeight="1">
      <c r="A150" s="57">
        <v>147</v>
      </c>
      <c r="B150" s="73" t="s">
        <v>385</v>
      </c>
      <c r="C150" s="73" t="s">
        <v>386</v>
      </c>
      <c r="D150" s="484" t="s">
        <v>384</v>
      </c>
      <c r="E150" s="47" t="s">
        <v>88</v>
      </c>
      <c r="F150" s="74" t="s">
        <v>341</v>
      </c>
      <c r="G150" s="42" t="s">
        <v>336</v>
      </c>
      <c r="H150" s="42" t="s">
        <v>17</v>
      </c>
      <c r="I150" s="42" t="s">
        <v>378</v>
      </c>
      <c r="J150" s="75">
        <v>1.49</v>
      </c>
      <c r="K150" s="406">
        <f t="shared" si="6"/>
        <v>255</v>
      </c>
      <c r="L150" s="76">
        <v>255</v>
      </c>
      <c r="M150" s="77" t="e">
        <f t="shared" si="7"/>
        <v>#DIV/0!</v>
      </c>
      <c r="N150" s="78" t="e">
        <f>IF(L150="nio",0,IF(L150&gt;0,VLOOKUP(H150,'3-Productie normen'!A:N,VLOOKUP(L150,'3-Productie normen'!$B$32:$C$40,2,FALSE),FALSE)))/VLOOKUP(B150,'2-Kosten per locatie'!$B$14:$D$78,3,FALSE)</f>
        <v>#DIV/0!</v>
      </c>
      <c r="O150" s="79"/>
      <c r="Q150" s="43">
        <f t="shared" si="8"/>
        <v>379.95</v>
      </c>
    </row>
    <row r="151" spans="1:17" ht="14.1" hidden="1" customHeight="1">
      <c r="A151" s="57">
        <v>148</v>
      </c>
      <c r="B151" s="73" t="s">
        <v>385</v>
      </c>
      <c r="C151" s="73" t="s">
        <v>386</v>
      </c>
      <c r="D151" s="484" t="s">
        <v>384</v>
      </c>
      <c r="E151" s="47" t="s">
        <v>88</v>
      </c>
      <c r="F151" s="74" t="s">
        <v>342</v>
      </c>
      <c r="G151" s="42" t="s">
        <v>336</v>
      </c>
      <c r="H151" s="42" t="s">
        <v>17</v>
      </c>
      <c r="I151" s="42" t="s">
        <v>378</v>
      </c>
      <c r="J151" s="75">
        <v>1.54</v>
      </c>
      <c r="K151" s="406">
        <f t="shared" si="6"/>
        <v>255</v>
      </c>
      <c r="L151" s="76">
        <v>255</v>
      </c>
      <c r="M151" s="77" t="e">
        <f t="shared" si="7"/>
        <v>#DIV/0!</v>
      </c>
      <c r="N151" s="78" t="e">
        <f>IF(L151="nio",0,IF(L151&gt;0,VLOOKUP(H151,'3-Productie normen'!A:N,VLOOKUP(L151,'3-Productie normen'!$B$32:$C$40,2,FALSE),FALSE)))/VLOOKUP(B151,'2-Kosten per locatie'!$B$14:$D$78,3,FALSE)</f>
        <v>#DIV/0!</v>
      </c>
      <c r="O151" s="79"/>
      <c r="Q151" s="43">
        <f t="shared" si="8"/>
        <v>392.7</v>
      </c>
    </row>
    <row r="152" spans="1:17" ht="14.1" hidden="1" customHeight="1">
      <c r="A152" s="57">
        <v>149</v>
      </c>
      <c r="B152" s="73" t="s">
        <v>385</v>
      </c>
      <c r="C152" s="73" t="s">
        <v>386</v>
      </c>
      <c r="D152" s="484" t="s">
        <v>384</v>
      </c>
      <c r="E152" s="47" t="s">
        <v>88</v>
      </c>
      <c r="F152" s="74" t="s">
        <v>344</v>
      </c>
      <c r="G152" s="42" t="s">
        <v>336</v>
      </c>
      <c r="H152" s="42" t="s">
        <v>17</v>
      </c>
      <c r="I152" s="42" t="s">
        <v>378</v>
      </c>
      <c r="J152" s="75">
        <v>2.76</v>
      </c>
      <c r="K152" s="406">
        <f t="shared" si="6"/>
        <v>255</v>
      </c>
      <c r="L152" s="76">
        <v>255</v>
      </c>
      <c r="M152" s="77" t="e">
        <f t="shared" si="7"/>
        <v>#DIV/0!</v>
      </c>
      <c r="N152" s="78" t="e">
        <f>IF(L152="nio",0,IF(L152&gt;0,VLOOKUP(H152,'3-Productie normen'!A:N,VLOOKUP(L152,'3-Productie normen'!$B$32:$C$40,2,FALSE),FALSE)))/VLOOKUP(B152,'2-Kosten per locatie'!$B$14:$D$78,3,FALSE)</f>
        <v>#DIV/0!</v>
      </c>
      <c r="O152" s="79"/>
      <c r="Q152" s="43">
        <f t="shared" si="8"/>
        <v>703.8</v>
      </c>
    </row>
    <row r="153" spans="1:17" ht="14.1" hidden="1" customHeight="1">
      <c r="A153" s="57">
        <v>150</v>
      </c>
      <c r="B153" s="73" t="s">
        <v>385</v>
      </c>
      <c r="C153" s="73" t="s">
        <v>386</v>
      </c>
      <c r="D153" s="484" t="s">
        <v>384</v>
      </c>
      <c r="E153" s="47" t="s">
        <v>88</v>
      </c>
      <c r="F153" s="74" t="s">
        <v>345</v>
      </c>
      <c r="G153" s="81" t="s">
        <v>310</v>
      </c>
      <c r="H153" s="81" t="s">
        <v>244</v>
      </c>
      <c r="I153" s="42" t="s">
        <v>378</v>
      </c>
      <c r="J153" s="75">
        <v>5.28</v>
      </c>
      <c r="K153" s="406">
        <f t="shared" si="6"/>
        <v>255</v>
      </c>
      <c r="L153" s="76">
        <v>255</v>
      </c>
      <c r="M153" s="77" t="e">
        <f t="shared" si="7"/>
        <v>#DIV/0!</v>
      </c>
      <c r="N153" s="78" t="e">
        <f>IF(L153="nio",0,IF(L153&gt;0,VLOOKUP(H153,'3-Productie normen'!A:N,VLOOKUP(L153,'3-Productie normen'!$B$32:$C$40,2,FALSE),FALSE)))/VLOOKUP(B153,'2-Kosten per locatie'!$B$14:$D$78,3,FALSE)</f>
        <v>#DIV/0!</v>
      </c>
      <c r="O153" s="79"/>
      <c r="Q153" s="43">
        <f t="shared" si="8"/>
        <v>1346.4</v>
      </c>
    </row>
    <row r="154" spans="1:17" ht="14.1" hidden="1" customHeight="1">
      <c r="A154" s="57">
        <v>151</v>
      </c>
      <c r="B154" s="73" t="s">
        <v>385</v>
      </c>
      <c r="C154" s="73" t="s">
        <v>386</v>
      </c>
      <c r="D154" s="484" t="s">
        <v>384</v>
      </c>
      <c r="E154" s="47" t="s">
        <v>88</v>
      </c>
      <c r="F154" s="74" t="s">
        <v>346</v>
      </c>
      <c r="G154" s="42" t="s">
        <v>382</v>
      </c>
      <c r="H154" s="42" t="s">
        <v>1</v>
      </c>
      <c r="I154" s="82" t="s">
        <v>378</v>
      </c>
      <c r="J154" s="75">
        <v>51.53</v>
      </c>
      <c r="K154" s="406">
        <f t="shared" si="6"/>
        <v>255</v>
      </c>
      <c r="L154" s="76">
        <v>255</v>
      </c>
      <c r="M154" s="77" t="e">
        <f t="shared" si="7"/>
        <v>#DIV/0!</v>
      </c>
      <c r="N154" s="78" t="e">
        <f>IF(L154="nio",0,IF(L154&gt;0,VLOOKUP(H154,'3-Productie normen'!A:N,VLOOKUP(L154,'3-Productie normen'!$B$32:$C$40,2,FALSE),FALSE)))/VLOOKUP(B154,'2-Kosten per locatie'!$B$14:$D$78,3,FALSE)</f>
        <v>#DIV/0!</v>
      </c>
      <c r="O154" s="79"/>
      <c r="Q154" s="43">
        <f t="shared" si="8"/>
        <v>13140.15</v>
      </c>
    </row>
    <row r="155" spans="1:17" ht="14.1" hidden="1" customHeight="1">
      <c r="A155" s="57">
        <v>152</v>
      </c>
      <c r="B155" s="73" t="s">
        <v>385</v>
      </c>
      <c r="C155" s="73" t="s">
        <v>386</v>
      </c>
      <c r="D155" s="484" t="s">
        <v>384</v>
      </c>
      <c r="E155" s="86">
        <v>1</v>
      </c>
      <c r="F155" s="83" t="s">
        <v>394</v>
      </c>
      <c r="G155" s="84" t="s">
        <v>337</v>
      </c>
      <c r="H155" s="84" t="s">
        <v>177</v>
      </c>
      <c r="I155" s="42" t="s">
        <v>401</v>
      </c>
      <c r="J155" s="75">
        <v>32.53</v>
      </c>
      <c r="K155" s="406">
        <f t="shared" si="6"/>
        <v>255</v>
      </c>
      <c r="L155" s="76">
        <v>255</v>
      </c>
      <c r="M155" s="77" t="e">
        <f t="shared" si="7"/>
        <v>#DIV/0!</v>
      </c>
      <c r="N155" s="78" t="e">
        <f>IF(L155="nio",0,IF(L155&gt;0,VLOOKUP(H155,'3-Productie normen'!A:N,VLOOKUP(L155,'3-Productie normen'!$B$32:$C$40,2,FALSE),FALSE)))/VLOOKUP(B155,'2-Kosten per locatie'!$B$14:$D$78,3,FALSE)</f>
        <v>#DIV/0!</v>
      </c>
      <c r="O155" s="79"/>
      <c r="Q155" s="43">
        <f t="shared" si="8"/>
        <v>8295.15</v>
      </c>
    </row>
    <row r="156" spans="1:17" ht="14.1" hidden="1" customHeight="1">
      <c r="A156" s="57">
        <v>153</v>
      </c>
      <c r="B156" s="73" t="s">
        <v>385</v>
      </c>
      <c r="C156" s="73" t="s">
        <v>386</v>
      </c>
      <c r="D156" s="484" t="s">
        <v>384</v>
      </c>
      <c r="E156" s="86">
        <v>1</v>
      </c>
      <c r="F156" s="74" t="s">
        <v>395</v>
      </c>
      <c r="G156" s="42" t="s">
        <v>310</v>
      </c>
      <c r="H156" s="42" t="s">
        <v>244</v>
      </c>
      <c r="I156" s="42" t="s">
        <v>378</v>
      </c>
      <c r="J156" s="75">
        <v>11.58</v>
      </c>
      <c r="K156" s="406">
        <f t="shared" si="6"/>
        <v>255</v>
      </c>
      <c r="L156" s="76">
        <v>255</v>
      </c>
      <c r="M156" s="77" t="e">
        <f t="shared" si="7"/>
        <v>#DIV/0!</v>
      </c>
      <c r="N156" s="78" t="e">
        <f>IF(L156="nio",0,IF(L156&gt;0,VLOOKUP(H156,'3-Productie normen'!A:N,VLOOKUP(L156,'3-Productie normen'!$B$32:$C$40,2,FALSE),FALSE)))/VLOOKUP(B156,'2-Kosten per locatie'!$B$14:$D$78,3,FALSE)</f>
        <v>#DIV/0!</v>
      </c>
      <c r="O156" s="79"/>
      <c r="Q156" s="43">
        <f t="shared" si="8"/>
        <v>2952.9</v>
      </c>
    </row>
    <row r="157" spans="1:17" ht="14.1" hidden="1" customHeight="1">
      <c r="A157" s="57">
        <v>154</v>
      </c>
      <c r="B157" s="73" t="s">
        <v>385</v>
      </c>
      <c r="C157" s="73" t="s">
        <v>386</v>
      </c>
      <c r="D157" s="484" t="s">
        <v>384</v>
      </c>
      <c r="E157" s="86">
        <v>1</v>
      </c>
      <c r="F157" s="74" t="s">
        <v>396</v>
      </c>
      <c r="G157" s="42" t="s">
        <v>397</v>
      </c>
      <c r="H157" s="40" t="s">
        <v>242</v>
      </c>
      <c r="I157" s="42" t="s">
        <v>378</v>
      </c>
      <c r="J157" s="75">
        <v>26.24</v>
      </c>
      <c r="K157" s="406">
        <f t="shared" si="6"/>
        <v>255</v>
      </c>
      <c r="L157" s="76">
        <v>255</v>
      </c>
      <c r="M157" s="77" t="e">
        <f t="shared" si="7"/>
        <v>#DIV/0!</v>
      </c>
      <c r="N157" s="78" t="e">
        <f>IF(L157="nio",0,IF(L157&gt;0,VLOOKUP(H157,'3-Productie normen'!A:N,VLOOKUP(L157,'3-Productie normen'!$B$32:$C$40,2,FALSE),FALSE)))/VLOOKUP(B157,'2-Kosten per locatie'!$B$14:$D$78,3,FALSE)</f>
        <v>#DIV/0!</v>
      </c>
      <c r="O157" s="79"/>
      <c r="Q157" s="43">
        <f t="shared" si="8"/>
        <v>6691.2</v>
      </c>
    </row>
    <row r="158" spans="1:17" ht="14.1" hidden="1" customHeight="1">
      <c r="A158" s="57">
        <v>155</v>
      </c>
      <c r="B158" s="73" t="s">
        <v>385</v>
      </c>
      <c r="C158" s="73" t="s">
        <v>386</v>
      </c>
      <c r="D158" s="484" t="s">
        <v>384</v>
      </c>
      <c r="E158" s="86">
        <v>1</v>
      </c>
      <c r="F158" s="74" t="s">
        <v>398</v>
      </c>
      <c r="G158" s="42" t="s">
        <v>337</v>
      </c>
      <c r="H158" s="42" t="s">
        <v>177</v>
      </c>
      <c r="I158" s="42" t="s">
        <v>401</v>
      </c>
      <c r="J158" s="75">
        <v>26.74</v>
      </c>
      <c r="K158" s="406">
        <f t="shared" si="6"/>
        <v>255</v>
      </c>
      <c r="L158" s="76">
        <v>255</v>
      </c>
      <c r="M158" s="77" t="e">
        <f t="shared" si="7"/>
        <v>#DIV/0!</v>
      </c>
      <c r="N158" s="78" t="e">
        <f>IF(L158="nio",0,IF(L158&gt;0,VLOOKUP(H158,'3-Productie normen'!A:N,VLOOKUP(L158,'3-Productie normen'!$B$32:$C$40,2,FALSE),FALSE)))/VLOOKUP(B158,'2-Kosten per locatie'!$B$14:$D$78,3,FALSE)</f>
        <v>#DIV/0!</v>
      </c>
      <c r="O158" s="79"/>
      <c r="Q158" s="43">
        <f t="shared" si="8"/>
        <v>6818.7</v>
      </c>
    </row>
    <row r="159" spans="1:17" ht="14.1" hidden="1" customHeight="1">
      <c r="A159" s="57">
        <v>156</v>
      </c>
      <c r="B159" s="73" t="s">
        <v>385</v>
      </c>
      <c r="C159" s="73" t="s">
        <v>386</v>
      </c>
      <c r="D159" s="484" t="s">
        <v>384</v>
      </c>
      <c r="E159" s="86">
        <v>1</v>
      </c>
      <c r="F159" s="74" t="s">
        <v>399</v>
      </c>
      <c r="G159" s="42" t="s">
        <v>400</v>
      </c>
      <c r="H159" s="42" t="s">
        <v>90</v>
      </c>
      <c r="I159" s="42" t="s">
        <v>378</v>
      </c>
      <c r="J159" s="75">
        <v>105.58</v>
      </c>
      <c r="K159" s="406">
        <f t="shared" si="6"/>
        <v>255</v>
      </c>
      <c r="L159" s="76">
        <v>255</v>
      </c>
      <c r="M159" s="77" t="e">
        <f t="shared" si="7"/>
        <v>#DIV/0!</v>
      </c>
      <c r="N159" s="78" t="e">
        <f>IF(L159="nio",0,IF(L159&gt;0,VLOOKUP(H159,'3-Productie normen'!A:N,VLOOKUP(L159,'3-Productie normen'!$B$32:$C$40,2,FALSE),FALSE)))/VLOOKUP(B159,'2-Kosten per locatie'!$B$14:$D$78,3,FALSE)</f>
        <v>#DIV/0!</v>
      </c>
      <c r="O159" s="79"/>
      <c r="Q159" s="43">
        <f t="shared" si="8"/>
        <v>26922.899999999998</v>
      </c>
    </row>
    <row r="160" spans="1:17" ht="14.1" hidden="1" customHeight="1">
      <c r="A160" s="57">
        <v>157</v>
      </c>
      <c r="B160" s="73" t="s">
        <v>415</v>
      </c>
      <c r="C160" s="73" t="s">
        <v>416</v>
      </c>
      <c r="D160" s="484" t="s">
        <v>417</v>
      </c>
      <c r="E160" s="47" t="s">
        <v>88</v>
      </c>
      <c r="F160" s="74" t="s">
        <v>251</v>
      </c>
      <c r="G160" s="42" t="s">
        <v>402</v>
      </c>
      <c r="H160" s="42" t="s">
        <v>97</v>
      </c>
      <c r="I160" s="42" t="s">
        <v>275</v>
      </c>
      <c r="J160" s="75">
        <v>31.58</v>
      </c>
      <c r="K160" s="406">
        <f t="shared" si="6"/>
        <v>0</v>
      </c>
      <c r="L160" s="482" t="s">
        <v>97</v>
      </c>
      <c r="M160" s="77">
        <f t="shared" si="7"/>
        <v>0</v>
      </c>
      <c r="N160" s="78" t="e">
        <f>IF(L160="nio",0,IF(L160&gt;0,VLOOKUP(H160,'3-Productie normen'!A:N,VLOOKUP(L160,'3-Productie normen'!$B$32:$C$40,2,FALSE),FALSE)))/VLOOKUP(B160,'2-Kosten per locatie'!$B$14:$D$78,3,FALSE)</f>
        <v>#DIV/0!</v>
      </c>
      <c r="O160" s="79"/>
      <c r="Q160" s="43">
        <f t="shared" si="8"/>
        <v>0</v>
      </c>
    </row>
    <row r="161" spans="1:17" ht="14.1" hidden="1" customHeight="1">
      <c r="A161" s="57">
        <v>158</v>
      </c>
      <c r="B161" s="73" t="s">
        <v>415</v>
      </c>
      <c r="C161" s="73" t="s">
        <v>416</v>
      </c>
      <c r="D161" s="484" t="s">
        <v>417</v>
      </c>
      <c r="E161" s="47" t="s">
        <v>88</v>
      </c>
      <c r="F161" s="74" t="s">
        <v>253</v>
      </c>
      <c r="G161" s="73" t="s">
        <v>403</v>
      </c>
      <c r="H161" s="73" t="s">
        <v>97</v>
      </c>
      <c r="I161" s="42" t="s">
        <v>275</v>
      </c>
      <c r="J161" s="75">
        <v>38.909999999999997</v>
      </c>
      <c r="K161" s="406">
        <f t="shared" si="6"/>
        <v>0</v>
      </c>
      <c r="L161" s="482" t="s">
        <v>97</v>
      </c>
      <c r="M161" s="77">
        <f t="shared" si="7"/>
        <v>0</v>
      </c>
      <c r="N161" s="78" t="e">
        <f>IF(L161="nio",0,IF(L161&gt;0,VLOOKUP(H161,'3-Productie normen'!A:N,VLOOKUP(L161,'3-Productie normen'!$B$32:$C$40,2,FALSE),FALSE)))/VLOOKUP(B161,'2-Kosten per locatie'!$B$14:$D$78,3,FALSE)</f>
        <v>#DIV/0!</v>
      </c>
      <c r="O161" s="79"/>
      <c r="Q161" s="43">
        <f t="shared" si="8"/>
        <v>0</v>
      </c>
    </row>
    <row r="162" spans="1:17" ht="14.1" hidden="1" customHeight="1">
      <c r="A162" s="57">
        <v>159</v>
      </c>
      <c r="B162" s="73" t="s">
        <v>415</v>
      </c>
      <c r="C162" s="73" t="s">
        <v>416</v>
      </c>
      <c r="D162" s="484" t="s">
        <v>417</v>
      </c>
      <c r="E162" s="47" t="s">
        <v>88</v>
      </c>
      <c r="F162" s="74" t="s">
        <v>255</v>
      </c>
      <c r="G162" s="73" t="s">
        <v>404</v>
      </c>
      <c r="H162" s="73" t="s">
        <v>97</v>
      </c>
      <c r="I162" s="42" t="s">
        <v>275</v>
      </c>
      <c r="J162" s="75">
        <v>23.7</v>
      </c>
      <c r="K162" s="406">
        <f t="shared" si="6"/>
        <v>0</v>
      </c>
      <c r="L162" s="482" t="s">
        <v>97</v>
      </c>
      <c r="M162" s="77">
        <f t="shared" si="7"/>
        <v>0</v>
      </c>
      <c r="N162" s="78" t="e">
        <f>IF(L162="nio",0,IF(L162&gt;0,VLOOKUP(H162,'3-Productie normen'!A:N,VLOOKUP(L162,'3-Productie normen'!$B$32:$C$40,2,FALSE),FALSE)))/VLOOKUP(B162,'2-Kosten per locatie'!$B$14:$D$78,3,FALSE)</f>
        <v>#DIV/0!</v>
      </c>
      <c r="O162" s="79"/>
      <c r="Q162" s="43">
        <f t="shared" si="8"/>
        <v>0</v>
      </c>
    </row>
    <row r="163" spans="1:17" ht="14.1" hidden="1" customHeight="1">
      <c r="A163" s="57">
        <v>160</v>
      </c>
      <c r="B163" s="73" t="s">
        <v>415</v>
      </c>
      <c r="C163" s="73" t="s">
        <v>416</v>
      </c>
      <c r="D163" s="484" t="s">
        <v>417</v>
      </c>
      <c r="E163" s="47" t="s">
        <v>88</v>
      </c>
      <c r="F163" s="74" t="s">
        <v>257</v>
      </c>
      <c r="G163" s="73" t="s">
        <v>317</v>
      </c>
      <c r="H163" s="73" t="s">
        <v>97</v>
      </c>
      <c r="I163" s="42" t="s">
        <v>275</v>
      </c>
      <c r="J163" s="75">
        <v>13.12</v>
      </c>
      <c r="K163" s="406">
        <f t="shared" si="6"/>
        <v>0</v>
      </c>
      <c r="L163" s="482" t="s">
        <v>97</v>
      </c>
      <c r="M163" s="77">
        <f t="shared" si="7"/>
        <v>0</v>
      </c>
      <c r="N163" s="78" t="e">
        <f>IF(L163="nio",0,IF(L163&gt;0,VLOOKUP(H163,'3-Productie normen'!A:N,VLOOKUP(L163,'3-Productie normen'!$B$32:$C$40,2,FALSE),FALSE)))/VLOOKUP(B163,'2-Kosten per locatie'!$B$14:$D$78,3,FALSE)</f>
        <v>#DIV/0!</v>
      </c>
      <c r="O163" s="79"/>
      <c r="Q163" s="43">
        <f t="shared" si="8"/>
        <v>0</v>
      </c>
    </row>
    <row r="164" spans="1:17" ht="14.1" hidden="1" customHeight="1">
      <c r="A164" s="57">
        <v>161</v>
      </c>
      <c r="B164" s="73" t="s">
        <v>415</v>
      </c>
      <c r="C164" s="73" t="s">
        <v>416</v>
      </c>
      <c r="D164" s="484" t="s">
        <v>417</v>
      </c>
      <c r="E164" s="47" t="s">
        <v>88</v>
      </c>
      <c r="F164" s="74" t="s">
        <v>259</v>
      </c>
      <c r="G164" s="42" t="s">
        <v>405</v>
      </c>
      <c r="H164" s="42" t="s">
        <v>97</v>
      </c>
      <c r="I164" s="42" t="s">
        <v>275</v>
      </c>
      <c r="J164" s="75">
        <v>18.77</v>
      </c>
      <c r="K164" s="406">
        <f t="shared" si="6"/>
        <v>0</v>
      </c>
      <c r="L164" s="482" t="s">
        <v>97</v>
      </c>
      <c r="M164" s="77">
        <f t="shared" si="7"/>
        <v>0</v>
      </c>
      <c r="N164" s="78" t="e">
        <f>IF(L164="nio",0,IF(L164&gt;0,VLOOKUP(H164,'3-Productie normen'!A:N,VLOOKUP(L164,'3-Productie normen'!$B$32:$C$40,2,FALSE),FALSE)))/VLOOKUP(B164,'2-Kosten per locatie'!$B$14:$D$78,3,FALSE)</f>
        <v>#DIV/0!</v>
      </c>
      <c r="O164" s="79"/>
      <c r="Q164" s="43">
        <f t="shared" si="8"/>
        <v>0</v>
      </c>
    </row>
    <row r="165" spans="1:17" ht="14.1" hidden="1" customHeight="1">
      <c r="A165" s="57">
        <v>162</v>
      </c>
      <c r="B165" s="73" t="s">
        <v>415</v>
      </c>
      <c r="C165" s="73" t="s">
        <v>416</v>
      </c>
      <c r="D165" s="484" t="s">
        <v>417</v>
      </c>
      <c r="E165" s="47" t="s">
        <v>88</v>
      </c>
      <c r="F165" s="74" t="s">
        <v>261</v>
      </c>
      <c r="G165" s="42" t="s">
        <v>406</v>
      </c>
      <c r="H165" s="42" t="s">
        <v>97</v>
      </c>
      <c r="I165" s="42" t="s">
        <v>275</v>
      </c>
      <c r="J165" s="75">
        <v>6.7</v>
      </c>
      <c r="K165" s="406">
        <f t="shared" si="6"/>
        <v>0</v>
      </c>
      <c r="L165" s="482" t="s">
        <v>97</v>
      </c>
      <c r="M165" s="77">
        <f t="shared" si="7"/>
        <v>0</v>
      </c>
      <c r="N165" s="78" t="e">
        <f>IF(L165="nio",0,IF(L165&gt;0,VLOOKUP(H165,'3-Productie normen'!A:N,VLOOKUP(L165,'3-Productie normen'!$B$32:$C$40,2,FALSE),FALSE)))/VLOOKUP(B165,'2-Kosten per locatie'!$B$14:$D$78,3,FALSE)</f>
        <v>#DIV/0!</v>
      </c>
      <c r="O165" s="79"/>
      <c r="Q165" s="43">
        <f t="shared" si="8"/>
        <v>0</v>
      </c>
    </row>
    <row r="166" spans="1:17" ht="14.1" hidden="1" customHeight="1">
      <c r="A166" s="57">
        <v>163</v>
      </c>
      <c r="B166" s="73" t="s">
        <v>415</v>
      </c>
      <c r="C166" s="73" t="s">
        <v>416</v>
      </c>
      <c r="D166" s="484" t="s">
        <v>417</v>
      </c>
      <c r="E166" s="47" t="s">
        <v>88</v>
      </c>
      <c r="F166" s="74" t="s">
        <v>263</v>
      </c>
      <c r="G166" s="42" t="s">
        <v>400</v>
      </c>
      <c r="H166" s="42" t="s">
        <v>90</v>
      </c>
      <c r="I166" s="42" t="s">
        <v>378</v>
      </c>
      <c r="J166" s="75">
        <v>109.78</v>
      </c>
      <c r="K166" s="406">
        <f t="shared" si="6"/>
        <v>255</v>
      </c>
      <c r="L166" s="482">
        <v>255</v>
      </c>
      <c r="M166" s="77" t="e">
        <f t="shared" si="7"/>
        <v>#DIV/0!</v>
      </c>
      <c r="N166" s="78" t="e">
        <f>IF(L166="nio",0,IF(L166&gt;0,VLOOKUP(H166,'3-Productie normen'!A:N,VLOOKUP(L166,'3-Productie normen'!$B$32:$C$40,2,FALSE),FALSE)))/VLOOKUP(B166,'2-Kosten per locatie'!$B$14:$D$78,3,FALSE)</f>
        <v>#DIV/0!</v>
      </c>
      <c r="O166" s="79"/>
      <c r="Q166" s="43">
        <f t="shared" si="8"/>
        <v>27993.9</v>
      </c>
    </row>
    <row r="167" spans="1:17" ht="14.1" hidden="1" customHeight="1">
      <c r="A167" s="57">
        <v>164</v>
      </c>
      <c r="B167" s="73" t="s">
        <v>415</v>
      </c>
      <c r="C167" s="73" t="s">
        <v>416</v>
      </c>
      <c r="D167" s="484" t="s">
        <v>417</v>
      </c>
      <c r="E167" s="47" t="s">
        <v>88</v>
      </c>
      <c r="F167" s="74" t="s">
        <v>265</v>
      </c>
      <c r="G167" s="42" t="s">
        <v>407</v>
      </c>
      <c r="H167" s="42" t="s">
        <v>17</v>
      </c>
      <c r="I167" s="42" t="s">
        <v>378</v>
      </c>
      <c r="J167" s="75">
        <v>1.05</v>
      </c>
      <c r="K167" s="406">
        <f t="shared" si="6"/>
        <v>255</v>
      </c>
      <c r="L167" s="76">
        <v>255</v>
      </c>
      <c r="M167" s="77" t="e">
        <f t="shared" si="7"/>
        <v>#DIV/0!</v>
      </c>
      <c r="N167" s="78" t="e">
        <f>IF(L167="nio",0,IF(L167&gt;0,VLOOKUP(H167,'3-Productie normen'!A:N,VLOOKUP(L167,'3-Productie normen'!$B$32:$C$40,2,FALSE),FALSE)))/VLOOKUP(B167,'2-Kosten per locatie'!$B$14:$D$78,3,FALSE)</f>
        <v>#DIV/0!</v>
      </c>
      <c r="O167" s="79"/>
      <c r="Q167" s="43">
        <f t="shared" si="8"/>
        <v>267.75</v>
      </c>
    </row>
    <row r="168" spans="1:17" ht="14.1" hidden="1" customHeight="1">
      <c r="A168" s="57">
        <v>165</v>
      </c>
      <c r="B168" s="73" t="s">
        <v>415</v>
      </c>
      <c r="C168" s="73" t="s">
        <v>416</v>
      </c>
      <c r="D168" s="484" t="s">
        <v>417</v>
      </c>
      <c r="E168" s="47" t="s">
        <v>88</v>
      </c>
      <c r="F168" s="74" t="s">
        <v>267</v>
      </c>
      <c r="G168" s="81" t="s">
        <v>407</v>
      </c>
      <c r="H168" s="81" t="s">
        <v>17</v>
      </c>
      <c r="I168" s="42" t="s">
        <v>378</v>
      </c>
      <c r="J168" s="75">
        <v>1.1100000000000001</v>
      </c>
      <c r="K168" s="406">
        <f t="shared" si="6"/>
        <v>255</v>
      </c>
      <c r="L168" s="76">
        <v>255</v>
      </c>
      <c r="M168" s="77" t="e">
        <f t="shared" si="7"/>
        <v>#DIV/0!</v>
      </c>
      <c r="N168" s="78" t="e">
        <f>IF(L168="nio",0,IF(L168&gt;0,VLOOKUP(H168,'3-Productie normen'!A:N,VLOOKUP(L168,'3-Productie normen'!$B$32:$C$40,2,FALSE),FALSE)))/VLOOKUP(B168,'2-Kosten per locatie'!$B$14:$D$78,3,FALSE)</f>
        <v>#DIV/0!</v>
      </c>
      <c r="O168" s="79"/>
      <c r="Q168" s="43">
        <f t="shared" si="8"/>
        <v>283.05</v>
      </c>
    </row>
    <row r="169" spans="1:17" ht="14.1" hidden="1" customHeight="1">
      <c r="A169" s="57">
        <v>166</v>
      </c>
      <c r="B169" s="73" t="s">
        <v>415</v>
      </c>
      <c r="C169" s="73" t="s">
        <v>416</v>
      </c>
      <c r="D169" s="484" t="s">
        <v>417</v>
      </c>
      <c r="E169" s="47" t="s">
        <v>88</v>
      </c>
      <c r="F169" s="74" t="s">
        <v>269</v>
      </c>
      <c r="G169" s="42" t="s">
        <v>408</v>
      </c>
      <c r="H169" s="42" t="s">
        <v>278</v>
      </c>
      <c r="I169" s="82" t="s">
        <v>378</v>
      </c>
      <c r="J169" s="75">
        <v>2.66</v>
      </c>
      <c r="K169" s="406">
        <f t="shared" si="6"/>
        <v>255</v>
      </c>
      <c r="L169" s="76">
        <v>255</v>
      </c>
      <c r="M169" s="77" t="e">
        <f t="shared" si="7"/>
        <v>#DIV/0!</v>
      </c>
      <c r="N169" s="78" t="e">
        <f>IF(L169="nio",0,IF(L169&gt;0,VLOOKUP(H169,'3-Productie normen'!A:N,VLOOKUP(L169,'3-Productie normen'!$B$32:$C$40,2,FALSE),FALSE)))/VLOOKUP(B169,'2-Kosten per locatie'!$B$14:$D$78,3,FALSE)</f>
        <v>#DIV/0!</v>
      </c>
      <c r="O169" s="79"/>
      <c r="Q169" s="43">
        <f t="shared" si="8"/>
        <v>678.30000000000007</v>
      </c>
    </row>
    <row r="170" spans="1:17" ht="14.1" hidden="1" customHeight="1">
      <c r="A170" s="57">
        <v>167</v>
      </c>
      <c r="B170" s="73" t="s">
        <v>415</v>
      </c>
      <c r="C170" s="73" t="s">
        <v>416</v>
      </c>
      <c r="D170" s="484" t="s">
        <v>417</v>
      </c>
      <c r="E170" s="47" t="s">
        <v>88</v>
      </c>
      <c r="F170" s="83" t="s">
        <v>271</v>
      </c>
      <c r="G170" s="84" t="s">
        <v>400</v>
      </c>
      <c r="H170" s="84" t="s">
        <v>90</v>
      </c>
      <c r="I170" s="42" t="s">
        <v>378</v>
      </c>
      <c r="J170" s="75">
        <v>3.1</v>
      </c>
      <c r="K170" s="406">
        <f t="shared" si="6"/>
        <v>255</v>
      </c>
      <c r="L170" s="76">
        <v>255</v>
      </c>
      <c r="M170" s="77" t="e">
        <f t="shared" si="7"/>
        <v>#DIV/0!</v>
      </c>
      <c r="N170" s="78" t="e">
        <f>IF(L170="nio",0,IF(L170&gt;0,VLOOKUP(H170,'3-Productie normen'!A:N,VLOOKUP(L170,'3-Productie normen'!$B$32:$C$40,2,FALSE),FALSE)))/VLOOKUP(B170,'2-Kosten per locatie'!$B$14:$D$78,3,FALSE)</f>
        <v>#DIV/0!</v>
      </c>
      <c r="O170" s="79"/>
      <c r="Q170" s="43">
        <f t="shared" si="8"/>
        <v>790.5</v>
      </c>
    </row>
    <row r="171" spans="1:17" ht="14.1" hidden="1" customHeight="1">
      <c r="A171" s="57">
        <v>168</v>
      </c>
      <c r="B171" s="73" t="s">
        <v>415</v>
      </c>
      <c r="C171" s="73" t="s">
        <v>416</v>
      </c>
      <c r="D171" s="484" t="s">
        <v>417</v>
      </c>
      <c r="E171" s="47" t="s">
        <v>88</v>
      </c>
      <c r="F171" s="74" t="s">
        <v>289</v>
      </c>
      <c r="G171" s="42" t="s">
        <v>381</v>
      </c>
      <c r="H171" s="42" t="s">
        <v>97</v>
      </c>
      <c r="I171" s="42" t="s">
        <v>275</v>
      </c>
      <c r="J171" s="75">
        <v>10.9</v>
      </c>
      <c r="K171" s="406">
        <f t="shared" si="6"/>
        <v>0</v>
      </c>
      <c r="L171" s="482" t="s">
        <v>97</v>
      </c>
      <c r="M171" s="77">
        <f t="shared" si="7"/>
        <v>0</v>
      </c>
      <c r="N171" s="78" t="e">
        <f>IF(L171="nio",0,IF(L171&gt;0,VLOOKUP(H171,'3-Productie normen'!A:N,VLOOKUP(L171,'3-Productie normen'!$B$32:$C$40,2,FALSE),FALSE)))/VLOOKUP(B171,'2-Kosten per locatie'!$B$14:$D$78,3,FALSE)</f>
        <v>#DIV/0!</v>
      </c>
      <c r="O171" s="79"/>
      <c r="Q171" s="43">
        <f t="shared" si="8"/>
        <v>0</v>
      </c>
    </row>
    <row r="172" spans="1:17" ht="14.1" hidden="1" customHeight="1">
      <c r="A172" s="57">
        <v>169</v>
      </c>
      <c r="B172" s="73" t="s">
        <v>415</v>
      </c>
      <c r="C172" s="73" t="s">
        <v>416</v>
      </c>
      <c r="D172" s="484" t="s">
        <v>417</v>
      </c>
      <c r="E172" s="47" t="s">
        <v>88</v>
      </c>
      <c r="F172" s="74" t="s">
        <v>290</v>
      </c>
      <c r="G172" s="42" t="s">
        <v>409</v>
      </c>
      <c r="H172" s="42" t="s">
        <v>17</v>
      </c>
      <c r="I172" s="42" t="s">
        <v>378</v>
      </c>
      <c r="J172" s="75">
        <v>9.5500000000000007</v>
      </c>
      <c r="K172" s="406">
        <f t="shared" si="6"/>
        <v>255</v>
      </c>
      <c r="L172" s="76">
        <v>255</v>
      </c>
      <c r="M172" s="77" t="e">
        <f t="shared" si="7"/>
        <v>#DIV/0!</v>
      </c>
      <c r="N172" s="78" t="e">
        <f>IF(L172="nio",0,IF(L172&gt;0,VLOOKUP(H172,'3-Productie normen'!A:N,VLOOKUP(L172,'3-Productie normen'!$B$32:$C$40,2,FALSE),FALSE)))/VLOOKUP(B172,'2-Kosten per locatie'!$B$14:$D$78,3,FALSE)</f>
        <v>#DIV/0!</v>
      </c>
      <c r="O172" s="79"/>
      <c r="Q172" s="43">
        <f t="shared" si="8"/>
        <v>2435.25</v>
      </c>
    </row>
    <row r="173" spans="1:17" ht="14.1" hidden="1" customHeight="1">
      <c r="A173" s="57">
        <v>170</v>
      </c>
      <c r="B173" s="73" t="s">
        <v>415</v>
      </c>
      <c r="C173" s="73" t="s">
        <v>416</v>
      </c>
      <c r="D173" s="484" t="s">
        <v>417</v>
      </c>
      <c r="E173" s="47" t="s">
        <v>88</v>
      </c>
      <c r="F173" s="74" t="s">
        <v>291</v>
      </c>
      <c r="G173" s="42" t="s">
        <v>382</v>
      </c>
      <c r="H173" s="42" t="s">
        <v>1</v>
      </c>
      <c r="I173" s="42" t="s">
        <v>378</v>
      </c>
      <c r="J173" s="75">
        <v>50.37</v>
      </c>
      <c r="K173" s="406">
        <f t="shared" si="6"/>
        <v>255</v>
      </c>
      <c r="L173" s="76">
        <v>255</v>
      </c>
      <c r="M173" s="77" t="e">
        <f t="shared" si="7"/>
        <v>#DIV/0!</v>
      </c>
      <c r="N173" s="78" t="e">
        <f>IF(L173="nio",0,IF(L173&gt;0,VLOOKUP(H173,'3-Productie normen'!A:N,VLOOKUP(L173,'3-Productie normen'!$B$32:$C$40,2,FALSE),FALSE)))/VLOOKUP(B173,'2-Kosten per locatie'!$B$14:$D$78,3,FALSE)</f>
        <v>#DIV/0!</v>
      </c>
      <c r="O173" s="79"/>
      <c r="Q173" s="43">
        <f t="shared" si="8"/>
        <v>12844.349999999999</v>
      </c>
    </row>
    <row r="174" spans="1:17" ht="14.1" hidden="1" customHeight="1">
      <c r="A174" s="57">
        <v>171</v>
      </c>
      <c r="B174" s="73" t="s">
        <v>415</v>
      </c>
      <c r="C174" s="73" t="s">
        <v>416</v>
      </c>
      <c r="D174" s="484" t="s">
        <v>417</v>
      </c>
      <c r="E174" s="47" t="s">
        <v>88</v>
      </c>
      <c r="F174" s="74" t="s">
        <v>292</v>
      </c>
      <c r="G174" s="42" t="s">
        <v>310</v>
      </c>
      <c r="H174" s="42" t="s">
        <v>244</v>
      </c>
      <c r="I174" s="42" t="s">
        <v>378</v>
      </c>
      <c r="J174" s="75">
        <v>38.159999999999997</v>
      </c>
      <c r="K174" s="406">
        <f t="shared" si="6"/>
        <v>255</v>
      </c>
      <c r="L174" s="76">
        <v>255</v>
      </c>
      <c r="M174" s="77" t="e">
        <f t="shared" si="7"/>
        <v>#DIV/0!</v>
      </c>
      <c r="N174" s="78" t="e">
        <f>IF(L174="nio",0,IF(L174&gt;0,VLOOKUP(H174,'3-Productie normen'!A:N,VLOOKUP(L174,'3-Productie normen'!$B$32:$C$40,2,FALSE),FALSE)))/VLOOKUP(B174,'2-Kosten per locatie'!$B$14:$D$78,3,FALSE)</f>
        <v>#DIV/0!</v>
      </c>
      <c r="O174" s="79"/>
      <c r="Q174" s="43">
        <f t="shared" si="8"/>
        <v>9730.7999999999993</v>
      </c>
    </row>
    <row r="175" spans="1:17" ht="14.1" hidden="1" customHeight="1">
      <c r="A175" s="57">
        <v>172</v>
      </c>
      <c r="B175" s="73" t="s">
        <v>415</v>
      </c>
      <c r="C175" s="73" t="s">
        <v>416</v>
      </c>
      <c r="D175" s="484" t="s">
        <v>417</v>
      </c>
      <c r="E175" s="47" t="s">
        <v>88</v>
      </c>
      <c r="F175" s="74" t="s">
        <v>294</v>
      </c>
      <c r="G175" s="42" t="s">
        <v>314</v>
      </c>
      <c r="H175" s="42" t="s">
        <v>97</v>
      </c>
      <c r="I175" s="42" t="s">
        <v>275</v>
      </c>
      <c r="J175" s="75">
        <v>0.67</v>
      </c>
      <c r="K175" s="406">
        <f t="shared" si="6"/>
        <v>0</v>
      </c>
      <c r="L175" s="482" t="s">
        <v>97</v>
      </c>
      <c r="M175" s="77">
        <f t="shared" si="7"/>
        <v>0</v>
      </c>
      <c r="N175" s="78" t="e">
        <f>IF(L175="nio",0,IF(L175&gt;0,VLOOKUP(H175,'3-Productie normen'!A:N,VLOOKUP(L175,'3-Productie normen'!$B$32:$C$40,2,FALSE),FALSE)))/VLOOKUP(B175,'2-Kosten per locatie'!$B$14:$D$78,3,FALSE)</f>
        <v>#DIV/0!</v>
      </c>
      <c r="O175" s="79"/>
      <c r="Q175" s="43">
        <f t="shared" si="8"/>
        <v>0</v>
      </c>
    </row>
    <row r="176" spans="1:17" ht="14.1" hidden="1" customHeight="1">
      <c r="A176" s="57">
        <v>173</v>
      </c>
      <c r="B176" s="73" t="s">
        <v>415</v>
      </c>
      <c r="C176" s="73" t="s">
        <v>416</v>
      </c>
      <c r="D176" s="484" t="s">
        <v>417</v>
      </c>
      <c r="E176" s="47" t="s">
        <v>88</v>
      </c>
      <c r="F176" s="74" t="s">
        <v>295</v>
      </c>
      <c r="G176" s="73" t="s">
        <v>410</v>
      </c>
      <c r="H176" s="73" t="s">
        <v>97</v>
      </c>
      <c r="I176" s="42" t="s">
        <v>275</v>
      </c>
      <c r="J176" s="75">
        <v>18.66</v>
      </c>
      <c r="K176" s="406">
        <f t="shared" si="6"/>
        <v>0</v>
      </c>
      <c r="L176" s="482" t="s">
        <v>276</v>
      </c>
      <c r="M176" s="77">
        <f t="shared" si="7"/>
        <v>0</v>
      </c>
      <c r="N176" s="78" t="e">
        <f>IF(L176="nio",0,IF(L176&gt;0,VLOOKUP(H176,'3-Productie normen'!A:N,VLOOKUP(L176,'3-Productie normen'!$B$32:$C$40,2,FALSE),FALSE)))/VLOOKUP(B176,'2-Kosten per locatie'!$B$14:$D$78,3,FALSE)</f>
        <v>#DIV/0!</v>
      </c>
      <c r="O176" s="79"/>
      <c r="Q176" s="43">
        <f t="shared" si="8"/>
        <v>0</v>
      </c>
    </row>
    <row r="177" spans="1:17" ht="14.1" hidden="1" customHeight="1">
      <c r="A177" s="57">
        <v>174</v>
      </c>
      <c r="B177" s="73" t="s">
        <v>415</v>
      </c>
      <c r="C177" s="73" t="s">
        <v>416</v>
      </c>
      <c r="D177" s="484" t="s">
        <v>417</v>
      </c>
      <c r="E177" s="47" t="s">
        <v>88</v>
      </c>
      <c r="F177" s="74" t="s">
        <v>341</v>
      </c>
      <c r="G177" s="73" t="s">
        <v>411</v>
      </c>
      <c r="H177" s="73" t="s">
        <v>177</v>
      </c>
      <c r="I177" s="42" t="s">
        <v>377</v>
      </c>
      <c r="J177" s="75">
        <v>29.83</v>
      </c>
      <c r="K177" s="406">
        <f t="shared" si="6"/>
        <v>255</v>
      </c>
      <c r="L177" s="76">
        <v>255</v>
      </c>
      <c r="M177" s="77" t="e">
        <f t="shared" si="7"/>
        <v>#DIV/0!</v>
      </c>
      <c r="N177" s="78" t="e">
        <f>IF(L177="nio",0,IF(L177&gt;0,VLOOKUP(H177,'3-Productie normen'!A:N,VLOOKUP(L177,'3-Productie normen'!$B$32:$C$40,2,FALSE),FALSE)))/VLOOKUP(B177,'2-Kosten per locatie'!$B$14:$D$78,3,FALSE)</f>
        <v>#DIV/0!</v>
      </c>
      <c r="O177" s="79"/>
      <c r="Q177" s="43">
        <f t="shared" si="8"/>
        <v>7606.65</v>
      </c>
    </row>
    <row r="178" spans="1:17" ht="14.1" hidden="1" customHeight="1">
      <c r="A178" s="57">
        <v>175</v>
      </c>
      <c r="B178" s="73" t="s">
        <v>415</v>
      </c>
      <c r="C178" s="73" t="s">
        <v>416</v>
      </c>
      <c r="D178" s="484" t="s">
        <v>417</v>
      </c>
      <c r="E178" s="47" t="s">
        <v>88</v>
      </c>
      <c r="F178" s="74" t="s">
        <v>342</v>
      </c>
      <c r="G178" s="73" t="s">
        <v>412</v>
      </c>
      <c r="H178" s="73" t="s">
        <v>177</v>
      </c>
      <c r="I178" s="42" t="s">
        <v>377</v>
      </c>
      <c r="J178" s="75">
        <v>29.45</v>
      </c>
      <c r="K178" s="406">
        <f t="shared" si="6"/>
        <v>255</v>
      </c>
      <c r="L178" s="76">
        <v>255</v>
      </c>
      <c r="M178" s="77" t="e">
        <f t="shared" si="7"/>
        <v>#DIV/0!</v>
      </c>
      <c r="N178" s="78" t="e">
        <f>IF(L178="nio",0,IF(L178&gt;0,VLOOKUP(H178,'3-Productie normen'!A:N,VLOOKUP(L178,'3-Productie normen'!$B$32:$C$40,2,FALSE),FALSE)))/VLOOKUP(B178,'2-Kosten per locatie'!$B$14:$D$78,3,FALSE)</f>
        <v>#DIV/0!</v>
      </c>
      <c r="O178" s="79"/>
      <c r="Q178" s="43">
        <f t="shared" si="8"/>
        <v>7509.75</v>
      </c>
    </row>
    <row r="179" spans="1:17" ht="14.1" hidden="1" customHeight="1">
      <c r="A179" s="57">
        <v>176</v>
      </c>
      <c r="B179" s="73" t="s">
        <v>415</v>
      </c>
      <c r="C179" s="73" t="s">
        <v>416</v>
      </c>
      <c r="D179" s="484" t="s">
        <v>417</v>
      </c>
      <c r="E179" s="47" t="s">
        <v>88</v>
      </c>
      <c r="F179" s="74" t="s">
        <v>344</v>
      </c>
      <c r="G179" s="42" t="s">
        <v>413</v>
      </c>
      <c r="H179" s="42" t="s">
        <v>97</v>
      </c>
      <c r="I179" s="42" t="s">
        <v>275</v>
      </c>
      <c r="J179" s="75">
        <v>54.53</v>
      </c>
      <c r="K179" s="406">
        <f t="shared" si="6"/>
        <v>0</v>
      </c>
      <c r="L179" s="482" t="s">
        <v>97</v>
      </c>
      <c r="M179" s="77">
        <f t="shared" si="7"/>
        <v>0</v>
      </c>
      <c r="N179" s="78" t="e">
        <f>IF(L179="nio",0,IF(L179&gt;0,VLOOKUP(H179,'3-Productie normen'!A:N,VLOOKUP(L179,'3-Productie normen'!$B$32:$C$40,2,FALSE),FALSE)))/VLOOKUP(B179,'2-Kosten per locatie'!$B$14:$D$78,3,FALSE)</f>
        <v>#DIV/0!</v>
      </c>
      <c r="O179" s="79"/>
      <c r="Q179" s="43">
        <f t="shared" si="8"/>
        <v>0</v>
      </c>
    </row>
    <row r="180" spans="1:17" ht="14.1" hidden="1" customHeight="1">
      <c r="A180" s="57">
        <v>177</v>
      </c>
      <c r="B180" s="73" t="s">
        <v>415</v>
      </c>
      <c r="C180" s="73" t="s">
        <v>416</v>
      </c>
      <c r="D180" s="484" t="s">
        <v>417</v>
      </c>
      <c r="E180" s="47" t="s">
        <v>88</v>
      </c>
      <c r="F180" s="74" t="s">
        <v>345</v>
      </c>
      <c r="G180" s="42" t="s">
        <v>414</v>
      </c>
      <c r="H180" s="42" t="s">
        <v>97</v>
      </c>
      <c r="I180" s="42" t="s">
        <v>275</v>
      </c>
      <c r="J180" s="75">
        <v>70.040000000000006</v>
      </c>
      <c r="K180" s="406">
        <f t="shared" si="6"/>
        <v>0</v>
      </c>
      <c r="L180" s="482" t="s">
        <v>97</v>
      </c>
      <c r="M180" s="77">
        <f t="shared" si="7"/>
        <v>0</v>
      </c>
      <c r="N180" s="78" t="e">
        <f>IF(L180="nio",0,IF(L180&gt;0,VLOOKUP(H180,'3-Productie normen'!A:N,VLOOKUP(L180,'3-Productie normen'!$B$32:$C$40,2,FALSE),FALSE)))/VLOOKUP(B180,'2-Kosten per locatie'!$B$14:$D$78,3,FALSE)</f>
        <v>#DIV/0!</v>
      </c>
      <c r="O180" s="79"/>
      <c r="Q180" s="43">
        <f t="shared" si="8"/>
        <v>0</v>
      </c>
    </row>
    <row r="181" spans="1:17" ht="14.1" hidden="1" customHeight="1">
      <c r="A181" s="57">
        <v>178</v>
      </c>
      <c r="B181" s="73" t="s">
        <v>415</v>
      </c>
      <c r="C181" s="73" t="s">
        <v>416</v>
      </c>
      <c r="D181" s="484" t="s">
        <v>417</v>
      </c>
      <c r="E181" s="47" t="s">
        <v>88</v>
      </c>
      <c r="F181" s="74" t="s">
        <v>346</v>
      </c>
      <c r="G181" s="42" t="s">
        <v>301</v>
      </c>
      <c r="H181" s="42" t="s">
        <v>97</v>
      </c>
      <c r="I181" s="42" t="s">
        <v>275</v>
      </c>
      <c r="J181" s="75">
        <v>1.67</v>
      </c>
      <c r="K181" s="406">
        <f t="shared" si="6"/>
        <v>0</v>
      </c>
      <c r="L181" s="482" t="s">
        <v>97</v>
      </c>
      <c r="M181" s="77">
        <f t="shared" si="7"/>
        <v>0</v>
      </c>
      <c r="N181" s="78" t="e">
        <f>IF(L181="nio",0,IF(L181&gt;0,VLOOKUP(H181,'3-Productie normen'!A:N,VLOOKUP(L181,'3-Productie normen'!$B$32:$C$40,2,FALSE),FALSE)))/VLOOKUP(B181,'2-Kosten per locatie'!$B$14:$D$78,3,FALSE)</f>
        <v>#DIV/0!</v>
      </c>
      <c r="O181" s="79"/>
      <c r="Q181" s="43">
        <f t="shared" si="8"/>
        <v>0</v>
      </c>
    </row>
    <row r="182" spans="1:17" ht="14.1" hidden="1" customHeight="1">
      <c r="A182" s="57">
        <v>179</v>
      </c>
      <c r="B182" s="73" t="s">
        <v>415</v>
      </c>
      <c r="C182" s="73" t="s">
        <v>416</v>
      </c>
      <c r="D182" s="484" t="s">
        <v>417</v>
      </c>
      <c r="E182" s="47" t="s">
        <v>88</v>
      </c>
      <c r="F182" s="74" t="s">
        <v>347</v>
      </c>
      <c r="G182" s="42" t="s">
        <v>301</v>
      </c>
      <c r="H182" s="42" t="s">
        <v>97</v>
      </c>
      <c r="I182" s="42" t="s">
        <v>275</v>
      </c>
      <c r="J182" s="75">
        <v>1.44</v>
      </c>
      <c r="K182" s="406">
        <f t="shared" si="6"/>
        <v>0</v>
      </c>
      <c r="L182" s="482" t="s">
        <v>97</v>
      </c>
      <c r="M182" s="77">
        <f t="shared" si="7"/>
        <v>0</v>
      </c>
      <c r="N182" s="78" t="e">
        <f>IF(L182="nio",0,IF(L182&gt;0,VLOOKUP(H182,'3-Productie normen'!A:N,VLOOKUP(L182,'3-Productie normen'!$B$32:$C$40,2,FALSE),FALSE)))/VLOOKUP(B182,'2-Kosten per locatie'!$B$14:$D$78,3,FALSE)</f>
        <v>#DIV/0!</v>
      </c>
      <c r="O182" s="79"/>
      <c r="Q182" s="43">
        <f t="shared" si="8"/>
        <v>0</v>
      </c>
    </row>
    <row r="183" spans="1:17" ht="14.1" hidden="1" customHeight="1">
      <c r="A183" s="57">
        <v>180</v>
      </c>
      <c r="B183" s="73" t="s">
        <v>415</v>
      </c>
      <c r="C183" s="73" t="s">
        <v>416</v>
      </c>
      <c r="D183" s="484" t="s">
        <v>417</v>
      </c>
      <c r="E183" s="47" t="s">
        <v>88</v>
      </c>
      <c r="F183" s="74" t="s">
        <v>348</v>
      </c>
      <c r="G183" s="81" t="s">
        <v>301</v>
      </c>
      <c r="H183" s="81" t="s">
        <v>97</v>
      </c>
      <c r="I183" s="42" t="s">
        <v>275</v>
      </c>
      <c r="J183" s="75">
        <v>1.07</v>
      </c>
      <c r="K183" s="406">
        <f t="shared" si="6"/>
        <v>0</v>
      </c>
      <c r="L183" s="482" t="s">
        <v>97</v>
      </c>
      <c r="M183" s="77">
        <f t="shared" si="7"/>
        <v>0</v>
      </c>
      <c r="N183" s="78" t="e">
        <f>IF(L183="nio",0,IF(L183&gt;0,VLOOKUP(H183,'3-Productie normen'!A:N,VLOOKUP(L183,'3-Productie normen'!$B$32:$C$40,2,FALSE),FALSE)))/VLOOKUP(B183,'2-Kosten per locatie'!$B$14:$D$78,3,FALSE)</f>
        <v>#DIV/0!</v>
      </c>
      <c r="O183" s="79"/>
      <c r="Q183" s="43">
        <f t="shared" si="8"/>
        <v>0</v>
      </c>
    </row>
    <row r="184" spans="1:17" ht="14.1" hidden="1" customHeight="1">
      <c r="A184" s="57">
        <v>181</v>
      </c>
      <c r="B184" s="73" t="s">
        <v>415</v>
      </c>
      <c r="C184" s="73" t="s">
        <v>416</v>
      </c>
      <c r="D184" s="484" t="s">
        <v>417</v>
      </c>
      <c r="E184" s="47" t="s">
        <v>88</v>
      </c>
      <c r="F184" s="74" t="s">
        <v>350</v>
      </c>
      <c r="G184" s="42" t="s">
        <v>301</v>
      </c>
      <c r="H184" s="42" t="s">
        <v>97</v>
      </c>
      <c r="I184" s="82" t="s">
        <v>275</v>
      </c>
      <c r="J184" s="75">
        <v>2.5499999999999998</v>
      </c>
      <c r="K184" s="406">
        <f t="shared" si="6"/>
        <v>0</v>
      </c>
      <c r="L184" s="482" t="s">
        <v>97</v>
      </c>
      <c r="M184" s="77">
        <f t="shared" si="7"/>
        <v>0</v>
      </c>
      <c r="N184" s="78" t="e">
        <f>IF(L184="nio",0,IF(L184&gt;0,VLOOKUP(H184,'3-Productie normen'!A:N,VLOOKUP(L184,'3-Productie normen'!$B$32:$C$40,2,FALSE),FALSE)))/VLOOKUP(B184,'2-Kosten per locatie'!$B$14:$D$78,3,FALSE)</f>
        <v>#DIV/0!</v>
      </c>
      <c r="O184" s="79"/>
      <c r="Q184" s="43">
        <f t="shared" si="8"/>
        <v>0</v>
      </c>
    </row>
    <row r="185" spans="1:17" ht="14.1" hidden="1" customHeight="1">
      <c r="A185" s="57">
        <v>182</v>
      </c>
      <c r="B185" s="73" t="s">
        <v>415</v>
      </c>
      <c r="C185" s="73" t="s">
        <v>416</v>
      </c>
      <c r="D185" s="484" t="s">
        <v>417</v>
      </c>
      <c r="E185" s="47" t="s">
        <v>88</v>
      </c>
      <c r="F185" s="83" t="s">
        <v>351</v>
      </c>
      <c r="G185" s="84" t="s">
        <v>301</v>
      </c>
      <c r="H185" s="84" t="s">
        <v>97</v>
      </c>
      <c r="I185" s="42" t="s">
        <v>275</v>
      </c>
      <c r="J185" s="75">
        <v>3.31</v>
      </c>
      <c r="K185" s="406">
        <f t="shared" si="6"/>
        <v>0</v>
      </c>
      <c r="L185" s="482" t="s">
        <v>97</v>
      </c>
      <c r="M185" s="77">
        <f t="shared" si="7"/>
        <v>0</v>
      </c>
      <c r="N185" s="78" t="e">
        <f>IF(L185="nio",0,IF(L185&gt;0,VLOOKUP(H185,'3-Productie normen'!A:N,VLOOKUP(L185,'3-Productie normen'!$B$32:$C$40,2,FALSE),FALSE)))/VLOOKUP(B185,'2-Kosten per locatie'!$B$14:$D$78,3,FALSE)</f>
        <v>#DIV/0!</v>
      </c>
      <c r="O185" s="79"/>
      <c r="Q185" s="43">
        <f t="shared" si="8"/>
        <v>0</v>
      </c>
    </row>
    <row r="186" spans="1:17" ht="14.1" hidden="1" customHeight="1">
      <c r="A186" s="57">
        <v>183</v>
      </c>
      <c r="B186" s="73" t="s">
        <v>422</v>
      </c>
      <c r="C186" s="73" t="s">
        <v>421</v>
      </c>
      <c r="D186" s="484" t="s">
        <v>418</v>
      </c>
      <c r="E186" s="47" t="s">
        <v>88</v>
      </c>
      <c r="F186" s="74" t="s">
        <v>251</v>
      </c>
      <c r="G186" s="42" t="s">
        <v>419</v>
      </c>
      <c r="H186" s="42" t="s">
        <v>97</v>
      </c>
      <c r="I186" s="42" t="s">
        <v>275</v>
      </c>
      <c r="J186" s="75">
        <v>805.53</v>
      </c>
      <c r="K186" s="406">
        <f t="shared" si="6"/>
        <v>0</v>
      </c>
      <c r="L186" s="482" t="s">
        <v>97</v>
      </c>
      <c r="M186" s="77">
        <f t="shared" si="7"/>
        <v>0</v>
      </c>
      <c r="N186" s="78" t="e">
        <f>IF(L186="nio",0,IF(L186&gt;0,VLOOKUP(H186,'3-Productie normen'!A:N,VLOOKUP(L186,'3-Productie normen'!$B$32:$C$40,2,FALSE),FALSE)))/VLOOKUP(B186,'2-Kosten per locatie'!$B$14:$D$78,3,FALSE)</f>
        <v>#DIV/0!</v>
      </c>
      <c r="O186" s="79"/>
      <c r="Q186" s="43">
        <f t="shared" si="8"/>
        <v>0</v>
      </c>
    </row>
    <row r="187" spans="1:17" ht="14.1" hidden="1" customHeight="1">
      <c r="A187" s="57">
        <v>184</v>
      </c>
      <c r="B187" s="73" t="s">
        <v>422</v>
      </c>
      <c r="C187" s="73" t="s">
        <v>421</v>
      </c>
      <c r="D187" s="484" t="s">
        <v>418</v>
      </c>
      <c r="E187" s="47" t="s">
        <v>88</v>
      </c>
      <c r="F187" s="74" t="s">
        <v>253</v>
      </c>
      <c r="G187" s="73" t="s">
        <v>405</v>
      </c>
      <c r="H187" s="73" t="s">
        <v>97</v>
      </c>
      <c r="I187" s="42" t="s">
        <v>275</v>
      </c>
      <c r="J187" s="75">
        <v>12.92</v>
      </c>
      <c r="K187" s="406">
        <f t="shared" si="6"/>
        <v>0</v>
      </c>
      <c r="L187" s="482" t="s">
        <v>97</v>
      </c>
      <c r="M187" s="77">
        <f t="shared" si="7"/>
        <v>0</v>
      </c>
      <c r="N187" s="78" t="e">
        <f>IF(L187="nio",0,IF(L187&gt;0,VLOOKUP(H187,'3-Productie normen'!A:N,VLOOKUP(L187,'3-Productie normen'!$B$32:$C$40,2,FALSE),FALSE)))/VLOOKUP(B187,'2-Kosten per locatie'!$B$14:$D$78,3,FALSE)</f>
        <v>#DIV/0!</v>
      </c>
      <c r="O187" s="79"/>
      <c r="Q187" s="43">
        <f t="shared" si="8"/>
        <v>0</v>
      </c>
    </row>
    <row r="188" spans="1:17" ht="14.1" hidden="1" customHeight="1">
      <c r="A188" s="57">
        <v>185</v>
      </c>
      <c r="B188" s="73" t="s">
        <v>422</v>
      </c>
      <c r="C188" s="73" t="s">
        <v>421</v>
      </c>
      <c r="D188" s="484" t="s">
        <v>418</v>
      </c>
      <c r="E188" s="47" t="s">
        <v>88</v>
      </c>
      <c r="F188" s="74" t="s">
        <v>255</v>
      </c>
      <c r="G188" s="73" t="s">
        <v>407</v>
      </c>
      <c r="H188" s="73" t="s">
        <v>17</v>
      </c>
      <c r="I188" s="42" t="s">
        <v>378</v>
      </c>
      <c r="J188" s="75">
        <v>1.25</v>
      </c>
      <c r="K188" s="406">
        <f t="shared" si="6"/>
        <v>255</v>
      </c>
      <c r="L188" s="76">
        <v>255</v>
      </c>
      <c r="M188" s="77" t="e">
        <f t="shared" si="7"/>
        <v>#DIV/0!</v>
      </c>
      <c r="N188" s="78" t="e">
        <f>IF(L188="nio",0,IF(L188&gt;0,VLOOKUP(H188,'3-Productie normen'!A:N,VLOOKUP(L188,'3-Productie normen'!$B$32:$C$40,2,FALSE),FALSE)))/VLOOKUP(B188,'2-Kosten per locatie'!$B$14:$D$78,3,FALSE)</f>
        <v>#DIV/0!</v>
      </c>
      <c r="O188" s="79"/>
      <c r="Q188" s="43">
        <f t="shared" si="8"/>
        <v>318.75</v>
      </c>
    </row>
    <row r="189" spans="1:17" ht="14.1" hidden="1" customHeight="1">
      <c r="A189" s="57">
        <v>186</v>
      </c>
      <c r="B189" s="73" t="s">
        <v>422</v>
      </c>
      <c r="C189" s="73" t="s">
        <v>421</v>
      </c>
      <c r="D189" s="484" t="s">
        <v>418</v>
      </c>
      <c r="E189" s="47" t="s">
        <v>88</v>
      </c>
      <c r="F189" s="74" t="s">
        <v>257</v>
      </c>
      <c r="G189" s="73" t="s">
        <v>407</v>
      </c>
      <c r="H189" s="73" t="s">
        <v>17</v>
      </c>
      <c r="I189" s="42" t="s">
        <v>378</v>
      </c>
      <c r="J189" s="75">
        <v>1.19</v>
      </c>
      <c r="K189" s="406">
        <f t="shared" si="6"/>
        <v>255</v>
      </c>
      <c r="L189" s="76">
        <v>255</v>
      </c>
      <c r="M189" s="77" t="e">
        <f t="shared" si="7"/>
        <v>#DIV/0!</v>
      </c>
      <c r="N189" s="78" t="e">
        <f>IF(L189="nio",0,IF(L189&gt;0,VLOOKUP(H189,'3-Productie normen'!A:N,VLOOKUP(L189,'3-Productie normen'!$B$32:$C$40,2,FALSE),FALSE)))/VLOOKUP(B189,'2-Kosten per locatie'!$B$14:$D$78,3,FALSE)</f>
        <v>#DIV/0!</v>
      </c>
      <c r="O189" s="79"/>
      <c r="Q189" s="43">
        <f t="shared" si="8"/>
        <v>303.45</v>
      </c>
    </row>
    <row r="190" spans="1:17" ht="14.1" hidden="1" customHeight="1">
      <c r="A190" s="57">
        <v>187</v>
      </c>
      <c r="B190" s="73" t="s">
        <v>422</v>
      </c>
      <c r="C190" s="73" t="s">
        <v>421</v>
      </c>
      <c r="D190" s="484" t="s">
        <v>418</v>
      </c>
      <c r="E190" s="47" t="s">
        <v>88</v>
      </c>
      <c r="F190" s="74" t="s">
        <v>259</v>
      </c>
      <c r="G190" s="42" t="s">
        <v>405</v>
      </c>
      <c r="H190" s="42" t="s">
        <v>97</v>
      </c>
      <c r="I190" s="42" t="s">
        <v>275</v>
      </c>
      <c r="J190" s="75">
        <v>1.32</v>
      </c>
      <c r="K190" s="406">
        <f t="shared" si="6"/>
        <v>0</v>
      </c>
      <c r="L190" s="482" t="s">
        <v>97</v>
      </c>
      <c r="M190" s="77">
        <f t="shared" si="7"/>
        <v>0</v>
      </c>
      <c r="N190" s="78" t="e">
        <f>IF(L190="nio",0,IF(L190&gt;0,VLOOKUP(H190,'3-Productie normen'!A:N,VLOOKUP(L190,'3-Productie normen'!$B$32:$C$40,2,FALSE),FALSE)))/VLOOKUP(B190,'2-Kosten per locatie'!$B$14:$D$78,3,FALSE)</f>
        <v>#DIV/0!</v>
      </c>
      <c r="O190" s="79"/>
      <c r="Q190" s="43">
        <f t="shared" si="8"/>
        <v>0</v>
      </c>
    </row>
    <row r="191" spans="1:17" ht="14.1" hidden="1" customHeight="1">
      <c r="A191" s="57">
        <v>188</v>
      </c>
      <c r="B191" s="73" t="s">
        <v>422</v>
      </c>
      <c r="C191" s="73" t="s">
        <v>421</v>
      </c>
      <c r="D191" s="484" t="s">
        <v>418</v>
      </c>
      <c r="E191" s="47" t="s">
        <v>88</v>
      </c>
      <c r="F191" s="74" t="s">
        <v>261</v>
      </c>
      <c r="G191" s="42" t="s">
        <v>337</v>
      </c>
      <c r="H191" s="42" t="s">
        <v>177</v>
      </c>
      <c r="I191" s="42" t="s">
        <v>377</v>
      </c>
      <c r="J191" s="75">
        <v>13.9</v>
      </c>
      <c r="K191" s="406">
        <f t="shared" si="6"/>
        <v>255</v>
      </c>
      <c r="L191" s="76">
        <v>255</v>
      </c>
      <c r="M191" s="77" t="e">
        <f t="shared" si="7"/>
        <v>#DIV/0!</v>
      </c>
      <c r="N191" s="78" t="e">
        <f>IF(L191="nio",0,IF(L191&gt;0,VLOOKUP(H191,'3-Productie normen'!A:N,VLOOKUP(L191,'3-Productie normen'!$B$32:$C$40,2,FALSE),FALSE)))/VLOOKUP(B191,'2-Kosten per locatie'!$B$14:$D$78,3,FALSE)</f>
        <v>#DIV/0!</v>
      </c>
      <c r="O191" s="79"/>
      <c r="Q191" s="43">
        <f t="shared" si="8"/>
        <v>3544.5</v>
      </c>
    </row>
    <row r="192" spans="1:17" ht="14.1" hidden="1" customHeight="1">
      <c r="A192" s="57">
        <v>189</v>
      </c>
      <c r="B192" s="73" t="s">
        <v>422</v>
      </c>
      <c r="C192" s="73" t="s">
        <v>421</v>
      </c>
      <c r="D192" s="484" t="s">
        <v>418</v>
      </c>
      <c r="E192" s="47" t="s">
        <v>88</v>
      </c>
      <c r="F192" s="74" t="s">
        <v>263</v>
      </c>
      <c r="G192" s="42" t="s">
        <v>405</v>
      </c>
      <c r="H192" s="42" t="s">
        <v>97</v>
      </c>
      <c r="I192" s="42" t="s">
        <v>275</v>
      </c>
      <c r="J192" s="75">
        <v>0.77</v>
      </c>
      <c r="K192" s="406">
        <f t="shared" si="6"/>
        <v>0</v>
      </c>
      <c r="L192" s="482" t="s">
        <v>97</v>
      </c>
      <c r="M192" s="77">
        <f t="shared" si="7"/>
        <v>0</v>
      </c>
      <c r="N192" s="78" t="e">
        <f>IF(L192="nio",0,IF(L192&gt;0,VLOOKUP(H192,'3-Productie normen'!A:N,VLOOKUP(L192,'3-Productie normen'!$B$32:$C$40,2,FALSE),FALSE)))/VLOOKUP(B192,'2-Kosten per locatie'!$B$14:$D$78,3,FALSE)</f>
        <v>#DIV/0!</v>
      </c>
      <c r="O192" s="79"/>
      <c r="Q192" s="43">
        <f t="shared" si="8"/>
        <v>0</v>
      </c>
    </row>
    <row r="193" spans="1:17" ht="14.1" hidden="1" customHeight="1">
      <c r="A193" s="57">
        <v>190</v>
      </c>
      <c r="B193" s="73" t="s">
        <v>422</v>
      </c>
      <c r="C193" s="73" t="s">
        <v>421</v>
      </c>
      <c r="D193" s="484" t="s">
        <v>418</v>
      </c>
      <c r="E193" s="47" t="s">
        <v>88</v>
      </c>
      <c r="F193" s="74" t="s">
        <v>265</v>
      </c>
      <c r="G193" s="42" t="s">
        <v>288</v>
      </c>
      <c r="H193" s="42" t="s">
        <v>244</v>
      </c>
      <c r="I193" s="42" t="s">
        <v>377</v>
      </c>
      <c r="J193" s="75">
        <v>16.86</v>
      </c>
      <c r="K193" s="406">
        <f t="shared" si="6"/>
        <v>255</v>
      </c>
      <c r="L193" s="76">
        <v>255</v>
      </c>
      <c r="M193" s="77" t="e">
        <f t="shared" si="7"/>
        <v>#DIV/0!</v>
      </c>
      <c r="N193" s="78" t="e">
        <f>IF(L193="nio",0,IF(L193&gt;0,VLOOKUP(H193,'3-Productie normen'!A:N,VLOOKUP(L193,'3-Productie normen'!$B$32:$C$40,2,FALSE),FALSE)))/VLOOKUP(B193,'2-Kosten per locatie'!$B$14:$D$78,3,FALSE)</f>
        <v>#DIV/0!</v>
      </c>
      <c r="O193" s="79"/>
      <c r="Q193" s="43">
        <f t="shared" si="8"/>
        <v>4299.3</v>
      </c>
    </row>
    <row r="194" spans="1:17" ht="14.1" hidden="1" customHeight="1">
      <c r="A194" s="57">
        <v>191</v>
      </c>
      <c r="B194" s="73" t="s">
        <v>422</v>
      </c>
      <c r="C194" s="73" t="s">
        <v>421</v>
      </c>
      <c r="D194" s="484" t="s">
        <v>418</v>
      </c>
      <c r="E194" s="47" t="s">
        <v>88</v>
      </c>
      <c r="F194" s="74" t="s">
        <v>267</v>
      </c>
      <c r="G194" s="81" t="s">
        <v>337</v>
      </c>
      <c r="H194" s="81" t="s">
        <v>177</v>
      </c>
      <c r="I194" s="42" t="s">
        <v>377</v>
      </c>
      <c r="J194" s="75">
        <v>20.03</v>
      </c>
      <c r="K194" s="406">
        <f t="shared" si="6"/>
        <v>255</v>
      </c>
      <c r="L194" s="76">
        <v>255</v>
      </c>
      <c r="M194" s="77" t="e">
        <f t="shared" si="7"/>
        <v>#DIV/0!</v>
      </c>
      <c r="N194" s="78" t="e">
        <f>IF(L194="nio",0,IF(L194&gt;0,VLOOKUP(H194,'3-Productie normen'!A:N,VLOOKUP(L194,'3-Productie normen'!$B$32:$C$40,2,FALSE),FALSE)))/VLOOKUP(B194,'2-Kosten per locatie'!$B$14:$D$78,3,FALSE)</f>
        <v>#DIV/0!</v>
      </c>
      <c r="O194" s="79"/>
      <c r="Q194" s="43">
        <f t="shared" si="8"/>
        <v>5107.6500000000005</v>
      </c>
    </row>
    <row r="195" spans="1:17" ht="14.1" hidden="1" customHeight="1">
      <c r="A195" s="57">
        <v>192</v>
      </c>
      <c r="B195" s="73" t="s">
        <v>422</v>
      </c>
      <c r="C195" s="73" t="s">
        <v>421</v>
      </c>
      <c r="D195" s="484" t="s">
        <v>418</v>
      </c>
      <c r="E195" s="47" t="s">
        <v>88</v>
      </c>
      <c r="F195" s="74" t="s">
        <v>269</v>
      </c>
      <c r="G195" s="42" t="s">
        <v>420</v>
      </c>
      <c r="H195" s="42" t="s">
        <v>97</v>
      </c>
      <c r="I195" s="82" t="s">
        <v>297</v>
      </c>
      <c r="J195" s="75">
        <v>0.52</v>
      </c>
      <c r="K195" s="406">
        <f t="shared" si="6"/>
        <v>0</v>
      </c>
      <c r="L195" s="482" t="s">
        <v>97</v>
      </c>
      <c r="M195" s="77">
        <f t="shared" si="7"/>
        <v>0</v>
      </c>
      <c r="N195" s="78" t="e">
        <f>IF(L195="nio",0,IF(L195&gt;0,VLOOKUP(H195,'3-Productie normen'!A:N,VLOOKUP(L195,'3-Productie normen'!$B$32:$C$40,2,FALSE),FALSE)))/VLOOKUP(B195,'2-Kosten per locatie'!$B$14:$D$78,3,FALSE)</f>
        <v>#DIV/0!</v>
      </c>
      <c r="O195" s="79"/>
      <c r="Q195" s="43">
        <f t="shared" si="8"/>
        <v>0</v>
      </c>
    </row>
    <row r="196" spans="1:17" ht="14.1" hidden="1" customHeight="1">
      <c r="A196" s="57">
        <v>193</v>
      </c>
      <c r="B196" s="73" t="s">
        <v>427</v>
      </c>
      <c r="C196" s="73" t="s">
        <v>423</v>
      </c>
      <c r="D196" s="484" t="s">
        <v>424</v>
      </c>
      <c r="E196" s="47" t="s">
        <v>88</v>
      </c>
      <c r="F196" s="74" t="s">
        <v>251</v>
      </c>
      <c r="G196" s="73" t="s">
        <v>425</v>
      </c>
      <c r="H196" s="73" t="s">
        <v>177</v>
      </c>
      <c r="I196" s="42" t="s">
        <v>378</v>
      </c>
      <c r="J196" s="75">
        <v>10.62</v>
      </c>
      <c r="K196" s="406">
        <f t="shared" si="6"/>
        <v>208</v>
      </c>
      <c r="L196" s="76">
        <v>208</v>
      </c>
      <c r="M196" s="77" t="e">
        <f t="shared" si="7"/>
        <v>#DIV/0!</v>
      </c>
      <c r="N196" s="78" t="e">
        <f>IF(L196="nio",0,IF(L196&gt;0,VLOOKUP(H196,'3-Productie normen'!A:N,VLOOKUP(L196,'3-Productie normen'!$B$32:$C$40,2,FALSE),FALSE)))/VLOOKUP(B196,'2-Kosten per locatie'!$B$14:$D$78,3,FALSE)</f>
        <v>#DIV/0!</v>
      </c>
      <c r="O196" s="79"/>
      <c r="Q196" s="43">
        <f t="shared" si="8"/>
        <v>2208.96</v>
      </c>
    </row>
    <row r="197" spans="1:17" ht="14.1" hidden="1" customHeight="1">
      <c r="A197" s="57">
        <v>194</v>
      </c>
      <c r="B197" s="73" t="s">
        <v>427</v>
      </c>
      <c r="C197" s="73" t="s">
        <v>423</v>
      </c>
      <c r="D197" s="484" t="s">
        <v>424</v>
      </c>
      <c r="E197" s="47" t="s">
        <v>88</v>
      </c>
      <c r="F197" s="74" t="s">
        <v>253</v>
      </c>
      <c r="G197" s="73" t="s">
        <v>426</v>
      </c>
      <c r="H197" s="73" t="s">
        <v>97</v>
      </c>
      <c r="I197" s="42" t="s">
        <v>275</v>
      </c>
      <c r="J197" s="75">
        <v>8.6300000000000008</v>
      </c>
      <c r="K197" s="406">
        <f t="shared" si="6"/>
        <v>0</v>
      </c>
      <c r="L197" s="482" t="s">
        <v>276</v>
      </c>
      <c r="M197" s="77">
        <f t="shared" si="7"/>
        <v>0</v>
      </c>
      <c r="N197" s="78" t="e">
        <f>IF(L197="nio",0,IF(L197&gt;0,VLOOKUP(H197,'3-Productie normen'!A:N,VLOOKUP(L197,'3-Productie normen'!$B$32:$C$40,2,FALSE),FALSE)))/VLOOKUP(B197,'2-Kosten per locatie'!$B$14:$D$78,3,FALSE)</f>
        <v>#DIV/0!</v>
      </c>
      <c r="O197" s="79"/>
      <c r="Q197" s="43">
        <f t="shared" si="8"/>
        <v>0</v>
      </c>
    </row>
    <row r="198" spans="1:17" ht="14.1" hidden="1" customHeight="1">
      <c r="A198" s="57">
        <v>195</v>
      </c>
      <c r="B198" s="73" t="s">
        <v>427</v>
      </c>
      <c r="C198" s="73" t="s">
        <v>423</v>
      </c>
      <c r="D198" s="484" t="s">
        <v>424</v>
      </c>
      <c r="E198" s="47" t="s">
        <v>88</v>
      </c>
      <c r="F198" s="74"/>
      <c r="G198" s="73" t="s">
        <v>336</v>
      </c>
      <c r="H198" s="73" t="s">
        <v>17</v>
      </c>
      <c r="I198" s="42" t="s">
        <v>378</v>
      </c>
      <c r="J198" s="75">
        <v>1</v>
      </c>
      <c r="K198" s="406">
        <f t="shared" si="6"/>
        <v>208</v>
      </c>
      <c r="L198" s="76">
        <v>208</v>
      </c>
      <c r="M198" s="77" t="e">
        <f t="shared" si="7"/>
        <v>#DIV/0!</v>
      </c>
      <c r="N198" s="78" t="e">
        <f>IF(L198="nio",0,IF(L198&gt;0,VLOOKUP(H198,'3-Productie normen'!A:N,VLOOKUP(L198,'3-Productie normen'!$B$32:$C$40,2,FALSE),FALSE)))/VLOOKUP(B198,'2-Kosten per locatie'!$B$14:$D$78,3,FALSE)</f>
        <v>#DIV/0!</v>
      </c>
      <c r="O198" s="79"/>
      <c r="Q198" s="43">
        <f t="shared" si="8"/>
        <v>208</v>
      </c>
    </row>
    <row r="199" spans="1:17" ht="14.1" hidden="1" customHeight="1">
      <c r="A199" s="57">
        <v>196</v>
      </c>
      <c r="B199" s="73" t="s">
        <v>430</v>
      </c>
      <c r="C199" s="73" t="s">
        <v>428</v>
      </c>
      <c r="D199" s="484" t="s">
        <v>429</v>
      </c>
      <c r="E199" s="47" t="s">
        <v>88</v>
      </c>
      <c r="F199" s="74" t="s">
        <v>251</v>
      </c>
      <c r="G199" s="42" t="s">
        <v>336</v>
      </c>
      <c r="H199" s="42" t="s">
        <v>17</v>
      </c>
      <c r="I199" s="42" t="s">
        <v>527</v>
      </c>
      <c r="J199" s="75">
        <v>1.81</v>
      </c>
      <c r="K199" s="406">
        <f t="shared" si="6"/>
        <v>52</v>
      </c>
      <c r="L199" s="76">
        <v>52</v>
      </c>
      <c r="M199" s="77" t="e">
        <f t="shared" si="7"/>
        <v>#DIV/0!</v>
      </c>
      <c r="N199" s="78" t="e">
        <f>IF(L199="nio",0,IF(L199&gt;0,VLOOKUP(H199,'3-Productie normen'!A:N,VLOOKUP(L199,'3-Productie normen'!$B$32:$C$40,2,FALSE),FALSE)))/VLOOKUP(B199,'2-Kosten per locatie'!$B$14:$D$78,3,FALSE)</f>
        <v>#DIV/0!</v>
      </c>
      <c r="O199" s="79"/>
      <c r="Q199" s="43">
        <f t="shared" si="8"/>
        <v>94.12</v>
      </c>
    </row>
    <row r="200" spans="1:17" ht="14.1" hidden="1" customHeight="1">
      <c r="A200" s="57">
        <v>197</v>
      </c>
      <c r="B200" s="73" t="s">
        <v>430</v>
      </c>
      <c r="C200" s="73" t="s">
        <v>428</v>
      </c>
      <c r="D200" s="484" t="s">
        <v>429</v>
      </c>
      <c r="E200" s="47" t="s">
        <v>88</v>
      </c>
      <c r="F200" s="74" t="s">
        <v>253</v>
      </c>
      <c r="G200" s="42" t="s">
        <v>317</v>
      </c>
      <c r="H200" s="42" t="s">
        <v>178</v>
      </c>
      <c r="I200" s="42" t="s">
        <v>527</v>
      </c>
      <c r="J200" s="75">
        <v>14.04</v>
      </c>
      <c r="K200" s="406">
        <f t="shared" si="6"/>
        <v>52</v>
      </c>
      <c r="L200" s="76">
        <v>52</v>
      </c>
      <c r="M200" s="77" t="e">
        <f t="shared" si="7"/>
        <v>#DIV/0!</v>
      </c>
      <c r="N200" s="78" t="e">
        <f>IF(L200="nio",0,IF(L200&gt;0,VLOOKUP(H200,'3-Productie normen'!A:N,VLOOKUP(L200,'3-Productie normen'!$B$32:$C$40,2,FALSE),FALSE)))/VLOOKUP(B200,'2-Kosten per locatie'!$B$14:$D$78,3,FALSE)</f>
        <v>#DIV/0!</v>
      </c>
      <c r="O200" s="79"/>
      <c r="Q200" s="43">
        <f t="shared" si="8"/>
        <v>730.07999999999993</v>
      </c>
    </row>
    <row r="201" spans="1:17" ht="14.1" hidden="1" customHeight="1">
      <c r="A201" s="57">
        <v>198</v>
      </c>
      <c r="B201" s="73" t="s">
        <v>430</v>
      </c>
      <c r="C201" s="73" t="s">
        <v>428</v>
      </c>
      <c r="D201" s="484" t="s">
        <v>429</v>
      </c>
      <c r="E201" s="47" t="s">
        <v>88</v>
      </c>
      <c r="F201" s="74" t="s">
        <v>255</v>
      </c>
      <c r="G201" s="42" t="s">
        <v>431</v>
      </c>
      <c r="H201" s="42" t="s">
        <v>97</v>
      </c>
      <c r="I201" s="42" t="s">
        <v>628</v>
      </c>
      <c r="J201" s="75">
        <v>1.72</v>
      </c>
      <c r="K201" s="406">
        <f t="shared" si="6"/>
        <v>0</v>
      </c>
      <c r="L201" s="76"/>
      <c r="M201" s="77">
        <f t="shared" si="7"/>
        <v>0</v>
      </c>
      <c r="N201" s="78" t="e">
        <f>IF(L201="nio",0,IF(L201&gt;0,VLOOKUP(H201,'3-Productie normen'!A:N,VLOOKUP(L201,'3-Productie normen'!$B$32:$C$40,2,FALSE),FALSE)))/VLOOKUP(B201,'2-Kosten per locatie'!$B$14:$D$78,3,FALSE)</f>
        <v>#DIV/0!</v>
      </c>
      <c r="O201" s="79"/>
      <c r="Q201" s="43">
        <f t="shared" si="8"/>
        <v>0</v>
      </c>
    </row>
    <row r="202" spans="1:17" ht="14.1" hidden="1" customHeight="1">
      <c r="A202" s="57">
        <v>199</v>
      </c>
      <c r="B202" s="73" t="s">
        <v>430</v>
      </c>
      <c r="C202" s="73" t="s">
        <v>428</v>
      </c>
      <c r="D202" s="484" t="s">
        <v>429</v>
      </c>
      <c r="E202" s="47" t="s">
        <v>88</v>
      </c>
      <c r="F202" s="74" t="s">
        <v>257</v>
      </c>
      <c r="G202" s="42" t="s">
        <v>432</v>
      </c>
      <c r="H202" s="42" t="s">
        <v>89</v>
      </c>
      <c r="I202" s="42" t="s">
        <v>527</v>
      </c>
      <c r="J202" s="75">
        <v>1.05</v>
      </c>
      <c r="K202" s="406">
        <f t="shared" ref="K202:K265" si="9">SUM(L202:L202)</f>
        <v>52</v>
      </c>
      <c r="L202" s="76">
        <v>52</v>
      </c>
      <c r="M202" s="77" t="e">
        <f t="shared" ref="M202:M265" si="10">IF(L202="nio",0,IF(L202&gt;0,L202*J202/N202,0))</f>
        <v>#DIV/0!</v>
      </c>
      <c r="N202" s="78" t="e">
        <f>IF(L202="nio",0,IF(L202&gt;0,VLOOKUP(H202,'3-Productie normen'!A:N,VLOOKUP(L202,'3-Productie normen'!$B$32:$C$40,2,FALSE),FALSE)))/VLOOKUP(B202,'2-Kosten per locatie'!$B$14:$D$78,3,FALSE)</f>
        <v>#DIV/0!</v>
      </c>
      <c r="O202" s="79"/>
      <c r="Q202" s="43">
        <f t="shared" ref="Q202:Q265" si="11">K202*J202</f>
        <v>54.6</v>
      </c>
    </row>
    <row r="203" spans="1:17" ht="14.1" hidden="1" customHeight="1">
      <c r="A203" s="57">
        <v>200</v>
      </c>
      <c r="B203" s="73" t="s">
        <v>430</v>
      </c>
      <c r="C203" s="73" t="s">
        <v>428</v>
      </c>
      <c r="D203" s="484" t="s">
        <v>429</v>
      </c>
      <c r="E203" s="47" t="s">
        <v>88</v>
      </c>
      <c r="F203" s="74" t="s">
        <v>259</v>
      </c>
      <c r="G203" s="81" t="s">
        <v>433</v>
      </c>
      <c r="H203" s="42" t="s">
        <v>182</v>
      </c>
      <c r="I203" s="42" t="s">
        <v>527</v>
      </c>
      <c r="J203" s="75">
        <v>19.41</v>
      </c>
      <c r="K203" s="406">
        <f t="shared" si="9"/>
        <v>52</v>
      </c>
      <c r="L203" s="76">
        <v>52</v>
      </c>
      <c r="M203" s="77" t="e">
        <f t="shared" si="10"/>
        <v>#DIV/0!</v>
      </c>
      <c r="N203" s="78" t="e">
        <f>IF(L203="nio",0,IF(L203&gt;0,VLOOKUP(H203,'3-Productie normen'!A:N,VLOOKUP(L203,'3-Productie normen'!$B$32:$C$40,2,FALSE),FALSE)))/VLOOKUP(B203,'2-Kosten per locatie'!$B$14:$D$78,3,FALSE)</f>
        <v>#DIV/0!</v>
      </c>
      <c r="O203" s="79"/>
      <c r="Q203" s="43">
        <f t="shared" si="11"/>
        <v>1009.32</v>
      </c>
    </row>
    <row r="204" spans="1:17" ht="14.1" hidden="1" customHeight="1">
      <c r="A204" s="57">
        <v>201</v>
      </c>
      <c r="B204" s="73" t="s">
        <v>430</v>
      </c>
      <c r="C204" s="73" t="s">
        <v>428</v>
      </c>
      <c r="D204" s="484" t="s">
        <v>429</v>
      </c>
      <c r="E204" s="47" t="s">
        <v>88</v>
      </c>
      <c r="F204" s="74" t="s">
        <v>261</v>
      </c>
      <c r="G204" s="42" t="s">
        <v>434</v>
      </c>
      <c r="H204" s="42" t="s">
        <v>17</v>
      </c>
      <c r="I204" s="42" t="s">
        <v>527</v>
      </c>
      <c r="J204" s="75">
        <v>7.58</v>
      </c>
      <c r="K204" s="406">
        <f t="shared" si="9"/>
        <v>52</v>
      </c>
      <c r="L204" s="76">
        <v>52</v>
      </c>
      <c r="M204" s="77" t="e">
        <f t="shared" si="10"/>
        <v>#DIV/0!</v>
      </c>
      <c r="N204" s="78" t="e">
        <f>IF(L204="nio",0,IF(L204&gt;0,VLOOKUP(H204,'3-Productie normen'!A:N,VLOOKUP(L204,'3-Productie normen'!$B$32:$C$40,2,FALSE),FALSE)))/VLOOKUP(B204,'2-Kosten per locatie'!$B$14:$D$78,3,FALSE)</f>
        <v>#DIV/0!</v>
      </c>
      <c r="O204" s="79"/>
      <c r="Q204" s="43">
        <f t="shared" si="11"/>
        <v>394.16</v>
      </c>
    </row>
    <row r="205" spans="1:17" ht="14.1" hidden="1" customHeight="1">
      <c r="A205" s="57">
        <v>202</v>
      </c>
      <c r="B205" s="73" t="s">
        <v>430</v>
      </c>
      <c r="C205" s="73" t="s">
        <v>428</v>
      </c>
      <c r="D205" s="484" t="s">
        <v>429</v>
      </c>
      <c r="E205" s="47" t="s">
        <v>88</v>
      </c>
      <c r="F205" s="83" t="s">
        <v>263</v>
      </c>
      <c r="G205" s="84" t="s">
        <v>301</v>
      </c>
      <c r="H205" s="42" t="s">
        <v>97</v>
      </c>
      <c r="I205" s="42" t="s">
        <v>628</v>
      </c>
      <c r="J205" s="75">
        <v>1.66</v>
      </c>
      <c r="K205" s="406">
        <f t="shared" si="9"/>
        <v>0</v>
      </c>
      <c r="L205" s="76"/>
      <c r="M205" s="77">
        <f t="shared" si="10"/>
        <v>0</v>
      </c>
      <c r="N205" s="78" t="e">
        <f>IF(L205="nio",0,IF(L205&gt;0,VLOOKUP(H205,'3-Productie normen'!A:N,VLOOKUP(L205,'3-Productie normen'!$B$32:$C$40,2,FALSE),FALSE)))/VLOOKUP(B205,'2-Kosten per locatie'!$B$14:$D$78,3,FALSE)</f>
        <v>#DIV/0!</v>
      </c>
      <c r="O205" s="79"/>
      <c r="Q205" s="43">
        <f t="shared" si="11"/>
        <v>0</v>
      </c>
    </row>
    <row r="206" spans="1:17" ht="14.1" hidden="1" customHeight="1">
      <c r="A206" s="57">
        <v>203</v>
      </c>
      <c r="B206" s="73" t="s">
        <v>430</v>
      </c>
      <c r="C206" s="73" t="s">
        <v>428</v>
      </c>
      <c r="D206" s="484" t="s">
        <v>429</v>
      </c>
      <c r="E206" s="47" t="s">
        <v>88</v>
      </c>
      <c r="F206" s="74" t="s">
        <v>265</v>
      </c>
      <c r="G206" s="42" t="s">
        <v>435</v>
      </c>
      <c r="H206" s="42" t="s">
        <v>182</v>
      </c>
      <c r="I206" s="42" t="s">
        <v>527</v>
      </c>
      <c r="J206" s="75">
        <v>4.68</v>
      </c>
      <c r="K206" s="406">
        <f t="shared" si="9"/>
        <v>52</v>
      </c>
      <c r="L206" s="76">
        <v>52</v>
      </c>
      <c r="M206" s="77" t="e">
        <f t="shared" si="10"/>
        <v>#DIV/0!</v>
      </c>
      <c r="N206" s="78" t="e">
        <f>IF(L206="nio",0,IF(L206&gt;0,VLOOKUP(H206,'3-Productie normen'!A:N,VLOOKUP(L206,'3-Productie normen'!$B$32:$C$40,2,FALSE),FALSE)))/VLOOKUP(B206,'2-Kosten per locatie'!$B$14:$D$78,3,FALSE)</f>
        <v>#DIV/0!</v>
      </c>
      <c r="O206" s="79"/>
      <c r="Q206" s="43">
        <f t="shared" si="11"/>
        <v>243.35999999999999</v>
      </c>
    </row>
    <row r="207" spans="1:17" ht="14.1" hidden="1" customHeight="1">
      <c r="A207" s="57">
        <v>204</v>
      </c>
      <c r="B207" s="73" t="s">
        <v>430</v>
      </c>
      <c r="C207" s="73" t="s">
        <v>428</v>
      </c>
      <c r="D207" s="484" t="s">
        <v>429</v>
      </c>
      <c r="E207" s="47" t="s">
        <v>88</v>
      </c>
      <c r="F207" s="74" t="s">
        <v>267</v>
      </c>
      <c r="G207" s="73" t="s">
        <v>310</v>
      </c>
      <c r="H207" s="42" t="s">
        <v>244</v>
      </c>
      <c r="I207" s="42" t="s">
        <v>527</v>
      </c>
      <c r="J207" s="85">
        <v>4.4800000000000004</v>
      </c>
      <c r="K207" s="406">
        <f t="shared" si="9"/>
        <v>52</v>
      </c>
      <c r="L207" s="76">
        <v>52</v>
      </c>
      <c r="M207" s="77" t="e">
        <f t="shared" si="10"/>
        <v>#DIV/0!</v>
      </c>
      <c r="N207" s="78" t="e">
        <f>IF(L207="nio",0,IF(L207&gt;0,VLOOKUP(H207,'3-Productie normen'!A:N,VLOOKUP(L207,'3-Productie normen'!$B$32:$C$40,2,FALSE),FALSE)))/VLOOKUP(B207,'2-Kosten per locatie'!$B$14:$D$78,3,FALSE)</f>
        <v>#DIV/0!</v>
      </c>
      <c r="O207" s="79"/>
      <c r="Q207" s="43">
        <f t="shared" si="11"/>
        <v>232.96000000000004</v>
      </c>
    </row>
    <row r="208" spans="1:17" ht="14.1" hidden="1" customHeight="1">
      <c r="A208" s="57">
        <v>205</v>
      </c>
      <c r="B208" s="73" t="s">
        <v>430</v>
      </c>
      <c r="C208" s="73" t="s">
        <v>428</v>
      </c>
      <c r="D208" s="484" t="s">
        <v>429</v>
      </c>
      <c r="E208" s="47" t="s">
        <v>88</v>
      </c>
      <c r="F208" s="74" t="s">
        <v>269</v>
      </c>
      <c r="G208" s="73" t="s">
        <v>435</v>
      </c>
      <c r="H208" s="42" t="s">
        <v>182</v>
      </c>
      <c r="I208" s="42" t="s">
        <v>527</v>
      </c>
      <c r="J208" s="85">
        <v>17.86</v>
      </c>
      <c r="K208" s="406">
        <f t="shared" si="9"/>
        <v>52</v>
      </c>
      <c r="L208" s="76">
        <v>52</v>
      </c>
      <c r="M208" s="77" t="e">
        <f t="shared" si="10"/>
        <v>#DIV/0!</v>
      </c>
      <c r="N208" s="78" t="e">
        <f>IF(L208="nio",0,IF(L208&gt;0,VLOOKUP(H208,'3-Productie normen'!A:N,VLOOKUP(L208,'3-Productie normen'!$B$32:$C$40,2,FALSE),FALSE)))/VLOOKUP(B208,'2-Kosten per locatie'!$B$14:$D$78,3,FALSE)</f>
        <v>#DIV/0!</v>
      </c>
      <c r="O208" s="79"/>
      <c r="Q208" s="43">
        <f t="shared" si="11"/>
        <v>928.72</v>
      </c>
    </row>
    <row r="209" spans="1:17" ht="14.1" hidden="1" customHeight="1">
      <c r="A209" s="57">
        <v>206</v>
      </c>
      <c r="B209" s="73" t="s">
        <v>430</v>
      </c>
      <c r="C209" s="73" t="s">
        <v>428</v>
      </c>
      <c r="D209" s="484" t="s">
        <v>429</v>
      </c>
      <c r="E209" s="47" t="s">
        <v>88</v>
      </c>
      <c r="F209" s="74" t="s">
        <v>271</v>
      </c>
      <c r="G209" s="73" t="s">
        <v>301</v>
      </c>
      <c r="H209" s="42" t="s">
        <v>97</v>
      </c>
      <c r="I209" s="42" t="s">
        <v>628</v>
      </c>
      <c r="J209" s="85">
        <v>1.46</v>
      </c>
      <c r="K209" s="406">
        <f t="shared" si="9"/>
        <v>0</v>
      </c>
      <c r="L209" s="76"/>
      <c r="M209" s="77">
        <f t="shared" si="10"/>
        <v>0</v>
      </c>
      <c r="N209" s="78" t="e">
        <f>IF(L209="nio",0,IF(L209&gt;0,VLOOKUP(H209,'3-Productie normen'!A:N,VLOOKUP(L209,'3-Productie normen'!$B$32:$C$40,2,FALSE),FALSE)))/VLOOKUP(B209,'2-Kosten per locatie'!$B$14:$D$78,3,FALSE)</f>
        <v>#DIV/0!</v>
      </c>
      <c r="O209" s="79"/>
      <c r="Q209" s="43">
        <f t="shared" si="11"/>
        <v>0</v>
      </c>
    </row>
    <row r="210" spans="1:17" ht="14.1" hidden="1" customHeight="1">
      <c r="A210" s="57">
        <v>207</v>
      </c>
      <c r="B210" s="73" t="s">
        <v>437</v>
      </c>
      <c r="C210" s="73" t="s">
        <v>436</v>
      </c>
      <c r="D210" s="484" t="s">
        <v>438</v>
      </c>
      <c r="E210" s="47" t="s">
        <v>88</v>
      </c>
      <c r="F210" s="74" t="s">
        <v>251</v>
      </c>
      <c r="G210" s="42" t="s">
        <v>439</v>
      </c>
      <c r="H210" s="42" t="s">
        <v>182</v>
      </c>
      <c r="I210" s="42" t="s">
        <v>527</v>
      </c>
      <c r="J210" s="85">
        <v>80.180000000000007</v>
      </c>
      <c r="K210" s="406">
        <f t="shared" si="9"/>
        <v>52</v>
      </c>
      <c r="L210" s="76">
        <v>52</v>
      </c>
      <c r="M210" s="77" t="e">
        <f t="shared" si="10"/>
        <v>#DIV/0!</v>
      </c>
      <c r="N210" s="78" t="e">
        <f>IF(L210="nio",0,IF(L210&gt;0,VLOOKUP(H210,'3-Productie normen'!A:N,VLOOKUP(L210,'3-Productie normen'!$B$32:$C$40,2,FALSE),FALSE)))/VLOOKUP(B210,'2-Kosten per locatie'!$B$14:$D$78,3,FALSE)</f>
        <v>#DIV/0!</v>
      </c>
      <c r="O210" s="79"/>
      <c r="Q210" s="43">
        <f t="shared" si="11"/>
        <v>4169.3600000000006</v>
      </c>
    </row>
    <row r="211" spans="1:17" ht="14.1" hidden="1" customHeight="1">
      <c r="A211" s="57">
        <v>208</v>
      </c>
      <c r="B211" s="73" t="s">
        <v>437</v>
      </c>
      <c r="C211" s="73" t="s">
        <v>436</v>
      </c>
      <c r="D211" s="484" t="s">
        <v>438</v>
      </c>
      <c r="E211" s="47" t="s">
        <v>88</v>
      </c>
      <c r="F211" s="74" t="s">
        <v>253</v>
      </c>
      <c r="G211" s="42" t="s">
        <v>440</v>
      </c>
      <c r="H211" s="42" t="s">
        <v>242</v>
      </c>
      <c r="I211" s="42" t="s">
        <v>527</v>
      </c>
      <c r="J211" s="85">
        <v>2.37</v>
      </c>
      <c r="K211" s="406">
        <f t="shared" si="9"/>
        <v>52</v>
      </c>
      <c r="L211" s="76">
        <v>52</v>
      </c>
      <c r="M211" s="77" t="e">
        <f t="shared" si="10"/>
        <v>#DIV/0!</v>
      </c>
      <c r="N211" s="78" t="e">
        <f>IF(L211="nio",0,IF(L211&gt;0,VLOOKUP(H211,'3-Productie normen'!A:N,VLOOKUP(L211,'3-Productie normen'!$B$32:$C$40,2,FALSE),FALSE)))/VLOOKUP(B211,'2-Kosten per locatie'!$B$14:$D$78,3,FALSE)</f>
        <v>#DIV/0!</v>
      </c>
      <c r="O211" s="79"/>
      <c r="Q211" s="43">
        <f t="shared" si="11"/>
        <v>123.24000000000001</v>
      </c>
    </row>
    <row r="212" spans="1:17" ht="14.1" hidden="1" customHeight="1">
      <c r="A212" s="57">
        <v>209</v>
      </c>
      <c r="B212" s="73" t="s">
        <v>445</v>
      </c>
      <c r="C212" s="73" t="s">
        <v>444</v>
      </c>
      <c r="D212" s="484" t="s">
        <v>443</v>
      </c>
      <c r="E212" s="47" t="s">
        <v>88</v>
      </c>
      <c r="F212" s="74" t="s">
        <v>344</v>
      </c>
      <c r="G212" s="42" t="s">
        <v>314</v>
      </c>
      <c r="H212" s="42" t="s">
        <v>97</v>
      </c>
      <c r="I212" s="42" t="s">
        <v>275</v>
      </c>
      <c r="J212" s="85">
        <v>15.49</v>
      </c>
      <c r="K212" s="406">
        <f t="shared" si="9"/>
        <v>0</v>
      </c>
      <c r="L212" s="482" t="s">
        <v>276</v>
      </c>
      <c r="M212" s="77">
        <f t="shared" si="10"/>
        <v>0</v>
      </c>
      <c r="N212" s="78" t="e">
        <f>IF(L212="nio",0,IF(L212&gt;0,VLOOKUP(H212,'3-Productie normen'!A:N,VLOOKUP(L212,'3-Productie normen'!$B$32:$C$40,2,FALSE),FALSE)))/VLOOKUP(B212,'2-Kosten per locatie'!$B$14:$D$78,3,FALSE)</f>
        <v>#DIV/0!</v>
      </c>
      <c r="O212" s="79"/>
      <c r="Q212" s="43">
        <f t="shared" si="11"/>
        <v>0</v>
      </c>
    </row>
    <row r="213" spans="1:17" ht="14.1" hidden="1" customHeight="1">
      <c r="A213" s="57">
        <v>210</v>
      </c>
      <c r="B213" s="73" t="s">
        <v>445</v>
      </c>
      <c r="C213" s="73" t="s">
        <v>444</v>
      </c>
      <c r="D213" s="484" t="s">
        <v>443</v>
      </c>
      <c r="E213" s="47" t="s">
        <v>88</v>
      </c>
      <c r="F213" s="74" t="s">
        <v>345</v>
      </c>
      <c r="G213" s="42" t="s">
        <v>277</v>
      </c>
      <c r="H213" s="42" t="s">
        <v>278</v>
      </c>
      <c r="I213" s="42" t="s">
        <v>378</v>
      </c>
      <c r="J213" s="85">
        <v>2.5</v>
      </c>
      <c r="K213" s="406">
        <f t="shared" si="9"/>
        <v>52</v>
      </c>
      <c r="L213" s="76">
        <v>52</v>
      </c>
      <c r="M213" s="77" t="e">
        <f t="shared" si="10"/>
        <v>#DIV/0!</v>
      </c>
      <c r="N213" s="78" t="e">
        <f>IF(L213="nio",0,IF(L213&gt;0,VLOOKUP(H213,'3-Productie normen'!A:N,VLOOKUP(L213,'3-Productie normen'!$B$32:$C$40,2,FALSE),FALSE)))/VLOOKUP(B213,'2-Kosten per locatie'!$B$14:$D$78,3,FALSE)</f>
        <v>#DIV/0!</v>
      </c>
      <c r="O213" s="79"/>
      <c r="Q213" s="43">
        <f t="shared" si="11"/>
        <v>130</v>
      </c>
    </row>
    <row r="214" spans="1:17" ht="14.1" hidden="1" customHeight="1">
      <c r="A214" s="57">
        <v>211</v>
      </c>
      <c r="B214" s="73" t="s">
        <v>445</v>
      </c>
      <c r="C214" s="73" t="s">
        <v>444</v>
      </c>
      <c r="D214" s="484" t="s">
        <v>443</v>
      </c>
      <c r="E214" s="47" t="s">
        <v>88</v>
      </c>
      <c r="F214" s="74" t="s">
        <v>346</v>
      </c>
      <c r="G214" s="73" t="s">
        <v>337</v>
      </c>
      <c r="H214" s="73" t="s">
        <v>177</v>
      </c>
      <c r="I214" s="42" t="s">
        <v>442</v>
      </c>
      <c r="J214" s="85">
        <v>14.42</v>
      </c>
      <c r="K214" s="406">
        <f t="shared" si="9"/>
        <v>52</v>
      </c>
      <c r="L214" s="76">
        <v>52</v>
      </c>
      <c r="M214" s="77" t="e">
        <f t="shared" si="10"/>
        <v>#DIV/0!</v>
      </c>
      <c r="N214" s="78" t="e">
        <f>IF(L214="nio",0,IF(L214&gt;0,VLOOKUP(H214,'3-Productie normen'!A:N,VLOOKUP(L214,'3-Productie normen'!$B$32:$C$40,2,FALSE),FALSE)))/VLOOKUP(B214,'2-Kosten per locatie'!$B$14:$D$78,3,FALSE)</f>
        <v>#DIV/0!</v>
      </c>
      <c r="O214" s="79"/>
      <c r="Q214" s="43">
        <f t="shared" si="11"/>
        <v>749.84</v>
      </c>
    </row>
    <row r="215" spans="1:17" ht="14.1" hidden="1" customHeight="1">
      <c r="A215" s="57">
        <v>212</v>
      </c>
      <c r="B215" s="73" t="s">
        <v>445</v>
      </c>
      <c r="C215" s="73" t="s">
        <v>444</v>
      </c>
      <c r="D215" s="484" t="s">
        <v>443</v>
      </c>
      <c r="E215" s="47" t="s">
        <v>88</v>
      </c>
      <c r="F215" s="74" t="s">
        <v>347</v>
      </c>
      <c r="G215" s="73" t="s">
        <v>441</v>
      </c>
      <c r="H215" s="73" t="s">
        <v>17</v>
      </c>
      <c r="I215" s="42" t="s">
        <v>378</v>
      </c>
      <c r="J215" s="85">
        <v>2.23</v>
      </c>
      <c r="K215" s="406">
        <f t="shared" si="9"/>
        <v>52</v>
      </c>
      <c r="L215" s="76">
        <v>52</v>
      </c>
      <c r="M215" s="77" t="e">
        <f t="shared" si="10"/>
        <v>#DIV/0!</v>
      </c>
      <c r="N215" s="78" t="e">
        <f>IF(L215="nio",0,IF(L215&gt;0,VLOOKUP(H215,'3-Productie normen'!A:N,VLOOKUP(L215,'3-Productie normen'!$B$32:$C$40,2,FALSE),FALSE)))/VLOOKUP(B215,'2-Kosten per locatie'!$B$14:$D$78,3,FALSE)</f>
        <v>#DIV/0!</v>
      </c>
      <c r="O215" s="79"/>
      <c r="Q215" s="43">
        <f t="shared" si="11"/>
        <v>115.96</v>
      </c>
    </row>
    <row r="216" spans="1:17" ht="14.1" hidden="1" customHeight="1">
      <c r="A216" s="57">
        <v>213</v>
      </c>
      <c r="B216" s="73" t="s">
        <v>445</v>
      </c>
      <c r="C216" s="73" t="s">
        <v>444</v>
      </c>
      <c r="D216" s="484" t="s">
        <v>443</v>
      </c>
      <c r="E216" s="47" t="s">
        <v>88</v>
      </c>
      <c r="F216" s="74" t="s">
        <v>348</v>
      </c>
      <c r="G216" s="73" t="s">
        <v>314</v>
      </c>
      <c r="H216" s="73" t="s">
        <v>97</v>
      </c>
      <c r="I216" s="42" t="s">
        <v>275</v>
      </c>
      <c r="J216" s="85">
        <v>13.62</v>
      </c>
      <c r="K216" s="406">
        <f t="shared" si="9"/>
        <v>0</v>
      </c>
      <c r="L216" s="482" t="s">
        <v>276</v>
      </c>
      <c r="M216" s="77">
        <f t="shared" si="10"/>
        <v>0</v>
      </c>
      <c r="N216" s="78" t="e">
        <f>IF(L216="nio",0,IF(L216&gt;0,VLOOKUP(H216,'3-Productie normen'!A:N,VLOOKUP(L216,'3-Productie normen'!$B$32:$C$40,2,FALSE),FALSE)))/VLOOKUP(B216,'2-Kosten per locatie'!$B$14:$D$78,3,FALSE)</f>
        <v>#DIV/0!</v>
      </c>
      <c r="O216" s="79"/>
      <c r="Q216" s="43">
        <f t="shared" si="11"/>
        <v>0</v>
      </c>
    </row>
    <row r="217" spans="1:17" ht="14.1" hidden="1" customHeight="1">
      <c r="A217" s="57">
        <v>214</v>
      </c>
      <c r="B217" s="73" t="s">
        <v>460</v>
      </c>
      <c r="C217" s="73" t="s">
        <v>459</v>
      </c>
      <c r="D217" s="484" t="s">
        <v>458</v>
      </c>
      <c r="E217" s="47" t="s">
        <v>88</v>
      </c>
      <c r="F217" s="74" t="s">
        <v>251</v>
      </c>
      <c r="G217" s="42" t="s">
        <v>446</v>
      </c>
      <c r="H217" s="42" t="s">
        <v>17</v>
      </c>
      <c r="I217" s="42" t="s">
        <v>378</v>
      </c>
      <c r="J217" s="85">
        <v>1.64</v>
      </c>
      <c r="K217" s="406">
        <f t="shared" si="9"/>
        <v>52</v>
      </c>
      <c r="L217" s="76">
        <v>52</v>
      </c>
      <c r="M217" s="77" t="e">
        <f t="shared" si="10"/>
        <v>#DIV/0!</v>
      </c>
      <c r="N217" s="78" t="e">
        <f>IF(L217="nio",0,IF(L217&gt;0,VLOOKUP(H217,'3-Productie normen'!A:N,VLOOKUP(L217,'3-Productie normen'!$B$32:$C$40,2,FALSE),FALSE)))/VLOOKUP(B217,'2-Kosten per locatie'!$B$14:$D$78,3,FALSE)</f>
        <v>#DIV/0!</v>
      </c>
      <c r="O217" s="79"/>
      <c r="Q217" s="43">
        <f t="shared" si="11"/>
        <v>85.28</v>
      </c>
    </row>
    <row r="218" spans="1:17" ht="14.1" hidden="1" customHeight="1">
      <c r="A218" s="57">
        <v>215</v>
      </c>
      <c r="B218" s="73" t="s">
        <v>460</v>
      </c>
      <c r="C218" s="73" t="s">
        <v>459</v>
      </c>
      <c r="D218" s="484" t="s">
        <v>458</v>
      </c>
      <c r="E218" s="47" t="s">
        <v>88</v>
      </c>
      <c r="F218" s="74" t="s">
        <v>253</v>
      </c>
      <c r="G218" s="42" t="s">
        <v>447</v>
      </c>
      <c r="H218" s="42" t="s">
        <v>17</v>
      </c>
      <c r="I218" s="42" t="s">
        <v>378</v>
      </c>
      <c r="J218" s="85">
        <v>1.63</v>
      </c>
      <c r="K218" s="406">
        <f t="shared" si="9"/>
        <v>52</v>
      </c>
      <c r="L218" s="76">
        <v>52</v>
      </c>
      <c r="M218" s="77" t="e">
        <f t="shared" si="10"/>
        <v>#DIV/0!</v>
      </c>
      <c r="N218" s="78" t="e">
        <f>IF(L218="nio",0,IF(L218&gt;0,VLOOKUP(H218,'3-Productie normen'!A:N,VLOOKUP(L218,'3-Productie normen'!$B$32:$C$40,2,FALSE),FALSE)))/VLOOKUP(B218,'2-Kosten per locatie'!$B$14:$D$78,3,FALSE)</f>
        <v>#DIV/0!</v>
      </c>
      <c r="O218" s="79"/>
      <c r="Q218" s="43">
        <f t="shared" si="11"/>
        <v>84.759999999999991</v>
      </c>
    </row>
    <row r="219" spans="1:17" ht="14.1" hidden="1" customHeight="1">
      <c r="A219" s="57">
        <v>216</v>
      </c>
      <c r="B219" s="73" t="s">
        <v>460</v>
      </c>
      <c r="C219" s="73" t="s">
        <v>459</v>
      </c>
      <c r="D219" s="484" t="s">
        <v>458</v>
      </c>
      <c r="E219" s="47" t="s">
        <v>88</v>
      </c>
      <c r="F219" s="74" t="s">
        <v>255</v>
      </c>
      <c r="G219" s="42" t="s">
        <v>448</v>
      </c>
      <c r="H219" s="42" t="s">
        <v>244</v>
      </c>
      <c r="I219" s="42" t="s">
        <v>457</v>
      </c>
      <c r="J219" s="85">
        <v>4.87</v>
      </c>
      <c r="K219" s="406">
        <f t="shared" si="9"/>
        <v>52</v>
      </c>
      <c r="L219" s="76">
        <v>52</v>
      </c>
      <c r="M219" s="77" t="e">
        <f t="shared" si="10"/>
        <v>#DIV/0!</v>
      </c>
      <c r="N219" s="78" t="e">
        <f>IF(L219="nio",0,IF(L219&gt;0,VLOOKUP(H219,'3-Productie normen'!A:N,VLOOKUP(L219,'3-Productie normen'!$B$32:$C$40,2,FALSE),FALSE)))/VLOOKUP(B219,'2-Kosten per locatie'!$B$14:$D$78,3,FALSE)</f>
        <v>#DIV/0!</v>
      </c>
      <c r="O219" s="79"/>
      <c r="Q219" s="43">
        <f t="shared" si="11"/>
        <v>253.24</v>
      </c>
    </row>
    <row r="220" spans="1:17" ht="14.1" hidden="1" customHeight="1">
      <c r="A220" s="57">
        <v>217</v>
      </c>
      <c r="B220" s="73" t="s">
        <v>460</v>
      </c>
      <c r="C220" s="73" t="s">
        <v>459</v>
      </c>
      <c r="D220" s="484" t="s">
        <v>458</v>
      </c>
      <c r="E220" s="47" t="s">
        <v>88</v>
      </c>
      <c r="F220" s="74" t="s">
        <v>257</v>
      </c>
      <c r="G220" s="42" t="s">
        <v>449</v>
      </c>
      <c r="H220" s="42" t="s">
        <v>180</v>
      </c>
      <c r="I220" s="42" t="s">
        <v>457</v>
      </c>
      <c r="J220" s="85">
        <v>52.44</v>
      </c>
      <c r="K220" s="406">
        <f t="shared" si="9"/>
        <v>52</v>
      </c>
      <c r="L220" s="76">
        <v>52</v>
      </c>
      <c r="M220" s="77" t="e">
        <f t="shared" si="10"/>
        <v>#DIV/0!</v>
      </c>
      <c r="N220" s="78" t="e">
        <f>IF(L220="nio",0,IF(L220&gt;0,VLOOKUP(H220,'3-Productie normen'!A:N,VLOOKUP(L220,'3-Productie normen'!$B$32:$C$40,2,FALSE),FALSE)))/VLOOKUP(B220,'2-Kosten per locatie'!$B$14:$D$78,3,FALSE)</f>
        <v>#DIV/0!</v>
      </c>
      <c r="O220" s="79"/>
      <c r="Q220" s="43">
        <f t="shared" si="11"/>
        <v>2726.88</v>
      </c>
    </row>
    <row r="221" spans="1:17" ht="14.1" hidden="1" customHeight="1">
      <c r="A221" s="57">
        <v>218</v>
      </c>
      <c r="B221" s="73" t="s">
        <v>460</v>
      </c>
      <c r="C221" s="73" t="s">
        <v>459</v>
      </c>
      <c r="D221" s="484" t="s">
        <v>458</v>
      </c>
      <c r="E221" s="47" t="s">
        <v>88</v>
      </c>
      <c r="F221" s="74" t="s">
        <v>259</v>
      </c>
      <c r="G221" s="81" t="s">
        <v>450</v>
      </c>
      <c r="H221" s="81" t="s">
        <v>17</v>
      </c>
      <c r="I221" s="42" t="s">
        <v>378</v>
      </c>
      <c r="J221" s="85">
        <v>3.68</v>
      </c>
      <c r="K221" s="406">
        <f t="shared" si="9"/>
        <v>52</v>
      </c>
      <c r="L221" s="76">
        <v>52</v>
      </c>
      <c r="M221" s="77" t="e">
        <f t="shared" si="10"/>
        <v>#DIV/0!</v>
      </c>
      <c r="N221" s="78" t="e">
        <f>IF(L221="nio",0,IF(L221&gt;0,VLOOKUP(H221,'3-Productie normen'!A:N,VLOOKUP(L221,'3-Productie normen'!$B$32:$C$40,2,FALSE),FALSE)))/VLOOKUP(B221,'2-Kosten per locatie'!$B$14:$D$78,3,FALSE)</f>
        <v>#DIV/0!</v>
      </c>
      <c r="O221" s="79"/>
      <c r="Q221" s="43">
        <f t="shared" si="11"/>
        <v>191.36</v>
      </c>
    </row>
    <row r="222" spans="1:17" ht="14.1" hidden="1" customHeight="1">
      <c r="A222" s="57">
        <v>219</v>
      </c>
      <c r="B222" s="73" t="s">
        <v>460</v>
      </c>
      <c r="C222" s="73" t="s">
        <v>459</v>
      </c>
      <c r="D222" s="484" t="s">
        <v>458</v>
      </c>
      <c r="E222" s="47" t="s">
        <v>88</v>
      </c>
      <c r="F222" s="74" t="s">
        <v>261</v>
      </c>
      <c r="G222" s="42" t="s">
        <v>451</v>
      </c>
      <c r="H222" s="42" t="s">
        <v>17</v>
      </c>
      <c r="I222" s="82" t="s">
        <v>378</v>
      </c>
      <c r="J222" s="85">
        <v>3.43</v>
      </c>
      <c r="K222" s="406">
        <f t="shared" si="9"/>
        <v>52</v>
      </c>
      <c r="L222" s="76">
        <v>52</v>
      </c>
      <c r="M222" s="77" t="e">
        <f t="shared" si="10"/>
        <v>#DIV/0!</v>
      </c>
      <c r="N222" s="78" t="e">
        <f>IF(L222="nio",0,IF(L222&gt;0,VLOOKUP(H222,'3-Productie normen'!A:N,VLOOKUP(L222,'3-Productie normen'!$B$32:$C$40,2,FALSE),FALSE)))/VLOOKUP(B222,'2-Kosten per locatie'!$B$14:$D$78,3,FALSE)</f>
        <v>#DIV/0!</v>
      </c>
      <c r="O222" s="79"/>
      <c r="Q222" s="43">
        <f t="shared" si="11"/>
        <v>178.36</v>
      </c>
    </row>
    <row r="223" spans="1:17" ht="14.1" hidden="1" customHeight="1">
      <c r="A223" s="57">
        <v>220</v>
      </c>
      <c r="B223" s="73" t="s">
        <v>460</v>
      </c>
      <c r="C223" s="73" t="s">
        <v>459</v>
      </c>
      <c r="D223" s="484" t="s">
        <v>458</v>
      </c>
      <c r="E223" s="47" t="s">
        <v>88</v>
      </c>
      <c r="F223" s="83" t="s">
        <v>263</v>
      </c>
      <c r="G223" s="84" t="s">
        <v>452</v>
      </c>
      <c r="H223" s="84" t="s">
        <v>89</v>
      </c>
      <c r="I223" s="42" t="s">
        <v>457</v>
      </c>
      <c r="J223" s="85">
        <v>17.55</v>
      </c>
      <c r="K223" s="406">
        <f t="shared" si="9"/>
        <v>52</v>
      </c>
      <c r="L223" s="76">
        <v>52</v>
      </c>
      <c r="M223" s="77" t="e">
        <f t="shared" si="10"/>
        <v>#DIV/0!</v>
      </c>
      <c r="N223" s="78" t="e">
        <f>IF(L223="nio",0,IF(L223&gt;0,VLOOKUP(H223,'3-Productie normen'!A:N,VLOOKUP(L223,'3-Productie normen'!$B$32:$C$40,2,FALSE),FALSE)))/VLOOKUP(B223,'2-Kosten per locatie'!$B$14:$D$78,3,FALSE)</f>
        <v>#DIV/0!</v>
      </c>
      <c r="O223" s="79"/>
      <c r="Q223" s="43">
        <f t="shared" si="11"/>
        <v>912.6</v>
      </c>
    </row>
    <row r="224" spans="1:17" ht="14.1" hidden="1" customHeight="1">
      <c r="A224" s="57">
        <v>221</v>
      </c>
      <c r="B224" s="73" t="s">
        <v>460</v>
      </c>
      <c r="C224" s="73" t="s">
        <v>459</v>
      </c>
      <c r="D224" s="484" t="s">
        <v>458</v>
      </c>
      <c r="E224" s="47" t="s">
        <v>88</v>
      </c>
      <c r="F224" s="74" t="s">
        <v>265</v>
      </c>
      <c r="G224" s="42" t="s">
        <v>453</v>
      </c>
      <c r="H224" s="42" t="s">
        <v>180</v>
      </c>
      <c r="I224" s="42" t="s">
        <v>457</v>
      </c>
      <c r="J224" s="85">
        <v>5.76</v>
      </c>
      <c r="K224" s="406">
        <f t="shared" si="9"/>
        <v>52</v>
      </c>
      <c r="L224" s="76">
        <v>52</v>
      </c>
      <c r="M224" s="77" t="e">
        <f t="shared" si="10"/>
        <v>#DIV/0!</v>
      </c>
      <c r="N224" s="78" t="e">
        <f>IF(L224="nio",0,IF(L224&gt;0,VLOOKUP(H224,'3-Productie normen'!A:N,VLOOKUP(L224,'3-Productie normen'!$B$32:$C$40,2,FALSE),FALSE)))/VLOOKUP(B224,'2-Kosten per locatie'!$B$14:$D$78,3,FALSE)</f>
        <v>#DIV/0!</v>
      </c>
      <c r="O224" s="79"/>
      <c r="Q224" s="43">
        <f t="shared" si="11"/>
        <v>299.52</v>
      </c>
    </row>
    <row r="225" spans="1:17" ht="14.1" hidden="1" customHeight="1">
      <c r="A225" s="57">
        <v>222</v>
      </c>
      <c r="B225" s="73" t="s">
        <v>460</v>
      </c>
      <c r="C225" s="73" t="s">
        <v>459</v>
      </c>
      <c r="D225" s="484" t="s">
        <v>458</v>
      </c>
      <c r="E225" s="47" t="s">
        <v>88</v>
      </c>
      <c r="F225" s="74" t="s">
        <v>267</v>
      </c>
      <c r="G225" s="42" t="s">
        <v>454</v>
      </c>
      <c r="H225" s="42" t="s">
        <v>244</v>
      </c>
      <c r="I225" s="42" t="s">
        <v>457</v>
      </c>
      <c r="J225" s="85">
        <v>68.42</v>
      </c>
      <c r="K225" s="406">
        <f t="shared" si="9"/>
        <v>52</v>
      </c>
      <c r="L225" s="76">
        <v>52</v>
      </c>
      <c r="M225" s="77" t="e">
        <f t="shared" si="10"/>
        <v>#DIV/0!</v>
      </c>
      <c r="N225" s="78" t="e">
        <f>IF(L225="nio",0,IF(L225&gt;0,VLOOKUP(H225,'3-Productie normen'!A:N,VLOOKUP(L225,'3-Productie normen'!$B$32:$C$40,2,FALSE),FALSE)))/VLOOKUP(B225,'2-Kosten per locatie'!$B$14:$D$78,3,FALSE)</f>
        <v>#DIV/0!</v>
      </c>
      <c r="O225" s="79"/>
      <c r="Q225" s="43">
        <f t="shared" si="11"/>
        <v>3557.84</v>
      </c>
    </row>
    <row r="226" spans="1:17" ht="14.1" hidden="1" customHeight="1">
      <c r="A226" s="57">
        <v>223</v>
      </c>
      <c r="B226" s="73" t="s">
        <v>460</v>
      </c>
      <c r="C226" s="73" t="s">
        <v>459</v>
      </c>
      <c r="D226" s="484" t="s">
        <v>458</v>
      </c>
      <c r="E226" s="47" t="s">
        <v>88</v>
      </c>
      <c r="F226" s="74" t="s">
        <v>269</v>
      </c>
      <c r="G226" s="42" t="s">
        <v>455</v>
      </c>
      <c r="H226" s="42" t="s">
        <v>180</v>
      </c>
      <c r="I226" s="42" t="s">
        <v>457</v>
      </c>
      <c r="J226" s="85">
        <v>5.82</v>
      </c>
      <c r="K226" s="406">
        <f t="shared" si="9"/>
        <v>52</v>
      </c>
      <c r="L226" s="76">
        <v>52</v>
      </c>
      <c r="M226" s="77" t="e">
        <f t="shared" si="10"/>
        <v>#DIV/0!</v>
      </c>
      <c r="N226" s="78" t="e">
        <f>IF(L226="nio",0,IF(L226&gt;0,VLOOKUP(H226,'3-Productie normen'!A:N,VLOOKUP(L226,'3-Productie normen'!$B$32:$C$40,2,FALSE),FALSE)))/VLOOKUP(B226,'2-Kosten per locatie'!$B$14:$D$78,3,FALSE)</f>
        <v>#DIV/0!</v>
      </c>
      <c r="O226" s="79"/>
      <c r="Q226" s="43">
        <f t="shared" si="11"/>
        <v>302.64</v>
      </c>
    </row>
    <row r="227" spans="1:17" ht="14.1" hidden="1" customHeight="1">
      <c r="A227" s="57">
        <v>224</v>
      </c>
      <c r="B227" s="73" t="s">
        <v>460</v>
      </c>
      <c r="C227" s="73" t="s">
        <v>459</v>
      </c>
      <c r="D227" s="484" t="s">
        <v>458</v>
      </c>
      <c r="E227" s="47" t="s">
        <v>88</v>
      </c>
      <c r="F227" s="74" t="s">
        <v>271</v>
      </c>
      <c r="G227" s="42" t="s">
        <v>456</v>
      </c>
      <c r="H227" s="42" t="s">
        <v>180</v>
      </c>
      <c r="I227" s="42" t="s">
        <v>457</v>
      </c>
      <c r="J227" s="85">
        <v>5.73</v>
      </c>
      <c r="K227" s="406">
        <f t="shared" si="9"/>
        <v>52</v>
      </c>
      <c r="L227" s="76">
        <v>52</v>
      </c>
      <c r="M227" s="77" t="e">
        <f t="shared" si="10"/>
        <v>#DIV/0!</v>
      </c>
      <c r="N227" s="78" t="e">
        <f>IF(L227="nio",0,IF(L227&gt;0,VLOOKUP(H227,'3-Productie normen'!A:N,VLOOKUP(L227,'3-Productie normen'!$B$32:$C$40,2,FALSE),FALSE)))/VLOOKUP(B227,'2-Kosten per locatie'!$B$14:$D$78,3,FALSE)</f>
        <v>#DIV/0!</v>
      </c>
      <c r="O227" s="79"/>
      <c r="Q227" s="43">
        <f t="shared" si="11"/>
        <v>297.96000000000004</v>
      </c>
    </row>
    <row r="228" spans="1:17" ht="14.1" hidden="1" customHeight="1">
      <c r="A228" s="57">
        <v>225</v>
      </c>
      <c r="B228" s="73" t="s">
        <v>462</v>
      </c>
      <c r="C228" s="73" t="s">
        <v>468</v>
      </c>
      <c r="D228" s="484" t="s">
        <v>461</v>
      </c>
      <c r="E228" s="47" t="s">
        <v>88</v>
      </c>
      <c r="F228" s="74" t="s">
        <v>251</v>
      </c>
      <c r="G228" s="42" t="s">
        <v>337</v>
      </c>
      <c r="H228" s="42" t="s">
        <v>177</v>
      </c>
      <c r="I228" s="42" t="s">
        <v>378</v>
      </c>
      <c r="J228" s="85">
        <v>9.7200000000000006</v>
      </c>
      <c r="K228" s="406">
        <f t="shared" si="9"/>
        <v>52</v>
      </c>
      <c r="L228" s="76">
        <v>52</v>
      </c>
      <c r="M228" s="77" t="e">
        <f t="shared" si="10"/>
        <v>#DIV/0!</v>
      </c>
      <c r="N228" s="78" t="e">
        <f>IF(L228="nio",0,IF(L228&gt;0,VLOOKUP(H228,'3-Productie normen'!A:N,VLOOKUP(L228,'3-Productie normen'!$B$32:$C$40,2,FALSE),FALSE)))/VLOOKUP(B228,'2-Kosten per locatie'!$B$14:$D$78,3,FALSE)</f>
        <v>#DIV/0!</v>
      </c>
      <c r="O228" s="79"/>
      <c r="Q228" s="43">
        <f t="shared" si="11"/>
        <v>505.44000000000005</v>
      </c>
    </row>
    <row r="229" spans="1:17" ht="14.1" hidden="1" customHeight="1">
      <c r="A229" s="57">
        <v>226</v>
      </c>
      <c r="B229" s="73" t="s">
        <v>462</v>
      </c>
      <c r="C229" s="73" t="s">
        <v>468</v>
      </c>
      <c r="D229" s="484" t="s">
        <v>461</v>
      </c>
      <c r="E229" s="47" t="s">
        <v>88</v>
      </c>
      <c r="F229" s="74" t="s">
        <v>253</v>
      </c>
      <c r="G229" s="42" t="s">
        <v>337</v>
      </c>
      <c r="H229" s="42" t="s">
        <v>177</v>
      </c>
      <c r="I229" s="42" t="s">
        <v>378</v>
      </c>
      <c r="J229" s="85">
        <v>12.96</v>
      </c>
      <c r="K229" s="406">
        <f t="shared" si="9"/>
        <v>52</v>
      </c>
      <c r="L229" s="76">
        <v>52</v>
      </c>
      <c r="M229" s="77" t="e">
        <f t="shared" si="10"/>
        <v>#DIV/0!</v>
      </c>
      <c r="N229" s="78" t="e">
        <f>IF(L229="nio",0,IF(L229&gt;0,VLOOKUP(H229,'3-Productie normen'!A:N,VLOOKUP(L229,'3-Productie normen'!$B$32:$C$40,2,FALSE),FALSE)))/VLOOKUP(B229,'2-Kosten per locatie'!$B$14:$D$78,3,FALSE)</f>
        <v>#DIV/0!</v>
      </c>
      <c r="O229" s="79"/>
      <c r="Q229" s="43">
        <f t="shared" si="11"/>
        <v>673.92000000000007</v>
      </c>
    </row>
    <row r="230" spans="1:17" ht="14.1" hidden="1" customHeight="1">
      <c r="A230" s="57">
        <v>227</v>
      </c>
      <c r="B230" s="73" t="s">
        <v>462</v>
      </c>
      <c r="C230" s="73" t="s">
        <v>468</v>
      </c>
      <c r="D230" s="484" t="s">
        <v>461</v>
      </c>
      <c r="E230" s="47" t="s">
        <v>88</v>
      </c>
      <c r="F230" s="74" t="s">
        <v>255</v>
      </c>
      <c r="G230" s="42" t="s">
        <v>463</v>
      </c>
      <c r="H230" s="42" t="s">
        <v>97</v>
      </c>
      <c r="I230" s="42" t="s">
        <v>275</v>
      </c>
      <c r="J230" s="85">
        <v>47.25</v>
      </c>
      <c r="K230" s="406">
        <f t="shared" si="9"/>
        <v>0</v>
      </c>
      <c r="L230" s="482" t="s">
        <v>97</v>
      </c>
      <c r="M230" s="77">
        <f t="shared" si="10"/>
        <v>0</v>
      </c>
      <c r="N230" s="78" t="e">
        <f>IF(L230="nio",0,IF(L230&gt;0,VLOOKUP(H230,'3-Productie normen'!A:N,VLOOKUP(L230,'3-Productie normen'!$B$32:$C$40,2,FALSE),FALSE)))/VLOOKUP(B230,'2-Kosten per locatie'!$B$14:$D$78,3,FALSE)</f>
        <v>#DIV/0!</v>
      </c>
      <c r="O230" s="79"/>
      <c r="Q230" s="43">
        <f t="shared" si="11"/>
        <v>0</v>
      </c>
    </row>
    <row r="231" spans="1:17" ht="14.1" hidden="1" customHeight="1">
      <c r="A231" s="57">
        <v>228</v>
      </c>
      <c r="B231" s="73" t="s">
        <v>462</v>
      </c>
      <c r="C231" s="73" t="s">
        <v>468</v>
      </c>
      <c r="D231" s="484" t="s">
        <v>461</v>
      </c>
      <c r="E231" s="47" t="s">
        <v>88</v>
      </c>
      <c r="F231" s="74" t="s">
        <v>257</v>
      </c>
      <c r="G231" s="42" t="s">
        <v>301</v>
      </c>
      <c r="H231" s="42" t="s">
        <v>97</v>
      </c>
      <c r="I231" s="42" t="s">
        <v>275</v>
      </c>
      <c r="J231" s="85">
        <v>0.56999999999999995</v>
      </c>
      <c r="K231" s="406">
        <f t="shared" si="9"/>
        <v>0</v>
      </c>
      <c r="L231" s="482" t="s">
        <v>97</v>
      </c>
      <c r="M231" s="77">
        <f t="shared" si="10"/>
        <v>0</v>
      </c>
      <c r="N231" s="78" t="e">
        <f>IF(L231="nio",0,IF(L231&gt;0,VLOOKUP(H231,'3-Productie normen'!A:N,VLOOKUP(L231,'3-Productie normen'!$B$32:$C$40,2,FALSE),FALSE)))/VLOOKUP(B231,'2-Kosten per locatie'!$B$14:$D$78,3,FALSE)</f>
        <v>#DIV/0!</v>
      </c>
      <c r="O231" s="79"/>
      <c r="Q231" s="43">
        <f t="shared" si="11"/>
        <v>0</v>
      </c>
    </row>
    <row r="232" spans="1:17" ht="14.1" hidden="1" customHeight="1">
      <c r="A232" s="57">
        <v>229</v>
      </c>
      <c r="B232" s="73" t="s">
        <v>462</v>
      </c>
      <c r="C232" s="73" t="s">
        <v>468</v>
      </c>
      <c r="D232" s="484" t="s">
        <v>461</v>
      </c>
      <c r="E232" s="47" t="s">
        <v>88</v>
      </c>
      <c r="F232" s="74" t="s">
        <v>259</v>
      </c>
      <c r="G232" s="42" t="s">
        <v>464</v>
      </c>
      <c r="H232" s="42" t="s">
        <v>278</v>
      </c>
      <c r="I232" s="42" t="s">
        <v>378</v>
      </c>
      <c r="J232" s="85">
        <v>2.57</v>
      </c>
      <c r="K232" s="406">
        <f t="shared" si="9"/>
        <v>52</v>
      </c>
      <c r="L232" s="76">
        <v>52</v>
      </c>
      <c r="M232" s="77" t="e">
        <f t="shared" si="10"/>
        <v>#DIV/0!</v>
      </c>
      <c r="N232" s="78" t="e">
        <f>IF(L232="nio",0,IF(L232&gt;0,VLOOKUP(H232,'3-Productie normen'!A:N,VLOOKUP(L232,'3-Productie normen'!$B$32:$C$40,2,FALSE),FALSE)))/VLOOKUP(B232,'2-Kosten per locatie'!$B$14:$D$78,3,FALSE)</f>
        <v>#DIV/0!</v>
      </c>
      <c r="O232" s="79"/>
      <c r="Q232" s="43">
        <f t="shared" si="11"/>
        <v>133.63999999999999</v>
      </c>
    </row>
    <row r="233" spans="1:17" ht="14.1" hidden="1" customHeight="1">
      <c r="A233" s="57">
        <v>230</v>
      </c>
      <c r="B233" s="73" t="s">
        <v>462</v>
      </c>
      <c r="C233" s="73" t="s">
        <v>468</v>
      </c>
      <c r="D233" s="484" t="s">
        <v>461</v>
      </c>
      <c r="E233" s="47" t="s">
        <v>88</v>
      </c>
      <c r="F233" s="74" t="s">
        <v>261</v>
      </c>
      <c r="G233" s="42" t="s">
        <v>465</v>
      </c>
      <c r="H233" s="42" t="s">
        <v>244</v>
      </c>
      <c r="I233" s="42" t="s">
        <v>378</v>
      </c>
      <c r="J233" s="85">
        <v>2.37</v>
      </c>
      <c r="K233" s="406">
        <f t="shared" si="9"/>
        <v>52</v>
      </c>
      <c r="L233" s="76">
        <v>52</v>
      </c>
      <c r="M233" s="77" t="e">
        <f t="shared" si="10"/>
        <v>#DIV/0!</v>
      </c>
      <c r="N233" s="78" t="e">
        <f>IF(L233="nio",0,IF(L233&gt;0,VLOOKUP(H233,'3-Productie normen'!A:N,VLOOKUP(L233,'3-Productie normen'!$B$32:$C$40,2,FALSE),FALSE)))/VLOOKUP(B233,'2-Kosten per locatie'!$B$14:$D$78,3,FALSE)</f>
        <v>#DIV/0!</v>
      </c>
      <c r="O233" s="79"/>
      <c r="Q233" s="43">
        <f t="shared" si="11"/>
        <v>123.24000000000001</v>
      </c>
    </row>
    <row r="234" spans="1:17" ht="14.1" hidden="1" customHeight="1">
      <c r="A234" s="57">
        <v>231</v>
      </c>
      <c r="B234" s="73" t="s">
        <v>462</v>
      </c>
      <c r="C234" s="73" t="s">
        <v>468</v>
      </c>
      <c r="D234" s="484" t="s">
        <v>461</v>
      </c>
      <c r="E234" s="47" t="s">
        <v>88</v>
      </c>
      <c r="F234" s="74" t="s">
        <v>263</v>
      </c>
      <c r="G234" s="42" t="s">
        <v>466</v>
      </c>
      <c r="H234" s="42" t="s">
        <v>1</v>
      </c>
      <c r="I234" s="42" t="s">
        <v>378</v>
      </c>
      <c r="J234" s="85">
        <v>1.97</v>
      </c>
      <c r="K234" s="406">
        <f t="shared" si="9"/>
        <v>52</v>
      </c>
      <c r="L234" s="76">
        <v>52</v>
      </c>
      <c r="M234" s="77" t="e">
        <f t="shared" si="10"/>
        <v>#DIV/0!</v>
      </c>
      <c r="N234" s="78" t="e">
        <f>IF(L234="nio",0,IF(L234&gt;0,VLOOKUP(H234,'3-Productie normen'!A:N,VLOOKUP(L234,'3-Productie normen'!$B$32:$C$40,2,FALSE),FALSE)))/VLOOKUP(B234,'2-Kosten per locatie'!$B$14:$D$78,3,FALSE)</f>
        <v>#DIV/0!</v>
      </c>
      <c r="O234" s="79"/>
      <c r="Q234" s="43">
        <f t="shared" si="11"/>
        <v>102.44</v>
      </c>
    </row>
    <row r="235" spans="1:17" ht="14.1" hidden="1" customHeight="1">
      <c r="A235" s="57">
        <v>232</v>
      </c>
      <c r="B235" s="73" t="s">
        <v>462</v>
      </c>
      <c r="C235" s="73" t="s">
        <v>468</v>
      </c>
      <c r="D235" s="484" t="s">
        <v>461</v>
      </c>
      <c r="E235" s="47" t="s">
        <v>88</v>
      </c>
      <c r="F235" s="74" t="s">
        <v>265</v>
      </c>
      <c r="G235" s="73" t="s">
        <v>420</v>
      </c>
      <c r="H235" s="73" t="s">
        <v>97</v>
      </c>
      <c r="I235" s="42" t="s">
        <v>297</v>
      </c>
      <c r="J235" s="85">
        <v>0.51</v>
      </c>
      <c r="K235" s="406">
        <f t="shared" si="9"/>
        <v>0</v>
      </c>
      <c r="L235" s="482" t="s">
        <v>97</v>
      </c>
      <c r="M235" s="77">
        <f t="shared" si="10"/>
        <v>0</v>
      </c>
      <c r="N235" s="78" t="e">
        <f>IF(L235="nio",0,IF(L235&gt;0,VLOOKUP(H235,'3-Productie normen'!A:N,VLOOKUP(L235,'3-Productie normen'!$B$32:$C$40,2,FALSE),FALSE)))/VLOOKUP(B235,'2-Kosten per locatie'!$B$14:$D$78,3,FALSE)</f>
        <v>#DIV/0!</v>
      </c>
      <c r="O235" s="79"/>
      <c r="Q235" s="43">
        <f t="shared" si="11"/>
        <v>0</v>
      </c>
    </row>
    <row r="236" spans="1:17" ht="14.1" hidden="1" customHeight="1">
      <c r="A236" s="57">
        <v>233</v>
      </c>
      <c r="B236" s="73" t="s">
        <v>462</v>
      </c>
      <c r="C236" s="73" t="s">
        <v>468</v>
      </c>
      <c r="D236" s="484" t="s">
        <v>461</v>
      </c>
      <c r="E236" s="47" t="s">
        <v>88</v>
      </c>
      <c r="F236" s="74" t="s">
        <v>267</v>
      </c>
      <c r="G236" s="73" t="s">
        <v>336</v>
      </c>
      <c r="H236" s="73" t="s">
        <v>17</v>
      </c>
      <c r="I236" s="42" t="s">
        <v>273</v>
      </c>
      <c r="J236" s="85">
        <v>1.07</v>
      </c>
      <c r="K236" s="406">
        <f t="shared" si="9"/>
        <v>52</v>
      </c>
      <c r="L236" s="76">
        <v>52</v>
      </c>
      <c r="M236" s="77" t="e">
        <f t="shared" si="10"/>
        <v>#DIV/0!</v>
      </c>
      <c r="N236" s="78" t="e">
        <f>IF(L236="nio",0,IF(L236&gt;0,VLOOKUP(H236,'3-Productie normen'!A:N,VLOOKUP(L236,'3-Productie normen'!$B$32:$C$40,2,FALSE),FALSE)))/VLOOKUP(B236,'2-Kosten per locatie'!$B$14:$D$78,3,FALSE)</f>
        <v>#DIV/0!</v>
      </c>
      <c r="O236" s="79"/>
      <c r="Q236" s="43">
        <f t="shared" si="11"/>
        <v>55.64</v>
      </c>
    </row>
    <row r="237" spans="1:17" ht="14.1" hidden="1" customHeight="1">
      <c r="A237" s="57">
        <v>234</v>
      </c>
      <c r="B237" s="73" t="s">
        <v>462</v>
      </c>
      <c r="C237" s="73" t="s">
        <v>468</v>
      </c>
      <c r="D237" s="484" t="s">
        <v>461</v>
      </c>
      <c r="E237" s="47" t="s">
        <v>88</v>
      </c>
      <c r="F237" s="74" t="s">
        <v>269</v>
      </c>
      <c r="G237" s="73" t="s">
        <v>260</v>
      </c>
      <c r="H237" s="73" t="s">
        <v>89</v>
      </c>
      <c r="I237" s="42" t="s">
        <v>378</v>
      </c>
      <c r="J237" s="85">
        <v>2.78</v>
      </c>
      <c r="K237" s="406">
        <f t="shared" si="9"/>
        <v>52</v>
      </c>
      <c r="L237" s="76">
        <v>52</v>
      </c>
      <c r="M237" s="77" t="e">
        <f t="shared" si="10"/>
        <v>#DIV/0!</v>
      </c>
      <c r="N237" s="78" t="e">
        <f>IF(L237="nio",0,IF(L237&gt;0,VLOOKUP(H237,'3-Productie normen'!A:N,VLOOKUP(L237,'3-Productie normen'!$B$32:$C$40,2,FALSE),FALSE)))/VLOOKUP(B237,'2-Kosten per locatie'!$B$14:$D$78,3,FALSE)</f>
        <v>#DIV/0!</v>
      </c>
      <c r="O237" s="79"/>
      <c r="Q237" s="43">
        <f t="shared" si="11"/>
        <v>144.56</v>
      </c>
    </row>
    <row r="238" spans="1:17" ht="14.1" hidden="1" customHeight="1">
      <c r="A238" s="57">
        <v>235</v>
      </c>
      <c r="B238" s="73" t="s">
        <v>462</v>
      </c>
      <c r="C238" s="73" t="s">
        <v>468</v>
      </c>
      <c r="D238" s="484" t="s">
        <v>461</v>
      </c>
      <c r="E238" s="47" t="s">
        <v>88</v>
      </c>
      <c r="F238" s="74" t="s">
        <v>271</v>
      </c>
      <c r="G238" s="42" t="s">
        <v>336</v>
      </c>
      <c r="H238" s="42" t="s">
        <v>17</v>
      </c>
      <c r="I238" s="42" t="s">
        <v>378</v>
      </c>
      <c r="J238" s="85">
        <v>1.06</v>
      </c>
      <c r="K238" s="406">
        <f t="shared" si="9"/>
        <v>52</v>
      </c>
      <c r="L238" s="76">
        <v>52</v>
      </c>
      <c r="M238" s="77" t="e">
        <f t="shared" si="10"/>
        <v>#DIV/0!</v>
      </c>
      <c r="N238" s="78" t="e">
        <f>IF(L238="nio",0,IF(L238&gt;0,VLOOKUP(H238,'3-Productie normen'!A:N,VLOOKUP(L238,'3-Productie normen'!$B$32:$C$40,2,FALSE),FALSE)))/VLOOKUP(B238,'2-Kosten per locatie'!$B$14:$D$78,3,FALSE)</f>
        <v>#DIV/0!</v>
      </c>
      <c r="O238" s="79"/>
      <c r="Q238" s="43">
        <f t="shared" si="11"/>
        <v>55.120000000000005</v>
      </c>
    </row>
    <row r="239" spans="1:17" ht="14.1" hidden="1" customHeight="1">
      <c r="A239" s="57">
        <v>236</v>
      </c>
      <c r="B239" s="73" t="s">
        <v>462</v>
      </c>
      <c r="C239" s="73" t="s">
        <v>468</v>
      </c>
      <c r="D239" s="484" t="s">
        <v>461</v>
      </c>
      <c r="E239" s="47" t="s">
        <v>88</v>
      </c>
      <c r="F239" s="74" t="s">
        <v>289</v>
      </c>
      <c r="G239" s="42" t="s">
        <v>405</v>
      </c>
      <c r="H239" s="42" t="s">
        <v>97</v>
      </c>
      <c r="I239" s="42" t="s">
        <v>275</v>
      </c>
      <c r="J239" s="85">
        <v>43.48</v>
      </c>
      <c r="K239" s="406">
        <f t="shared" si="9"/>
        <v>0</v>
      </c>
      <c r="L239" s="482" t="s">
        <v>97</v>
      </c>
      <c r="M239" s="77">
        <f t="shared" si="10"/>
        <v>0</v>
      </c>
      <c r="N239" s="78" t="e">
        <f>IF(L239="nio",0,IF(L239&gt;0,VLOOKUP(H239,'3-Productie normen'!A:N,VLOOKUP(L239,'3-Productie normen'!$B$32:$C$40,2,FALSE),FALSE)))/VLOOKUP(B239,'2-Kosten per locatie'!$B$14:$D$78,3,FALSE)</f>
        <v>#DIV/0!</v>
      </c>
      <c r="O239" s="79"/>
      <c r="Q239" s="43">
        <f t="shared" si="11"/>
        <v>0</v>
      </c>
    </row>
    <row r="240" spans="1:17" ht="14.1" hidden="1" customHeight="1">
      <c r="A240" s="57">
        <v>237</v>
      </c>
      <c r="B240" s="73" t="s">
        <v>462</v>
      </c>
      <c r="C240" s="73" t="s">
        <v>468</v>
      </c>
      <c r="D240" s="484" t="s">
        <v>461</v>
      </c>
      <c r="E240" s="47" t="s">
        <v>88</v>
      </c>
      <c r="F240" s="74" t="s">
        <v>290</v>
      </c>
      <c r="G240" s="42" t="s">
        <v>467</v>
      </c>
      <c r="H240" s="42" t="s">
        <v>97</v>
      </c>
      <c r="I240" s="42" t="s">
        <v>297</v>
      </c>
      <c r="J240" s="85">
        <v>10.57</v>
      </c>
      <c r="K240" s="406">
        <f t="shared" si="9"/>
        <v>0</v>
      </c>
      <c r="L240" s="482" t="s">
        <v>97</v>
      </c>
      <c r="M240" s="77">
        <f t="shared" si="10"/>
        <v>0</v>
      </c>
      <c r="N240" s="78" t="e">
        <f>IF(L240="nio",0,IF(L240&gt;0,VLOOKUP(H240,'3-Productie normen'!A:N,VLOOKUP(L240,'3-Productie normen'!$B$32:$C$40,2,FALSE),FALSE)))/VLOOKUP(B240,'2-Kosten per locatie'!$B$14:$D$78,3,FALSE)</f>
        <v>#DIV/0!</v>
      </c>
      <c r="O240" s="79"/>
      <c r="Q240" s="43">
        <f t="shared" si="11"/>
        <v>0</v>
      </c>
    </row>
    <row r="241" spans="1:17" ht="14.1" customHeight="1">
      <c r="A241" s="57">
        <v>238</v>
      </c>
      <c r="B241" s="73" t="s">
        <v>472</v>
      </c>
      <c r="C241" s="73" t="s">
        <v>643</v>
      </c>
      <c r="D241" s="484" t="s">
        <v>471</v>
      </c>
      <c r="E241" s="47" t="s">
        <v>88</v>
      </c>
      <c r="F241" s="74" t="s">
        <v>251</v>
      </c>
      <c r="G241" s="42" t="s">
        <v>469</v>
      </c>
      <c r="H241" s="42" t="s">
        <v>97</v>
      </c>
      <c r="I241" s="42" t="s">
        <v>275</v>
      </c>
      <c r="J241" s="85">
        <v>66.47</v>
      </c>
      <c r="K241" s="406">
        <f t="shared" si="9"/>
        <v>0</v>
      </c>
      <c r="L241" s="482" t="s">
        <v>97</v>
      </c>
      <c r="M241" s="77">
        <f t="shared" si="10"/>
        <v>0</v>
      </c>
      <c r="N241" s="78" t="e">
        <f>IF(L241="nio",0,IF(L241&gt;0,VLOOKUP(H241,'3-Productie normen'!A:N,VLOOKUP(L241,'3-Productie normen'!$B$32:$C$40,2,FALSE),FALSE)))/VLOOKUP(B241,'2-Kosten per locatie'!$B$14:$D$78,3,FALSE)</f>
        <v>#DIV/0!</v>
      </c>
      <c r="O241" s="79"/>
      <c r="Q241" s="43">
        <f t="shared" si="11"/>
        <v>0</v>
      </c>
    </row>
    <row r="242" spans="1:17" ht="14.1" customHeight="1">
      <c r="A242" s="57">
        <v>239</v>
      </c>
      <c r="B242" s="73" t="s">
        <v>472</v>
      </c>
      <c r="C242" s="73" t="s">
        <v>643</v>
      </c>
      <c r="D242" s="484" t="s">
        <v>471</v>
      </c>
      <c r="E242" s="47" t="s">
        <v>88</v>
      </c>
      <c r="F242" s="88" t="s">
        <v>253</v>
      </c>
      <c r="G242" s="88" t="s">
        <v>272</v>
      </c>
      <c r="H242" s="88" t="s">
        <v>97</v>
      </c>
      <c r="I242" s="89" t="s">
        <v>275</v>
      </c>
      <c r="J242" s="88">
        <v>2.96</v>
      </c>
      <c r="K242" s="406">
        <f t="shared" si="9"/>
        <v>0</v>
      </c>
      <c r="L242" s="482" t="s">
        <v>97</v>
      </c>
      <c r="M242" s="77">
        <f t="shared" si="10"/>
        <v>0</v>
      </c>
      <c r="N242" s="78" t="e">
        <f>IF(L242="nio",0,IF(L242&gt;0,VLOOKUP(H242,'3-Productie normen'!A:N,VLOOKUP(L242,'3-Productie normen'!$B$32:$C$40,2,FALSE),FALSE)))/VLOOKUP(B242,'2-Kosten per locatie'!$B$14:$D$78,3,FALSE)</f>
        <v>#DIV/0!</v>
      </c>
      <c r="O242" s="79"/>
      <c r="Q242" s="43">
        <f t="shared" si="11"/>
        <v>0</v>
      </c>
    </row>
    <row r="243" spans="1:17" ht="14.1" customHeight="1">
      <c r="A243" s="57">
        <v>240</v>
      </c>
      <c r="B243" s="73" t="s">
        <v>472</v>
      </c>
      <c r="C243" s="73" t="s">
        <v>643</v>
      </c>
      <c r="D243" s="484" t="s">
        <v>471</v>
      </c>
      <c r="E243" s="47" t="s">
        <v>88</v>
      </c>
      <c r="F243" s="88" t="s">
        <v>255</v>
      </c>
      <c r="G243" s="88" t="s">
        <v>336</v>
      </c>
      <c r="H243" s="88" t="s">
        <v>17</v>
      </c>
      <c r="I243" s="89" t="s">
        <v>378</v>
      </c>
      <c r="J243" s="88">
        <v>1.49</v>
      </c>
      <c r="K243" s="406">
        <f t="shared" si="9"/>
        <v>52</v>
      </c>
      <c r="L243" s="76">
        <v>52</v>
      </c>
      <c r="M243" s="77" t="e">
        <f t="shared" si="10"/>
        <v>#DIV/0!</v>
      </c>
      <c r="N243" s="78" t="e">
        <f>IF(L243="nio",0,IF(L243&gt;0,VLOOKUP(H243,'3-Productie normen'!A:N,VLOOKUP(L243,'3-Productie normen'!$B$32:$C$40,2,FALSE),FALSE)))/VLOOKUP(B243,'2-Kosten per locatie'!$B$14:$D$78,3,FALSE)</f>
        <v>#DIV/0!</v>
      </c>
      <c r="O243" s="79"/>
      <c r="Q243" s="43">
        <f t="shared" si="11"/>
        <v>77.48</v>
      </c>
    </row>
    <row r="244" spans="1:17" ht="14.1" customHeight="1">
      <c r="A244" s="57">
        <v>241</v>
      </c>
      <c r="B244" s="73" t="s">
        <v>472</v>
      </c>
      <c r="C244" s="73" t="s">
        <v>643</v>
      </c>
      <c r="D244" s="484" t="s">
        <v>471</v>
      </c>
      <c r="E244" s="47" t="s">
        <v>88</v>
      </c>
      <c r="F244" s="88" t="s">
        <v>257</v>
      </c>
      <c r="G244" s="88" t="s">
        <v>400</v>
      </c>
      <c r="H244" s="88" t="s">
        <v>90</v>
      </c>
      <c r="I244" s="89" t="s">
        <v>442</v>
      </c>
      <c r="J244" s="88">
        <v>7.65</v>
      </c>
      <c r="K244" s="406">
        <f t="shared" si="9"/>
        <v>52</v>
      </c>
      <c r="L244" s="76">
        <v>52</v>
      </c>
      <c r="M244" s="77" t="e">
        <f t="shared" si="10"/>
        <v>#DIV/0!</v>
      </c>
      <c r="N244" s="78" t="e">
        <f>IF(L244="nio",0,IF(L244&gt;0,VLOOKUP(H244,'3-Productie normen'!A:N,VLOOKUP(L244,'3-Productie normen'!$B$32:$C$40,2,FALSE),FALSE)))/VLOOKUP(B244,'2-Kosten per locatie'!$B$14:$D$78,3,FALSE)</f>
        <v>#DIV/0!</v>
      </c>
      <c r="O244" s="79"/>
      <c r="Q244" s="43">
        <f t="shared" si="11"/>
        <v>397.8</v>
      </c>
    </row>
    <row r="245" spans="1:17" ht="14.1" customHeight="1">
      <c r="A245" s="57">
        <v>242</v>
      </c>
      <c r="B245" s="73" t="s">
        <v>472</v>
      </c>
      <c r="C245" s="73" t="s">
        <v>643</v>
      </c>
      <c r="D245" s="484" t="s">
        <v>471</v>
      </c>
      <c r="E245" s="47" t="s">
        <v>88</v>
      </c>
      <c r="F245" s="88" t="s">
        <v>259</v>
      </c>
      <c r="G245" s="88" t="s">
        <v>452</v>
      </c>
      <c r="H245" s="88" t="s">
        <v>89</v>
      </c>
      <c r="I245" s="89" t="s">
        <v>377</v>
      </c>
      <c r="J245" s="88">
        <v>3.3</v>
      </c>
      <c r="K245" s="406">
        <f t="shared" si="9"/>
        <v>52</v>
      </c>
      <c r="L245" s="76">
        <v>52</v>
      </c>
      <c r="M245" s="77" t="e">
        <f t="shared" si="10"/>
        <v>#DIV/0!</v>
      </c>
      <c r="N245" s="78" t="e">
        <f>IF(L245="nio",0,IF(L245&gt;0,VLOOKUP(H245,'3-Productie normen'!A:N,VLOOKUP(L245,'3-Productie normen'!$B$32:$C$40,2,FALSE),FALSE)))/VLOOKUP(B245,'2-Kosten per locatie'!$B$14:$D$78,3,FALSE)</f>
        <v>#DIV/0!</v>
      </c>
      <c r="O245" s="79"/>
      <c r="Q245" s="43">
        <f t="shared" si="11"/>
        <v>171.6</v>
      </c>
    </row>
    <row r="246" spans="1:17" ht="14.1" customHeight="1">
      <c r="A246" s="57">
        <v>243</v>
      </c>
      <c r="B246" s="73" t="s">
        <v>472</v>
      </c>
      <c r="C246" s="73" t="s">
        <v>643</v>
      </c>
      <c r="D246" s="484" t="s">
        <v>471</v>
      </c>
      <c r="E246" s="47" t="s">
        <v>88</v>
      </c>
      <c r="F246" s="88" t="s">
        <v>261</v>
      </c>
      <c r="G246" s="488" t="s">
        <v>470</v>
      </c>
      <c r="H246" s="88" t="s">
        <v>278</v>
      </c>
      <c r="I246" s="89" t="s">
        <v>378</v>
      </c>
      <c r="J246" s="88">
        <v>11.46</v>
      </c>
      <c r="K246" s="406">
        <f t="shared" si="9"/>
        <v>52</v>
      </c>
      <c r="L246" s="76">
        <v>52</v>
      </c>
      <c r="M246" s="77" t="e">
        <f t="shared" si="10"/>
        <v>#DIV/0!</v>
      </c>
      <c r="N246" s="78" t="e">
        <f>IF(L246="nio",0,IF(L246&gt;0,VLOOKUP(H246,'3-Productie normen'!A:N,VLOOKUP(L246,'3-Productie normen'!$B$32:$C$40,2,FALSE),FALSE)))/VLOOKUP(B246,'2-Kosten per locatie'!$B$14:$D$78,3,FALSE)</f>
        <v>#DIV/0!</v>
      </c>
      <c r="O246" s="79"/>
      <c r="Q246" s="43">
        <f t="shared" si="11"/>
        <v>595.92000000000007</v>
      </c>
    </row>
    <row r="247" spans="1:17" ht="14.1" customHeight="1">
      <c r="A247" s="57">
        <v>244</v>
      </c>
      <c r="B247" s="73" t="s">
        <v>472</v>
      </c>
      <c r="C247" s="73" t="s">
        <v>643</v>
      </c>
      <c r="D247" s="484" t="s">
        <v>471</v>
      </c>
      <c r="E247" s="47" t="s">
        <v>88</v>
      </c>
      <c r="F247" s="88" t="s">
        <v>263</v>
      </c>
      <c r="G247" s="88" t="s">
        <v>400</v>
      </c>
      <c r="H247" s="88" t="s">
        <v>90</v>
      </c>
      <c r="I247" s="88" t="s">
        <v>442</v>
      </c>
      <c r="J247" s="88">
        <v>11.6</v>
      </c>
      <c r="K247" s="406">
        <f t="shared" si="9"/>
        <v>52</v>
      </c>
      <c r="L247" s="76">
        <v>52</v>
      </c>
      <c r="M247" s="77" t="e">
        <f t="shared" si="10"/>
        <v>#DIV/0!</v>
      </c>
      <c r="N247" s="78" t="e">
        <f>IF(L247="nio",0,IF(L247&gt;0,VLOOKUP(H247,'3-Productie normen'!A:N,VLOOKUP(L247,'3-Productie normen'!$B$32:$C$40,2,FALSE),FALSE)))/VLOOKUP(B247,'2-Kosten per locatie'!$B$14:$D$78,3,FALSE)</f>
        <v>#DIV/0!</v>
      </c>
      <c r="O247" s="79"/>
      <c r="Q247" s="43">
        <f t="shared" si="11"/>
        <v>603.19999999999993</v>
      </c>
    </row>
    <row r="248" spans="1:17" ht="14.1" customHeight="1">
      <c r="A248" s="57">
        <v>245</v>
      </c>
      <c r="B248" s="73" t="s">
        <v>472</v>
      </c>
      <c r="C248" s="73" t="s">
        <v>643</v>
      </c>
      <c r="D248" s="484" t="s">
        <v>471</v>
      </c>
      <c r="E248" s="47" t="s">
        <v>88</v>
      </c>
      <c r="F248" s="88" t="s">
        <v>265</v>
      </c>
      <c r="G248" s="88" t="s">
        <v>337</v>
      </c>
      <c r="H248" s="88" t="s">
        <v>177</v>
      </c>
      <c r="I248" s="88" t="s">
        <v>442</v>
      </c>
      <c r="J248" s="88">
        <v>8.57</v>
      </c>
      <c r="K248" s="406">
        <f t="shared" si="9"/>
        <v>52</v>
      </c>
      <c r="L248" s="76">
        <v>52</v>
      </c>
      <c r="M248" s="77" t="e">
        <f t="shared" si="10"/>
        <v>#DIV/0!</v>
      </c>
      <c r="N248" s="78" t="e">
        <f>IF(L248="nio",0,IF(L248&gt;0,VLOOKUP(H248,'3-Productie normen'!A:N,VLOOKUP(L248,'3-Productie normen'!$B$32:$C$40,2,FALSE),FALSE)))/VLOOKUP(B248,'2-Kosten per locatie'!$B$14:$D$78,3,FALSE)</f>
        <v>#DIV/0!</v>
      </c>
      <c r="O248" s="79"/>
      <c r="Q248" s="43">
        <f t="shared" si="11"/>
        <v>445.64</v>
      </c>
    </row>
    <row r="249" spans="1:17" ht="14.1" customHeight="1">
      <c r="A249" s="57">
        <v>246</v>
      </c>
      <c r="B249" s="73" t="s">
        <v>472</v>
      </c>
      <c r="C249" s="73" t="s">
        <v>643</v>
      </c>
      <c r="D249" s="484" t="s">
        <v>471</v>
      </c>
      <c r="E249" s="47" t="s">
        <v>88</v>
      </c>
      <c r="F249" s="88" t="s">
        <v>267</v>
      </c>
      <c r="G249" s="88" t="s">
        <v>336</v>
      </c>
      <c r="H249" s="88" t="s">
        <v>17</v>
      </c>
      <c r="I249" s="88" t="s">
        <v>378</v>
      </c>
      <c r="J249" s="88">
        <v>1.53</v>
      </c>
      <c r="K249" s="406">
        <f t="shared" si="9"/>
        <v>52</v>
      </c>
      <c r="L249" s="76">
        <v>52</v>
      </c>
      <c r="M249" s="77" t="e">
        <f t="shared" si="10"/>
        <v>#DIV/0!</v>
      </c>
      <c r="N249" s="78" t="e">
        <f>IF(L249="nio",0,IF(L249&gt;0,VLOOKUP(H249,'3-Productie normen'!A:N,VLOOKUP(L249,'3-Productie normen'!$B$32:$C$40,2,FALSE),FALSE)))/VLOOKUP(B249,'2-Kosten per locatie'!$B$14:$D$78,3,FALSE)</f>
        <v>#DIV/0!</v>
      </c>
      <c r="O249" s="79"/>
      <c r="Q249" s="43">
        <f t="shared" si="11"/>
        <v>79.56</v>
      </c>
    </row>
    <row r="250" spans="1:17" ht="14.1" hidden="1" customHeight="1">
      <c r="A250" s="57">
        <v>247</v>
      </c>
      <c r="B250" s="73" t="s">
        <v>475</v>
      </c>
      <c r="C250" s="73" t="s">
        <v>476</v>
      </c>
      <c r="D250" s="484" t="s">
        <v>477</v>
      </c>
      <c r="E250" s="47" t="s">
        <v>88</v>
      </c>
      <c r="F250" s="88" t="s">
        <v>251</v>
      </c>
      <c r="G250" s="88" t="s">
        <v>473</v>
      </c>
      <c r="H250" s="88" t="s">
        <v>179</v>
      </c>
      <c r="I250" s="88" t="s">
        <v>457</v>
      </c>
      <c r="J250" s="88">
        <v>48.76</v>
      </c>
      <c r="K250" s="406">
        <f t="shared" si="9"/>
        <v>52</v>
      </c>
      <c r="L250" s="76">
        <v>52</v>
      </c>
      <c r="M250" s="77" t="e">
        <f t="shared" si="10"/>
        <v>#DIV/0!</v>
      </c>
      <c r="N250" s="78" t="e">
        <f>IF(L250="nio",0,IF(L250&gt;0,VLOOKUP(H250,'3-Productie normen'!A:N,VLOOKUP(L250,'3-Productie normen'!$B$32:$C$40,2,FALSE),FALSE)))/VLOOKUP(B250,'2-Kosten per locatie'!$B$14:$D$78,3,FALSE)</f>
        <v>#DIV/0!</v>
      </c>
      <c r="O250" s="79"/>
      <c r="Q250" s="43">
        <f t="shared" si="11"/>
        <v>2535.52</v>
      </c>
    </row>
    <row r="251" spans="1:17" ht="14.1" hidden="1" customHeight="1">
      <c r="A251" s="57">
        <v>248</v>
      </c>
      <c r="B251" s="73" t="s">
        <v>475</v>
      </c>
      <c r="C251" s="73" t="s">
        <v>476</v>
      </c>
      <c r="D251" s="484" t="s">
        <v>477</v>
      </c>
      <c r="E251" s="47" t="s">
        <v>88</v>
      </c>
      <c r="F251" s="88" t="s">
        <v>253</v>
      </c>
      <c r="G251" s="88" t="s">
        <v>474</v>
      </c>
      <c r="H251" s="88" t="s">
        <v>242</v>
      </c>
      <c r="I251" s="88" t="s">
        <v>326</v>
      </c>
      <c r="J251" s="88">
        <v>5.42</v>
      </c>
      <c r="K251" s="406">
        <f t="shared" si="9"/>
        <v>52</v>
      </c>
      <c r="L251" s="76">
        <v>52</v>
      </c>
      <c r="M251" s="77" t="e">
        <f t="shared" si="10"/>
        <v>#DIV/0!</v>
      </c>
      <c r="N251" s="78" t="e">
        <f>IF(L251="nio",0,IF(L251&gt;0,VLOOKUP(H251,'3-Productie normen'!A:N,VLOOKUP(L251,'3-Productie normen'!$B$32:$C$40,2,FALSE),FALSE)))/VLOOKUP(B251,'2-Kosten per locatie'!$B$14:$D$78,3,FALSE)</f>
        <v>#DIV/0!</v>
      </c>
      <c r="O251" s="79"/>
      <c r="Q251" s="43">
        <f t="shared" si="11"/>
        <v>281.83999999999997</v>
      </c>
    </row>
    <row r="252" spans="1:17" ht="14.1" hidden="1" customHeight="1">
      <c r="A252" s="57">
        <v>249</v>
      </c>
      <c r="B252" s="73" t="s">
        <v>475</v>
      </c>
      <c r="C252" s="73" t="s">
        <v>476</v>
      </c>
      <c r="D252" s="484" t="s">
        <v>477</v>
      </c>
      <c r="E252" s="47" t="s">
        <v>88</v>
      </c>
      <c r="F252" s="88" t="s">
        <v>255</v>
      </c>
      <c r="G252" s="88" t="s">
        <v>314</v>
      </c>
      <c r="H252" s="88" t="s">
        <v>97</v>
      </c>
      <c r="I252" s="88" t="s">
        <v>275</v>
      </c>
      <c r="J252" s="88">
        <v>19.600000000000001</v>
      </c>
      <c r="K252" s="406">
        <f t="shared" si="9"/>
        <v>0</v>
      </c>
      <c r="L252" s="482" t="s">
        <v>97</v>
      </c>
      <c r="M252" s="77">
        <f t="shared" si="10"/>
        <v>0</v>
      </c>
      <c r="N252" s="78" t="e">
        <f>IF(L252="nio",0,IF(L252&gt;0,VLOOKUP(H252,'3-Productie normen'!A:N,VLOOKUP(L252,'3-Productie normen'!$B$32:$C$40,2,FALSE),FALSE)))/VLOOKUP(B252,'2-Kosten per locatie'!$B$14:$D$78,3,FALSE)</f>
        <v>#DIV/0!</v>
      </c>
      <c r="O252" s="79"/>
      <c r="Q252" s="43">
        <f t="shared" si="11"/>
        <v>0</v>
      </c>
    </row>
    <row r="253" spans="1:17" ht="14.1" hidden="1" customHeight="1">
      <c r="A253" s="57">
        <v>250</v>
      </c>
      <c r="B253" s="73" t="s">
        <v>475</v>
      </c>
      <c r="C253" s="73" t="s">
        <v>476</v>
      </c>
      <c r="D253" s="484" t="s">
        <v>477</v>
      </c>
      <c r="E253" s="47" t="s">
        <v>88</v>
      </c>
      <c r="F253" s="88" t="s">
        <v>257</v>
      </c>
      <c r="G253" s="88" t="s">
        <v>310</v>
      </c>
      <c r="H253" s="88" t="s">
        <v>244</v>
      </c>
      <c r="I253" s="88" t="s">
        <v>457</v>
      </c>
      <c r="J253" s="88">
        <v>3.19</v>
      </c>
      <c r="K253" s="406">
        <f t="shared" si="9"/>
        <v>52</v>
      </c>
      <c r="L253" s="76">
        <v>52</v>
      </c>
      <c r="M253" s="77" t="e">
        <f t="shared" si="10"/>
        <v>#DIV/0!</v>
      </c>
      <c r="N253" s="78" t="e">
        <f>IF(L253="nio",0,IF(L253&gt;0,VLOOKUP(H253,'3-Productie normen'!A:N,VLOOKUP(L253,'3-Productie normen'!$B$32:$C$40,2,FALSE),FALSE)))/VLOOKUP(B253,'2-Kosten per locatie'!$B$14:$D$78,3,FALSE)</f>
        <v>#DIV/0!</v>
      </c>
      <c r="O253" s="79"/>
      <c r="Q253" s="43">
        <f t="shared" si="11"/>
        <v>165.88</v>
      </c>
    </row>
    <row r="254" spans="1:17" ht="14.1" hidden="1" customHeight="1">
      <c r="A254" s="57">
        <v>251</v>
      </c>
      <c r="B254" s="73" t="s">
        <v>475</v>
      </c>
      <c r="C254" s="73" t="s">
        <v>476</v>
      </c>
      <c r="D254" s="484" t="s">
        <v>477</v>
      </c>
      <c r="E254" s="47" t="s">
        <v>88</v>
      </c>
      <c r="F254" s="88" t="s">
        <v>259</v>
      </c>
      <c r="G254" s="88" t="s">
        <v>301</v>
      </c>
      <c r="H254" s="88" t="s">
        <v>97</v>
      </c>
      <c r="I254" s="88" t="s">
        <v>275</v>
      </c>
      <c r="J254" s="88">
        <v>2.0499999999999998</v>
      </c>
      <c r="K254" s="406">
        <f t="shared" si="9"/>
        <v>0</v>
      </c>
      <c r="L254" s="482" t="s">
        <v>97</v>
      </c>
      <c r="M254" s="77">
        <f t="shared" si="10"/>
        <v>0</v>
      </c>
      <c r="N254" s="78" t="e">
        <f>IF(L254="nio",0,IF(L254&gt;0,VLOOKUP(H254,'3-Productie normen'!A:N,VLOOKUP(L254,'3-Productie normen'!$B$32:$C$40,2,FALSE),FALSE)))/VLOOKUP(B254,'2-Kosten per locatie'!$B$14:$D$78,3,FALSE)</f>
        <v>#DIV/0!</v>
      </c>
      <c r="O254" s="79"/>
      <c r="Q254" s="43">
        <f t="shared" si="11"/>
        <v>0</v>
      </c>
    </row>
    <row r="255" spans="1:17" ht="14.1" hidden="1" customHeight="1">
      <c r="A255" s="57">
        <v>252</v>
      </c>
      <c r="B255" s="73" t="s">
        <v>475</v>
      </c>
      <c r="C255" s="73" t="s">
        <v>476</v>
      </c>
      <c r="D255" s="484" t="s">
        <v>477</v>
      </c>
      <c r="E255" s="47" t="s">
        <v>88</v>
      </c>
      <c r="F255" s="88" t="s">
        <v>261</v>
      </c>
      <c r="G255" s="88" t="s">
        <v>301</v>
      </c>
      <c r="H255" s="88" t="s">
        <v>97</v>
      </c>
      <c r="I255" s="88" t="s">
        <v>275</v>
      </c>
      <c r="J255" s="88">
        <v>1.6</v>
      </c>
      <c r="K255" s="406">
        <f t="shared" si="9"/>
        <v>0</v>
      </c>
      <c r="L255" s="482" t="s">
        <v>97</v>
      </c>
      <c r="M255" s="77">
        <f t="shared" si="10"/>
        <v>0</v>
      </c>
      <c r="N255" s="78" t="e">
        <f>IF(L255="nio",0,IF(L255&gt;0,VLOOKUP(H255,'3-Productie normen'!A:N,VLOOKUP(L255,'3-Productie normen'!$B$32:$C$40,2,FALSE),FALSE)))/VLOOKUP(B255,'2-Kosten per locatie'!$B$14:$D$78,3,FALSE)</f>
        <v>#DIV/0!</v>
      </c>
      <c r="O255" s="79"/>
      <c r="Q255" s="43">
        <f t="shared" si="11"/>
        <v>0</v>
      </c>
    </row>
    <row r="256" spans="1:17" ht="14.1" hidden="1" customHeight="1">
      <c r="A256" s="57">
        <v>253</v>
      </c>
      <c r="B256" s="73" t="s">
        <v>475</v>
      </c>
      <c r="C256" s="73" t="s">
        <v>476</v>
      </c>
      <c r="D256" s="484" t="s">
        <v>477</v>
      </c>
      <c r="E256" s="47" t="s">
        <v>88</v>
      </c>
      <c r="F256" s="88" t="s">
        <v>263</v>
      </c>
      <c r="G256" s="88" t="s">
        <v>336</v>
      </c>
      <c r="H256" s="88" t="s">
        <v>17</v>
      </c>
      <c r="I256" s="88" t="s">
        <v>378</v>
      </c>
      <c r="J256" s="88">
        <v>5.28</v>
      </c>
      <c r="K256" s="406">
        <f t="shared" si="9"/>
        <v>52</v>
      </c>
      <c r="L256" s="76">
        <v>52</v>
      </c>
      <c r="M256" s="77" t="e">
        <f t="shared" si="10"/>
        <v>#DIV/0!</v>
      </c>
      <c r="N256" s="78" t="e">
        <f>IF(L256="nio",0,IF(L256&gt;0,VLOOKUP(H256,'3-Productie normen'!A:N,VLOOKUP(L256,'3-Productie normen'!$B$32:$C$40,2,FALSE),FALSE)))/VLOOKUP(B256,'2-Kosten per locatie'!$B$14:$D$78,3,FALSE)</f>
        <v>#DIV/0!</v>
      </c>
      <c r="O256" s="79"/>
      <c r="Q256" s="43">
        <f t="shared" si="11"/>
        <v>274.56</v>
      </c>
    </row>
    <row r="257" spans="1:17" ht="14.1" hidden="1" customHeight="1">
      <c r="A257" s="57">
        <v>254</v>
      </c>
      <c r="B257" s="73" t="s">
        <v>498</v>
      </c>
      <c r="C257" s="73" t="s">
        <v>499</v>
      </c>
      <c r="D257" s="484" t="s">
        <v>478</v>
      </c>
      <c r="E257" s="47" t="s">
        <v>88</v>
      </c>
      <c r="F257" s="88" t="s">
        <v>481</v>
      </c>
      <c r="G257" s="88" t="s">
        <v>336</v>
      </c>
      <c r="H257" s="88" t="s">
        <v>17</v>
      </c>
      <c r="I257" s="88" t="s">
        <v>273</v>
      </c>
      <c r="J257" s="88">
        <v>2.78</v>
      </c>
      <c r="K257" s="406">
        <f t="shared" si="9"/>
        <v>200</v>
      </c>
      <c r="L257" s="76">
        <v>200</v>
      </c>
      <c r="M257" s="77" t="e">
        <f t="shared" si="10"/>
        <v>#DIV/0!</v>
      </c>
      <c r="N257" s="78" t="e">
        <f>IF(L257="nio",0,IF(L257&gt;0,VLOOKUP(H257,'3-Productie normen'!A:N,VLOOKUP(L257,'3-Productie normen'!$B$32:$C$40,2,FALSE),FALSE)))/VLOOKUP(B257,'2-Kosten per locatie'!$B$14:$D$78,3,FALSE)</f>
        <v>#DIV/0!</v>
      </c>
      <c r="O257" s="79"/>
      <c r="Q257" s="43">
        <f t="shared" si="11"/>
        <v>556</v>
      </c>
    </row>
    <row r="258" spans="1:17" ht="14.1" hidden="1" customHeight="1">
      <c r="A258" s="57">
        <v>255</v>
      </c>
      <c r="B258" s="73" t="s">
        <v>498</v>
      </c>
      <c r="C258" s="73" t="s">
        <v>499</v>
      </c>
      <c r="D258" s="484" t="s">
        <v>478</v>
      </c>
      <c r="E258" s="47" t="s">
        <v>88</v>
      </c>
      <c r="F258" s="88" t="s">
        <v>482</v>
      </c>
      <c r="G258" s="88" t="s">
        <v>53</v>
      </c>
      <c r="H258" s="88" t="s">
        <v>1</v>
      </c>
      <c r="I258" s="88" t="s">
        <v>376</v>
      </c>
      <c r="J258" s="88">
        <v>26.3</v>
      </c>
      <c r="K258" s="406">
        <f t="shared" si="9"/>
        <v>200</v>
      </c>
      <c r="L258" s="76">
        <v>200</v>
      </c>
      <c r="M258" s="77" t="e">
        <f t="shared" si="10"/>
        <v>#DIV/0!</v>
      </c>
      <c r="N258" s="78" t="e">
        <f>IF(L258="nio",0,IF(L258&gt;0,VLOOKUP(H258,'3-Productie normen'!A:N,VLOOKUP(L258,'3-Productie normen'!$B$32:$C$40,2,FALSE),FALSE)))/VLOOKUP(B258,'2-Kosten per locatie'!$B$14:$D$78,3,FALSE)</f>
        <v>#DIV/0!</v>
      </c>
      <c r="O258" s="79"/>
      <c r="Q258" s="43">
        <f t="shared" si="11"/>
        <v>5260</v>
      </c>
    </row>
    <row r="259" spans="1:17" ht="14.1" hidden="1" customHeight="1">
      <c r="A259" s="57">
        <v>256</v>
      </c>
      <c r="B259" s="73" t="s">
        <v>498</v>
      </c>
      <c r="C259" s="73" t="s">
        <v>499</v>
      </c>
      <c r="D259" s="484" t="s">
        <v>478</v>
      </c>
      <c r="E259" s="47" t="s">
        <v>88</v>
      </c>
      <c r="F259" s="88" t="s">
        <v>483</v>
      </c>
      <c r="G259" s="88" t="s">
        <v>382</v>
      </c>
      <c r="H259" s="88" t="s">
        <v>1</v>
      </c>
      <c r="I259" s="88" t="s">
        <v>376</v>
      </c>
      <c r="J259" s="88">
        <v>6.7</v>
      </c>
      <c r="K259" s="406">
        <f t="shared" si="9"/>
        <v>200</v>
      </c>
      <c r="L259" s="76">
        <v>200</v>
      </c>
      <c r="M259" s="77" t="e">
        <f t="shared" si="10"/>
        <v>#DIV/0!</v>
      </c>
      <c r="N259" s="78" t="e">
        <f>IF(L259="nio",0,IF(L259&gt;0,VLOOKUP(H259,'3-Productie normen'!A:N,VLOOKUP(L259,'3-Productie normen'!$B$32:$C$40,2,FALSE),FALSE)))/VLOOKUP(B259,'2-Kosten per locatie'!$B$14:$D$78,3,FALSE)</f>
        <v>#DIV/0!</v>
      </c>
      <c r="O259" s="79"/>
      <c r="Q259" s="43">
        <f t="shared" si="11"/>
        <v>1340</v>
      </c>
    </row>
    <row r="260" spans="1:17" ht="14.1" hidden="1" customHeight="1">
      <c r="A260" s="57">
        <v>257</v>
      </c>
      <c r="B260" s="73" t="s">
        <v>498</v>
      </c>
      <c r="C260" s="73" t="s">
        <v>499</v>
      </c>
      <c r="D260" s="484" t="s">
        <v>478</v>
      </c>
      <c r="E260" s="47" t="s">
        <v>88</v>
      </c>
      <c r="F260" s="88" t="s">
        <v>484</v>
      </c>
      <c r="G260" s="88" t="s">
        <v>485</v>
      </c>
      <c r="H260" s="88" t="s">
        <v>177</v>
      </c>
      <c r="I260" s="88" t="s">
        <v>376</v>
      </c>
      <c r="J260" s="88">
        <v>2.6</v>
      </c>
      <c r="K260" s="406">
        <f t="shared" si="9"/>
        <v>200</v>
      </c>
      <c r="L260" s="76">
        <v>200</v>
      </c>
      <c r="M260" s="77" t="e">
        <f t="shared" si="10"/>
        <v>#DIV/0!</v>
      </c>
      <c r="N260" s="78" t="e">
        <f>IF(L260="nio",0,IF(L260&gt;0,VLOOKUP(H260,'3-Productie normen'!A:N,VLOOKUP(L260,'3-Productie normen'!$B$32:$C$40,2,FALSE),FALSE)))/VLOOKUP(B260,'2-Kosten per locatie'!$B$14:$D$78,3,FALSE)</f>
        <v>#DIV/0!</v>
      </c>
      <c r="O260" s="79"/>
      <c r="Q260" s="43">
        <f t="shared" si="11"/>
        <v>520</v>
      </c>
    </row>
    <row r="261" spans="1:17" ht="14.1" hidden="1" customHeight="1">
      <c r="A261" s="57">
        <v>258</v>
      </c>
      <c r="B261" s="73" t="s">
        <v>498</v>
      </c>
      <c r="C261" s="73" t="s">
        <v>499</v>
      </c>
      <c r="D261" s="484" t="s">
        <v>478</v>
      </c>
      <c r="E261" s="47" t="s">
        <v>88</v>
      </c>
      <c r="F261" s="88" t="s">
        <v>486</v>
      </c>
      <c r="G261" s="88" t="s">
        <v>336</v>
      </c>
      <c r="H261" s="88" t="s">
        <v>17</v>
      </c>
      <c r="I261" s="88" t="s">
        <v>273</v>
      </c>
      <c r="J261" s="88">
        <v>1.99</v>
      </c>
      <c r="K261" s="406">
        <f t="shared" si="9"/>
        <v>200</v>
      </c>
      <c r="L261" s="76">
        <v>200</v>
      </c>
      <c r="M261" s="77" t="e">
        <f t="shared" si="10"/>
        <v>#DIV/0!</v>
      </c>
      <c r="N261" s="78" t="e">
        <f>IF(L261="nio",0,IF(L261&gt;0,VLOOKUP(H261,'3-Productie normen'!A:N,VLOOKUP(L261,'3-Productie normen'!$B$32:$C$40,2,FALSE),FALSE)))/VLOOKUP(B261,'2-Kosten per locatie'!$B$14:$D$78,3,FALSE)</f>
        <v>#DIV/0!</v>
      </c>
      <c r="O261" s="79"/>
      <c r="Q261" s="43">
        <f t="shared" si="11"/>
        <v>398</v>
      </c>
    </row>
    <row r="262" spans="1:17" ht="14.1" hidden="1" customHeight="1">
      <c r="A262" s="57">
        <v>259</v>
      </c>
      <c r="B262" s="73" t="s">
        <v>498</v>
      </c>
      <c r="C262" s="73" t="s">
        <v>499</v>
      </c>
      <c r="D262" s="484" t="s">
        <v>478</v>
      </c>
      <c r="E262" s="47" t="s">
        <v>88</v>
      </c>
      <c r="F262" s="90" t="s">
        <v>487</v>
      </c>
      <c r="G262" s="90" t="s">
        <v>359</v>
      </c>
      <c r="H262" s="90" t="s">
        <v>181</v>
      </c>
      <c r="I262" s="88" t="s">
        <v>497</v>
      </c>
      <c r="J262" s="88">
        <v>255.75</v>
      </c>
      <c r="K262" s="406">
        <f t="shared" si="9"/>
        <v>200</v>
      </c>
      <c r="L262" s="76">
        <v>200</v>
      </c>
      <c r="M262" s="77" t="e">
        <f t="shared" si="10"/>
        <v>#DIV/0!</v>
      </c>
      <c r="N262" s="78" t="e">
        <f>IF(L262="nio",0,IF(L262&gt;0,VLOOKUP(H262,'3-Productie normen'!A:N,VLOOKUP(L262,'3-Productie normen'!$B$32:$C$40,2,FALSE),FALSE)))/VLOOKUP(B262,'2-Kosten per locatie'!$B$14:$D$78,3,FALSE)</f>
        <v>#DIV/0!</v>
      </c>
      <c r="O262" s="79"/>
      <c r="Q262" s="43">
        <f t="shared" si="11"/>
        <v>51150</v>
      </c>
    </row>
    <row r="263" spans="1:17" ht="14.1" hidden="1" customHeight="1">
      <c r="A263" s="57">
        <v>260</v>
      </c>
      <c r="B263" s="73" t="s">
        <v>498</v>
      </c>
      <c r="C263" s="73" t="s">
        <v>499</v>
      </c>
      <c r="D263" s="484" t="s">
        <v>478</v>
      </c>
      <c r="E263" s="47" t="s">
        <v>88</v>
      </c>
      <c r="F263" s="88" t="s">
        <v>488</v>
      </c>
      <c r="G263" s="88" t="s">
        <v>489</v>
      </c>
      <c r="H263" s="88" t="s">
        <v>278</v>
      </c>
      <c r="I263" s="88" t="s">
        <v>273</v>
      </c>
      <c r="J263" s="88">
        <v>17.440000000000001</v>
      </c>
      <c r="K263" s="406">
        <f t="shared" si="9"/>
        <v>200</v>
      </c>
      <c r="L263" s="76">
        <v>200</v>
      </c>
      <c r="M263" s="77" t="e">
        <f t="shared" si="10"/>
        <v>#DIV/0!</v>
      </c>
      <c r="N263" s="78" t="e">
        <f>IF(L263="nio",0,IF(L263&gt;0,VLOOKUP(H263,'3-Productie normen'!A:N,VLOOKUP(L263,'3-Productie normen'!$B$32:$C$40,2,FALSE),FALSE)))/VLOOKUP(B263,'2-Kosten per locatie'!$B$14:$D$78,3,FALSE)</f>
        <v>#DIV/0!</v>
      </c>
      <c r="O263" s="79"/>
      <c r="Q263" s="43">
        <f t="shared" si="11"/>
        <v>3488.0000000000005</v>
      </c>
    </row>
    <row r="264" spans="1:17" ht="14.1" hidden="1" customHeight="1">
      <c r="A264" s="57">
        <v>261</v>
      </c>
      <c r="B264" s="73" t="s">
        <v>498</v>
      </c>
      <c r="C264" s="73" t="s">
        <v>499</v>
      </c>
      <c r="D264" s="484" t="s">
        <v>478</v>
      </c>
      <c r="E264" s="47" t="s">
        <v>88</v>
      </c>
      <c r="F264" s="88" t="s">
        <v>490</v>
      </c>
      <c r="G264" s="88" t="s">
        <v>314</v>
      </c>
      <c r="H264" s="88" t="s">
        <v>97</v>
      </c>
      <c r="I264" s="88" t="s">
        <v>275</v>
      </c>
      <c r="J264" s="88">
        <v>3.04</v>
      </c>
      <c r="K264" s="406">
        <f t="shared" si="9"/>
        <v>0</v>
      </c>
      <c r="L264" s="482" t="s">
        <v>97</v>
      </c>
      <c r="M264" s="77">
        <f t="shared" si="10"/>
        <v>0</v>
      </c>
      <c r="N264" s="78" t="e">
        <f>IF(L264="nio",0,IF(L264&gt;0,VLOOKUP(H264,'3-Productie normen'!A:N,VLOOKUP(L264,'3-Productie normen'!$B$32:$C$40,2,FALSE),FALSE)))/VLOOKUP(B264,'2-Kosten per locatie'!$B$14:$D$78,3,FALSE)</f>
        <v>#DIV/0!</v>
      </c>
      <c r="O264" s="79"/>
      <c r="Q264" s="43">
        <f t="shared" si="11"/>
        <v>0</v>
      </c>
    </row>
    <row r="265" spans="1:17" ht="14.1" hidden="1" customHeight="1">
      <c r="A265" s="57">
        <v>262</v>
      </c>
      <c r="B265" s="73" t="s">
        <v>498</v>
      </c>
      <c r="C265" s="73" t="s">
        <v>499</v>
      </c>
      <c r="D265" s="484" t="s">
        <v>478</v>
      </c>
      <c r="E265" s="47" t="s">
        <v>88</v>
      </c>
      <c r="F265" s="88" t="s">
        <v>491</v>
      </c>
      <c r="G265" s="88" t="s">
        <v>489</v>
      </c>
      <c r="H265" s="88" t="s">
        <v>278</v>
      </c>
      <c r="I265" s="88" t="s">
        <v>273</v>
      </c>
      <c r="J265" s="88">
        <v>17.37</v>
      </c>
      <c r="K265" s="406">
        <f t="shared" si="9"/>
        <v>200</v>
      </c>
      <c r="L265" s="76">
        <v>200</v>
      </c>
      <c r="M265" s="77" t="e">
        <f t="shared" si="10"/>
        <v>#DIV/0!</v>
      </c>
      <c r="N265" s="78" t="e">
        <f>IF(L265="nio",0,IF(L265&gt;0,VLOOKUP(H265,'3-Productie normen'!A:N,VLOOKUP(L265,'3-Productie normen'!$B$32:$C$40,2,FALSE),FALSE)))/VLOOKUP(B265,'2-Kosten per locatie'!$B$14:$D$78,3,FALSE)</f>
        <v>#DIV/0!</v>
      </c>
      <c r="O265" s="79"/>
      <c r="Q265" s="43">
        <f t="shared" si="11"/>
        <v>3474</v>
      </c>
    </row>
    <row r="266" spans="1:17" ht="14.1" hidden="1" customHeight="1">
      <c r="A266" s="57">
        <v>263</v>
      </c>
      <c r="B266" s="73" t="s">
        <v>498</v>
      </c>
      <c r="C266" s="73" t="s">
        <v>499</v>
      </c>
      <c r="D266" s="484" t="s">
        <v>478</v>
      </c>
      <c r="E266" s="47" t="s">
        <v>88</v>
      </c>
      <c r="F266" s="88" t="s">
        <v>492</v>
      </c>
      <c r="G266" s="88" t="s">
        <v>324</v>
      </c>
      <c r="H266" s="88" t="s">
        <v>244</v>
      </c>
      <c r="I266" s="88" t="s">
        <v>376</v>
      </c>
      <c r="J266" s="88">
        <v>25.12</v>
      </c>
      <c r="K266" s="406">
        <f t="shared" ref="K266:K284" si="12">SUM(L266:L266)</f>
        <v>200</v>
      </c>
      <c r="L266" s="76">
        <v>200</v>
      </c>
      <c r="M266" s="77" t="e">
        <f t="shared" ref="M266:M284" si="13">IF(L266="nio",0,IF(L266&gt;0,L266*J266/N266,0))</f>
        <v>#DIV/0!</v>
      </c>
      <c r="N266" s="78" t="e">
        <f>IF(L266="nio",0,IF(L266&gt;0,VLOOKUP(H266,'3-Productie normen'!A:N,VLOOKUP(L266,'3-Productie normen'!$B$32:$C$40,2,FALSE),FALSE)))/VLOOKUP(B266,'2-Kosten per locatie'!$B$14:$D$78,3,FALSE)</f>
        <v>#DIV/0!</v>
      </c>
      <c r="O266" s="79"/>
      <c r="Q266" s="43">
        <f t="shared" ref="Q266:Q284" si="14">K266*J266</f>
        <v>5024</v>
      </c>
    </row>
    <row r="267" spans="1:17" ht="14.1" hidden="1" customHeight="1">
      <c r="A267" s="57">
        <v>264</v>
      </c>
      <c r="B267" s="73" t="s">
        <v>498</v>
      </c>
      <c r="C267" s="73" t="s">
        <v>499</v>
      </c>
      <c r="D267" s="484" t="s">
        <v>478</v>
      </c>
      <c r="E267" s="47" t="s">
        <v>88</v>
      </c>
      <c r="F267" s="88" t="s">
        <v>493</v>
      </c>
      <c r="G267" s="88" t="s">
        <v>336</v>
      </c>
      <c r="H267" s="88" t="s">
        <v>17</v>
      </c>
      <c r="I267" s="88" t="s">
        <v>273</v>
      </c>
      <c r="J267" s="88">
        <v>1.96</v>
      </c>
      <c r="K267" s="406">
        <f t="shared" si="12"/>
        <v>200</v>
      </c>
      <c r="L267" s="76">
        <v>200</v>
      </c>
      <c r="M267" s="77" t="e">
        <f t="shared" si="13"/>
        <v>#DIV/0!</v>
      </c>
      <c r="N267" s="78" t="e">
        <f>IF(L267="nio",0,IF(L267&gt;0,VLOOKUP(H267,'3-Productie normen'!A:N,VLOOKUP(L267,'3-Productie normen'!$B$32:$C$40,2,FALSE),FALSE)))/VLOOKUP(B267,'2-Kosten per locatie'!$B$14:$D$78,3,FALSE)</f>
        <v>#DIV/0!</v>
      </c>
      <c r="O267" s="79"/>
      <c r="Q267" s="43">
        <f t="shared" si="14"/>
        <v>392</v>
      </c>
    </row>
    <row r="268" spans="1:17" ht="14.1" hidden="1" customHeight="1">
      <c r="A268" s="57">
        <v>265</v>
      </c>
      <c r="B268" s="73" t="s">
        <v>498</v>
      </c>
      <c r="C268" s="73" t="s">
        <v>499</v>
      </c>
      <c r="D268" s="484" t="s">
        <v>478</v>
      </c>
      <c r="E268" s="47" t="s">
        <v>88</v>
      </c>
      <c r="F268" s="88" t="s">
        <v>494</v>
      </c>
      <c r="G268" s="88" t="s">
        <v>495</v>
      </c>
      <c r="H268" s="88" t="s">
        <v>279</v>
      </c>
      <c r="I268" s="88" t="s">
        <v>497</v>
      </c>
      <c r="J268" s="88">
        <v>39.69</v>
      </c>
      <c r="K268" s="406">
        <f t="shared" si="12"/>
        <v>12</v>
      </c>
      <c r="L268" s="76">
        <v>12</v>
      </c>
      <c r="M268" s="77" t="e">
        <f t="shared" si="13"/>
        <v>#DIV/0!</v>
      </c>
      <c r="N268" s="78" t="e">
        <f>IF(L268="nio",0,IF(L268&gt;0,VLOOKUP(H268,'3-Productie normen'!A:N,VLOOKUP(L268,'3-Productie normen'!$B$32:$C$40,2,FALSE),FALSE)))/VLOOKUP(B268,'2-Kosten per locatie'!$B$14:$D$78,3,FALSE)</f>
        <v>#DIV/0!</v>
      </c>
      <c r="O268" s="79"/>
      <c r="Q268" s="43">
        <f t="shared" si="14"/>
        <v>476.28</v>
      </c>
    </row>
    <row r="269" spans="1:17" ht="14.1" hidden="1" customHeight="1">
      <c r="A269" s="57">
        <v>266</v>
      </c>
      <c r="B269" s="73" t="s">
        <v>498</v>
      </c>
      <c r="C269" s="73" t="s">
        <v>499</v>
      </c>
      <c r="D269" s="484" t="s">
        <v>478</v>
      </c>
      <c r="E269" s="47" t="s">
        <v>88</v>
      </c>
      <c r="F269" s="88" t="s">
        <v>496</v>
      </c>
      <c r="G269" s="88" t="s">
        <v>382</v>
      </c>
      <c r="H269" s="88" t="s">
        <v>1</v>
      </c>
      <c r="I269" s="88" t="s">
        <v>376</v>
      </c>
      <c r="J269" s="88">
        <v>30.85</v>
      </c>
      <c r="K269" s="406">
        <f t="shared" si="12"/>
        <v>200</v>
      </c>
      <c r="L269" s="76">
        <v>200</v>
      </c>
      <c r="M269" s="77" t="e">
        <f t="shared" si="13"/>
        <v>#DIV/0!</v>
      </c>
      <c r="N269" s="78" t="e">
        <f>IF(L269="nio",0,IF(L269&gt;0,VLOOKUP(H269,'3-Productie normen'!A:N,VLOOKUP(L269,'3-Productie normen'!$B$32:$C$40,2,FALSE),FALSE)))/VLOOKUP(B269,'2-Kosten per locatie'!$B$14:$D$78,3,FALSE)</f>
        <v>#DIV/0!</v>
      </c>
      <c r="O269" s="79"/>
      <c r="Q269" s="43">
        <f t="shared" si="14"/>
        <v>6170</v>
      </c>
    </row>
    <row r="270" spans="1:17" ht="14.1" hidden="1" customHeight="1">
      <c r="A270" s="57">
        <v>267</v>
      </c>
      <c r="B270" s="73" t="s">
        <v>503</v>
      </c>
      <c r="C270" s="73" t="s">
        <v>502</v>
      </c>
      <c r="D270" s="484" t="s">
        <v>479</v>
      </c>
      <c r="E270" s="47" t="s">
        <v>88</v>
      </c>
      <c r="F270" s="88" t="s">
        <v>251</v>
      </c>
      <c r="G270" s="88" t="s">
        <v>500</v>
      </c>
      <c r="H270" s="40" t="s">
        <v>182</v>
      </c>
      <c r="I270" s="88" t="s">
        <v>378</v>
      </c>
      <c r="J270" s="88">
        <v>30.31</v>
      </c>
      <c r="K270" s="406">
        <f t="shared" si="12"/>
        <v>52</v>
      </c>
      <c r="L270" s="76">
        <v>52</v>
      </c>
      <c r="M270" s="77" t="e">
        <f t="shared" si="13"/>
        <v>#DIV/0!</v>
      </c>
      <c r="N270" s="78" t="e">
        <f>IF(L270="nio",0,IF(L270&gt;0,VLOOKUP(H270,'3-Productie normen'!A:N,VLOOKUP(L270,'3-Productie normen'!$B$32:$C$40,2,FALSE),FALSE)))/VLOOKUP(B270,'2-Kosten per locatie'!$B$14:$D$78,3,FALSE)</f>
        <v>#DIV/0!</v>
      </c>
      <c r="O270" s="79"/>
      <c r="Q270" s="43">
        <f t="shared" si="14"/>
        <v>1576.12</v>
      </c>
    </row>
    <row r="271" spans="1:17" ht="14.1" hidden="1" customHeight="1">
      <c r="A271" s="57">
        <v>268</v>
      </c>
      <c r="B271" s="73" t="s">
        <v>503</v>
      </c>
      <c r="C271" s="73" t="s">
        <v>502</v>
      </c>
      <c r="D271" s="484" t="s">
        <v>479</v>
      </c>
      <c r="E271" s="47" t="s">
        <v>88</v>
      </c>
      <c r="F271" s="88" t="s">
        <v>251</v>
      </c>
      <c r="G271" s="88" t="s">
        <v>501</v>
      </c>
      <c r="H271" s="88" t="s">
        <v>97</v>
      </c>
      <c r="I271" s="88" t="s">
        <v>275</v>
      </c>
      <c r="J271" s="88">
        <v>33.409999999999997</v>
      </c>
      <c r="K271" s="406">
        <f t="shared" si="12"/>
        <v>0</v>
      </c>
      <c r="L271" s="482" t="s">
        <v>97</v>
      </c>
      <c r="M271" s="77">
        <f t="shared" si="13"/>
        <v>0</v>
      </c>
      <c r="N271" s="78" t="e">
        <f>IF(L271="nio",0,IF(L271&gt;0,VLOOKUP(H271,'3-Productie normen'!A:N,VLOOKUP(L271,'3-Productie normen'!$B$32:$C$40,2,FALSE),FALSE)))/VLOOKUP(B271,'2-Kosten per locatie'!$B$14:$D$78,3,FALSE)</f>
        <v>#DIV/0!</v>
      </c>
      <c r="O271" s="79"/>
      <c r="Q271" s="43">
        <f t="shared" si="14"/>
        <v>0</v>
      </c>
    </row>
    <row r="272" spans="1:17" ht="14.1" hidden="1" customHeight="1">
      <c r="A272" s="57">
        <v>269</v>
      </c>
      <c r="B272" s="73" t="s">
        <v>503</v>
      </c>
      <c r="C272" s="73" t="s">
        <v>502</v>
      </c>
      <c r="D272" s="484" t="s">
        <v>479</v>
      </c>
      <c r="E272" s="47" t="s">
        <v>88</v>
      </c>
      <c r="F272" s="88" t="s">
        <v>251</v>
      </c>
      <c r="G272" s="88" t="s">
        <v>301</v>
      </c>
      <c r="H272" s="88" t="s">
        <v>97</v>
      </c>
      <c r="I272" s="88" t="s">
        <v>275</v>
      </c>
      <c r="J272" s="88">
        <v>0.48</v>
      </c>
      <c r="K272" s="406">
        <f t="shared" si="12"/>
        <v>0</v>
      </c>
      <c r="L272" s="482" t="s">
        <v>97</v>
      </c>
      <c r="M272" s="77">
        <f t="shared" si="13"/>
        <v>0</v>
      </c>
      <c r="N272" s="78" t="e">
        <f>IF(L272="nio",0,IF(L272&gt;0,VLOOKUP(H272,'3-Productie normen'!A:N,VLOOKUP(L272,'3-Productie normen'!$B$32:$C$40,2,FALSE),FALSE)))/VLOOKUP(B272,'2-Kosten per locatie'!$B$14:$D$78,3,FALSE)</f>
        <v>#DIV/0!</v>
      </c>
      <c r="O272" s="79"/>
      <c r="Q272" s="43">
        <f t="shared" si="14"/>
        <v>0</v>
      </c>
    </row>
    <row r="273" spans="1:18" ht="14.1" hidden="1" customHeight="1">
      <c r="A273" s="57">
        <v>270</v>
      </c>
      <c r="B273" s="73" t="s">
        <v>503</v>
      </c>
      <c r="C273" s="73" t="s">
        <v>502</v>
      </c>
      <c r="D273" s="484" t="s">
        <v>479</v>
      </c>
      <c r="E273" s="47" t="s">
        <v>88</v>
      </c>
      <c r="F273" s="88" t="s">
        <v>251</v>
      </c>
      <c r="G273" s="88" t="s">
        <v>288</v>
      </c>
      <c r="H273" s="88" t="s">
        <v>244</v>
      </c>
      <c r="I273" s="88" t="s">
        <v>378</v>
      </c>
      <c r="J273" s="88">
        <v>3.77</v>
      </c>
      <c r="K273" s="406">
        <f t="shared" si="12"/>
        <v>52</v>
      </c>
      <c r="L273" s="76">
        <v>52</v>
      </c>
      <c r="M273" s="77" t="e">
        <f t="shared" si="13"/>
        <v>#DIV/0!</v>
      </c>
      <c r="N273" s="78" t="e">
        <f>IF(L273="nio",0,IF(L273&gt;0,VLOOKUP(H273,'3-Productie normen'!A:N,VLOOKUP(L273,'3-Productie normen'!$B$32:$C$40,2,FALSE),FALSE)))/VLOOKUP(B273,'2-Kosten per locatie'!$B$14:$D$78,3,FALSE)</f>
        <v>#DIV/0!</v>
      </c>
      <c r="O273" s="79"/>
      <c r="Q273" s="43">
        <f t="shared" si="14"/>
        <v>196.04</v>
      </c>
    </row>
    <row r="274" spans="1:18" ht="14.1" hidden="1" customHeight="1">
      <c r="A274" s="57">
        <v>271</v>
      </c>
      <c r="B274" s="73" t="s">
        <v>503</v>
      </c>
      <c r="C274" s="73" t="s">
        <v>502</v>
      </c>
      <c r="D274" s="484" t="s">
        <v>479</v>
      </c>
      <c r="E274" s="47" t="s">
        <v>88</v>
      </c>
      <c r="F274" s="88" t="s">
        <v>251</v>
      </c>
      <c r="G274" s="88" t="s">
        <v>336</v>
      </c>
      <c r="H274" s="88" t="s">
        <v>17</v>
      </c>
      <c r="I274" s="88" t="s">
        <v>378</v>
      </c>
      <c r="J274" s="88">
        <v>1.1200000000000001</v>
      </c>
      <c r="K274" s="406">
        <f t="shared" si="12"/>
        <v>52</v>
      </c>
      <c r="L274" s="76">
        <v>52</v>
      </c>
      <c r="M274" s="77" t="e">
        <f t="shared" si="13"/>
        <v>#DIV/0!</v>
      </c>
      <c r="N274" s="78" t="e">
        <f>IF(L274="nio",0,IF(L274&gt;0,VLOOKUP(H274,'3-Productie normen'!A:N,VLOOKUP(L274,'3-Productie normen'!$B$32:$C$40,2,FALSE),FALSE)))/VLOOKUP(B274,'2-Kosten per locatie'!$B$14:$D$78,3,FALSE)</f>
        <v>#DIV/0!</v>
      </c>
      <c r="O274" s="79"/>
      <c r="Q274" s="43">
        <f t="shared" si="14"/>
        <v>58.240000000000009</v>
      </c>
    </row>
    <row r="275" spans="1:18" ht="14.1" hidden="1" customHeight="1">
      <c r="A275" s="57">
        <v>272</v>
      </c>
      <c r="B275" s="73" t="s">
        <v>503</v>
      </c>
      <c r="C275" s="73" t="s">
        <v>502</v>
      </c>
      <c r="D275" s="484" t="s">
        <v>479</v>
      </c>
      <c r="E275" s="47" t="s">
        <v>88</v>
      </c>
      <c r="F275" s="88" t="s">
        <v>251</v>
      </c>
      <c r="G275" s="88" t="s">
        <v>286</v>
      </c>
      <c r="H275" s="88" t="s">
        <v>97</v>
      </c>
      <c r="I275" s="88" t="s">
        <v>275</v>
      </c>
      <c r="J275" s="88">
        <v>0.39</v>
      </c>
      <c r="K275" s="406">
        <f t="shared" si="12"/>
        <v>0</v>
      </c>
      <c r="L275" s="482" t="s">
        <v>97</v>
      </c>
      <c r="M275" s="77">
        <f t="shared" si="13"/>
        <v>0</v>
      </c>
      <c r="N275" s="78" t="e">
        <f>IF(L275="nio",0,IF(L275&gt;0,VLOOKUP(H275,'3-Productie normen'!A:N,VLOOKUP(L275,'3-Productie normen'!$B$32:$C$40,2,FALSE),FALSE)))/VLOOKUP(B275,'2-Kosten per locatie'!$B$14:$D$78,3,FALSE)</f>
        <v>#DIV/0!</v>
      </c>
      <c r="O275" s="79"/>
      <c r="Q275" s="43">
        <f t="shared" si="14"/>
        <v>0</v>
      </c>
    </row>
    <row r="276" spans="1:18" ht="14.1" customHeight="1">
      <c r="A276" s="57">
        <v>273</v>
      </c>
      <c r="B276" s="73" t="s">
        <v>508</v>
      </c>
      <c r="C276" s="73" t="s">
        <v>504</v>
      </c>
      <c r="D276" s="484" t="s">
        <v>480</v>
      </c>
      <c r="E276" s="88"/>
      <c r="F276" s="88" t="s">
        <v>251</v>
      </c>
      <c r="G276" s="527" t="s">
        <v>324</v>
      </c>
      <c r="H276" s="88" t="s">
        <v>244</v>
      </c>
      <c r="I276" s="88" t="s">
        <v>376</v>
      </c>
      <c r="J276" s="88">
        <v>28.68</v>
      </c>
      <c r="K276" s="406">
        <f t="shared" si="12"/>
        <v>200</v>
      </c>
      <c r="L276" s="76">
        <v>200</v>
      </c>
      <c r="M276" s="77" t="e">
        <f t="shared" si="13"/>
        <v>#DIV/0!</v>
      </c>
      <c r="N276" s="78" t="e">
        <f>IF(L276="nio",0,IF(L276&gt;0,VLOOKUP(H276,'3-Productie normen'!A:N,VLOOKUP(L276,'3-Productie normen'!$B$32:$C$40,2,FALSE),FALSE)))/VLOOKUP(B276,'2-Kosten per locatie'!$B$14:$D$78,3,FALSE)</f>
        <v>#DIV/0!</v>
      </c>
      <c r="O276" s="79"/>
      <c r="Q276" s="43">
        <f t="shared" si="14"/>
        <v>5736</v>
      </c>
    </row>
    <row r="277" spans="1:18" ht="14.1" customHeight="1">
      <c r="A277" s="57">
        <v>274</v>
      </c>
      <c r="B277" s="73" t="s">
        <v>508</v>
      </c>
      <c r="C277" s="73" t="s">
        <v>504</v>
      </c>
      <c r="D277" s="484" t="s">
        <v>480</v>
      </c>
      <c r="E277" s="88"/>
      <c r="F277" s="88" t="s">
        <v>481</v>
      </c>
      <c r="G277" s="88" t="s">
        <v>382</v>
      </c>
      <c r="H277" s="88" t="s">
        <v>1</v>
      </c>
      <c r="I277" s="88" t="s">
        <v>507</v>
      </c>
      <c r="J277" s="88">
        <v>19.14</v>
      </c>
      <c r="K277" s="406">
        <f t="shared" si="12"/>
        <v>200</v>
      </c>
      <c r="L277" s="76">
        <v>200</v>
      </c>
      <c r="M277" s="77" t="e">
        <f t="shared" si="13"/>
        <v>#DIV/0!</v>
      </c>
      <c r="N277" s="78" t="e">
        <f>IF(L277="nio",0,IF(L277&gt;0,VLOOKUP(H277,'3-Productie normen'!A:N,VLOOKUP(L277,'3-Productie normen'!$B$32:$C$40,2,FALSE),FALSE)))/VLOOKUP(B277,'2-Kosten per locatie'!$B$14:$D$78,3,FALSE)</f>
        <v>#DIV/0!</v>
      </c>
      <c r="O277" s="79"/>
      <c r="Q277" s="43">
        <f t="shared" si="14"/>
        <v>3828</v>
      </c>
    </row>
    <row r="278" spans="1:18" ht="14.1" customHeight="1">
      <c r="A278" s="57">
        <v>275</v>
      </c>
      <c r="B278" s="73" t="s">
        <v>508</v>
      </c>
      <c r="C278" s="73" t="s">
        <v>504</v>
      </c>
      <c r="D278" s="484" t="s">
        <v>480</v>
      </c>
      <c r="E278" s="88"/>
      <c r="F278" s="88" t="s">
        <v>482</v>
      </c>
      <c r="G278" s="88" t="s">
        <v>505</v>
      </c>
      <c r="H278" s="88" t="s">
        <v>17</v>
      </c>
      <c r="I278" s="88" t="s">
        <v>273</v>
      </c>
      <c r="J278" s="88">
        <v>20.43</v>
      </c>
      <c r="K278" s="406">
        <f t="shared" si="12"/>
        <v>200</v>
      </c>
      <c r="L278" s="76">
        <v>200</v>
      </c>
      <c r="M278" s="77" t="e">
        <f t="shared" si="13"/>
        <v>#DIV/0!</v>
      </c>
      <c r="N278" s="78" t="e">
        <f>IF(L278="nio",0,IF(L278&gt;0,VLOOKUP(H278,'3-Productie normen'!A:N,VLOOKUP(L278,'3-Productie normen'!$B$32:$C$40,2,FALSE),FALSE)))/VLOOKUP(B278,'2-Kosten per locatie'!$B$14:$D$78,3,FALSE)</f>
        <v>#DIV/0!</v>
      </c>
      <c r="O278" s="79"/>
      <c r="Q278" s="43">
        <f t="shared" si="14"/>
        <v>4086</v>
      </c>
    </row>
    <row r="279" spans="1:18" ht="14.1" customHeight="1">
      <c r="A279" s="57">
        <v>276</v>
      </c>
      <c r="B279" s="73" t="s">
        <v>508</v>
      </c>
      <c r="C279" s="73" t="s">
        <v>504</v>
      </c>
      <c r="D279" s="484" t="s">
        <v>480</v>
      </c>
      <c r="E279" s="88"/>
      <c r="F279" s="88" t="s">
        <v>483</v>
      </c>
      <c r="G279" s="88" t="s">
        <v>382</v>
      </c>
      <c r="H279" s="88" t="s">
        <v>1</v>
      </c>
      <c r="I279" s="88" t="s">
        <v>507</v>
      </c>
      <c r="J279" s="88">
        <v>29.97</v>
      </c>
      <c r="K279" s="406">
        <f t="shared" si="12"/>
        <v>200</v>
      </c>
      <c r="L279" s="76">
        <v>200</v>
      </c>
      <c r="M279" s="77" t="e">
        <f t="shared" si="13"/>
        <v>#DIV/0!</v>
      </c>
      <c r="N279" s="78" t="e">
        <f>IF(L279="nio",0,IF(L279&gt;0,VLOOKUP(H279,'3-Productie normen'!A:N,VLOOKUP(L279,'3-Productie normen'!$B$32:$C$40,2,FALSE),FALSE)))/VLOOKUP(B279,'2-Kosten per locatie'!$B$14:$D$78,3,FALSE)</f>
        <v>#DIV/0!</v>
      </c>
      <c r="O279" s="79"/>
      <c r="Q279" s="43">
        <f t="shared" si="14"/>
        <v>5994</v>
      </c>
    </row>
    <row r="280" spans="1:18" ht="14.1" customHeight="1">
      <c r="A280" s="57">
        <v>277</v>
      </c>
      <c r="B280" s="73" t="s">
        <v>508</v>
      </c>
      <c r="C280" s="73" t="s">
        <v>504</v>
      </c>
      <c r="D280" s="484" t="s">
        <v>480</v>
      </c>
      <c r="E280" s="88"/>
      <c r="F280" s="88" t="s">
        <v>484</v>
      </c>
      <c r="G280" s="88" t="s">
        <v>359</v>
      </c>
      <c r="H280" s="88" t="s">
        <v>181</v>
      </c>
      <c r="I280" s="88" t="s">
        <v>274</v>
      </c>
      <c r="J280" s="88">
        <v>269.33999999999997</v>
      </c>
      <c r="K280" s="406">
        <f t="shared" si="12"/>
        <v>200</v>
      </c>
      <c r="L280" s="76">
        <v>200</v>
      </c>
      <c r="M280" s="77" t="e">
        <f t="shared" si="13"/>
        <v>#DIV/0!</v>
      </c>
      <c r="N280" s="78" t="e">
        <f>IF(L280="nio",0,IF(L280&gt;0,VLOOKUP(H280,'3-Productie normen'!A:N,VLOOKUP(L280,'3-Productie normen'!$B$32:$C$40,2,FALSE),FALSE)))/VLOOKUP(B280,'2-Kosten per locatie'!$B$14:$D$78,3,FALSE)</f>
        <v>#DIV/0!</v>
      </c>
      <c r="O280" s="79"/>
      <c r="Q280" s="43">
        <f t="shared" si="14"/>
        <v>53867.999999999993</v>
      </c>
    </row>
    <row r="281" spans="1:18" ht="14.1" customHeight="1">
      <c r="A281" s="57">
        <v>278</v>
      </c>
      <c r="B281" s="73" t="s">
        <v>508</v>
      </c>
      <c r="C281" s="73" t="s">
        <v>504</v>
      </c>
      <c r="D281" s="484" t="s">
        <v>480</v>
      </c>
      <c r="E281" s="88"/>
      <c r="F281" s="88" t="s">
        <v>486</v>
      </c>
      <c r="G281" s="88" t="s">
        <v>324</v>
      </c>
      <c r="H281" s="88" t="s">
        <v>244</v>
      </c>
      <c r="I281" s="88" t="s">
        <v>507</v>
      </c>
      <c r="J281" s="88">
        <v>8.98</v>
      </c>
      <c r="K281" s="406">
        <f t="shared" si="12"/>
        <v>200</v>
      </c>
      <c r="L281" s="76">
        <v>200</v>
      </c>
      <c r="M281" s="77" t="e">
        <f t="shared" si="13"/>
        <v>#DIV/0!</v>
      </c>
      <c r="N281" s="78" t="e">
        <f>IF(L281="nio",0,IF(L281&gt;0,VLOOKUP(H281,'3-Productie normen'!A:N,VLOOKUP(L281,'3-Productie normen'!$B$32:$C$40,2,FALSE),FALSE)))/VLOOKUP(B281,'2-Kosten per locatie'!$B$14:$D$78,3,FALSE)</f>
        <v>#DIV/0!</v>
      </c>
      <c r="O281" s="79"/>
      <c r="Q281" s="43">
        <f t="shared" si="14"/>
        <v>1796</v>
      </c>
    </row>
    <row r="282" spans="1:18" ht="14.1" customHeight="1">
      <c r="A282" s="57">
        <v>279</v>
      </c>
      <c r="B282" s="73" t="s">
        <v>508</v>
      </c>
      <c r="C282" s="73" t="s">
        <v>504</v>
      </c>
      <c r="D282" s="484" t="s">
        <v>480</v>
      </c>
      <c r="E282" s="88"/>
      <c r="F282" s="88" t="s">
        <v>487</v>
      </c>
      <c r="G282" s="88" t="s">
        <v>324</v>
      </c>
      <c r="H282" s="88" t="s">
        <v>244</v>
      </c>
      <c r="I282" s="88" t="s">
        <v>376</v>
      </c>
      <c r="J282" s="88">
        <v>11.62</v>
      </c>
      <c r="K282" s="406">
        <f t="shared" si="12"/>
        <v>200</v>
      </c>
      <c r="L282" s="76">
        <v>200</v>
      </c>
      <c r="M282" s="77" t="e">
        <f t="shared" si="13"/>
        <v>#DIV/0!</v>
      </c>
      <c r="N282" s="78" t="e">
        <f>IF(L282="nio",0,IF(L282&gt;0,VLOOKUP(H282,'3-Productie normen'!A:N,VLOOKUP(L282,'3-Productie normen'!$B$32:$C$40,2,FALSE),FALSE)))/VLOOKUP(B282,'2-Kosten per locatie'!$B$14:$D$78,3,FALSE)</f>
        <v>#DIV/0!</v>
      </c>
      <c r="O282" s="79"/>
      <c r="Q282" s="43">
        <f t="shared" si="14"/>
        <v>2324</v>
      </c>
    </row>
    <row r="283" spans="1:18" ht="14.1" customHeight="1">
      <c r="A283" s="57">
        <v>280</v>
      </c>
      <c r="B283" s="73" t="s">
        <v>508</v>
      </c>
      <c r="C283" s="73" t="s">
        <v>504</v>
      </c>
      <c r="D283" s="484" t="s">
        <v>480</v>
      </c>
      <c r="E283" s="88"/>
      <c r="F283" s="88" t="s">
        <v>488</v>
      </c>
      <c r="G283" s="88" t="s">
        <v>495</v>
      </c>
      <c r="H283" s="88" t="s">
        <v>279</v>
      </c>
      <c r="I283" s="88" t="s">
        <v>274</v>
      </c>
      <c r="J283" s="88">
        <v>33.58</v>
      </c>
      <c r="K283" s="406">
        <f t="shared" si="12"/>
        <v>12</v>
      </c>
      <c r="L283" s="76">
        <v>12</v>
      </c>
      <c r="M283" s="77" t="e">
        <f t="shared" si="13"/>
        <v>#DIV/0!</v>
      </c>
      <c r="N283" s="78" t="e">
        <f>IF(L283="nio",0,IF(L283&gt;0,VLOOKUP(H283,'3-Productie normen'!A:N,VLOOKUP(L283,'3-Productie normen'!$B$32:$C$40,2,FALSE),FALSE)))/VLOOKUP(B283,'2-Kosten per locatie'!$B$14:$D$78,3,FALSE)</f>
        <v>#DIV/0!</v>
      </c>
      <c r="O283" s="79"/>
      <c r="Q283" s="43">
        <f t="shared" si="14"/>
        <v>402.96</v>
      </c>
    </row>
    <row r="284" spans="1:18" ht="14.1" customHeight="1">
      <c r="A284" s="57">
        <v>281</v>
      </c>
      <c r="B284" s="73" t="s">
        <v>508</v>
      </c>
      <c r="C284" s="73" t="s">
        <v>504</v>
      </c>
      <c r="D284" s="484" t="s">
        <v>480</v>
      </c>
      <c r="E284" s="88"/>
      <c r="F284" s="88" t="s">
        <v>490</v>
      </c>
      <c r="G284" s="88" t="s">
        <v>506</v>
      </c>
      <c r="H284" s="88" t="s">
        <v>242</v>
      </c>
      <c r="I284" s="88" t="s">
        <v>376</v>
      </c>
      <c r="J284" s="88">
        <v>19.03</v>
      </c>
      <c r="K284" s="406">
        <f t="shared" si="12"/>
        <v>200</v>
      </c>
      <c r="L284" s="76">
        <v>200</v>
      </c>
      <c r="M284" s="77" t="e">
        <f t="shared" si="13"/>
        <v>#DIV/0!</v>
      </c>
      <c r="N284" s="78" t="e">
        <f>IF(L284="nio",0,IF(L284&gt;0,VLOOKUP(H284,'3-Productie normen'!A:N,VLOOKUP(L284,'3-Productie normen'!$B$32:$C$40,2,FALSE),FALSE)))/VLOOKUP(B284,'2-Kosten per locatie'!$B$14:$D$78,3,FALSE)</f>
        <v>#DIV/0!</v>
      </c>
      <c r="O284" s="79"/>
      <c r="Q284" s="43">
        <f t="shared" si="14"/>
        <v>3806</v>
      </c>
    </row>
    <row r="285" spans="1:18" ht="14.1" customHeight="1">
      <c r="B285" s="91"/>
      <c r="C285" s="91"/>
      <c r="D285" s="483"/>
      <c r="E285" s="92"/>
      <c r="F285" s="93"/>
      <c r="G285" s="94"/>
      <c r="H285" s="94"/>
      <c r="I285" s="95"/>
      <c r="J285" s="96"/>
      <c r="K285" s="407"/>
      <c r="L285" s="97"/>
      <c r="M285" s="98"/>
      <c r="N285" s="99"/>
      <c r="O285" s="108"/>
      <c r="P285" s="108"/>
      <c r="Q285" s="108"/>
      <c r="R285" s="108"/>
    </row>
    <row r="286" spans="1:18" ht="14.1" customHeight="1">
      <c r="B286" s="100"/>
      <c r="C286" s="100"/>
      <c r="D286" s="100"/>
      <c r="E286" s="101"/>
      <c r="F286" s="102"/>
      <c r="G286" s="103"/>
      <c r="H286" s="103"/>
      <c r="J286" s="104"/>
      <c r="K286" s="408"/>
      <c r="L286" s="105"/>
      <c r="M286" s="106"/>
      <c r="N286" s="107"/>
      <c r="O286" s="108"/>
      <c r="P286" s="108"/>
      <c r="Q286" s="108"/>
      <c r="R286" s="108"/>
    </row>
    <row r="287" spans="1:18" ht="14.1" customHeight="1">
      <c r="B287" s="100"/>
      <c r="C287" s="100"/>
      <c r="D287" s="100"/>
      <c r="E287" s="101"/>
      <c r="F287" s="102"/>
      <c r="G287" s="103"/>
      <c r="H287" s="103"/>
      <c r="J287" s="104"/>
      <c r="K287" s="408"/>
      <c r="L287" s="105"/>
      <c r="M287" s="106"/>
      <c r="N287" s="107"/>
      <c r="O287" s="108"/>
      <c r="P287" s="108"/>
      <c r="Q287" s="108"/>
      <c r="R287" s="108"/>
    </row>
    <row r="288" spans="1:18" ht="14.1" customHeight="1">
      <c r="B288" s="100"/>
      <c r="C288" s="100"/>
      <c r="D288" s="100"/>
      <c r="E288" s="101"/>
      <c r="F288" s="102"/>
      <c r="G288" s="103"/>
      <c r="H288" s="103"/>
      <c r="J288" s="104"/>
      <c r="K288" s="408"/>
      <c r="L288" s="105"/>
      <c r="M288" s="106"/>
      <c r="N288" s="107"/>
      <c r="O288" s="108"/>
      <c r="P288" s="108"/>
      <c r="Q288" s="108"/>
      <c r="R288" s="108"/>
    </row>
    <row r="289" spans="2:18" ht="14.1" customHeight="1">
      <c r="B289" s="100"/>
      <c r="C289" s="100"/>
      <c r="D289" s="100"/>
      <c r="E289" s="101"/>
      <c r="F289" s="102"/>
      <c r="G289" s="103"/>
      <c r="H289" s="103"/>
      <c r="J289" s="104"/>
      <c r="K289" s="408"/>
      <c r="L289" s="105"/>
      <c r="M289" s="106"/>
      <c r="N289" s="107"/>
      <c r="O289" s="108"/>
      <c r="P289" s="108"/>
      <c r="Q289" s="108"/>
      <c r="R289" s="108"/>
    </row>
    <row r="290" spans="2:18" ht="14.1" customHeight="1">
      <c r="B290" s="100"/>
      <c r="C290" s="100"/>
      <c r="D290" s="100"/>
      <c r="E290" s="101"/>
      <c r="F290" s="102"/>
      <c r="G290" s="103"/>
      <c r="H290" s="103"/>
      <c r="J290" s="104"/>
      <c r="K290" s="408"/>
      <c r="L290" s="105"/>
      <c r="M290" s="106"/>
      <c r="N290" s="107"/>
      <c r="O290" s="108"/>
    </row>
    <row r="291" spans="2:18" ht="14.1" customHeight="1">
      <c r="B291" s="100"/>
      <c r="C291" s="100"/>
      <c r="D291" s="100"/>
      <c r="E291" s="101"/>
      <c r="F291" s="102"/>
      <c r="G291" s="103"/>
      <c r="H291" s="103"/>
      <c r="J291" s="104"/>
      <c r="K291" s="408"/>
      <c r="L291" s="105"/>
      <c r="M291" s="106"/>
      <c r="N291" s="107"/>
      <c r="O291" s="108"/>
    </row>
    <row r="292" spans="2:18" ht="14.1" customHeight="1">
      <c r="B292" s="100"/>
      <c r="C292" s="100"/>
      <c r="D292" s="100"/>
      <c r="E292" s="101"/>
      <c r="F292" s="102"/>
      <c r="G292" s="103"/>
      <c r="H292" s="103"/>
      <c r="J292" s="104"/>
      <c r="K292" s="408"/>
      <c r="L292" s="105"/>
      <c r="M292" s="106"/>
      <c r="N292" s="107"/>
      <c r="O292" s="108"/>
    </row>
    <row r="293" spans="2:18" ht="14.1" customHeight="1">
      <c r="B293" s="100"/>
      <c r="C293" s="100"/>
      <c r="D293" s="100"/>
      <c r="E293" s="101"/>
      <c r="F293" s="102"/>
      <c r="G293" s="103"/>
      <c r="H293" s="103"/>
      <c r="J293" s="104"/>
      <c r="K293" s="408"/>
      <c r="L293" s="105"/>
      <c r="M293" s="106"/>
      <c r="N293" s="107"/>
      <c r="O293" s="108"/>
    </row>
    <row r="294" spans="2:18" ht="14.1" customHeight="1">
      <c r="B294" s="100"/>
      <c r="C294" s="100"/>
      <c r="D294" s="100"/>
      <c r="E294" s="101"/>
      <c r="F294" s="102"/>
      <c r="G294" s="103"/>
      <c r="H294" s="103"/>
      <c r="J294" s="104"/>
      <c r="K294" s="408"/>
      <c r="L294" s="105"/>
      <c r="M294" s="106"/>
      <c r="N294" s="107"/>
      <c r="O294" s="108"/>
    </row>
    <row r="295" spans="2:18" ht="14.1" customHeight="1">
      <c r="B295" s="100"/>
      <c r="C295" s="100"/>
      <c r="D295" s="100"/>
      <c r="E295" s="101"/>
      <c r="F295" s="102"/>
      <c r="G295" s="103"/>
      <c r="H295" s="103"/>
      <c r="J295" s="104"/>
      <c r="K295" s="408"/>
      <c r="L295" s="105"/>
      <c r="M295" s="106"/>
      <c r="N295" s="107"/>
      <c r="O295" s="108"/>
    </row>
    <row r="296" spans="2:18" ht="14.1" customHeight="1">
      <c r="B296" s="100"/>
      <c r="C296" s="100"/>
      <c r="D296" s="100"/>
      <c r="E296" s="101"/>
      <c r="F296" s="102"/>
      <c r="G296" s="103"/>
      <c r="H296" s="103"/>
      <c r="J296" s="104"/>
      <c r="K296" s="408"/>
      <c r="L296" s="105"/>
      <c r="M296" s="106"/>
      <c r="N296" s="107"/>
      <c r="O296" s="108"/>
    </row>
    <row r="297" spans="2:18" ht="14.1" customHeight="1">
      <c r="B297" s="100"/>
      <c r="C297" s="100"/>
      <c r="D297" s="100"/>
      <c r="E297" s="101"/>
      <c r="F297" s="102"/>
      <c r="G297" s="103"/>
      <c r="H297" s="103"/>
      <c r="J297" s="104"/>
      <c r="K297" s="408"/>
      <c r="L297" s="105"/>
      <c r="M297" s="106"/>
      <c r="N297" s="107"/>
      <c r="O297" s="108"/>
    </row>
    <row r="298" spans="2:18" ht="14.1" customHeight="1">
      <c r="B298" s="100"/>
      <c r="C298" s="100"/>
      <c r="D298" s="100"/>
      <c r="E298" s="101"/>
      <c r="F298" s="102"/>
      <c r="G298" s="103"/>
      <c r="H298" s="103"/>
      <c r="J298" s="104"/>
      <c r="K298" s="408"/>
      <c r="L298" s="105"/>
      <c r="M298" s="106"/>
      <c r="N298" s="107"/>
      <c r="O298" s="108"/>
    </row>
    <row r="299" spans="2:18" ht="14.1" customHeight="1">
      <c r="B299" s="100"/>
      <c r="C299" s="100"/>
      <c r="D299" s="100"/>
      <c r="E299" s="101"/>
      <c r="F299" s="102"/>
      <c r="G299" s="103"/>
      <c r="H299" s="103"/>
      <c r="J299" s="104"/>
      <c r="K299" s="408"/>
      <c r="L299" s="105"/>
      <c r="M299" s="106"/>
      <c r="N299" s="107"/>
      <c r="O299" s="108"/>
    </row>
    <row r="300" spans="2:18" ht="14.1" customHeight="1">
      <c r="B300" s="100"/>
      <c r="C300" s="100"/>
      <c r="D300" s="100"/>
      <c r="E300" s="101"/>
      <c r="F300" s="102"/>
      <c r="G300" s="103"/>
      <c r="H300" s="103"/>
      <c r="J300" s="104"/>
      <c r="K300" s="408"/>
      <c r="L300" s="105"/>
      <c r="M300" s="106"/>
      <c r="N300" s="107"/>
      <c r="O300" s="108"/>
    </row>
    <row r="301" spans="2:18" ht="14.1" customHeight="1">
      <c r="B301" s="100"/>
      <c r="C301" s="100"/>
      <c r="D301" s="100"/>
      <c r="E301" s="101"/>
      <c r="F301" s="102"/>
      <c r="G301" s="103"/>
      <c r="H301" s="103"/>
      <c r="J301" s="104"/>
      <c r="K301" s="408"/>
      <c r="L301" s="105"/>
      <c r="M301" s="106"/>
      <c r="N301" s="107"/>
      <c r="O301" s="108"/>
    </row>
    <row r="302" spans="2:18" ht="14.1" customHeight="1">
      <c r="B302" s="100"/>
      <c r="C302" s="100"/>
      <c r="D302" s="100"/>
      <c r="E302" s="101"/>
      <c r="F302" s="102"/>
      <c r="G302" s="103"/>
      <c r="H302" s="103"/>
      <c r="J302" s="104"/>
      <c r="K302" s="408"/>
      <c r="L302" s="105"/>
      <c r="M302" s="106"/>
      <c r="N302" s="107"/>
      <c r="O302" s="108"/>
    </row>
    <row r="303" spans="2:18" ht="14.1" customHeight="1">
      <c r="B303" s="100"/>
      <c r="C303" s="100"/>
      <c r="D303" s="100"/>
      <c r="E303" s="101"/>
      <c r="F303" s="102"/>
      <c r="G303" s="103"/>
      <c r="H303" s="103"/>
      <c r="J303" s="104"/>
      <c r="K303" s="408"/>
      <c r="L303" s="105"/>
      <c r="M303" s="106"/>
      <c r="N303" s="107"/>
      <c r="O303" s="108"/>
    </row>
    <row r="304" spans="2:18" ht="14.1" customHeight="1">
      <c r="B304" s="100"/>
      <c r="C304" s="100"/>
      <c r="D304" s="100"/>
      <c r="E304" s="101"/>
      <c r="F304" s="102"/>
      <c r="G304" s="103"/>
      <c r="H304" s="103"/>
      <c r="J304" s="104"/>
      <c r="K304" s="408"/>
      <c r="L304" s="105"/>
      <c r="M304" s="106"/>
      <c r="N304" s="107"/>
      <c r="O304" s="108"/>
    </row>
    <row r="305" spans="2:15" ht="14.1" customHeight="1">
      <c r="B305" s="100"/>
      <c r="C305" s="100"/>
      <c r="D305" s="100"/>
      <c r="E305" s="101"/>
      <c r="F305" s="102"/>
      <c r="G305" s="103"/>
      <c r="H305" s="103"/>
      <c r="J305" s="104"/>
      <c r="K305" s="408"/>
      <c r="L305" s="105"/>
      <c r="M305" s="106"/>
      <c r="N305" s="107"/>
      <c r="O305" s="108"/>
    </row>
    <row r="306" spans="2:15" ht="14.1" customHeight="1">
      <c r="B306" s="100"/>
      <c r="C306" s="100"/>
      <c r="D306" s="100"/>
      <c r="E306" s="101"/>
      <c r="F306" s="102"/>
      <c r="G306" s="103"/>
      <c r="H306" s="103"/>
      <c r="J306" s="104"/>
      <c r="K306" s="408"/>
      <c r="L306" s="105"/>
      <c r="M306" s="106"/>
      <c r="N306" s="107"/>
      <c r="O306" s="108"/>
    </row>
    <row r="307" spans="2:15" ht="14.1" customHeight="1">
      <c r="B307" s="100"/>
      <c r="C307" s="100"/>
      <c r="D307" s="100"/>
      <c r="E307" s="101"/>
      <c r="F307" s="102"/>
      <c r="G307" s="103"/>
      <c r="H307" s="103"/>
      <c r="J307" s="104"/>
      <c r="K307" s="408"/>
      <c r="L307" s="105"/>
      <c r="M307" s="106"/>
      <c r="N307" s="107"/>
      <c r="O307" s="108"/>
    </row>
    <row r="308" spans="2:15" ht="14.1" customHeight="1">
      <c r="B308" s="100"/>
      <c r="C308" s="100"/>
      <c r="D308" s="100"/>
      <c r="E308" s="101"/>
      <c r="F308" s="102"/>
      <c r="G308" s="103"/>
      <c r="H308" s="103"/>
      <c r="J308" s="104"/>
      <c r="K308" s="408"/>
      <c r="L308" s="105"/>
      <c r="M308" s="106"/>
      <c r="N308" s="107"/>
      <c r="O308" s="108"/>
    </row>
    <row r="309" spans="2:15" ht="14.1" customHeight="1">
      <c r="B309" s="100"/>
      <c r="C309" s="100"/>
      <c r="D309" s="100"/>
      <c r="E309" s="101"/>
      <c r="F309" s="102"/>
      <c r="G309" s="103"/>
      <c r="H309" s="103"/>
      <c r="J309" s="104"/>
      <c r="K309" s="408"/>
      <c r="L309" s="105"/>
      <c r="M309" s="106"/>
      <c r="N309" s="107"/>
      <c r="O309" s="108"/>
    </row>
    <row r="310" spans="2:15" ht="14.1" customHeight="1">
      <c r="B310" s="100"/>
      <c r="C310" s="100"/>
      <c r="D310" s="100"/>
      <c r="E310" s="101"/>
      <c r="F310" s="102"/>
      <c r="G310" s="103"/>
      <c r="H310" s="103"/>
      <c r="J310" s="104"/>
      <c r="K310" s="408"/>
      <c r="L310" s="105"/>
      <c r="M310" s="106"/>
      <c r="N310" s="107"/>
      <c r="O310" s="108"/>
    </row>
    <row r="311" spans="2:15" ht="14.1" customHeight="1">
      <c r="B311" s="100"/>
      <c r="C311" s="100"/>
      <c r="D311" s="100"/>
      <c r="E311" s="101"/>
      <c r="F311" s="102"/>
      <c r="G311" s="103"/>
      <c r="H311" s="103"/>
      <c r="J311" s="104"/>
      <c r="K311" s="408"/>
      <c r="L311" s="105"/>
      <c r="M311" s="106"/>
      <c r="N311" s="107"/>
      <c r="O311" s="108"/>
    </row>
    <row r="312" spans="2:15" ht="14.1" customHeight="1">
      <c r="B312" s="100"/>
      <c r="C312" s="100"/>
      <c r="D312" s="100"/>
      <c r="E312" s="101"/>
      <c r="F312" s="102"/>
      <c r="G312" s="103"/>
      <c r="H312" s="103"/>
      <c r="J312" s="104"/>
      <c r="K312" s="408"/>
      <c r="L312" s="105"/>
      <c r="M312" s="106"/>
      <c r="N312" s="107"/>
      <c r="O312" s="108"/>
    </row>
    <row r="313" spans="2:15" ht="14.1" customHeight="1">
      <c r="B313" s="100"/>
      <c r="C313" s="100"/>
      <c r="D313" s="100"/>
      <c r="E313" s="101"/>
      <c r="F313" s="102"/>
      <c r="G313" s="103"/>
      <c r="H313" s="103"/>
      <c r="J313" s="104"/>
      <c r="K313" s="408"/>
      <c r="L313" s="105"/>
      <c r="M313" s="106"/>
      <c r="N313" s="107"/>
      <c r="O313" s="108"/>
    </row>
    <row r="314" spans="2:15" ht="14.1" customHeight="1">
      <c r="B314" s="100"/>
      <c r="C314" s="100"/>
      <c r="D314" s="100"/>
      <c r="E314" s="101"/>
      <c r="F314" s="102"/>
      <c r="G314" s="103"/>
      <c r="H314" s="103"/>
      <c r="J314" s="104"/>
      <c r="K314" s="408"/>
      <c r="L314" s="105"/>
      <c r="M314" s="106"/>
      <c r="N314" s="107"/>
      <c r="O314" s="108"/>
    </row>
    <row r="315" spans="2:15" ht="14.1" customHeight="1">
      <c r="B315" s="100"/>
      <c r="C315" s="100"/>
      <c r="D315" s="100"/>
      <c r="E315" s="101"/>
      <c r="F315" s="102"/>
      <c r="G315" s="103"/>
      <c r="H315" s="103"/>
      <c r="J315" s="104"/>
      <c r="K315" s="408"/>
      <c r="L315" s="105"/>
      <c r="M315" s="106"/>
      <c r="N315" s="107"/>
      <c r="O315" s="108"/>
    </row>
    <row r="316" spans="2:15" ht="14.1" customHeight="1">
      <c r="B316" s="100"/>
      <c r="C316" s="100"/>
      <c r="D316" s="100"/>
      <c r="E316" s="101"/>
      <c r="F316" s="102"/>
      <c r="G316" s="103"/>
      <c r="H316" s="103"/>
      <c r="J316" s="104"/>
      <c r="K316" s="408"/>
      <c r="L316" s="105"/>
      <c r="M316" s="106"/>
      <c r="N316" s="107"/>
      <c r="O316" s="108"/>
    </row>
    <row r="317" spans="2:15" ht="14.1" customHeight="1">
      <c r="B317" s="100"/>
      <c r="C317" s="100"/>
      <c r="D317" s="100"/>
      <c r="E317" s="101"/>
      <c r="F317" s="102"/>
      <c r="G317" s="103"/>
      <c r="H317" s="103"/>
      <c r="J317" s="104"/>
      <c r="K317" s="408"/>
      <c r="L317" s="105"/>
      <c r="M317" s="106"/>
      <c r="N317" s="107"/>
      <c r="O317" s="108"/>
    </row>
    <row r="318" spans="2:15" ht="14.1" customHeight="1">
      <c r="B318" s="100"/>
      <c r="C318" s="100"/>
      <c r="D318" s="100"/>
      <c r="E318" s="101"/>
      <c r="F318" s="102"/>
      <c r="G318" s="103"/>
      <c r="H318" s="103"/>
      <c r="J318" s="104"/>
      <c r="K318" s="408"/>
      <c r="L318" s="105"/>
      <c r="M318" s="106"/>
      <c r="N318" s="107"/>
      <c r="O318" s="108"/>
    </row>
    <row r="319" spans="2:15" ht="14.1" customHeight="1">
      <c r="B319" s="100"/>
      <c r="C319" s="100"/>
      <c r="D319" s="100"/>
      <c r="E319" s="101"/>
      <c r="F319" s="102"/>
      <c r="G319" s="103"/>
      <c r="H319" s="103"/>
      <c r="J319" s="104"/>
      <c r="K319" s="408"/>
      <c r="L319" s="105"/>
      <c r="M319" s="106"/>
      <c r="N319" s="107"/>
      <c r="O319" s="108"/>
    </row>
    <row r="320" spans="2:15" ht="14.1" customHeight="1">
      <c r="B320" s="100"/>
      <c r="C320" s="100"/>
      <c r="D320" s="100"/>
      <c r="E320" s="101"/>
      <c r="F320" s="102"/>
      <c r="G320" s="103"/>
      <c r="H320" s="103"/>
      <c r="J320" s="104"/>
      <c r="K320" s="408"/>
      <c r="L320" s="105"/>
      <c r="M320" s="106"/>
      <c r="N320" s="107"/>
      <c r="O320" s="108"/>
    </row>
    <row r="321" spans="2:15" ht="14.1" customHeight="1">
      <c r="B321" s="100"/>
      <c r="C321" s="100"/>
      <c r="D321" s="100"/>
      <c r="E321" s="101"/>
      <c r="F321" s="102"/>
      <c r="G321" s="103"/>
      <c r="H321" s="103"/>
      <c r="J321" s="104"/>
      <c r="K321" s="408"/>
      <c r="L321" s="105"/>
      <c r="M321" s="106"/>
      <c r="N321" s="107"/>
      <c r="O321" s="108"/>
    </row>
    <row r="322" spans="2:15" ht="14.1" customHeight="1">
      <c r="B322" s="100"/>
      <c r="C322" s="100"/>
      <c r="D322" s="100"/>
      <c r="E322" s="101"/>
      <c r="F322" s="102"/>
      <c r="G322" s="103"/>
      <c r="H322" s="103"/>
      <c r="J322" s="104"/>
      <c r="K322" s="408"/>
      <c r="L322" s="105"/>
      <c r="M322" s="106"/>
      <c r="N322" s="107"/>
      <c r="O322" s="108"/>
    </row>
    <row r="323" spans="2:15" ht="14.1" customHeight="1">
      <c r="B323" s="100"/>
      <c r="C323" s="100"/>
      <c r="D323" s="100"/>
      <c r="E323" s="101"/>
      <c r="F323" s="102"/>
      <c r="G323" s="103"/>
      <c r="H323" s="103"/>
      <c r="J323" s="104"/>
      <c r="K323" s="408"/>
      <c r="L323" s="105"/>
      <c r="M323" s="106"/>
      <c r="N323" s="107"/>
      <c r="O323" s="108"/>
    </row>
    <row r="324" spans="2:15" ht="14.1" customHeight="1">
      <c r="B324" s="100"/>
      <c r="C324" s="100"/>
      <c r="D324" s="100"/>
      <c r="E324" s="101"/>
      <c r="F324" s="102"/>
      <c r="G324" s="103"/>
      <c r="H324" s="103"/>
      <c r="J324" s="104"/>
      <c r="K324" s="408"/>
      <c r="L324" s="105"/>
      <c r="M324" s="106"/>
      <c r="N324" s="107"/>
      <c r="O324" s="108"/>
    </row>
    <row r="325" spans="2:15" ht="14.1" customHeight="1">
      <c r="B325" s="100"/>
      <c r="C325" s="100"/>
      <c r="D325" s="100"/>
      <c r="E325" s="101"/>
      <c r="F325" s="102"/>
      <c r="G325" s="103"/>
      <c r="H325" s="103"/>
      <c r="J325" s="104"/>
      <c r="K325" s="408"/>
      <c r="L325" s="105"/>
      <c r="M325" s="106"/>
      <c r="N325" s="107"/>
      <c r="O325" s="108"/>
    </row>
    <row r="326" spans="2:15" ht="14.1" customHeight="1">
      <c r="B326" s="100"/>
      <c r="C326" s="100"/>
      <c r="D326" s="100"/>
      <c r="E326" s="101"/>
      <c r="F326" s="102"/>
      <c r="G326" s="103"/>
      <c r="H326" s="103"/>
      <c r="J326" s="104"/>
      <c r="K326" s="408"/>
      <c r="L326" s="105"/>
      <c r="M326" s="106"/>
      <c r="N326" s="107"/>
      <c r="O326" s="108"/>
    </row>
    <row r="327" spans="2:15" ht="14.1" customHeight="1">
      <c r="B327" s="100"/>
      <c r="C327" s="100"/>
      <c r="D327" s="100"/>
      <c r="E327" s="101"/>
      <c r="F327" s="102"/>
      <c r="G327" s="103"/>
      <c r="H327" s="103"/>
      <c r="J327" s="104"/>
      <c r="K327" s="408"/>
      <c r="L327" s="105"/>
      <c r="M327" s="106"/>
      <c r="N327" s="107"/>
      <c r="O327" s="108"/>
    </row>
    <row r="328" spans="2:15" ht="14.1" customHeight="1">
      <c r="B328" s="100"/>
      <c r="C328" s="100"/>
      <c r="D328" s="100"/>
      <c r="E328" s="101"/>
      <c r="F328" s="102"/>
      <c r="G328" s="103"/>
      <c r="H328" s="103"/>
      <c r="J328" s="104"/>
      <c r="K328" s="408"/>
      <c r="L328" s="105"/>
      <c r="M328" s="106"/>
      <c r="N328" s="107"/>
      <c r="O328" s="108"/>
    </row>
    <row r="329" spans="2:15" ht="14.1" customHeight="1">
      <c r="B329" s="100"/>
      <c r="C329" s="100"/>
      <c r="D329" s="100"/>
      <c r="E329" s="101"/>
      <c r="F329" s="102"/>
      <c r="G329" s="103"/>
      <c r="H329" s="103"/>
      <c r="J329" s="104"/>
      <c r="K329" s="408"/>
      <c r="L329" s="105"/>
      <c r="M329" s="106"/>
      <c r="N329" s="107"/>
      <c r="O329" s="108"/>
    </row>
    <row r="330" spans="2:15" ht="14.1" customHeight="1">
      <c r="B330" s="100"/>
      <c r="C330" s="100"/>
      <c r="D330" s="100"/>
      <c r="E330" s="101"/>
      <c r="F330" s="102"/>
      <c r="G330" s="103"/>
      <c r="H330" s="103"/>
      <c r="J330" s="104"/>
      <c r="K330" s="408"/>
      <c r="L330" s="105"/>
      <c r="M330" s="106"/>
      <c r="N330" s="107"/>
      <c r="O330" s="108"/>
    </row>
    <row r="331" spans="2:15" ht="14.1" customHeight="1">
      <c r="B331" s="100"/>
      <c r="C331" s="100"/>
      <c r="D331" s="100"/>
      <c r="E331" s="101"/>
      <c r="F331" s="102"/>
      <c r="G331" s="103"/>
      <c r="H331" s="103"/>
      <c r="J331" s="104"/>
      <c r="K331" s="408"/>
      <c r="L331" s="105"/>
      <c r="M331" s="106"/>
      <c r="N331" s="107"/>
      <c r="O331" s="108"/>
    </row>
    <row r="332" spans="2:15" ht="14.1" customHeight="1">
      <c r="B332" s="100"/>
      <c r="C332" s="100"/>
      <c r="D332" s="100"/>
      <c r="E332" s="101"/>
      <c r="F332" s="102"/>
      <c r="G332" s="103"/>
      <c r="H332" s="103"/>
      <c r="J332" s="104"/>
      <c r="K332" s="408"/>
      <c r="L332" s="105"/>
      <c r="M332" s="106"/>
      <c r="N332" s="107"/>
      <c r="O332" s="108"/>
    </row>
    <row r="333" spans="2:15" ht="14.1" customHeight="1">
      <c r="B333" s="100"/>
      <c r="C333" s="100"/>
      <c r="D333" s="100"/>
      <c r="E333" s="101"/>
      <c r="F333" s="102"/>
      <c r="G333" s="103"/>
      <c r="H333" s="103"/>
      <c r="J333" s="104"/>
      <c r="K333" s="408"/>
      <c r="L333" s="105"/>
      <c r="M333" s="106"/>
      <c r="N333" s="107"/>
      <c r="O333" s="108"/>
    </row>
    <row r="334" spans="2:15" ht="14.1" customHeight="1">
      <c r="B334" s="100"/>
      <c r="C334" s="100"/>
      <c r="D334" s="100"/>
      <c r="E334" s="101"/>
      <c r="F334" s="102"/>
      <c r="G334" s="103"/>
      <c r="H334" s="103"/>
      <c r="J334" s="104"/>
      <c r="K334" s="408"/>
      <c r="L334" s="105"/>
      <c r="M334" s="106"/>
      <c r="N334" s="107"/>
      <c r="O334" s="108"/>
    </row>
    <row r="335" spans="2:15" ht="14.1" customHeight="1">
      <c r="B335" s="100"/>
      <c r="C335" s="100"/>
      <c r="D335" s="100"/>
      <c r="E335" s="101"/>
      <c r="F335" s="102"/>
      <c r="G335" s="103"/>
      <c r="H335" s="103"/>
      <c r="J335" s="104"/>
      <c r="K335" s="408"/>
      <c r="L335" s="105"/>
      <c r="M335" s="106"/>
      <c r="N335" s="107"/>
      <c r="O335" s="108"/>
    </row>
    <row r="336" spans="2:15" ht="14.1" customHeight="1">
      <c r="B336" s="100"/>
      <c r="C336" s="100"/>
      <c r="D336" s="100"/>
      <c r="E336" s="101"/>
      <c r="F336" s="102"/>
      <c r="G336" s="103"/>
      <c r="H336" s="103"/>
      <c r="J336" s="104"/>
      <c r="K336" s="408"/>
      <c r="L336" s="105"/>
      <c r="M336" s="106"/>
      <c r="N336" s="107"/>
      <c r="O336" s="108"/>
    </row>
    <row r="337" spans="2:15" ht="14.1" customHeight="1">
      <c r="B337" s="100"/>
      <c r="C337" s="100"/>
      <c r="D337" s="100"/>
      <c r="E337" s="101"/>
      <c r="F337" s="102"/>
      <c r="G337" s="103"/>
      <c r="H337" s="103"/>
      <c r="J337" s="104"/>
      <c r="K337" s="408"/>
      <c r="L337" s="105"/>
      <c r="M337" s="106"/>
      <c r="N337" s="107"/>
      <c r="O337" s="108"/>
    </row>
    <row r="338" spans="2:15" ht="14.1" customHeight="1">
      <c r="B338" s="100"/>
      <c r="C338" s="100"/>
      <c r="D338" s="100"/>
      <c r="E338" s="101"/>
      <c r="F338" s="102"/>
      <c r="G338" s="103"/>
      <c r="H338" s="103"/>
      <c r="J338" s="104"/>
      <c r="K338" s="408"/>
      <c r="L338" s="105"/>
      <c r="M338" s="106"/>
      <c r="N338" s="107"/>
      <c r="O338" s="108"/>
    </row>
    <row r="339" spans="2:15" ht="14.1" customHeight="1">
      <c r="B339" s="100"/>
      <c r="C339" s="100"/>
      <c r="D339" s="100"/>
      <c r="E339" s="101"/>
      <c r="F339" s="102"/>
      <c r="G339" s="103"/>
      <c r="H339" s="103"/>
      <c r="J339" s="104"/>
      <c r="K339" s="408"/>
      <c r="L339" s="105"/>
      <c r="M339" s="106"/>
      <c r="N339" s="107"/>
      <c r="O339" s="108"/>
    </row>
    <row r="340" spans="2:15" ht="14.1" customHeight="1">
      <c r="B340" s="100"/>
      <c r="C340" s="100"/>
      <c r="D340" s="100"/>
      <c r="E340" s="101"/>
      <c r="F340" s="102"/>
      <c r="G340" s="103"/>
      <c r="H340" s="103"/>
      <c r="J340" s="104"/>
      <c r="K340" s="408"/>
      <c r="L340" s="105"/>
      <c r="M340" s="106"/>
      <c r="N340" s="107"/>
      <c r="O340" s="108"/>
    </row>
    <row r="341" spans="2:15" ht="14.1" customHeight="1">
      <c r="B341" s="100"/>
      <c r="C341" s="100"/>
      <c r="D341" s="100"/>
      <c r="E341" s="101"/>
      <c r="F341" s="102"/>
      <c r="G341" s="103"/>
      <c r="H341" s="103"/>
      <c r="J341" s="104"/>
      <c r="K341" s="408"/>
      <c r="L341" s="105"/>
      <c r="M341" s="106"/>
      <c r="N341" s="107"/>
      <c r="O341" s="108"/>
    </row>
    <row r="342" spans="2:15" ht="14.1" customHeight="1">
      <c r="B342" s="100"/>
      <c r="C342" s="100"/>
      <c r="D342" s="100"/>
      <c r="E342" s="101"/>
      <c r="F342" s="102"/>
      <c r="G342" s="103"/>
      <c r="H342" s="103"/>
      <c r="J342" s="104"/>
      <c r="K342" s="408"/>
      <c r="L342" s="105"/>
      <c r="M342" s="106"/>
      <c r="N342" s="107"/>
      <c r="O342" s="108"/>
    </row>
    <row r="343" spans="2:15" ht="14.1" customHeight="1">
      <c r="B343" s="100"/>
      <c r="C343" s="100"/>
      <c r="D343" s="100"/>
      <c r="E343" s="101"/>
      <c r="F343" s="102"/>
      <c r="G343" s="103"/>
      <c r="H343" s="103"/>
      <c r="J343" s="104"/>
      <c r="K343" s="408"/>
      <c r="L343" s="105"/>
      <c r="M343" s="106"/>
      <c r="N343" s="107"/>
      <c r="O343" s="108"/>
    </row>
    <row r="344" spans="2:15" ht="14.1" customHeight="1">
      <c r="B344" s="100"/>
      <c r="C344" s="100"/>
      <c r="D344" s="100"/>
      <c r="E344" s="101"/>
      <c r="F344" s="102"/>
      <c r="G344" s="103"/>
      <c r="H344" s="103"/>
      <c r="J344" s="104"/>
      <c r="K344" s="408"/>
      <c r="L344" s="105"/>
      <c r="M344" s="106"/>
      <c r="N344" s="107"/>
      <c r="O344" s="108"/>
    </row>
    <row r="345" spans="2:15" ht="14.1" customHeight="1">
      <c r="B345" s="100"/>
      <c r="C345" s="100"/>
      <c r="D345" s="100"/>
      <c r="E345" s="101"/>
      <c r="F345" s="102"/>
      <c r="G345" s="103"/>
      <c r="H345" s="103"/>
      <c r="J345" s="104"/>
      <c r="K345" s="408"/>
      <c r="L345" s="105"/>
      <c r="M345" s="106"/>
      <c r="N345" s="107"/>
      <c r="O345" s="108"/>
    </row>
    <row r="346" spans="2:15" ht="14.1" customHeight="1">
      <c r="B346" s="100"/>
      <c r="C346" s="100"/>
      <c r="D346" s="100"/>
      <c r="E346" s="101"/>
      <c r="F346" s="102"/>
      <c r="G346" s="103"/>
      <c r="H346" s="103"/>
      <c r="J346" s="104"/>
      <c r="K346" s="408"/>
      <c r="L346" s="105"/>
      <c r="M346" s="106"/>
      <c r="N346" s="107"/>
      <c r="O346" s="108"/>
    </row>
    <row r="347" spans="2:15" ht="14.1" customHeight="1">
      <c r="B347" s="100"/>
      <c r="C347" s="100"/>
      <c r="D347" s="100"/>
      <c r="E347" s="101"/>
      <c r="F347" s="102"/>
      <c r="G347" s="103"/>
      <c r="H347" s="103"/>
      <c r="J347" s="104"/>
      <c r="K347" s="408"/>
      <c r="L347" s="105"/>
      <c r="M347" s="106"/>
      <c r="N347" s="107"/>
      <c r="O347" s="108"/>
    </row>
    <row r="348" spans="2:15" ht="14.1" customHeight="1">
      <c r="B348" s="100"/>
      <c r="C348" s="100"/>
      <c r="D348" s="100"/>
      <c r="E348" s="101"/>
      <c r="F348" s="102"/>
      <c r="G348" s="103"/>
      <c r="H348" s="103"/>
      <c r="J348" s="104"/>
      <c r="K348" s="408"/>
      <c r="L348" s="105"/>
      <c r="M348" s="106"/>
      <c r="N348" s="107"/>
      <c r="O348" s="108"/>
    </row>
    <row r="349" spans="2:15" ht="14.1" customHeight="1">
      <c r="B349" s="100"/>
      <c r="C349" s="100"/>
      <c r="D349" s="100"/>
      <c r="E349" s="101"/>
      <c r="F349" s="102"/>
      <c r="G349" s="103"/>
      <c r="H349" s="103"/>
      <c r="J349" s="104"/>
      <c r="K349" s="408"/>
      <c r="L349" s="105"/>
      <c r="M349" s="106"/>
      <c r="N349" s="107"/>
      <c r="O349" s="108"/>
    </row>
    <row r="350" spans="2:15" ht="14.1" customHeight="1">
      <c r="B350" s="100"/>
      <c r="C350" s="100"/>
      <c r="D350" s="100"/>
      <c r="E350" s="101"/>
      <c r="F350" s="102"/>
      <c r="G350" s="103"/>
      <c r="H350" s="103"/>
      <c r="J350" s="104"/>
      <c r="K350" s="408"/>
      <c r="L350" s="105"/>
      <c r="M350" s="106"/>
      <c r="N350" s="107"/>
      <c r="O350" s="108"/>
    </row>
    <row r="351" spans="2:15" ht="14.1" customHeight="1">
      <c r="B351" s="100"/>
      <c r="C351" s="100"/>
      <c r="D351" s="100"/>
      <c r="E351" s="101"/>
      <c r="F351" s="102"/>
      <c r="G351" s="103"/>
      <c r="H351" s="103"/>
      <c r="J351" s="104"/>
      <c r="K351" s="408"/>
      <c r="L351" s="105"/>
      <c r="M351" s="106"/>
      <c r="N351" s="107"/>
      <c r="O351" s="108"/>
    </row>
    <row r="352" spans="2:15" ht="14.1" customHeight="1">
      <c r="B352" s="100"/>
      <c r="C352" s="100"/>
      <c r="D352" s="100"/>
      <c r="E352" s="101"/>
      <c r="F352" s="102"/>
      <c r="G352" s="103"/>
      <c r="H352" s="103"/>
      <c r="J352" s="104"/>
      <c r="K352" s="408"/>
      <c r="L352" s="105"/>
      <c r="M352" s="106"/>
      <c r="N352" s="107"/>
      <c r="O352" s="108"/>
    </row>
    <row r="353" spans="2:15" ht="14.1" customHeight="1">
      <c r="B353" s="100"/>
      <c r="C353" s="100"/>
      <c r="D353" s="100"/>
      <c r="E353" s="101"/>
      <c r="F353" s="102"/>
      <c r="G353" s="103"/>
      <c r="H353" s="103"/>
      <c r="J353" s="104"/>
      <c r="K353" s="408"/>
      <c r="L353" s="105"/>
      <c r="M353" s="106"/>
      <c r="N353" s="107"/>
      <c r="O353" s="108"/>
    </row>
    <row r="354" spans="2:15" ht="14.1" customHeight="1">
      <c r="B354" s="100"/>
      <c r="C354" s="100"/>
      <c r="D354" s="100"/>
      <c r="E354" s="101"/>
      <c r="F354" s="102"/>
      <c r="G354" s="103"/>
      <c r="H354" s="103"/>
      <c r="J354" s="104"/>
      <c r="K354" s="408"/>
      <c r="L354" s="105"/>
      <c r="M354" s="106"/>
      <c r="N354" s="107"/>
      <c r="O354" s="108"/>
    </row>
    <row r="355" spans="2:15" ht="14.1" customHeight="1">
      <c r="B355" s="100"/>
      <c r="C355" s="100"/>
      <c r="D355" s="100"/>
      <c r="E355" s="101"/>
      <c r="F355" s="102"/>
      <c r="G355" s="103"/>
      <c r="H355" s="103"/>
      <c r="J355" s="104"/>
      <c r="K355" s="408"/>
      <c r="L355" s="105"/>
      <c r="M355" s="106"/>
      <c r="N355" s="107"/>
      <c r="O355" s="108"/>
    </row>
    <row r="356" spans="2:15" ht="14.1" customHeight="1">
      <c r="B356" s="100"/>
      <c r="C356" s="100"/>
      <c r="D356" s="100"/>
      <c r="E356" s="101"/>
      <c r="F356" s="102"/>
      <c r="G356" s="103"/>
      <c r="H356" s="103"/>
      <c r="J356" s="104"/>
      <c r="K356" s="408"/>
      <c r="L356" s="105"/>
      <c r="M356" s="106"/>
      <c r="N356" s="107"/>
      <c r="O356" s="108"/>
    </row>
    <row r="357" spans="2:15" ht="14.1" customHeight="1">
      <c r="B357" s="100"/>
      <c r="C357" s="100"/>
      <c r="D357" s="100"/>
      <c r="E357" s="101"/>
      <c r="F357" s="102"/>
      <c r="G357" s="103"/>
      <c r="H357" s="103"/>
      <c r="J357" s="104"/>
      <c r="K357" s="408"/>
      <c r="L357" s="105"/>
      <c r="M357" s="106"/>
      <c r="N357" s="107"/>
      <c r="O357" s="108"/>
    </row>
    <row r="358" spans="2:15" ht="14.1" customHeight="1">
      <c r="B358" s="100"/>
      <c r="C358" s="100"/>
      <c r="D358" s="100"/>
      <c r="E358" s="101"/>
      <c r="F358" s="102"/>
      <c r="G358" s="103"/>
      <c r="H358" s="103"/>
      <c r="J358" s="104"/>
      <c r="K358" s="408"/>
      <c r="L358" s="105"/>
      <c r="M358" s="106"/>
      <c r="N358" s="107"/>
      <c r="O358" s="108"/>
    </row>
    <row r="359" spans="2:15" ht="14.1" customHeight="1">
      <c r="B359" s="100"/>
      <c r="C359" s="100"/>
      <c r="D359" s="100"/>
      <c r="E359" s="101"/>
      <c r="F359" s="102"/>
      <c r="G359" s="103"/>
      <c r="H359" s="103"/>
      <c r="J359" s="104"/>
      <c r="K359" s="408"/>
      <c r="L359" s="105"/>
      <c r="M359" s="106"/>
      <c r="N359" s="107"/>
      <c r="O359" s="108"/>
    </row>
    <row r="360" spans="2:15" ht="14.1" customHeight="1">
      <c r="B360" s="100"/>
      <c r="C360" s="100"/>
      <c r="D360" s="100"/>
      <c r="E360" s="101"/>
      <c r="F360" s="102"/>
      <c r="G360" s="103"/>
      <c r="H360" s="103"/>
      <c r="J360" s="104"/>
      <c r="K360" s="408"/>
      <c r="L360" s="105"/>
      <c r="M360" s="106"/>
      <c r="N360" s="107"/>
      <c r="O360" s="108"/>
    </row>
    <row r="361" spans="2:15" ht="14.1" customHeight="1">
      <c r="B361" s="100"/>
      <c r="C361" s="100"/>
      <c r="D361" s="100"/>
      <c r="E361" s="101"/>
      <c r="F361" s="102"/>
      <c r="G361" s="103"/>
      <c r="H361" s="103"/>
      <c r="J361" s="104"/>
      <c r="K361" s="408"/>
      <c r="L361" s="105"/>
      <c r="M361" s="106"/>
      <c r="N361" s="107"/>
      <c r="O361" s="108"/>
    </row>
    <row r="362" spans="2:15" ht="14.1" customHeight="1">
      <c r="B362" s="100"/>
      <c r="C362" s="100"/>
      <c r="D362" s="100"/>
      <c r="E362" s="101"/>
      <c r="F362" s="102"/>
      <c r="G362" s="103"/>
      <c r="H362" s="103"/>
      <c r="J362" s="104"/>
      <c r="K362" s="408"/>
      <c r="L362" s="105"/>
      <c r="M362" s="106"/>
      <c r="N362" s="107"/>
      <c r="O362" s="108"/>
    </row>
    <row r="363" spans="2:15" ht="14.1" customHeight="1">
      <c r="B363" s="100"/>
      <c r="C363" s="100"/>
      <c r="D363" s="100"/>
      <c r="E363" s="101"/>
      <c r="F363" s="102"/>
      <c r="G363" s="103"/>
      <c r="H363" s="103"/>
      <c r="J363" s="104"/>
      <c r="K363" s="408"/>
      <c r="L363" s="105"/>
      <c r="M363" s="106"/>
      <c r="N363" s="107"/>
      <c r="O363" s="108"/>
    </row>
    <row r="364" spans="2:15" ht="14.1" customHeight="1">
      <c r="B364" s="100"/>
      <c r="C364" s="100"/>
      <c r="D364" s="100"/>
      <c r="E364" s="101"/>
      <c r="F364" s="102"/>
      <c r="G364" s="103"/>
      <c r="H364" s="103"/>
      <c r="J364" s="104"/>
      <c r="K364" s="408"/>
      <c r="L364" s="105"/>
      <c r="M364" s="106"/>
      <c r="N364" s="107"/>
      <c r="O364" s="108"/>
    </row>
    <row r="365" spans="2:15" ht="14.1" customHeight="1">
      <c r="B365" s="100"/>
      <c r="C365" s="100"/>
      <c r="D365" s="100"/>
      <c r="E365" s="101"/>
      <c r="F365" s="102"/>
      <c r="G365" s="103"/>
      <c r="H365" s="103"/>
      <c r="J365" s="104"/>
      <c r="K365" s="408"/>
      <c r="L365" s="105"/>
      <c r="M365" s="106"/>
      <c r="N365" s="107"/>
      <c r="O365" s="108"/>
    </row>
    <row r="366" spans="2:15" ht="14.1" customHeight="1">
      <c r="B366" s="100"/>
      <c r="C366" s="100"/>
      <c r="D366" s="100"/>
      <c r="E366" s="101"/>
      <c r="F366" s="102"/>
      <c r="G366" s="103"/>
      <c r="H366" s="103"/>
      <c r="J366" s="104"/>
      <c r="K366" s="408"/>
      <c r="L366" s="105"/>
      <c r="M366" s="106"/>
      <c r="N366" s="107"/>
      <c r="O366" s="108"/>
    </row>
    <row r="367" spans="2:15" ht="14.1" customHeight="1">
      <c r="B367" s="100"/>
      <c r="C367" s="100"/>
      <c r="D367" s="100"/>
      <c r="E367" s="101"/>
      <c r="F367" s="102"/>
      <c r="G367" s="103"/>
      <c r="H367" s="103"/>
      <c r="J367" s="104"/>
      <c r="K367" s="408"/>
      <c r="L367" s="105"/>
      <c r="M367" s="106"/>
      <c r="N367" s="107"/>
      <c r="O367" s="108"/>
    </row>
    <row r="368" spans="2:15" ht="14.1" customHeight="1">
      <c r="B368" s="100"/>
      <c r="C368" s="100"/>
      <c r="D368" s="100"/>
      <c r="E368" s="101"/>
      <c r="F368" s="102"/>
      <c r="G368" s="103"/>
      <c r="H368" s="103"/>
      <c r="J368" s="104"/>
      <c r="K368" s="408"/>
      <c r="L368" s="105"/>
      <c r="M368" s="106"/>
      <c r="N368" s="107"/>
      <c r="O368" s="108"/>
    </row>
    <row r="369" spans="2:15" ht="14.1" customHeight="1">
      <c r="B369" s="100"/>
      <c r="C369" s="100"/>
      <c r="D369" s="100"/>
      <c r="E369" s="101"/>
      <c r="F369" s="102"/>
      <c r="G369" s="103"/>
      <c r="H369" s="103"/>
      <c r="J369" s="104"/>
      <c r="K369" s="408"/>
      <c r="L369" s="105"/>
      <c r="M369" s="106"/>
      <c r="N369" s="107"/>
      <c r="O369" s="108"/>
    </row>
    <row r="370" spans="2:15" ht="14.1" customHeight="1">
      <c r="B370" s="100"/>
      <c r="C370" s="100"/>
      <c r="D370" s="100"/>
      <c r="E370" s="101"/>
      <c r="F370" s="102"/>
      <c r="G370" s="103"/>
      <c r="H370" s="103"/>
      <c r="J370" s="104"/>
      <c r="K370" s="408"/>
      <c r="L370" s="105"/>
      <c r="M370" s="106"/>
      <c r="N370" s="107"/>
      <c r="O370" s="108"/>
    </row>
    <row r="371" spans="2:15" ht="14.1" customHeight="1">
      <c r="B371" s="100"/>
      <c r="C371" s="100"/>
      <c r="D371" s="100"/>
      <c r="E371" s="101"/>
      <c r="F371" s="102"/>
      <c r="G371" s="103"/>
      <c r="H371" s="103"/>
      <c r="J371" s="104"/>
      <c r="K371" s="408"/>
      <c r="L371" s="105"/>
      <c r="M371" s="106"/>
      <c r="N371" s="107"/>
      <c r="O371" s="108"/>
    </row>
    <row r="372" spans="2:15" ht="14.1" customHeight="1">
      <c r="B372" s="100"/>
      <c r="C372" s="100"/>
      <c r="D372" s="100"/>
      <c r="E372" s="101"/>
      <c r="F372" s="102"/>
      <c r="G372" s="103"/>
      <c r="H372" s="103"/>
      <c r="J372" s="104"/>
      <c r="K372" s="408"/>
      <c r="L372" s="105"/>
      <c r="M372" s="106"/>
      <c r="N372" s="107"/>
      <c r="O372" s="108"/>
    </row>
    <row r="373" spans="2:15" ht="14.1" customHeight="1">
      <c r="B373" s="100"/>
      <c r="C373" s="100"/>
      <c r="D373" s="100"/>
      <c r="E373" s="101"/>
      <c r="F373" s="102"/>
      <c r="G373" s="103"/>
      <c r="H373" s="103"/>
      <c r="J373" s="104"/>
      <c r="K373" s="408"/>
      <c r="L373" s="105"/>
      <c r="M373" s="106"/>
      <c r="N373" s="107"/>
      <c r="O373" s="108"/>
    </row>
    <row r="374" spans="2:15" ht="14.1" customHeight="1">
      <c r="B374" s="100"/>
      <c r="C374" s="100"/>
      <c r="D374" s="100"/>
      <c r="E374" s="101"/>
      <c r="F374" s="102"/>
      <c r="G374" s="103"/>
      <c r="H374" s="103"/>
      <c r="J374" s="104"/>
      <c r="K374" s="408"/>
      <c r="L374" s="105"/>
      <c r="M374" s="106"/>
      <c r="N374" s="107"/>
      <c r="O374" s="108"/>
    </row>
    <row r="375" spans="2:15" ht="14.1" customHeight="1">
      <c r="B375" s="100"/>
      <c r="C375" s="100"/>
      <c r="D375" s="100"/>
      <c r="E375" s="101"/>
      <c r="F375" s="102"/>
      <c r="G375" s="103"/>
      <c r="H375" s="103"/>
      <c r="J375" s="104"/>
      <c r="K375" s="408"/>
      <c r="L375" s="105"/>
      <c r="M375" s="106"/>
      <c r="N375" s="107"/>
      <c r="O375" s="108"/>
    </row>
    <row r="376" spans="2:15" ht="14.1" customHeight="1">
      <c r="B376" s="100"/>
      <c r="C376" s="100"/>
      <c r="D376" s="100"/>
      <c r="E376" s="101"/>
      <c r="F376" s="102"/>
      <c r="G376" s="103"/>
      <c r="H376" s="103"/>
      <c r="J376" s="104"/>
      <c r="K376" s="408"/>
      <c r="L376" s="105"/>
      <c r="M376" s="106"/>
      <c r="N376" s="107"/>
      <c r="O376" s="108"/>
    </row>
    <row r="377" spans="2:15" ht="14.1" customHeight="1">
      <c r="B377" s="100"/>
      <c r="C377" s="100"/>
      <c r="D377" s="100"/>
      <c r="E377" s="101"/>
      <c r="F377" s="102"/>
      <c r="G377" s="103"/>
      <c r="H377" s="103"/>
      <c r="J377" s="104"/>
      <c r="K377" s="408"/>
      <c r="L377" s="105"/>
      <c r="M377" s="106"/>
      <c r="N377" s="107"/>
      <c r="O377" s="108"/>
    </row>
    <row r="378" spans="2:15" ht="14.1" customHeight="1">
      <c r="B378" s="100"/>
      <c r="C378" s="100"/>
      <c r="D378" s="100"/>
      <c r="E378" s="101"/>
      <c r="F378" s="102"/>
      <c r="G378" s="103"/>
      <c r="H378" s="103"/>
      <c r="J378" s="104"/>
      <c r="K378" s="408"/>
      <c r="L378" s="105"/>
      <c r="M378" s="106"/>
      <c r="N378" s="107"/>
      <c r="O378" s="108"/>
    </row>
    <row r="379" spans="2:15" ht="14.1" customHeight="1">
      <c r="B379" s="100"/>
      <c r="C379" s="100"/>
      <c r="D379" s="100"/>
      <c r="E379" s="101"/>
      <c r="F379" s="102"/>
      <c r="G379" s="103"/>
      <c r="H379" s="103"/>
      <c r="J379" s="104"/>
      <c r="K379" s="408"/>
      <c r="L379" s="105"/>
      <c r="M379" s="106"/>
      <c r="N379" s="107"/>
      <c r="O379" s="108"/>
    </row>
    <row r="380" spans="2:15" ht="14.1" customHeight="1">
      <c r="B380" s="100"/>
      <c r="C380" s="100"/>
      <c r="D380" s="100"/>
      <c r="E380" s="101"/>
      <c r="F380" s="102"/>
      <c r="G380" s="103"/>
      <c r="H380" s="103"/>
      <c r="J380" s="104"/>
      <c r="K380" s="408"/>
      <c r="L380" s="105"/>
      <c r="M380" s="106"/>
      <c r="N380" s="107"/>
      <c r="O380" s="108"/>
    </row>
    <row r="381" spans="2:15" ht="14.1" customHeight="1">
      <c r="B381" s="100"/>
      <c r="C381" s="100"/>
      <c r="D381" s="100"/>
      <c r="E381" s="101"/>
      <c r="F381" s="102"/>
      <c r="G381" s="103"/>
      <c r="H381" s="103"/>
      <c r="J381" s="104"/>
      <c r="K381" s="408"/>
      <c r="L381" s="105"/>
      <c r="M381" s="106"/>
      <c r="N381" s="107"/>
      <c r="O381" s="108"/>
    </row>
    <row r="382" spans="2:15" ht="14.1" customHeight="1">
      <c r="B382" s="100"/>
      <c r="C382" s="100"/>
      <c r="D382" s="100"/>
      <c r="E382" s="101"/>
      <c r="F382" s="102"/>
      <c r="G382" s="103"/>
      <c r="H382" s="103"/>
      <c r="J382" s="104"/>
      <c r="K382" s="408"/>
      <c r="L382" s="105"/>
      <c r="M382" s="106"/>
      <c r="N382" s="107"/>
      <c r="O382" s="108"/>
    </row>
    <row r="383" spans="2:15" ht="14.1" customHeight="1">
      <c r="B383" s="100"/>
      <c r="C383" s="100"/>
      <c r="D383" s="100"/>
      <c r="E383" s="101"/>
      <c r="F383" s="102"/>
      <c r="G383" s="103"/>
      <c r="H383" s="103"/>
      <c r="J383" s="104"/>
      <c r="K383" s="408"/>
      <c r="L383" s="105"/>
      <c r="M383" s="106"/>
      <c r="N383" s="107"/>
      <c r="O383" s="108"/>
    </row>
    <row r="384" spans="2:15" ht="14.1" customHeight="1">
      <c r="B384" s="100"/>
      <c r="C384" s="100"/>
      <c r="D384" s="100"/>
      <c r="E384" s="101"/>
      <c r="F384" s="102"/>
      <c r="G384" s="103"/>
      <c r="H384" s="103"/>
      <c r="J384" s="104"/>
      <c r="K384" s="408"/>
      <c r="L384" s="105"/>
      <c r="M384" s="106"/>
      <c r="N384" s="107"/>
      <c r="O384" s="108"/>
    </row>
    <row r="385" spans="2:15" ht="14.1" customHeight="1">
      <c r="B385" s="100"/>
      <c r="C385" s="100"/>
      <c r="D385" s="100"/>
      <c r="E385" s="101"/>
      <c r="F385" s="102"/>
      <c r="G385" s="103"/>
      <c r="H385" s="103"/>
      <c r="J385" s="104"/>
      <c r="K385" s="408"/>
      <c r="L385" s="105"/>
      <c r="M385" s="106"/>
      <c r="N385" s="107"/>
      <c r="O385" s="108"/>
    </row>
    <row r="386" spans="2:15" ht="14.1" customHeight="1">
      <c r="B386" s="100"/>
      <c r="C386" s="100"/>
      <c r="D386" s="100"/>
      <c r="E386" s="101"/>
      <c r="F386" s="102"/>
      <c r="G386" s="103"/>
      <c r="H386" s="103"/>
      <c r="J386" s="104"/>
      <c r="K386" s="408"/>
      <c r="L386" s="105"/>
      <c r="M386" s="106"/>
      <c r="N386" s="107"/>
      <c r="O386" s="108"/>
    </row>
    <row r="387" spans="2:15" ht="14.1" customHeight="1">
      <c r="B387" s="100"/>
      <c r="C387" s="100"/>
      <c r="D387" s="100"/>
      <c r="E387" s="101"/>
      <c r="F387" s="102"/>
      <c r="G387" s="103"/>
      <c r="H387" s="103"/>
      <c r="J387" s="104"/>
      <c r="K387" s="408"/>
      <c r="L387" s="105"/>
      <c r="M387" s="106"/>
      <c r="N387" s="107"/>
      <c r="O387" s="108"/>
    </row>
    <row r="388" spans="2:15" ht="14.1" customHeight="1">
      <c r="B388" s="100"/>
      <c r="C388" s="100"/>
      <c r="D388" s="100"/>
      <c r="E388" s="101"/>
      <c r="F388" s="102"/>
      <c r="G388" s="103"/>
      <c r="H388" s="103"/>
      <c r="J388" s="104"/>
      <c r="K388" s="408"/>
      <c r="L388" s="105"/>
      <c r="M388" s="106"/>
      <c r="N388" s="107"/>
      <c r="O388" s="108"/>
    </row>
    <row r="389" spans="2:15" ht="14.1" customHeight="1">
      <c r="B389" s="100"/>
      <c r="C389" s="100"/>
      <c r="D389" s="100"/>
      <c r="E389" s="101"/>
      <c r="F389" s="102"/>
      <c r="G389" s="103"/>
      <c r="H389" s="103"/>
      <c r="J389" s="104"/>
      <c r="K389" s="408"/>
      <c r="L389" s="105"/>
      <c r="M389" s="106"/>
      <c r="N389" s="107"/>
      <c r="O389" s="108"/>
    </row>
    <row r="390" spans="2:15" ht="14.1" customHeight="1">
      <c r="B390" s="100"/>
      <c r="C390" s="100"/>
      <c r="D390" s="100"/>
      <c r="E390" s="101"/>
      <c r="F390" s="102"/>
      <c r="G390" s="103"/>
      <c r="H390" s="103"/>
      <c r="J390" s="104"/>
      <c r="K390" s="408"/>
      <c r="L390" s="105"/>
      <c r="M390" s="106"/>
      <c r="N390" s="107"/>
      <c r="O390" s="108"/>
    </row>
    <row r="391" spans="2:15" ht="14.1" customHeight="1">
      <c r="B391" s="100"/>
      <c r="C391" s="100"/>
      <c r="D391" s="100"/>
      <c r="E391" s="101"/>
      <c r="F391" s="102"/>
      <c r="G391" s="103"/>
      <c r="H391" s="103"/>
      <c r="J391" s="104"/>
      <c r="K391" s="408"/>
      <c r="L391" s="105"/>
      <c r="M391" s="106"/>
      <c r="N391" s="107"/>
      <c r="O391" s="108"/>
    </row>
    <row r="392" spans="2:15" ht="14.1" customHeight="1">
      <c r="B392" s="100"/>
      <c r="C392" s="100"/>
      <c r="D392" s="100"/>
      <c r="E392" s="101"/>
      <c r="F392" s="102"/>
      <c r="G392" s="103"/>
      <c r="H392" s="103"/>
      <c r="J392" s="104"/>
      <c r="K392" s="408"/>
      <c r="L392" s="105"/>
      <c r="M392" s="106"/>
      <c r="N392" s="107"/>
      <c r="O392" s="108"/>
    </row>
    <row r="393" spans="2:15" ht="14.1" customHeight="1">
      <c r="B393" s="100"/>
      <c r="C393" s="100"/>
      <c r="D393" s="100"/>
      <c r="E393" s="101"/>
      <c r="F393" s="102"/>
      <c r="G393" s="103"/>
      <c r="H393" s="103"/>
      <c r="J393" s="104"/>
      <c r="K393" s="408"/>
      <c r="L393" s="105"/>
      <c r="M393" s="106"/>
      <c r="N393" s="107"/>
      <c r="O393" s="108"/>
    </row>
    <row r="394" spans="2:15" ht="14.1" customHeight="1">
      <c r="B394" s="100"/>
      <c r="C394" s="100"/>
      <c r="D394" s="100"/>
      <c r="E394" s="101"/>
      <c r="F394" s="102"/>
      <c r="G394" s="103"/>
      <c r="H394" s="103"/>
      <c r="J394" s="104"/>
      <c r="K394" s="408"/>
      <c r="L394" s="105"/>
      <c r="M394" s="106"/>
      <c r="N394" s="107"/>
      <c r="O394" s="108"/>
    </row>
    <row r="395" spans="2:15" ht="14.1" customHeight="1">
      <c r="B395" s="100"/>
      <c r="C395" s="100"/>
      <c r="D395" s="100"/>
      <c r="E395" s="101"/>
      <c r="F395" s="102"/>
      <c r="G395" s="103"/>
      <c r="H395" s="103"/>
      <c r="J395" s="104"/>
      <c r="K395" s="408"/>
      <c r="L395" s="105"/>
      <c r="M395" s="106"/>
      <c r="N395" s="107"/>
      <c r="O395" s="108"/>
    </row>
    <row r="396" spans="2:15" ht="14.1" customHeight="1">
      <c r="B396" s="100"/>
      <c r="C396" s="100"/>
      <c r="D396" s="100"/>
      <c r="E396" s="101"/>
      <c r="F396" s="102"/>
      <c r="G396" s="103"/>
      <c r="H396" s="103"/>
      <c r="J396" s="104"/>
      <c r="K396" s="408"/>
      <c r="L396" s="105"/>
      <c r="M396" s="106"/>
      <c r="N396" s="107"/>
      <c r="O396" s="108"/>
    </row>
    <row r="397" spans="2:15" ht="14.1" customHeight="1">
      <c r="B397" s="100"/>
      <c r="C397" s="100"/>
      <c r="D397" s="100"/>
      <c r="E397" s="101"/>
      <c r="F397" s="102"/>
      <c r="G397" s="103"/>
      <c r="H397" s="103"/>
      <c r="J397" s="104"/>
      <c r="K397" s="408"/>
      <c r="L397" s="105"/>
      <c r="M397" s="106"/>
      <c r="N397" s="107"/>
      <c r="O397" s="108"/>
    </row>
    <row r="398" spans="2:15" ht="14.1" customHeight="1">
      <c r="B398" s="100"/>
      <c r="C398" s="100"/>
      <c r="D398" s="100"/>
      <c r="E398" s="101"/>
      <c r="F398" s="102"/>
      <c r="G398" s="103"/>
      <c r="H398" s="103"/>
      <c r="J398" s="104"/>
      <c r="K398" s="408"/>
      <c r="L398" s="105"/>
      <c r="M398" s="106"/>
      <c r="N398" s="107"/>
      <c r="O398" s="108"/>
    </row>
    <row r="399" spans="2:15" ht="14.1" customHeight="1">
      <c r="B399" s="100"/>
      <c r="C399" s="100"/>
      <c r="D399" s="100"/>
      <c r="E399" s="101"/>
      <c r="F399" s="102"/>
      <c r="G399" s="103"/>
      <c r="H399" s="103"/>
      <c r="J399" s="104"/>
      <c r="K399" s="408"/>
      <c r="L399" s="105"/>
      <c r="M399" s="106"/>
      <c r="N399" s="107"/>
      <c r="O399" s="108"/>
    </row>
    <row r="400" spans="2:15" ht="14.1" customHeight="1">
      <c r="B400" s="100"/>
      <c r="C400" s="100"/>
      <c r="D400" s="100"/>
      <c r="E400" s="101"/>
      <c r="F400" s="102"/>
      <c r="G400" s="103"/>
      <c r="H400" s="103"/>
      <c r="J400" s="104"/>
      <c r="K400" s="408"/>
      <c r="L400" s="105"/>
      <c r="M400" s="106"/>
      <c r="N400" s="107"/>
      <c r="O400" s="108"/>
    </row>
    <row r="401" spans="2:15" ht="14.1" customHeight="1">
      <c r="B401" s="100"/>
      <c r="C401" s="100"/>
      <c r="D401" s="100"/>
      <c r="E401" s="101"/>
      <c r="F401" s="102"/>
      <c r="G401" s="103"/>
      <c r="H401" s="103"/>
      <c r="J401" s="104"/>
      <c r="K401" s="408"/>
      <c r="L401" s="105"/>
      <c r="M401" s="106"/>
      <c r="N401" s="107"/>
      <c r="O401" s="108"/>
    </row>
    <row r="402" spans="2:15" ht="14.1" customHeight="1">
      <c r="B402" s="100"/>
      <c r="C402" s="100"/>
      <c r="D402" s="100"/>
      <c r="E402" s="101"/>
      <c r="F402" s="102"/>
      <c r="G402" s="103"/>
      <c r="H402" s="103"/>
      <c r="J402" s="104"/>
      <c r="K402" s="408"/>
      <c r="L402" s="105"/>
      <c r="M402" s="106"/>
      <c r="N402" s="107"/>
      <c r="O402" s="108"/>
    </row>
    <row r="403" spans="2:15" ht="14.1" customHeight="1">
      <c r="B403" s="100"/>
      <c r="C403" s="100"/>
      <c r="D403" s="100"/>
      <c r="E403" s="101"/>
      <c r="F403" s="102"/>
      <c r="G403" s="103"/>
      <c r="H403" s="103"/>
      <c r="J403" s="104"/>
      <c r="K403" s="408"/>
      <c r="L403" s="105"/>
      <c r="M403" s="106"/>
      <c r="N403" s="107"/>
      <c r="O403" s="108"/>
    </row>
    <row r="404" spans="2:15" ht="14.1" customHeight="1">
      <c r="B404" s="100"/>
      <c r="C404" s="100"/>
      <c r="D404" s="100"/>
      <c r="E404" s="101"/>
      <c r="F404" s="102"/>
      <c r="G404" s="103"/>
      <c r="H404" s="103"/>
      <c r="J404" s="104"/>
      <c r="K404" s="408"/>
      <c r="L404" s="105"/>
      <c r="M404" s="106"/>
      <c r="N404" s="107"/>
      <c r="O404" s="108"/>
    </row>
    <row r="405" spans="2:15" ht="14.1" customHeight="1">
      <c r="B405" s="100"/>
      <c r="C405" s="100"/>
      <c r="D405" s="100"/>
      <c r="E405" s="101"/>
      <c r="F405" s="102"/>
      <c r="G405" s="103"/>
      <c r="H405" s="103"/>
      <c r="J405" s="104"/>
      <c r="K405" s="408"/>
      <c r="L405" s="105"/>
      <c r="M405" s="106"/>
      <c r="N405" s="107"/>
      <c r="O405" s="108"/>
    </row>
    <row r="406" spans="2:15" ht="14.1" customHeight="1">
      <c r="B406" s="100"/>
      <c r="C406" s="100"/>
      <c r="D406" s="100"/>
      <c r="E406" s="101"/>
      <c r="F406" s="102"/>
      <c r="G406" s="103"/>
      <c r="H406" s="103"/>
      <c r="J406" s="104"/>
      <c r="K406" s="408"/>
      <c r="L406" s="105"/>
      <c r="M406" s="106"/>
      <c r="N406" s="107"/>
      <c r="O406" s="108"/>
    </row>
    <row r="407" spans="2:15" ht="14.1" customHeight="1">
      <c r="B407" s="100"/>
      <c r="C407" s="100"/>
      <c r="D407" s="100"/>
      <c r="E407" s="101"/>
      <c r="F407" s="102"/>
      <c r="G407" s="103"/>
      <c r="H407" s="103"/>
      <c r="J407" s="104"/>
      <c r="K407" s="408"/>
      <c r="L407" s="105"/>
      <c r="M407" s="106"/>
      <c r="N407" s="107"/>
      <c r="O407" s="108"/>
    </row>
    <row r="408" spans="2:15" ht="14.1" customHeight="1">
      <c r="B408" s="100"/>
      <c r="C408" s="100"/>
      <c r="D408" s="100"/>
      <c r="E408" s="101"/>
      <c r="F408" s="102"/>
      <c r="G408" s="103"/>
      <c r="H408" s="103"/>
      <c r="J408" s="104"/>
      <c r="K408" s="408"/>
      <c r="L408" s="105"/>
      <c r="M408" s="106"/>
      <c r="N408" s="107"/>
      <c r="O408" s="108"/>
    </row>
    <row r="409" spans="2:15" ht="14.1" customHeight="1">
      <c r="B409" s="100"/>
      <c r="C409" s="100"/>
      <c r="D409" s="100"/>
      <c r="E409" s="101"/>
      <c r="F409" s="102"/>
      <c r="G409" s="103"/>
      <c r="H409" s="103"/>
      <c r="J409" s="104"/>
      <c r="K409" s="408"/>
      <c r="L409" s="105"/>
      <c r="M409" s="106"/>
      <c r="N409" s="107"/>
      <c r="O409" s="108"/>
    </row>
    <row r="410" spans="2:15" ht="14.1" customHeight="1">
      <c r="B410" s="100"/>
      <c r="C410" s="100"/>
      <c r="D410" s="100"/>
      <c r="E410" s="101"/>
      <c r="F410" s="102"/>
      <c r="G410" s="103"/>
      <c r="H410" s="103"/>
      <c r="J410" s="104"/>
      <c r="K410" s="408"/>
      <c r="L410" s="105"/>
      <c r="M410" s="106"/>
      <c r="N410" s="107"/>
      <c r="O410" s="108"/>
    </row>
    <row r="411" spans="2:15" ht="14.1" customHeight="1">
      <c r="B411" s="100"/>
      <c r="C411" s="100"/>
      <c r="D411" s="100"/>
      <c r="E411" s="101"/>
      <c r="F411" s="102"/>
      <c r="G411" s="103"/>
      <c r="H411" s="103"/>
      <c r="J411" s="104"/>
      <c r="K411" s="408"/>
      <c r="L411" s="105"/>
      <c r="M411" s="106"/>
      <c r="N411" s="107"/>
      <c r="O411" s="108"/>
    </row>
    <row r="412" spans="2:15" ht="14.1" customHeight="1">
      <c r="B412" s="100"/>
      <c r="C412" s="100"/>
      <c r="D412" s="100"/>
      <c r="E412" s="101"/>
      <c r="F412" s="102"/>
      <c r="G412" s="103"/>
      <c r="H412" s="103"/>
      <c r="J412" s="104"/>
      <c r="K412" s="408"/>
      <c r="L412" s="105"/>
      <c r="M412" s="106"/>
      <c r="N412" s="107"/>
      <c r="O412" s="108"/>
    </row>
    <row r="413" spans="2:15" ht="14.1" customHeight="1">
      <c r="B413" s="100"/>
      <c r="C413" s="100"/>
      <c r="D413" s="100"/>
      <c r="E413" s="101"/>
      <c r="F413" s="102"/>
      <c r="G413" s="103"/>
      <c r="H413" s="103"/>
      <c r="J413" s="104"/>
      <c r="K413" s="408"/>
      <c r="L413" s="105"/>
      <c r="M413" s="106"/>
      <c r="N413" s="107"/>
      <c r="O413" s="108"/>
    </row>
    <row r="414" spans="2:15" ht="14.1" customHeight="1">
      <c r="B414" s="100"/>
      <c r="C414" s="100"/>
      <c r="D414" s="100"/>
      <c r="E414" s="101"/>
      <c r="F414" s="102"/>
      <c r="G414" s="103"/>
      <c r="H414" s="103"/>
      <c r="J414" s="104"/>
      <c r="K414" s="408"/>
      <c r="L414" s="105"/>
      <c r="M414" s="106"/>
      <c r="N414" s="107"/>
      <c r="O414" s="108"/>
    </row>
    <row r="415" spans="2:15" ht="14.1" customHeight="1">
      <c r="B415" s="100"/>
      <c r="C415" s="100"/>
      <c r="D415" s="100"/>
      <c r="E415" s="101"/>
      <c r="F415" s="102"/>
      <c r="G415" s="103"/>
      <c r="H415" s="103"/>
      <c r="J415" s="104"/>
      <c r="K415" s="408"/>
      <c r="L415" s="105"/>
      <c r="M415" s="106"/>
      <c r="N415" s="107"/>
      <c r="O415" s="108"/>
    </row>
    <row r="416" spans="2:15" ht="14.1" customHeight="1">
      <c r="B416" s="100"/>
      <c r="C416" s="100"/>
      <c r="D416" s="100"/>
      <c r="E416" s="101"/>
      <c r="F416" s="102"/>
      <c r="G416" s="103"/>
      <c r="H416" s="103"/>
      <c r="J416" s="104"/>
      <c r="K416" s="408"/>
      <c r="L416" s="105"/>
      <c r="M416" s="106"/>
      <c r="N416" s="107"/>
      <c r="O416" s="108"/>
    </row>
    <row r="417" spans="2:15" ht="14.1" customHeight="1">
      <c r="B417" s="100"/>
      <c r="C417" s="100"/>
      <c r="D417" s="100"/>
      <c r="E417" s="101"/>
      <c r="F417" s="102"/>
      <c r="G417" s="103"/>
      <c r="H417" s="103"/>
      <c r="J417" s="104"/>
      <c r="K417" s="408"/>
      <c r="L417" s="105"/>
      <c r="M417" s="106"/>
      <c r="N417" s="107"/>
      <c r="O417" s="108"/>
    </row>
    <row r="418" spans="2:15" ht="14.1" customHeight="1">
      <c r="B418" s="100"/>
      <c r="C418" s="100"/>
      <c r="D418" s="100"/>
      <c r="E418" s="101"/>
      <c r="F418" s="102"/>
      <c r="G418" s="103"/>
      <c r="H418" s="103"/>
      <c r="J418" s="104"/>
      <c r="K418" s="408"/>
      <c r="L418" s="105"/>
      <c r="M418" s="106"/>
      <c r="N418" s="107"/>
      <c r="O418" s="108"/>
    </row>
    <row r="419" spans="2:15" ht="14.1" customHeight="1">
      <c r="B419" s="100"/>
      <c r="C419" s="100"/>
      <c r="D419" s="100"/>
      <c r="E419" s="101"/>
      <c r="F419" s="102"/>
      <c r="G419" s="103"/>
      <c r="H419" s="103"/>
      <c r="J419" s="104"/>
      <c r="K419" s="408"/>
      <c r="L419" s="105"/>
      <c r="M419" s="106"/>
      <c r="N419" s="107"/>
      <c r="O419" s="108"/>
    </row>
    <row r="420" spans="2:15" ht="14.1" customHeight="1">
      <c r="B420" s="100"/>
      <c r="C420" s="100"/>
      <c r="D420" s="100"/>
      <c r="E420" s="101"/>
      <c r="F420" s="102"/>
      <c r="G420" s="103"/>
      <c r="H420" s="103"/>
      <c r="J420" s="104"/>
      <c r="K420" s="408"/>
      <c r="L420" s="105"/>
      <c r="M420" s="106"/>
      <c r="N420" s="107"/>
      <c r="O420" s="108"/>
    </row>
    <row r="421" spans="2:15" ht="14.1" customHeight="1">
      <c r="B421" s="100"/>
      <c r="C421" s="100"/>
      <c r="D421" s="100"/>
      <c r="E421" s="101"/>
      <c r="F421" s="102"/>
      <c r="G421" s="103"/>
      <c r="H421" s="103"/>
      <c r="J421" s="104"/>
      <c r="K421" s="408"/>
      <c r="L421" s="105"/>
      <c r="M421" s="106"/>
      <c r="N421" s="107"/>
      <c r="O421" s="108"/>
    </row>
    <row r="422" spans="2:15" ht="14.1" customHeight="1">
      <c r="B422" s="100"/>
      <c r="C422" s="100"/>
      <c r="D422" s="100"/>
      <c r="E422" s="101"/>
      <c r="F422" s="102"/>
      <c r="G422" s="103"/>
      <c r="H422" s="103"/>
      <c r="J422" s="104"/>
      <c r="K422" s="408"/>
      <c r="L422" s="105"/>
      <c r="M422" s="106"/>
      <c r="N422" s="107"/>
      <c r="O422" s="108"/>
    </row>
    <row r="423" spans="2:15" ht="14.1" customHeight="1">
      <c r="B423" s="100"/>
      <c r="C423" s="100"/>
      <c r="D423" s="100"/>
      <c r="E423" s="101"/>
      <c r="F423" s="102"/>
      <c r="G423" s="103"/>
      <c r="H423" s="103"/>
      <c r="J423" s="104"/>
      <c r="K423" s="408"/>
      <c r="L423" s="105"/>
      <c r="M423" s="106"/>
      <c r="N423" s="107"/>
      <c r="O423" s="108"/>
    </row>
    <row r="424" spans="2:15" ht="14.1" customHeight="1">
      <c r="B424" s="100"/>
      <c r="C424" s="100"/>
      <c r="D424" s="100"/>
      <c r="E424" s="101"/>
      <c r="F424" s="102"/>
      <c r="G424" s="103"/>
      <c r="H424" s="103"/>
      <c r="J424" s="104"/>
      <c r="K424" s="408"/>
      <c r="L424" s="105"/>
      <c r="M424" s="106"/>
      <c r="N424" s="107"/>
      <c r="O424" s="108"/>
    </row>
    <row r="425" spans="2:15" ht="14.1" customHeight="1">
      <c r="B425" s="100"/>
      <c r="C425" s="100"/>
      <c r="D425" s="100"/>
      <c r="E425" s="101"/>
      <c r="F425" s="102"/>
      <c r="G425" s="103"/>
      <c r="H425" s="103"/>
      <c r="J425" s="104"/>
      <c r="K425" s="408"/>
      <c r="L425" s="105"/>
      <c r="M425" s="106"/>
      <c r="N425" s="107"/>
      <c r="O425" s="108"/>
    </row>
    <row r="426" spans="2:15" ht="14.1" customHeight="1">
      <c r="B426" s="100"/>
      <c r="C426" s="100"/>
      <c r="D426" s="100"/>
      <c r="E426" s="101"/>
      <c r="F426" s="102"/>
      <c r="G426" s="103"/>
      <c r="H426" s="103"/>
      <c r="J426" s="104"/>
      <c r="K426" s="408"/>
      <c r="L426" s="105"/>
      <c r="M426" s="106"/>
      <c r="N426" s="107"/>
      <c r="O426" s="108"/>
    </row>
    <row r="427" spans="2:15" ht="14.1" customHeight="1">
      <c r="B427" s="100"/>
      <c r="C427" s="100"/>
      <c r="D427" s="100"/>
      <c r="E427" s="101"/>
      <c r="F427" s="102"/>
      <c r="G427" s="103"/>
      <c r="H427" s="103"/>
      <c r="J427" s="104"/>
      <c r="K427" s="408"/>
      <c r="L427" s="105"/>
      <c r="M427" s="106"/>
      <c r="N427" s="107"/>
      <c r="O427" s="108"/>
    </row>
    <row r="428" spans="2:15" ht="14.1" customHeight="1">
      <c r="B428" s="100"/>
      <c r="C428" s="100"/>
      <c r="D428" s="100"/>
      <c r="E428" s="101"/>
      <c r="F428" s="102"/>
      <c r="G428" s="103"/>
      <c r="H428" s="103"/>
      <c r="J428" s="104"/>
      <c r="K428" s="408"/>
      <c r="L428" s="105"/>
      <c r="M428" s="106"/>
      <c r="N428" s="107"/>
      <c r="O428" s="108"/>
    </row>
    <row r="429" spans="2:15" ht="14.1" customHeight="1">
      <c r="B429" s="100"/>
      <c r="C429" s="100"/>
      <c r="D429" s="100"/>
      <c r="E429" s="101"/>
      <c r="F429" s="102"/>
      <c r="G429" s="103"/>
      <c r="H429" s="103"/>
      <c r="J429" s="104"/>
      <c r="K429" s="408"/>
      <c r="L429" s="105"/>
      <c r="M429" s="106"/>
      <c r="N429" s="107"/>
      <c r="O429" s="108"/>
    </row>
    <row r="430" spans="2:15" ht="14.1" customHeight="1">
      <c r="B430" s="100"/>
      <c r="C430" s="100"/>
      <c r="D430" s="100"/>
      <c r="E430" s="101"/>
      <c r="F430" s="102"/>
      <c r="G430" s="103"/>
      <c r="H430" s="103"/>
      <c r="J430" s="104"/>
      <c r="K430" s="408"/>
      <c r="L430" s="105"/>
      <c r="M430" s="106"/>
      <c r="N430" s="107"/>
      <c r="O430" s="108"/>
    </row>
    <row r="431" spans="2:15" ht="14.1" customHeight="1">
      <c r="B431" s="100"/>
      <c r="C431" s="100"/>
      <c r="D431" s="100"/>
      <c r="E431" s="101"/>
      <c r="F431" s="102"/>
      <c r="G431" s="103"/>
      <c r="H431" s="103"/>
      <c r="J431" s="104"/>
      <c r="K431" s="408"/>
      <c r="L431" s="105"/>
      <c r="M431" s="106"/>
      <c r="N431" s="107"/>
      <c r="O431" s="108"/>
    </row>
    <row r="432" spans="2:15" ht="14.1" customHeight="1">
      <c r="B432" s="100"/>
      <c r="C432" s="100"/>
      <c r="D432" s="100"/>
      <c r="E432" s="101"/>
      <c r="F432" s="102"/>
      <c r="G432" s="103"/>
      <c r="H432" s="103"/>
      <c r="J432" s="104"/>
      <c r="K432" s="408"/>
      <c r="L432" s="105"/>
      <c r="M432" s="106"/>
      <c r="N432" s="107"/>
      <c r="O432" s="108"/>
    </row>
    <row r="433" spans="2:15" ht="14.1" customHeight="1">
      <c r="B433" s="100"/>
      <c r="C433" s="100"/>
      <c r="D433" s="100"/>
      <c r="E433" s="101"/>
      <c r="F433" s="102"/>
      <c r="G433" s="103"/>
      <c r="H433" s="103"/>
      <c r="J433" s="104"/>
      <c r="K433" s="408"/>
      <c r="L433" s="105"/>
      <c r="M433" s="106"/>
      <c r="N433" s="107"/>
      <c r="O433" s="108"/>
    </row>
    <row r="434" spans="2:15" ht="14.1" customHeight="1">
      <c r="B434" s="100"/>
      <c r="C434" s="100"/>
      <c r="D434" s="100"/>
      <c r="E434" s="101"/>
      <c r="F434" s="102"/>
      <c r="G434" s="103"/>
      <c r="H434" s="103"/>
      <c r="J434" s="104"/>
      <c r="K434" s="408"/>
      <c r="L434" s="105"/>
      <c r="M434" s="106"/>
      <c r="N434" s="107"/>
      <c r="O434" s="108"/>
    </row>
    <row r="435" spans="2:15" ht="14.1" customHeight="1">
      <c r="B435" s="100"/>
      <c r="C435" s="100"/>
      <c r="D435" s="100"/>
      <c r="E435" s="101"/>
      <c r="F435" s="102"/>
      <c r="G435" s="103"/>
      <c r="H435" s="103"/>
      <c r="J435" s="104"/>
      <c r="K435" s="408"/>
      <c r="L435" s="105"/>
      <c r="M435" s="106"/>
      <c r="N435" s="107"/>
      <c r="O435" s="108"/>
    </row>
    <row r="436" spans="2:15" ht="14.1" customHeight="1">
      <c r="B436" s="100"/>
      <c r="C436" s="100"/>
      <c r="D436" s="100"/>
      <c r="E436" s="101"/>
      <c r="F436" s="102"/>
      <c r="G436" s="103"/>
      <c r="H436" s="103"/>
      <c r="J436" s="104"/>
      <c r="K436" s="408"/>
      <c r="L436" s="105"/>
      <c r="M436" s="106"/>
      <c r="N436" s="107"/>
      <c r="O436" s="108"/>
    </row>
    <row r="437" spans="2:15" ht="14.1" customHeight="1">
      <c r="B437" s="100"/>
      <c r="C437" s="100"/>
      <c r="D437" s="100"/>
      <c r="E437" s="101"/>
      <c r="F437" s="102"/>
      <c r="G437" s="103"/>
      <c r="H437" s="103"/>
      <c r="J437" s="104"/>
      <c r="K437" s="408"/>
      <c r="L437" s="105"/>
      <c r="M437" s="106"/>
      <c r="N437" s="107"/>
      <c r="O437" s="108"/>
    </row>
    <row r="438" spans="2:15" ht="14.1" customHeight="1">
      <c r="B438" s="100"/>
      <c r="C438" s="100"/>
      <c r="D438" s="100"/>
      <c r="E438" s="101"/>
      <c r="F438" s="102"/>
      <c r="G438" s="103"/>
      <c r="H438" s="103"/>
      <c r="J438" s="104"/>
      <c r="K438" s="408"/>
      <c r="L438" s="105"/>
      <c r="M438" s="106"/>
      <c r="N438" s="107"/>
      <c r="O438" s="108"/>
    </row>
    <row r="439" spans="2:15" ht="14.1" customHeight="1">
      <c r="B439" s="100"/>
      <c r="C439" s="100"/>
      <c r="D439" s="100"/>
      <c r="E439" s="101"/>
      <c r="F439" s="102"/>
      <c r="G439" s="103"/>
      <c r="H439" s="103"/>
      <c r="J439" s="104"/>
      <c r="K439" s="408"/>
      <c r="L439" s="105"/>
      <c r="M439" s="106"/>
      <c r="N439" s="107"/>
      <c r="O439" s="108"/>
    </row>
    <row r="440" spans="2:15" ht="14.1" customHeight="1">
      <c r="B440" s="100"/>
      <c r="C440" s="100"/>
      <c r="D440" s="100"/>
      <c r="E440" s="101"/>
      <c r="F440" s="102"/>
      <c r="G440" s="103"/>
      <c r="H440" s="103"/>
      <c r="J440" s="104"/>
      <c r="K440" s="408"/>
      <c r="L440" s="105"/>
      <c r="M440" s="106"/>
      <c r="N440" s="107"/>
      <c r="O440" s="108"/>
    </row>
    <row r="441" spans="2:15" ht="14.1" customHeight="1">
      <c r="B441" s="100"/>
      <c r="C441" s="100"/>
      <c r="D441" s="100"/>
      <c r="E441" s="101"/>
      <c r="F441" s="102"/>
      <c r="G441" s="103"/>
      <c r="H441" s="103"/>
      <c r="J441" s="104"/>
      <c r="K441" s="408"/>
      <c r="L441" s="105"/>
      <c r="M441" s="106"/>
      <c r="N441" s="107"/>
      <c r="O441" s="108"/>
    </row>
    <row r="442" spans="2:15" ht="14.1" customHeight="1">
      <c r="B442" s="100"/>
      <c r="C442" s="100"/>
      <c r="D442" s="100"/>
      <c r="E442" s="101"/>
      <c r="F442" s="102"/>
      <c r="G442" s="103"/>
      <c r="H442" s="103"/>
      <c r="J442" s="104"/>
      <c r="K442" s="408"/>
      <c r="L442" s="105"/>
      <c r="M442" s="106"/>
      <c r="N442" s="107"/>
      <c r="O442" s="108"/>
    </row>
    <row r="443" spans="2:15" ht="14.1" customHeight="1">
      <c r="B443" s="100"/>
      <c r="C443" s="100"/>
      <c r="D443" s="100"/>
      <c r="E443" s="101"/>
      <c r="F443" s="102"/>
      <c r="G443" s="103"/>
      <c r="H443" s="103"/>
      <c r="J443" s="104"/>
      <c r="K443" s="408"/>
      <c r="L443" s="105"/>
      <c r="M443" s="106"/>
      <c r="N443" s="107"/>
      <c r="O443" s="108"/>
    </row>
    <row r="444" spans="2:15" ht="14.1" customHeight="1">
      <c r="B444" s="100"/>
      <c r="C444" s="100"/>
      <c r="D444" s="100"/>
      <c r="E444" s="101"/>
      <c r="F444" s="102"/>
      <c r="G444" s="103"/>
      <c r="H444" s="103"/>
      <c r="J444" s="104"/>
      <c r="K444" s="408"/>
      <c r="L444" s="105"/>
      <c r="M444" s="106"/>
      <c r="N444" s="107"/>
      <c r="O444" s="108"/>
    </row>
    <row r="445" spans="2:15" ht="14.1" customHeight="1">
      <c r="B445" s="100"/>
      <c r="C445" s="100"/>
      <c r="D445" s="100"/>
      <c r="E445" s="101"/>
      <c r="F445" s="102"/>
      <c r="G445" s="103"/>
      <c r="H445" s="103"/>
      <c r="J445" s="104"/>
      <c r="K445" s="408"/>
      <c r="L445" s="105"/>
      <c r="M445" s="106"/>
      <c r="N445" s="107"/>
      <c r="O445" s="108"/>
    </row>
    <row r="446" spans="2:15" ht="14.1" customHeight="1">
      <c r="B446" s="100"/>
      <c r="C446" s="100"/>
      <c r="D446" s="100"/>
      <c r="E446" s="101"/>
      <c r="F446" s="102"/>
      <c r="G446" s="103"/>
      <c r="H446" s="103"/>
      <c r="J446" s="104"/>
      <c r="K446" s="408"/>
      <c r="L446" s="105"/>
      <c r="M446" s="106"/>
      <c r="N446" s="107"/>
      <c r="O446" s="108"/>
    </row>
    <row r="447" spans="2:15" ht="14.1" customHeight="1">
      <c r="B447" s="100"/>
      <c r="C447" s="100"/>
      <c r="D447" s="100"/>
      <c r="E447" s="101"/>
      <c r="F447" s="102"/>
      <c r="G447" s="103"/>
      <c r="H447" s="103"/>
      <c r="J447" s="104"/>
      <c r="K447" s="408"/>
      <c r="L447" s="105"/>
      <c r="M447" s="106"/>
      <c r="N447" s="107"/>
      <c r="O447" s="108"/>
    </row>
    <row r="448" spans="2:15" ht="14.1" customHeight="1">
      <c r="B448" s="100"/>
      <c r="C448" s="100"/>
      <c r="D448" s="100"/>
      <c r="E448" s="101"/>
      <c r="F448" s="102"/>
      <c r="G448" s="103"/>
      <c r="H448" s="103"/>
      <c r="J448" s="104"/>
      <c r="K448" s="408"/>
      <c r="L448" s="105"/>
      <c r="M448" s="106"/>
      <c r="N448" s="107"/>
      <c r="O448" s="108"/>
    </row>
    <row r="449" spans="2:15" ht="14.1" customHeight="1">
      <c r="B449" s="100"/>
      <c r="C449" s="100"/>
      <c r="D449" s="100"/>
      <c r="E449" s="101"/>
      <c r="F449" s="102"/>
      <c r="G449" s="103"/>
      <c r="H449" s="103"/>
      <c r="J449" s="104"/>
      <c r="K449" s="408"/>
      <c r="L449" s="105"/>
      <c r="M449" s="106"/>
      <c r="N449" s="107"/>
      <c r="O449" s="108"/>
    </row>
    <row r="450" spans="2:15" ht="14.1" customHeight="1">
      <c r="B450" s="100"/>
      <c r="C450" s="100"/>
      <c r="D450" s="100"/>
      <c r="E450" s="101"/>
      <c r="F450" s="102"/>
      <c r="G450" s="103"/>
      <c r="H450" s="103"/>
      <c r="J450" s="104"/>
      <c r="K450" s="408"/>
      <c r="L450" s="105"/>
      <c r="M450" s="106"/>
      <c r="N450" s="107"/>
      <c r="O450" s="108"/>
    </row>
    <row r="451" spans="2:15" ht="14.1" customHeight="1">
      <c r="B451" s="100"/>
      <c r="C451" s="100"/>
      <c r="D451" s="100"/>
      <c r="E451" s="101"/>
      <c r="F451" s="102"/>
      <c r="G451" s="103"/>
      <c r="H451" s="103"/>
      <c r="J451" s="104"/>
      <c r="K451" s="408"/>
      <c r="L451" s="105"/>
      <c r="M451" s="106"/>
      <c r="N451" s="107"/>
      <c r="O451" s="108"/>
    </row>
    <row r="452" spans="2:15" ht="14.1" customHeight="1">
      <c r="B452" s="100"/>
      <c r="C452" s="100"/>
      <c r="D452" s="100"/>
      <c r="E452" s="101"/>
      <c r="F452" s="102"/>
      <c r="G452" s="103"/>
      <c r="H452" s="103"/>
      <c r="J452" s="104"/>
      <c r="K452" s="408"/>
      <c r="L452" s="105"/>
      <c r="M452" s="106"/>
      <c r="N452" s="107"/>
      <c r="O452" s="108"/>
    </row>
    <row r="453" spans="2:15" ht="14.1" customHeight="1">
      <c r="B453" s="100"/>
      <c r="C453" s="100"/>
      <c r="D453" s="100"/>
      <c r="E453" s="101"/>
      <c r="F453" s="102"/>
      <c r="G453" s="103"/>
      <c r="H453" s="103"/>
      <c r="J453" s="104"/>
      <c r="K453" s="408"/>
      <c r="L453" s="105"/>
      <c r="M453" s="106"/>
      <c r="N453" s="107"/>
      <c r="O453" s="108"/>
    </row>
    <row r="454" spans="2:15" ht="14.1" customHeight="1">
      <c r="B454" s="100"/>
      <c r="C454" s="100"/>
      <c r="D454" s="100"/>
      <c r="E454" s="101"/>
      <c r="F454" s="102"/>
      <c r="G454" s="103"/>
      <c r="H454" s="103"/>
      <c r="J454" s="104"/>
      <c r="K454" s="408"/>
      <c r="L454" s="105"/>
      <c r="M454" s="106"/>
      <c r="N454" s="107"/>
      <c r="O454" s="108"/>
    </row>
    <row r="455" spans="2:15" ht="14.1" customHeight="1">
      <c r="B455" s="100"/>
      <c r="C455" s="100"/>
      <c r="D455" s="100"/>
      <c r="E455" s="101"/>
      <c r="F455" s="102"/>
      <c r="G455" s="103"/>
      <c r="H455" s="103"/>
      <c r="J455" s="104"/>
      <c r="K455" s="408"/>
      <c r="L455" s="105"/>
      <c r="M455" s="106"/>
      <c r="N455" s="107"/>
      <c r="O455" s="108"/>
    </row>
    <row r="456" spans="2:15" ht="14.1" customHeight="1">
      <c r="B456" s="100"/>
      <c r="C456" s="100"/>
      <c r="D456" s="100"/>
      <c r="E456" s="101"/>
      <c r="F456" s="102"/>
      <c r="G456" s="103"/>
      <c r="H456" s="103"/>
      <c r="J456" s="104"/>
      <c r="K456" s="408"/>
      <c r="L456" s="105"/>
      <c r="M456" s="106"/>
      <c r="N456" s="107"/>
      <c r="O456" s="108"/>
    </row>
    <row r="457" spans="2:15" ht="14.1" customHeight="1">
      <c r="B457" s="100"/>
      <c r="C457" s="100"/>
      <c r="D457" s="100"/>
      <c r="E457" s="101"/>
      <c r="F457" s="102"/>
      <c r="G457" s="103"/>
      <c r="H457" s="103"/>
      <c r="J457" s="104"/>
      <c r="K457" s="408"/>
      <c r="L457" s="105"/>
      <c r="M457" s="106"/>
      <c r="N457" s="107"/>
      <c r="O457" s="108"/>
    </row>
    <row r="458" spans="2:15" ht="14.1" customHeight="1">
      <c r="B458" s="100"/>
      <c r="C458" s="100"/>
      <c r="D458" s="100"/>
      <c r="E458" s="101"/>
      <c r="F458" s="102"/>
      <c r="G458" s="103"/>
      <c r="H458" s="103"/>
      <c r="J458" s="104"/>
      <c r="K458" s="408"/>
      <c r="L458" s="105"/>
      <c r="M458" s="106"/>
      <c r="N458" s="107"/>
      <c r="O458" s="108"/>
    </row>
    <row r="459" spans="2:15" ht="14.1" customHeight="1">
      <c r="B459" s="100"/>
      <c r="C459" s="100"/>
      <c r="D459" s="100"/>
      <c r="E459" s="101"/>
      <c r="F459" s="102"/>
      <c r="G459" s="103"/>
      <c r="H459" s="103"/>
      <c r="J459" s="104"/>
      <c r="K459" s="408"/>
      <c r="L459" s="105"/>
      <c r="M459" s="106"/>
      <c r="N459" s="107"/>
      <c r="O459" s="108"/>
    </row>
    <row r="460" spans="2:15" ht="14.1" customHeight="1">
      <c r="B460" s="100"/>
      <c r="C460" s="100"/>
      <c r="D460" s="100"/>
      <c r="E460" s="101"/>
      <c r="F460" s="102"/>
      <c r="G460" s="103"/>
      <c r="H460" s="103"/>
      <c r="J460" s="104"/>
      <c r="K460" s="408"/>
      <c r="L460" s="105"/>
      <c r="M460" s="106"/>
      <c r="N460" s="107"/>
      <c r="O460" s="108"/>
    </row>
    <row r="461" spans="2:15" ht="14.1" customHeight="1">
      <c r="B461" s="100"/>
      <c r="C461" s="100"/>
      <c r="D461" s="100"/>
      <c r="E461" s="101"/>
      <c r="F461" s="102"/>
      <c r="G461" s="103"/>
      <c r="H461" s="103"/>
      <c r="J461" s="104"/>
      <c r="K461" s="408"/>
      <c r="L461" s="105"/>
      <c r="M461" s="106"/>
      <c r="N461" s="107"/>
      <c r="O461" s="108"/>
    </row>
    <row r="462" spans="2:15" ht="14.1" customHeight="1">
      <c r="B462" s="100"/>
      <c r="C462" s="100"/>
      <c r="D462" s="100"/>
      <c r="E462" s="101"/>
      <c r="F462" s="102"/>
      <c r="G462" s="103"/>
      <c r="H462" s="103"/>
      <c r="J462" s="104"/>
      <c r="K462" s="408"/>
      <c r="L462" s="105"/>
      <c r="M462" s="106"/>
      <c r="N462" s="107"/>
      <c r="O462" s="108"/>
    </row>
    <row r="463" spans="2:15" ht="14.1" customHeight="1">
      <c r="B463" s="100"/>
      <c r="C463" s="100"/>
      <c r="D463" s="100"/>
      <c r="E463" s="101"/>
      <c r="F463" s="102"/>
      <c r="G463" s="103"/>
      <c r="H463" s="103"/>
      <c r="J463" s="104"/>
      <c r="K463" s="408"/>
      <c r="L463" s="105"/>
      <c r="M463" s="106"/>
      <c r="N463" s="107"/>
      <c r="O463" s="108"/>
    </row>
    <row r="464" spans="2:15" ht="14.1" customHeight="1">
      <c r="B464" s="100"/>
      <c r="C464" s="100"/>
      <c r="D464" s="100"/>
      <c r="E464" s="101"/>
      <c r="F464" s="102"/>
      <c r="G464" s="103"/>
      <c r="H464" s="103"/>
      <c r="J464" s="104"/>
      <c r="K464" s="408"/>
      <c r="L464" s="105"/>
      <c r="M464" s="106"/>
      <c r="N464" s="107"/>
      <c r="O464" s="108"/>
    </row>
    <row r="465" spans="2:15" ht="14.1" customHeight="1">
      <c r="B465" s="100"/>
      <c r="C465" s="100"/>
      <c r="D465" s="100"/>
      <c r="E465" s="101"/>
      <c r="F465" s="102"/>
      <c r="G465" s="103"/>
      <c r="H465" s="103"/>
      <c r="J465" s="104"/>
      <c r="K465" s="408"/>
      <c r="L465" s="105"/>
      <c r="M465" s="106"/>
      <c r="N465" s="107"/>
      <c r="O465" s="108"/>
    </row>
    <row r="466" spans="2:15" ht="14.1" customHeight="1">
      <c r="B466" s="100"/>
      <c r="C466" s="100"/>
      <c r="D466" s="100"/>
      <c r="E466" s="101"/>
      <c r="F466" s="102"/>
      <c r="G466" s="103"/>
      <c r="H466" s="103"/>
      <c r="J466" s="104"/>
      <c r="K466" s="408"/>
      <c r="L466" s="105"/>
      <c r="M466" s="106"/>
      <c r="N466" s="107"/>
      <c r="O466" s="108"/>
    </row>
    <row r="467" spans="2:15" ht="14.1" customHeight="1">
      <c r="B467" s="100"/>
      <c r="C467" s="100"/>
      <c r="D467" s="100"/>
      <c r="E467" s="101"/>
      <c r="F467" s="102"/>
      <c r="G467" s="103"/>
      <c r="H467" s="103"/>
      <c r="J467" s="104"/>
      <c r="K467" s="408"/>
      <c r="L467" s="105"/>
      <c r="M467" s="106"/>
      <c r="N467" s="107"/>
      <c r="O467" s="108"/>
    </row>
    <row r="468" spans="2:15" ht="14.1" customHeight="1">
      <c r="B468" s="100"/>
      <c r="C468" s="100"/>
      <c r="D468" s="100"/>
      <c r="E468" s="101"/>
      <c r="F468" s="102"/>
      <c r="G468" s="103"/>
      <c r="H468" s="103"/>
      <c r="J468" s="104"/>
      <c r="K468" s="408"/>
      <c r="L468" s="105"/>
      <c r="M468" s="106"/>
      <c r="N468" s="107"/>
      <c r="O468" s="108"/>
    </row>
    <row r="469" spans="2:15" ht="14.1" customHeight="1">
      <c r="B469" s="100"/>
      <c r="C469" s="100"/>
      <c r="D469" s="100"/>
      <c r="E469" s="101"/>
      <c r="F469" s="102"/>
      <c r="G469" s="103"/>
      <c r="H469" s="103"/>
      <c r="J469" s="104"/>
      <c r="K469" s="408"/>
      <c r="L469" s="105"/>
      <c r="M469" s="106"/>
      <c r="N469" s="107"/>
      <c r="O469" s="108"/>
    </row>
    <row r="470" spans="2:15" ht="14.1" customHeight="1">
      <c r="B470" s="100"/>
      <c r="C470" s="100"/>
      <c r="D470" s="100"/>
      <c r="E470" s="101"/>
      <c r="F470" s="102"/>
      <c r="G470" s="103"/>
      <c r="H470" s="103"/>
      <c r="J470" s="104"/>
      <c r="K470" s="408"/>
      <c r="L470" s="105"/>
      <c r="M470" s="106"/>
      <c r="N470" s="107"/>
      <c r="O470" s="108"/>
    </row>
    <row r="471" spans="2:15" ht="14.1" customHeight="1">
      <c r="B471" s="100"/>
      <c r="C471" s="100"/>
      <c r="D471" s="100"/>
      <c r="E471" s="101"/>
      <c r="F471" s="102"/>
      <c r="G471" s="103"/>
      <c r="H471" s="103"/>
      <c r="J471" s="104"/>
      <c r="K471" s="408"/>
      <c r="L471" s="105"/>
      <c r="M471" s="106"/>
      <c r="N471" s="107"/>
      <c r="O471" s="108"/>
    </row>
    <row r="472" spans="2:15" ht="14.1" customHeight="1">
      <c r="B472" s="100"/>
      <c r="C472" s="100"/>
      <c r="D472" s="100"/>
      <c r="E472" s="101"/>
      <c r="F472" s="102"/>
      <c r="G472" s="103"/>
      <c r="H472" s="103"/>
      <c r="J472" s="104"/>
      <c r="K472" s="408"/>
      <c r="L472" s="105"/>
      <c r="M472" s="106"/>
      <c r="N472" s="107"/>
      <c r="O472" s="108"/>
    </row>
    <row r="473" spans="2:15" ht="14.1" customHeight="1">
      <c r="B473" s="100"/>
      <c r="C473" s="100"/>
      <c r="D473" s="100"/>
      <c r="E473" s="101"/>
      <c r="F473" s="102"/>
      <c r="G473" s="103"/>
      <c r="H473" s="103"/>
      <c r="J473" s="104"/>
      <c r="K473" s="408"/>
      <c r="L473" s="105"/>
      <c r="M473" s="106"/>
      <c r="N473" s="107"/>
      <c r="O473" s="108"/>
    </row>
    <row r="474" spans="2:15" ht="14.1" customHeight="1">
      <c r="B474" s="100"/>
      <c r="C474" s="100"/>
      <c r="D474" s="100"/>
      <c r="E474" s="101"/>
      <c r="F474" s="102"/>
      <c r="G474" s="103"/>
      <c r="H474" s="103"/>
      <c r="J474" s="104"/>
      <c r="K474" s="408"/>
      <c r="L474" s="105"/>
      <c r="M474" s="106"/>
      <c r="N474" s="107"/>
      <c r="O474" s="108"/>
    </row>
    <row r="475" spans="2:15" ht="14.1" customHeight="1">
      <c r="B475" s="100"/>
      <c r="C475" s="100"/>
      <c r="D475" s="100"/>
      <c r="E475" s="101"/>
      <c r="F475" s="102"/>
      <c r="G475" s="103"/>
      <c r="H475" s="103"/>
      <c r="J475" s="104"/>
      <c r="K475" s="408"/>
      <c r="L475" s="105"/>
      <c r="M475" s="106"/>
      <c r="N475" s="107"/>
      <c r="O475" s="108"/>
    </row>
    <row r="476" spans="2:15" ht="14.1" customHeight="1">
      <c r="B476" s="100"/>
      <c r="C476" s="100"/>
      <c r="D476" s="100"/>
      <c r="E476" s="101"/>
      <c r="F476" s="102"/>
      <c r="G476" s="103"/>
      <c r="H476" s="103"/>
      <c r="J476" s="104"/>
      <c r="K476" s="408"/>
      <c r="L476" s="105"/>
      <c r="M476" s="106"/>
      <c r="N476" s="107"/>
      <c r="O476" s="108"/>
    </row>
    <row r="477" spans="2:15" ht="14.1" customHeight="1">
      <c r="B477" s="100"/>
      <c r="C477" s="100"/>
      <c r="D477" s="100"/>
      <c r="E477" s="101"/>
      <c r="F477" s="102"/>
      <c r="G477" s="103"/>
      <c r="H477" s="103"/>
      <c r="J477" s="104"/>
      <c r="K477" s="408"/>
      <c r="L477" s="105"/>
      <c r="M477" s="106"/>
      <c r="N477" s="107"/>
      <c r="O477" s="108"/>
    </row>
    <row r="478" spans="2:15" ht="14.1" customHeight="1">
      <c r="B478" s="100"/>
      <c r="C478" s="100"/>
      <c r="D478" s="100"/>
      <c r="E478" s="101"/>
      <c r="F478" s="102"/>
      <c r="G478" s="103"/>
      <c r="H478" s="103"/>
      <c r="J478" s="104"/>
      <c r="K478" s="408"/>
      <c r="L478" s="105"/>
      <c r="M478" s="106"/>
      <c r="N478" s="107"/>
      <c r="O478" s="108"/>
    </row>
    <row r="479" spans="2:15" ht="14.1" customHeight="1">
      <c r="B479" s="100"/>
      <c r="C479" s="100"/>
      <c r="D479" s="100"/>
      <c r="E479" s="101"/>
      <c r="F479" s="102"/>
      <c r="G479" s="103"/>
      <c r="H479" s="103"/>
      <c r="J479" s="104"/>
      <c r="K479" s="408"/>
      <c r="L479" s="105"/>
      <c r="M479" s="106"/>
      <c r="N479" s="107"/>
      <c r="O479" s="108"/>
    </row>
    <row r="480" spans="2:15" ht="14.1" customHeight="1">
      <c r="B480" s="100"/>
      <c r="C480" s="100"/>
      <c r="D480" s="100"/>
      <c r="E480" s="101"/>
      <c r="F480" s="102"/>
      <c r="G480" s="103"/>
      <c r="H480" s="103"/>
      <c r="J480" s="104"/>
      <c r="K480" s="408"/>
      <c r="L480" s="105"/>
      <c r="M480" s="106"/>
      <c r="N480" s="107"/>
      <c r="O480" s="108"/>
    </row>
    <row r="481" spans="2:15" ht="14.1" customHeight="1">
      <c r="B481" s="100"/>
      <c r="C481" s="100"/>
      <c r="D481" s="100"/>
      <c r="E481" s="101"/>
      <c r="F481" s="102"/>
      <c r="G481" s="103"/>
      <c r="H481" s="103"/>
      <c r="J481" s="104"/>
      <c r="K481" s="408"/>
      <c r="L481" s="105"/>
      <c r="M481" s="106"/>
      <c r="N481" s="107"/>
      <c r="O481" s="108"/>
    </row>
    <row r="482" spans="2:15" ht="14.1" customHeight="1">
      <c r="B482" s="100"/>
      <c r="C482" s="100"/>
      <c r="D482" s="100"/>
      <c r="E482" s="101"/>
      <c r="F482" s="102"/>
      <c r="G482" s="103"/>
      <c r="H482" s="103"/>
      <c r="J482" s="104"/>
      <c r="K482" s="408"/>
      <c r="L482" s="105"/>
      <c r="M482" s="106"/>
      <c r="N482" s="107"/>
      <c r="O482" s="108"/>
    </row>
    <row r="483" spans="2:15" ht="14.1" customHeight="1">
      <c r="B483" s="100"/>
      <c r="C483" s="100"/>
      <c r="D483" s="100"/>
      <c r="E483" s="101"/>
      <c r="F483" s="102"/>
      <c r="G483" s="103"/>
      <c r="H483" s="103"/>
      <c r="J483" s="104"/>
      <c r="K483" s="408"/>
      <c r="L483" s="105"/>
      <c r="M483" s="106"/>
      <c r="N483" s="107"/>
      <c r="O483" s="108"/>
    </row>
    <row r="484" spans="2:15" ht="14.1" customHeight="1">
      <c r="B484" s="100"/>
      <c r="C484" s="100"/>
      <c r="D484" s="100"/>
      <c r="E484" s="101"/>
      <c r="F484" s="102"/>
      <c r="G484" s="103"/>
      <c r="H484" s="103"/>
      <c r="J484" s="104"/>
      <c r="K484" s="408"/>
      <c r="L484" s="105"/>
      <c r="M484" s="106"/>
      <c r="N484" s="107"/>
      <c r="O484" s="108"/>
    </row>
    <row r="485" spans="2:15" ht="14.1" customHeight="1">
      <c r="B485" s="100"/>
      <c r="C485" s="100"/>
      <c r="D485" s="100"/>
      <c r="E485" s="101"/>
      <c r="F485" s="102"/>
      <c r="G485" s="103"/>
      <c r="H485" s="103"/>
      <c r="J485" s="104"/>
      <c r="K485" s="408"/>
      <c r="L485" s="105"/>
      <c r="M485" s="106"/>
      <c r="N485" s="107"/>
      <c r="O485" s="108"/>
    </row>
    <row r="486" spans="2:15" ht="14.1" customHeight="1">
      <c r="B486" s="100"/>
      <c r="C486" s="100"/>
      <c r="D486" s="100"/>
      <c r="E486" s="101"/>
      <c r="F486" s="102"/>
      <c r="G486" s="103"/>
      <c r="H486" s="103"/>
      <c r="J486" s="104"/>
      <c r="K486" s="408"/>
      <c r="L486" s="105"/>
      <c r="M486" s="106"/>
      <c r="N486" s="107"/>
      <c r="O486" s="108"/>
    </row>
    <row r="487" spans="2:15" ht="14.1" customHeight="1">
      <c r="B487" s="100"/>
      <c r="C487" s="100"/>
      <c r="D487" s="100"/>
      <c r="E487" s="101"/>
      <c r="F487" s="102"/>
      <c r="G487" s="103"/>
      <c r="H487" s="103"/>
      <c r="J487" s="104"/>
      <c r="K487" s="408"/>
      <c r="L487" s="105"/>
      <c r="M487" s="106"/>
      <c r="N487" s="107"/>
      <c r="O487" s="108"/>
    </row>
    <row r="488" spans="2:15" ht="14.1" customHeight="1">
      <c r="B488" s="100"/>
      <c r="C488" s="100"/>
      <c r="D488" s="100"/>
      <c r="E488" s="101"/>
      <c r="F488" s="102"/>
      <c r="G488" s="103"/>
      <c r="H488" s="103"/>
      <c r="J488" s="104"/>
      <c r="K488" s="408"/>
      <c r="L488" s="105"/>
      <c r="M488" s="106"/>
      <c r="N488" s="107"/>
      <c r="O488" s="108"/>
    </row>
    <row r="489" spans="2:15" ht="14.1" customHeight="1">
      <c r="B489" s="100"/>
      <c r="C489" s="100"/>
      <c r="D489" s="100"/>
      <c r="E489" s="101"/>
      <c r="F489" s="102"/>
      <c r="G489" s="103"/>
      <c r="H489" s="103"/>
      <c r="J489" s="104"/>
      <c r="K489" s="408"/>
      <c r="L489" s="105"/>
      <c r="M489" s="106"/>
      <c r="N489" s="107"/>
      <c r="O489" s="108"/>
    </row>
    <row r="490" spans="2:15" ht="14.1" customHeight="1">
      <c r="B490" s="100"/>
      <c r="C490" s="100"/>
      <c r="D490" s="100"/>
      <c r="E490" s="101"/>
      <c r="F490" s="102"/>
      <c r="G490" s="103"/>
      <c r="H490" s="103"/>
      <c r="J490" s="104"/>
      <c r="K490" s="408"/>
      <c r="L490" s="105"/>
      <c r="M490" s="106"/>
      <c r="N490" s="107"/>
      <c r="O490" s="108"/>
    </row>
    <row r="491" spans="2:15" ht="14.1" customHeight="1">
      <c r="B491" s="100"/>
      <c r="C491" s="100"/>
      <c r="D491" s="100"/>
      <c r="E491" s="101"/>
      <c r="F491" s="102"/>
      <c r="G491" s="103"/>
      <c r="H491" s="103"/>
      <c r="J491" s="104"/>
      <c r="K491" s="408"/>
      <c r="L491" s="105"/>
      <c r="M491" s="106"/>
      <c r="N491" s="107"/>
      <c r="O491" s="108"/>
    </row>
    <row r="492" spans="2:15" ht="14.1" customHeight="1">
      <c r="B492" s="100"/>
      <c r="C492" s="100"/>
      <c r="D492" s="100"/>
      <c r="E492" s="101"/>
      <c r="F492" s="102"/>
      <c r="G492" s="103"/>
      <c r="H492" s="103"/>
      <c r="J492" s="104"/>
      <c r="K492" s="408"/>
      <c r="L492" s="105"/>
      <c r="M492" s="106"/>
      <c r="N492" s="107"/>
      <c r="O492" s="108"/>
    </row>
    <row r="493" spans="2:15" ht="14.1" customHeight="1">
      <c r="B493" s="100"/>
      <c r="C493" s="100"/>
      <c r="D493" s="100"/>
      <c r="E493" s="101"/>
      <c r="F493" s="102"/>
      <c r="G493" s="103"/>
      <c r="H493" s="103"/>
      <c r="J493" s="104"/>
      <c r="K493" s="408"/>
      <c r="L493" s="105"/>
      <c r="M493" s="106"/>
      <c r="N493" s="107"/>
      <c r="O493" s="108"/>
    </row>
    <row r="494" spans="2:15" ht="14.1" customHeight="1">
      <c r="B494" s="100"/>
      <c r="C494" s="100"/>
      <c r="D494" s="100"/>
      <c r="E494" s="101"/>
      <c r="F494" s="102"/>
      <c r="G494" s="103"/>
      <c r="H494" s="103"/>
      <c r="J494" s="104"/>
      <c r="K494" s="408"/>
      <c r="L494" s="105"/>
      <c r="M494" s="106"/>
      <c r="N494" s="107"/>
      <c r="O494" s="108"/>
    </row>
    <row r="495" spans="2:15" ht="14.1" customHeight="1">
      <c r="B495" s="100"/>
      <c r="C495" s="100"/>
      <c r="D495" s="100"/>
      <c r="E495" s="101"/>
      <c r="F495" s="102"/>
      <c r="G495" s="103"/>
      <c r="H495" s="103"/>
      <c r="J495" s="104"/>
      <c r="K495" s="408"/>
      <c r="L495" s="105"/>
      <c r="M495" s="106"/>
      <c r="N495" s="107"/>
      <c r="O495" s="108"/>
    </row>
    <row r="496" spans="2:15" ht="14.1" customHeight="1">
      <c r="B496" s="100"/>
      <c r="C496" s="100"/>
      <c r="D496" s="100"/>
      <c r="E496" s="101"/>
      <c r="F496" s="102"/>
      <c r="G496" s="103"/>
      <c r="H496" s="103"/>
      <c r="J496" s="104"/>
      <c r="K496" s="408"/>
      <c r="L496" s="105"/>
      <c r="M496" s="106"/>
      <c r="N496" s="107"/>
      <c r="O496" s="108"/>
    </row>
    <row r="497" spans="2:15" ht="14.1" customHeight="1">
      <c r="B497" s="100"/>
      <c r="C497" s="100"/>
      <c r="D497" s="100"/>
      <c r="E497" s="101"/>
      <c r="F497" s="102"/>
      <c r="G497" s="103"/>
      <c r="H497" s="103"/>
      <c r="J497" s="104"/>
      <c r="K497" s="408"/>
      <c r="L497" s="105"/>
      <c r="M497" s="106"/>
      <c r="N497" s="107"/>
      <c r="O497" s="108"/>
    </row>
    <row r="498" spans="2:15" ht="14.1" customHeight="1">
      <c r="B498" s="100"/>
      <c r="C498" s="100"/>
      <c r="D498" s="100"/>
      <c r="E498" s="101"/>
      <c r="F498" s="102"/>
      <c r="G498" s="103"/>
      <c r="H498" s="103"/>
      <c r="J498" s="104"/>
      <c r="K498" s="408"/>
      <c r="L498" s="105"/>
      <c r="M498" s="106"/>
      <c r="N498" s="107"/>
      <c r="O498" s="108"/>
    </row>
    <row r="499" spans="2:15" ht="14.1" customHeight="1">
      <c r="B499" s="100"/>
      <c r="C499" s="100"/>
      <c r="D499" s="100"/>
      <c r="E499" s="101"/>
      <c r="F499" s="102"/>
      <c r="G499" s="103"/>
      <c r="H499" s="103"/>
      <c r="J499" s="104"/>
      <c r="K499" s="408"/>
      <c r="L499" s="105"/>
      <c r="M499" s="106"/>
      <c r="N499" s="107"/>
      <c r="O499" s="108"/>
    </row>
    <row r="500" spans="2:15" ht="14.1" customHeight="1">
      <c r="B500" s="100"/>
      <c r="C500" s="100"/>
      <c r="D500" s="100"/>
      <c r="E500" s="101"/>
      <c r="F500" s="102"/>
      <c r="G500" s="103"/>
      <c r="H500" s="103"/>
      <c r="J500" s="104"/>
      <c r="K500" s="408"/>
      <c r="L500" s="105"/>
      <c r="M500" s="106"/>
      <c r="N500" s="107"/>
      <c r="O500" s="108"/>
    </row>
    <row r="501" spans="2:15" ht="14.1" customHeight="1">
      <c r="B501" s="100"/>
      <c r="C501" s="100"/>
      <c r="D501" s="100"/>
      <c r="E501" s="101"/>
      <c r="F501" s="102"/>
      <c r="G501" s="103"/>
      <c r="H501" s="103"/>
      <c r="J501" s="104"/>
      <c r="K501" s="408"/>
      <c r="L501" s="105"/>
      <c r="M501" s="106"/>
      <c r="N501" s="107"/>
      <c r="O501" s="108"/>
    </row>
    <row r="502" spans="2:15" ht="14.1" customHeight="1">
      <c r="B502" s="100"/>
      <c r="C502" s="100"/>
      <c r="D502" s="100"/>
      <c r="E502" s="101"/>
      <c r="F502" s="102"/>
      <c r="G502" s="103"/>
      <c r="H502" s="103"/>
      <c r="J502" s="104"/>
      <c r="K502" s="408"/>
      <c r="L502" s="105"/>
      <c r="M502" s="106"/>
      <c r="N502" s="107"/>
      <c r="O502" s="108"/>
    </row>
    <row r="503" spans="2:15" ht="14.1" customHeight="1">
      <c r="B503" s="100"/>
      <c r="C503" s="100"/>
      <c r="D503" s="100"/>
      <c r="E503" s="101"/>
      <c r="F503" s="102"/>
      <c r="G503" s="103"/>
      <c r="H503" s="103"/>
      <c r="J503" s="104"/>
      <c r="K503" s="408"/>
      <c r="L503" s="105"/>
      <c r="M503" s="106"/>
      <c r="N503" s="107"/>
      <c r="O503" s="108"/>
    </row>
    <row r="504" spans="2:15" ht="14.1" customHeight="1">
      <c r="B504" s="100"/>
      <c r="C504" s="100"/>
      <c r="D504" s="100"/>
      <c r="E504" s="101"/>
      <c r="F504" s="102"/>
      <c r="G504" s="103"/>
      <c r="H504" s="103"/>
      <c r="J504" s="104"/>
      <c r="K504" s="408"/>
      <c r="L504" s="105"/>
      <c r="M504" s="106"/>
      <c r="N504" s="107"/>
      <c r="O504" s="108"/>
    </row>
    <row r="505" spans="2:15" ht="14.1" customHeight="1">
      <c r="B505" s="100"/>
      <c r="C505" s="100"/>
      <c r="D505" s="100"/>
      <c r="E505" s="101"/>
      <c r="F505" s="102"/>
      <c r="G505" s="103"/>
      <c r="H505" s="103"/>
      <c r="J505" s="104"/>
      <c r="K505" s="408"/>
      <c r="L505" s="105"/>
      <c r="M505" s="106"/>
      <c r="N505" s="107"/>
      <c r="O505" s="108"/>
    </row>
    <row r="506" spans="2:15" ht="14.1" customHeight="1">
      <c r="B506" s="100"/>
      <c r="C506" s="100"/>
      <c r="D506" s="100"/>
      <c r="E506" s="101"/>
      <c r="F506" s="102"/>
      <c r="G506" s="103"/>
      <c r="H506" s="103"/>
      <c r="J506" s="104"/>
      <c r="K506" s="408"/>
      <c r="L506" s="105"/>
      <c r="M506" s="106"/>
      <c r="N506" s="107"/>
      <c r="O506" s="108"/>
    </row>
    <row r="507" spans="2:15" ht="14.1" customHeight="1">
      <c r="B507" s="100"/>
      <c r="C507" s="100"/>
      <c r="D507" s="100"/>
      <c r="E507" s="101"/>
      <c r="F507" s="102"/>
      <c r="G507" s="103"/>
      <c r="H507" s="103"/>
      <c r="J507" s="104"/>
      <c r="K507" s="408"/>
      <c r="L507" s="105"/>
      <c r="M507" s="106"/>
      <c r="N507" s="107"/>
      <c r="O507" s="108"/>
    </row>
    <row r="508" spans="2:15" ht="14.1" customHeight="1">
      <c r="B508" s="100"/>
      <c r="C508" s="100"/>
      <c r="D508" s="100"/>
      <c r="E508" s="101"/>
      <c r="F508" s="102"/>
      <c r="G508" s="103"/>
      <c r="H508" s="103"/>
      <c r="J508" s="104"/>
      <c r="K508" s="408"/>
      <c r="L508" s="105"/>
      <c r="M508" s="106"/>
      <c r="N508" s="107"/>
      <c r="O508" s="108"/>
    </row>
    <row r="509" spans="2:15" ht="14.1" customHeight="1">
      <c r="B509" s="100"/>
      <c r="C509" s="100"/>
      <c r="D509" s="100"/>
      <c r="E509" s="101"/>
      <c r="F509" s="102"/>
      <c r="G509" s="103"/>
      <c r="H509" s="103"/>
      <c r="J509" s="104"/>
      <c r="K509" s="408"/>
      <c r="L509" s="105"/>
      <c r="M509" s="106"/>
      <c r="N509" s="107"/>
      <c r="O509" s="108"/>
    </row>
    <row r="510" spans="2:15" ht="14.1" customHeight="1">
      <c r="B510" s="100"/>
      <c r="C510" s="100"/>
      <c r="D510" s="100"/>
      <c r="E510" s="101"/>
      <c r="F510" s="102"/>
      <c r="G510" s="103"/>
      <c r="H510" s="103"/>
      <c r="J510" s="104"/>
      <c r="K510" s="408"/>
      <c r="L510" s="105"/>
      <c r="M510" s="106"/>
      <c r="N510" s="107"/>
      <c r="O510" s="108"/>
    </row>
    <row r="511" spans="2:15" ht="14.1" customHeight="1">
      <c r="B511" s="100"/>
      <c r="C511" s="100"/>
      <c r="D511" s="100"/>
      <c r="E511" s="101"/>
      <c r="F511" s="102"/>
      <c r="G511" s="103"/>
      <c r="H511" s="103"/>
      <c r="J511" s="104"/>
      <c r="K511" s="408"/>
      <c r="L511" s="105"/>
      <c r="M511" s="106"/>
      <c r="N511" s="107"/>
      <c r="O511" s="108"/>
    </row>
    <row r="512" spans="2:15" ht="14.1" customHeight="1">
      <c r="B512" s="100"/>
      <c r="C512" s="100"/>
      <c r="D512" s="100"/>
      <c r="E512" s="101"/>
      <c r="F512" s="102"/>
      <c r="G512" s="103"/>
      <c r="H512" s="103"/>
      <c r="J512" s="104"/>
      <c r="K512" s="408"/>
      <c r="L512" s="105"/>
      <c r="M512" s="106"/>
      <c r="N512" s="107"/>
      <c r="O512" s="108"/>
    </row>
    <row r="513" spans="2:15" ht="14.1" customHeight="1">
      <c r="B513" s="100"/>
      <c r="C513" s="100"/>
      <c r="D513" s="100"/>
      <c r="E513" s="101"/>
      <c r="F513" s="102"/>
      <c r="G513" s="103"/>
      <c r="H513" s="103"/>
      <c r="J513" s="104"/>
      <c r="K513" s="408"/>
      <c r="L513" s="105"/>
      <c r="M513" s="106"/>
      <c r="N513" s="107"/>
      <c r="O513" s="108"/>
    </row>
    <row r="514" spans="2:15" ht="14.1" customHeight="1">
      <c r="B514" s="100"/>
      <c r="C514" s="100"/>
      <c r="D514" s="100"/>
      <c r="E514" s="101"/>
      <c r="F514" s="102"/>
      <c r="G514" s="103"/>
      <c r="H514" s="103"/>
      <c r="J514" s="104"/>
      <c r="K514" s="408"/>
      <c r="L514" s="105"/>
      <c r="M514" s="106"/>
      <c r="N514" s="107"/>
      <c r="O514" s="108"/>
    </row>
    <row r="515" spans="2:15" ht="14.1" customHeight="1">
      <c r="B515" s="100"/>
      <c r="C515" s="100"/>
      <c r="D515" s="100"/>
      <c r="E515" s="101"/>
      <c r="F515" s="102"/>
      <c r="G515" s="103"/>
      <c r="H515" s="103"/>
      <c r="J515" s="104"/>
      <c r="K515" s="408"/>
      <c r="L515" s="105"/>
      <c r="M515" s="106"/>
      <c r="N515" s="107"/>
      <c r="O515" s="108"/>
    </row>
    <row r="516" spans="2:15" ht="14.1" customHeight="1">
      <c r="B516" s="100"/>
      <c r="C516" s="100"/>
      <c r="D516" s="100"/>
      <c r="E516" s="101"/>
      <c r="F516" s="102"/>
      <c r="G516" s="103"/>
      <c r="H516" s="103"/>
      <c r="J516" s="104"/>
      <c r="K516" s="408"/>
      <c r="L516" s="105"/>
      <c r="M516" s="106"/>
      <c r="N516" s="107"/>
      <c r="O516" s="108"/>
    </row>
    <row r="517" spans="2:15" ht="14.1" customHeight="1">
      <c r="B517" s="100"/>
      <c r="C517" s="100"/>
      <c r="D517" s="100"/>
      <c r="E517" s="101"/>
      <c r="F517" s="102"/>
      <c r="G517" s="103"/>
      <c r="H517" s="103"/>
      <c r="J517" s="104"/>
      <c r="K517" s="408"/>
      <c r="L517" s="105"/>
      <c r="M517" s="106"/>
      <c r="N517" s="107"/>
      <c r="O517" s="108"/>
    </row>
    <row r="518" spans="2:15" ht="14.1" customHeight="1">
      <c r="B518" s="100"/>
      <c r="C518" s="100"/>
      <c r="D518" s="100"/>
      <c r="E518" s="101"/>
      <c r="F518" s="102"/>
      <c r="G518" s="103"/>
      <c r="H518" s="103"/>
      <c r="J518" s="104"/>
      <c r="K518" s="408"/>
      <c r="L518" s="105"/>
      <c r="M518" s="106"/>
      <c r="N518" s="107"/>
      <c r="O518" s="108"/>
    </row>
    <row r="519" spans="2:15" ht="14.1" customHeight="1">
      <c r="B519" s="100"/>
      <c r="C519" s="100"/>
      <c r="D519" s="100"/>
      <c r="E519" s="101"/>
      <c r="F519" s="102"/>
      <c r="G519" s="103"/>
      <c r="H519" s="103"/>
      <c r="J519" s="104"/>
      <c r="K519" s="408"/>
      <c r="L519" s="105"/>
      <c r="M519" s="106"/>
      <c r="N519" s="107"/>
      <c r="O519" s="108"/>
    </row>
    <row r="520" spans="2:15" ht="14.1" customHeight="1">
      <c r="B520" s="100"/>
      <c r="C520" s="100"/>
      <c r="D520" s="100"/>
      <c r="E520" s="101"/>
      <c r="F520" s="102"/>
      <c r="G520" s="103"/>
      <c r="H520" s="103"/>
      <c r="J520" s="104"/>
      <c r="K520" s="408"/>
      <c r="L520" s="105"/>
      <c r="M520" s="106"/>
      <c r="N520" s="107"/>
      <c r="O520" s="108"/>
    </row>
    <row r="521" spans="2:15" ht="14.1" customHeight="1">
      <c r="B521" s="100"/>
      <c r="C521" s="100"/>
      <c r="D521" s="100"/>
      <c r="E521" s="101"/>
      <c r="F521" s="102"/>
      <c r="G521" s="103"/>
      <c r="H521" s="103"/>
      <c r="J521" s="104"/>
      <c r="K521" s="408"/>
      <c r="L521" s="105"/>
      <c r="M521" s="106"/>
      <c r="N521" s="107"/>
      <c r="O521" s="108"/>
    </row>
    <row r="522" spans="2:15" ht="14.1" customHeight="1">
      <c r="B522" s="100"/>
      <c r="C522" s="100"/>
      <c r="D522" s="100"/>
      <c r="E522" s="101"/>
      <c r="F522" s="102"/>
      <c r="G522" s="103"/>
      <c r="H522" s="103"/>
      <c r="J522" s="104"/>
      <c r="K522" s="408"/>
      <c r="L522" s="105"/>
      <c r="M522" s="106"/>
      <c r="N522" s="107"/>
      <c r="O522" s="108"/>
    </row>
    <row r="523" spans="2:15" ht="14.1" customHeight="1">
      <c r="B523" s="100"/>
      <c r="C523" s="100"/>
      <c r="D523" s="100"/>
      <c r="E523" s="101"/>
      <c r="F523" s="102"/>
      <c r="G523" s="103"/>
      <c r="H523" s="103"/>
      <c r="J523" s="104"/>
      <c r="K523" s="408"/>
      <c r="L523" s="105"/>
      <c r="M523" s="106"/>
      <c r="N523" s="107"/>
      <c r="O523" s="108"/>
    </row>
    <row r="524" spans="2:15" ht="14.1" customHeight="1">
      <c r="B524" s="100"/>
      <c r="C524" s="100"/>
      <c r="D524" s="100"/>
      <c r="E524" s="101"/>
      <c r="F524" s="102"/>
      <c r="G524" s="103"/>
      <c r="H524" s="103"/>
      <c r="J524" s="104"/>
      <c r="K524" s="408"/>
      <c r="L524" s="105"/>
      <c r="M524" s="106"/>
      <c r="N524" s="107"/>
      <c r="O524" s="108"/>
    </row>
    <row r="525" spans="2:15" ht="14.1" customHeight="1">
      <c r="B525" s="100"/>
      <c r="C525" s="100"/>
      <c r="D525" s="100"/>
      <c r="E525" s="101"/>
      <c r="F525" s="102"/>
      <c r="G525" s="103"/>
      <c r="H525" s="103"/>
      <c r="J525" s="104"/>
      <c r="K525" s="408"/>
      <c r="L525" s="105"/>
      <c r="M525" s="106"/>
      <c r="N525" s="107"/>
      <c r="O525" s="108"/>
    </row>
    <row r="526" spans="2:15" ht="14.1" customHeight="1">
      <c r="B526" s="100"/>
      <c r="C526" s="100"/>
      <c r="D526" s="100"/>
      <c r="E526" s="101"/>
      <c r="F526" s="102"/>
      <c r="G526" s="103"/>
      <c r="H526" s="103"/>
      <c r="J526" s="104"/>
      <c r="K526" s="408"/>
      <c r="L526" s="105"/>
      <c r="M526" s="106"/>
      <c r="N526" s="107"/>
      <c r="O526" s="108"/>
    </row>
    <row r="527" spans="2:15" ht="14.1" customHeight="1">
      <c r="B527" s="100"/>
      <c r="C527" s="100"/>
      <c r="D527" s="100"/>
      <c r="E527" s="101"/>
      <c r="F527" s="102"/>
      <c r="G527" s="103"/>
      <c r="H527" s="103"/>
      <c r="J527" s="104"/>
      <c r="K527" s="408"/>
      <c r="L527" s="105"/>
      <c r="M527" s="106"/>
      <c r="N527" s="107"/>
      <c r="O527" s="108"/>
    </row>
    <row r="528" spans="2:15" ht="14.1" customHeight="1">
      <c r="B528" s="100"/>
      <c r="C528" s="100"/>
      <c r="D528" s="100"/>
      <c r="E528" s="101"/>
      <c r="F528" s="102"/>
      <c r="G528" s="103"/>
      <c r="H528" s="103"/>
      <c r="J528" s="104"/>
      <c r="K528" s="408"/>
      <c r="L528" s="105"/>
      <c r="M528" s="106"/>
      <c r="N528" s="107"/>
      <c r="O528" s="108"/>
    </row>
    <row r="529" spans="2:15" ht="14.1" customHeight="1">
      <c r="B529" s="100"/>
      <c r="C529" s="100"/>
      <c r="D529" s="100"/>
      <c r="E529" s="101"/>
      <c r="F529" s="102"/>
      <c r="G529" s="103"/>
      <c r="H529" s="103"/>
      <c r="J529" s="104"/>
      <c r="K529" s="408"/>
      <c r="L529" s="105"/>
      <c r="M529" s="106"/>
      <c r="N529" s="107"/>
      <c r="O529" s="108"/>
    </row>
    <row r="530" spans="2:15" ht="14.1" customHeight="1">
      <c r="B530" s="100"/>
      <c r="C530" s="100"/>
      <c r="D530" s="100"/>
      <c r="E530" s="101"/>
      <c r="F530" s="102"/>
      <c r="G530" s="103"/>
      <c r="H530" s="103"/>
      <c r="J530" s="104"/>
      <c r="K530" s="408"/>
      <c r="L530" s="105"/>
      <c r="M530" s="106"/>
      <c r="N530" s="107"/>
      <c r="O530" s="108"/>
    </row>
    <row r="531" spans="2:15" ht="14.1" customHeight="1">
      <c r="B531" s="100"/>
      <c r="C531" s="100"/>
      <c r="D531" s="100"/>
      <c r="E531" s="101"/>
      <c r="F531" s="102"/>
      <c r="G531" s="103"/>
      <c r="H531" s="103"/>
      <c r="J531" s="104"/>
      <c r="K531" s="408"/>
      <c r="L531" s="105"/>
      <c r="M531" s="106"/>
      <c r="N531" s="107"/>
      <c r="O531" s="108"/>
    </row>
    <row r="532" spans="2:15" ht="14.1" customHeight="1">
      <c r="B532" s="100"/>
      <c r="C532" s="100"/>
      <c r="D532" s="100"/>
      <c r="E532" s="101"/>
      <c r="F532" s="102"/>
      <c r="G532" s="103"/>
      <c r="H532" s="103"/>
      <c r="J532" s="104"/>
      <c r="K532" s="408"/>
      <c r="L532" s="105"/>
      <c r="M532" s="106"/>
      <c r="N532" s="107"/>
      <c r="O532" s="108"/>
    </row>
    <row r="533" spans="2:15" ht="14.1" customHeight="1">
      <c r="B533" s="100"/>
      <c r="C533" s="100"/>
      <c r="D533" s="100"/>
      <c r="E533" s="101"/>
      <c r="F533" s="102"/>
      <c r="G533" s="103"/>
      <c r="H533" s="103"/>
      <c r="J533" s="104"/>
      <c r="K533" s="408"/>
      <c r="L533" s="105"/>
      <c r="M533" s="106"/>
      <c r="N533" s="107"/>
      <c r="O533" s="108"/>
    </row>
    <row r="534" spans="2:15" ht="14.1" customHeight="1">
      <c r="B534" s="100"/>
      <c r="C534" s="100"/>
      <c r="D534" s="100"/>
      <c r="E534" s="101"/>
      <c r="F534" s="102"/>
      <c r="G534" s="103"/>
      <c r="H534" s="103"/>
      <c r="J534" s="104"/>
      <c r="K534" s="408"/>
      <c r="L534" s="105"/>
      <c r="M534" s="106"/>
      <c r="N534" s="107"/>
      <c r="O534" s="108"/>
    </row>
    <row r="535" spans="2:15" ht="14.1" customHeight="1">
      <c r="B535" s="100"/>
      <c r="C535" s="100"/>
      <c r="D535" s="100"/>
      <c r="E535" s="101"/>
      <c r="F535" s="102"/>
      <c r="G535" s="103"/>
      <c r="H535" s="103"/>
      <c r="J535" s="104"/>
      <c r="K535" s="408"/>
      <c r="L535" s="105"/>
      <c r="M535" s="106"/>
      <c r="N535" s="107"/>
      <c r="O535" s="108"/>
    </row>
    <row r="536" spans="2:15" ht="14.1" customHeight="1">
      <c r="B536" s="100"/>
      <c r="C536" s="100"/>
      <c r="D536" s="100"/>
      <c r="E536" s="101"/>
      <c r="F536" s="102"/>
      <c r="G536" s="103"/>
      <c r="H536" s="103"/>
      <c r="J536" s="104"/>
      <c r="K536" s="408"/>
      <c r="L536" s="105"/>
      <c r="M536" s="106"/>
      <c r="N536" s="107"/>
      <c r="O536" s="108"/>
    </row>
    <row r="537" spans="2:15" ht="14.1" customHeight="1">
      <c r="B537" s="100"/>
      <c r="C537" s="100"/>
      <c r="D537" s="100"/>
      <c r="E537" s="101"/>
      <c r="F537" s="102"/>
      <c r="G537" s="103"/>
      <c r="H537" s="103"/>
      <c r="J537" s="104"/>
      <c r="K537" s="408"/>
      <c r="L537" s="105"/>
      <c r="M537" s="106"/>
      <c r="N537" s="107"/>
      <c r="O537" s="108"/>
    </row>
    <row r="538" spans="2:15" ht="14.1" customHeight="1">
      <c r="B538" s="100"/>
      <c r="C538" s="100"/>
      <c r="D538" s="100"/>
      <c r="E538" s="101"/>
      <c r="F538" s="102"/>
      <c r="G538" s="103"/>
      <c r="H538" s="103"/>
      <c r="J538" s="104"/>
      <c r="K538" s="408"/>
      <c r="L538" s="105"/>
      <c r="M538" s="106"/>
      <c r="N538" s="107"/>
      <c r="O538" s="108"/>
    </row>
    <row r="539" spans="2:15" ht="14.1" customHeight="1">
      <c r="B539" s="100"/>
      <c r="C539" s="100"/>
      <c r="D539" s="100"/>
      <c r="E539" s="101"/>
      <c r="F539" s="102"/>
      <c r="G539" s="103"/>
      <c r="H539" s="103"/>
      <c r="J539" s="104"/>
      <c r="K539" s="408"/>
      <c r="L539" s="105"/>
      <c r="M539" s="106"/>
      <c r="N539" s="107"/>
      <c r="O539" s="108"/>
    </row>
    <row r="540" spans="2:15" ht="14.1" customHeight="1">
      <c r="B540" s="100"/>
      <c r="C540" s="100"/>
      <c r="D540" s="100"/>
      <c r="E540" s="101"/>
      <c r="F540" s="102"/>
      <c r="G540" s="103"/>
      <c r="H540" s="103"/>
      <c r="J540" s="104"/>
      <c r="K540" s="408"/>
      <c r="L540" s="105"/>
      <c r="M540" s="106"/>
      <c r="N540" s="107"/>
      <c r="O540" s="108"/>
    </row>
    <row r="541" spans="2:15" ht="14.1" customHeight="1">
      <c r="B541" s="100"/>
      <c r="C541" s="100"/>
      <c r="D541" s="100"/>
      <c r="E541" s="101"/>
      <c r="F541" s="102"/>
      <c r="G541" s="103"/>
      <c r="H541" s="103"/>
      <c r="J541" s="104"/>
      <c r="K541" s="408"/>
      <c r="L541" s="105"/>
      <c r="M541" s="106"/>
      <c r="N541" s="107"/>
      <c r="O541" s="108"/>
    </row>
    <row r="542" spans="2:15" ht="14.1" customHeight="1">
      <c r="B542" s="100"/>
      <c r="C542" s="100"/>
      <c r="D542" s="100"/>
      <c r="E542" s="101"/>
      <c r="F542" s="102"/>
      <c r="G542" s="103"/>
      <c r="H542" s="103"/>
      <c r="J542" s="104"/>
      <c r="K542" s="408"/>
      <c r="L542" s="105"/>
      <c r="M542" s="106"/>
      <c r="N542" s="107"/>
      <c r="O542" s="108"/>
    </row>
    <row r="543" spans="2:15" ht="14.1" customHeight="1">
      <c r="B543" s="100"/>
      <c r="C543" s="100"/>
      <c r="D543" s="100"/>
      <c r="E543" s="101"/>
      <c r="F543" s="102"/>
      <c r="G543" s="103"/>
      <c r="H543" s="103"/>
      <c r="J543" s="104"/>
      <c r="K543" s="408"/>
      <c r="L543" s="105"/>
      <c r="M543" s="106"/>
      <c r="N543" s="107"/>
      <c r="O543" s="108"/>
    </row>
    <row r="544" spans="2:15" ht="14.1" customHeight="1">
      <c r="B544" s="100"/>
      <c r="C544" s="100"/>
      <c r="D544" s="100"/>
      <c r="E544" s="101"/>
      <c r="F544" s="102"/>
      <c r="G544" s="103"/>
      <c r="H544" s="103"/>
      <c r="J544" s="104"/>
      <c r="K544" s="408"/>
      <c r="L544" s="105"/>
      <c r="M544" s="106"/>
      <c r="N544" s="107"/>
      <c r="O544" s="108"/>
    </row>
    <row r="545" spans="2:15" ht="14.1" customHeight="1">
      <c r="B545" s="100"/>
      <c r="C545" s="100"/>
      <c r="D545" s="100"/>
      <c r="E545" s="101"/>
      <c r="F545" s="102"/>
      <c r="G545" s="103"/>
      <c r="H545" s="103"/>
      <c r="J545" s="104"/>
      <c r="K545" s="408"/>
      <c r="L545" s="105"/>
      <c r="M545" s="106"/>
      <c r="N545" s="107"/>
      <c r="O545" s="108"/>
    </row>
    <row r="546" spans="2:15" ht="14.1" customHeight="1">
      <c r="B546" s="100"/>
      <c r="C546" s="100"/>
      <c r="D546" s="100"/>
      <c r="E546" s="101"/>
      <c r="F546" s="102"/>
      <c r="G546" s="103"/>
      <c r="H546" s="103"/>
      <c r="J546" s="104"/>
      <c r="K546" s="408"/>
      <c r="L546" s="105"/>
      <c r="M546" s="106"/>
      <c r="N546" s="107"/>
      <c r="O546" s="108"/>
    </row>
    <row r="547" spans="2:15" ht="14.1" customHeight="1">
      <c r="B547" s="100"/>
      <c r="C547" s="100"/>
      <c r="D547" s="100"/>
      <c r="E547" s="101"/>
      <c r="F547" s="102"/>
      <c r="G547" s="103"/>
      <c r="H547" s="103"/>
      <c r="J547" s="104"/>
      <c r="K547" s="408"/>
      <c r="L547" s="105"/>
      <c r="M547" s="106"/>
      <c r="N547" s="107"/>
      <c r="O547" s="108"/>
    </row>
    <row r="548" spans="2:15" ht="14.1" customHeight="1">
      <c r="B548" s="100"/>
      <c r="C548" s="100"/>
      <c r="D548" s="100"/>
      <c r="E548" s="101"/>
      <c r="F548" s="102"/>
      <c r="G548" s="103"/>
      <c r="H548" s="103"/>
      <c r="J548" s="104"/>
      <c r="K548" s="408"/>
      <c r="L548" s="105"/>
      <c r="M548" s="106"/>
      <c r="N548" s="107"/>
      <c r="O548" s="108"/>
    </row>
    <row r="549" spans="2:15" ht="14.1" customHeight="1">
      <c r="B549" s="100"/>
      <c r="C549" s="100"/>
      <c r="D549" s="100"/>
      <c r="E549" s="101"/>
      <c r="F549" s="102"/>
      <c r="G549" s="103"/>
      <c r="H549" s="103"/>
      <c r="J549" s="104"/>
      <c r="K549" s="408"/>
      <c r="L549" s="105"/>
      <c r="M549" s="106"/>
      <c r="N549" s="107"/>
      <c r="O549" s="108"/>
    </row>
    <row r="550" spans="2:15" ht="14.1" customHeight="1">
      <c r="B550" s="100"/>
      <c r="C550" s="100"/>
      <c r="D550" s="100"/>
      <c r="E550" s="101"/>
      <c r="F550" s="102"/>
      <c r="G550" s="103"/>
      <c r="H550" s="103"/>
      <c r="J550" s="104"/>
      <c r="K550" s="408"/>
      <c r="L550" s="105"/>
      <c r="M550" s="106"/>
      <c r="N550" s="107"/>
      <c r="O550" s="108"/>
    </row>
    <row r="551" spans="2:15" ht="14.1" customHeight="1">
      <c r="B551" s="100"/>
      <c r="C551" s="100"/>
      <c r="D551" s="100"/>
      <c r="E551" s="101"/>
      <c r="F551" s="102"/>
      <c r="G551" s="103"/>
      <c r="H551" s="103"/>
      <c r="J551" s="104"/>
      <c r="K551" s="408"/>
      <c r="L551" s="105"/>
      <c r="M551" s="106"/>
      <c r="N551" s="107"/>
      <c r="O551" s="108"/>
    </row>
    <row r="552" spans="2:15" ht="14.1" customHeight="1">
      <c r="B552" s="100"/>
      <c r="C552" s="100"/>
      <c r="D552" s="100"/>
      <c r="E552" s="101"/>
      <c r="F552" s="102"/>
      <c r="G552" s="103"/>
      <c r="H552" s="103"/>
      <c r="J552" s="104"/>
      <c r="K552" s="408"/>
      <c r="L552" s="105"/>
      <c r="M552" s="106"/>
      <c r="N552" s="107"/>
      <c r="O552" s="108"/>
    </row>
    <row r="553" spans="2:15" ht="14.1" customHeight="1">
      <c r="B553" s="100"/>
      <c r="C553" s="100"/>
      <c r="D553" s="100"/>
      <c r="E553" s="101"/>
      <c r="F553" s="102"/>
      <c r="G553" s="103"/>
      <c r="H553" s="103"/>
      <c r="J553" s="104"/>
      <c r="K553" s="408"/>
      <c r="L553" s="105"/>
      <c r="M553" s="106"/>
      <c r="N553" s="107"/>
      <c r="O553" s="108"/>
    </row>
    <row r="554" spans="2:15" ht="14.1" customHeight="1">
      <c r="B554" s="100"/>
      <c r="C554" s="100"/>
      <c r="D554" s="100"/>
      <c r="E554" s="101"/>
      <c r="F554" s="102"/>
      <c r="G554" s="103"/>
      <c r="H554" s="103"/>
      <c r="J554" s="104"/>
      <c r="K554" s="408"/>
      <c r="L554" s="105"/>
      <c r="M554" s="106"/>
      <c r="N554" s="107"/>
      <c r="O554" s="108"/>
    </row>
    <row r="555" spans="2:15" ht="14.1" customHeight="1">
      <c r="B555" s="100"/>
      <c r="C555" s="100"/>
      <c r="D555" s="100"/>
      <c r="E555" s="101"/>
      <c r="F555" s="102"/>
      <c r="G555" s="103"/>
      <c r="H555" s="103"/>
      <c r="J555" s="104"/>
      <c r="K555" s="408"/>
      <c r="L555" s="105"/>
      <c r="M555" s="106"/>
      <c r="N555" s="107"/>
      <c r="O555" s="108"/>
    </row>
    <row r="556" spans="2:15" ht="14.1" customHeight="1">
      <c r="B556" s="100"/>
      <c r="C556" s="100"/>
      <c r="D556" s="100"/>
      <c r="E556" s="101"/>
      <c r="F556" s="102"/>
      <c r="G556" s="103"/>
      <c r="H556" s="103"/>
      <c r="J556" s="104"/>
      <c r="K556" s="408"/>
      <c r="L556" s="105"/>
      <c r="M556" s="106"/>
      <c r="N556" s="107"/>
      <c r="O556" s="108"/>
    </row>
    <row r="557" spans="2:15" ht="14.1" customHeight="1">
      <c r="B557" s="100"/>
      <c r="C557" s="100"/>
      <c r="D557" s="100"/>
      <c r="E557" s="101"/>
      <c r="F557" s="102"/>
      <c r="G557" s="103"/>
      <c r="H557" s="103"/>
      <c r="J557" s="104"/>
      <c r="K557" s="408"/>
      <c r="L557" s="105"/>
      <c r="M557" s="106"/>
      <c r="N557" s="107"/>
      <c r="O557" s="108"/>
    </row>
    <row r="558" spans="2:15" ht="14.1" customHeight="1">
      <c r="B558" s="100"/>
      <c r="C558" s="100"/>
      <c r="D558" s="100"/>
      <c r="E558" s="101"/>
      <c r="F558" s="102"/>
      <c r="G558" s="103"/>
      <c r="H558" s="103"/>
      <c r="J558" s="104"/>
      <c r="K558" s="408"/>
      <c r="L558" s="105"/>
      <c r="M558" s="106"/>
      <c r="N558" s="107"/>
      <c r="O558" s="108"/>
    </row>
    <row r="559" spans="2:15" ht="14.1" customHeight="1">
      <c r="B559" s="100"/>
      <c r="C559" s="100"/>
      <c r="D559" s="100"/>
      <c r="E559" s="101"/>
      <c r="F559" s="102"/>
      <c r="G559" s="103"/>
      <c r="H559" s="103"/>
      <c r="J559" s="104"/>
      <c r="K559" s="408"/>
      <c r="L559" s="105"/>
      <c r="M559" s="106"/>
      <c r="N559" s="107"/>
      <c r="O559" s="108"/>
    </row>
    <row r="560" spans="2:15" ht="14.1" customHeight="1">
      <c r="B560" s="100"/>
      <c r="C560" s="100"/>
      <c r="D560" s="100"/>
      <c r="E560" s="101"/>
      <c r="F560" s="102"/>
      <c r="G560" s="103"/>
      <c r="H560" s="103"/>
      <c r="J560" s="104"/>
      <c r="K560" s="408"/>
      <c r="L560" s="105"/>
      <c r="M560" s="106"/>
      <c r="N560" s="107"/>
      <c r="O560" s="108"/>
    </row>
    <row r="561" spans="2:15" ht="14.1" customHeight="1">
      <c r="B561" s="100"/>
      <c r="C561" s="100"/>
      <c r="D561" s="100"/>
      <c r="E561" s="101"/>
      <c r="F561" s="102"/>
      <c r="G561" s="103"/>
      <c r="H561" s="103"/>
      <c r="J561" s="104"/>
      <c r="K561" s="408"/>
      <c r="L561" s="105"/>
      <c r="M561" s="106"/>
      <c r="N561" s="107"/>
      <c r="O561" s="108"/>
    </row>
  </sheetData>
  <autoFilter ref="B9:Q284" xr:uid="{00000000-0009-0000-0000-000004000000}">
    <filterColumn colId="0">
      <filters>
        <filter val="Gymzaal Diamant loc. Windroos"/>
        <filter val="Gymzaal Madeweg"/>
        <filter val="Opslag Begraafplaats MA"/>
      </filters>
    </filterColumn>
  </autoFilter>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5" manualBreakCount="5">
    <brk id="55" min="1" max="21" man="1"/>
    <brk id="105" min="1" max="21" man="1"/>
    <brk id="168" min="1" max="21" man="1"/>
    <brk id="217" min="1" max="21" man="1"/>
    <brk id="267"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21" activePane="bottomLeft" state="frozen"/>
      <selection activeCell="H18" sqref="H18"/>
      <selection pane="bottomLeft" activeCell="E46" sqref="E46"/>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309" t="s">
        <v>23</v>
      </c>
      <c r="B1" s="110"/>
      <c r="C1" s="2"/>
      <c r="D1" s="2"/>
      <c r="E1" s="2"/>
      <c r="F1" s="2"/>
      <c r="G1" s="2"/>
    </row>
    <row r="2" spans="1:8">
      <c r="A2" s="2"/>
      <c r="B2" s="2"/>
      <c r="C2" s="2"/>
      <c r="D2" s="2"/>
      <c r="E2" s="2"/>
      <c r="F2" s="2"/>
      <c r="G2" s="2"/>
    </row>
    <row r="3" spans="1:8" ht="15">
      <c r="A3" s="28" t="str">
        <f>'2-Kosten per locatie'!B3</f>
        <v>Naam opdrachtgever</v>
      </c>
      <c r="B3" s="55" t="str">
        <f>'2-Kosten per locatie'!C3</f>
        <v>Gemeente Westland</v>
      </c>
      <c r="C3" s="2"/>
      <c r="D3" s="2"/>
      <c r="E3" s="356"/>
      <c r="F3" s="2"/>
      <c r="G3" s="2"/>
    </row>
    <row r="4" spans="1:8" ht="15">
      <c r="A4" s="28" t="str">
        <f>'2-Kosten per locatie'!B4</f>
        <v>Calculatie onderdeel</v>
      </c>
      <c r="B4" s="55" t="str">
        <f ca="1">MID(CELL("bestandsnaam",$C$9),SEARCH("]",CELL("bestandsnaam",$C$9),1)+1,256)</f>
        <v>5-Premies en opslagen</v>
      </c>
      <c r="C4" s="111"/>
      <c r="D4" s="112"/>
      <c r="E4" s="5"/>
      <c r="F4" s="5"/>
      <c r="G4" s="5"/>
    </row>
    <row r="5" spans="1:8" ht="15">
      <c r="A5" s="28" t="str">
        <f>'2-Kosten per locatie'!B5</f>
        <v>Gebouw/plaats</v>
      </c>
      <c r="B5" s="55" t="str">
        <f>'2-Kosten per locatie'!C5</f>
        <v>Westland</v>
      </c>
      <c r="C5" s="28"/>
      <c r="D5" s="10"/>
      <c r="E5" s="113"/>
      <c r="F5" s="6"/>
      <c r="G5" s="5"/>
    </row>
    <row r="6" spans="1:8" ht="15">
      <c r="A6" s="28" t="str">
        <f>'2-Kosten per locatie'!B6</f>
        <v>Referentie nummer</v>
      </c>
      <c r="B6" s="55" t="str">
        <f>'2-Kosten per locatie'!C6</f>
        <v>GemWL-EA-MvD/SW-2023</v>
      </c>
      <c r="C6" s="59"/>
      <c r="D6" s="10"/>
      <c r="E6" s="361"/>
      <c r="F6" s="360"/>
      <c r="G6" s="362"/>
      <c r="H6" s="363"/>
    </row>
    <row r="7" spans="1:8" ht="15">
      <c r="A7" s="28" t="str">
        <f>'2-Kosten per locatie'!B7</f>
        <v>Naam dienstverlener</v>
      </c>
      <c r="B7" s="55">
        <f>'2-Kosten per locatie'!C7</f>
        <v>0</v>
      </c>
      <c r="C7" s="59"/>
      <c r="D7" s="10"/>
      <c r="E7" s="113"/>
      <c r="F7" s="6"/>
      <c r="G7" s="5"/>
    </row>
    <row r="8" spans="1:8" ht="15">
      <c r="A8" s="28" t="str">
        <f>'2-Kosten per locatie'!B8</f>
        <v>Prijspeil</v>
      </c>
      <c r="B8" s="474">
        <f>'2-Kosten per locatie'!C8</f>
        <v>45474</v>
      </c>
      <c r="C8" s="113"/>
      <c r="D8" s="113"/>
      <c r="E8" s="113"/>
      <c r="F8" s="6"/>
      <c r="G8" s="5"/>
    </row>
    <row r="9" spans="1:8" ht="15">
      <c r="A9" s="114"/>
      <c r="B9" s="113"/>
      <c r="C9" s="113"/>
      <c r="D9" s="113"/>
      <c r="E9" s="113"/>
      <c r="F9" s="6"/>
      <c r="G9" s="5"/>
    </row>
    <row r="10" spans="1:8" ht="17.399999999999999">
      <c r="A10" s="145" t="s">
        <v>4</v>
      </c>
      <c r="B10" s="146"/>
      <c r="C10" s="147"/>
      <c r="D10" s="113"/>
      <c r="E10" s="113"/>
      <c r="F10" s="6"/>
      <c r="G10" s="5"/>
    </row>
    <row r="11" spans="1:8">
      <c r="A11" s="115"/>
      <c r="B11" s="4"/>
      <c r="C11" s="4"/>
      <c r="D11" s="113"/>
      <c r="E11" s="113"/>
      <c r="F11" s="5"/>
      <c r="G11" s="5"/>
    </row>
    <row r="12" spans="1:8">
      <c r="A12" s="116"/>
      <c r="B12" s="82"/>
      <c r="C12" s="117" t="s">
        <v>36</v>
      </c>
      <c r="D12" s="113"/>
      <c r="E12" s="113"/>
      <c r="F12" s="6"/>
      <c r="G12" s="5"/>
    </row>
    <row r="13" spans="1:8">
      <c r="A13" s="118" t="s">
        <v>77</v>
      </c>
      <c r="B13" s="82"/>
      <c r="C13" s="310"/>
      <c r="D13" s="113"/>
      <c r="E13" s="113"/>
      <c r="F13" s="119"/>
      <c r="G13" s="5"/>
    </row>
    <row r="14" spans="1:8">
      <c r="A14" s="118" t="s">
        <v>171</v>
      </c>
      <c r="B14" s="82"/>
      <c r="C14" s="310"/>
      <c r="D14" s="113"/>
      <c r="E14" s="113"/>
      <c r="F14" s="119"/>
      <c r="G14" s="5"/>
    </row>
    <row r="15" spans="1:8">
      <c r="A15" s="118" t="s">
        <v>78</v>
      </c>
      <c r="B15" s="82"/>
      <c r="C15" s="310"/>
      <c r="D15" s="113"/>
      <c r="E15" s="113"/>
      <c r="F15" s="119"/>
      <c r="G15" s="5"/>
    </row>
    <row r="16" spans="1:8">
      <c r="A16" s="120" t="s">
        <v>9</v>
      </c>
      <c r="B16" s="121"/>
      <c r="C16" s="122">
        <f>SUM(C13:C15)</f>
        <v>0</v>
      </c>
      <c r="D16" s="113"/>
      <c r="E16" s="113"/>
      <c r="F16" s="5"/>
    </row>
    <row r="17" spans="1:7">
      <c r="A17" s="120"/>
      <c r="B17" s="121"/>
      <c r="C17" s="122"/>
      <c r="D17" s="113"/>
      <c r="E17" s="113"/>
      <c r="F17" s="5"/>
    </row>
    <row r="18" spans="1:7">
      <c r="A18" s="540" t="s">
        <v>79</v>
      </c>
      <c r="B18" s="541"/>
      <c r="C18" s="310"/>
      <c r="D18" s="113"/>
      <c r="E18" s="113"/>
      <c r="F18" s="5"/>
    </row>
    <row r="19" spans="1:7">
      <c r="A19" s="367" t="s">
        <v>197</v>
      </c>
      <c r="B19" s="365"/>
      <c r="C19" s="366"/>
      <c r="D19" s="113"/>
      <c r="E19" s="113"/>
      <c r="F19" s="5"/>
    </row>
    <row r="20" spans="1:7">
      <c r="A20" s="540" t="s">
        <v>80</v>
      </c>
      <c r="B20" s="541"/>
      <c r="C20" s="310"/>
      <c r="D20" s="113"/>
      <c r="E20" s="113"/>
      <c r="F20" s="5"/>
    </row>
    <row r="21" spans="1:7">
      <c r="A21" s="540" t="s">
        <v>32</v>
      </c>
      <c r="B21" s="541"/>
      <c r="C21" s="123" t="e">
        <f>C34</f>
        <v>#DIV/0!</v>
      </c>
      <c r="D21" s="113"/>
      <c r="E21" s="113"/>
      <c r="F21" s="5"/>
    </row>
    <row r="22" spans="1:7">
      <c r="A22" s="540" t="s">
        <v>65</v>
      </c>
      <c r="B22" s="541"/>
      <c r="C22" s="310"/>
      <c r="D22" s="113"/>
      <c r="E22" s="113"/>
      <c r="F22" s="5"/>
    </row>
    <row r="23" spans="1:7">
      <c r="A23" s="540" t="s">
        <v>188</v>
      </c>
      <c r="B23" s="541"/>
      <c r="C23" s="310"/>
      <c r="D23" s="113"/>
      <c r="E23" s="113"/>
      <c r="F23" s="5"/>
    </row>
    <row r="24" spans="1:7">
      <c r="A24" s="542" t="s">
        <v>64</v>
      </c>
      <c r="B24" s="543"/>
      <c r="C24" s="124" t="e">
        <f>SUM(C16:C23)</f>
        <v>#DIV/0!</v>
      </c>
      <c r="D24" s="113"/>
      <c r="E24" s="113"/>
      <c r="F24" s="5"/>
    </row>
    <row r="25" spans="1:7">
      <c r="A25" s="125"/>
      <c r="B25" s="112"/>
      <c r="C25" s="8"/>
      <c r="D25" s="113"/>
      <c r="E25" s="113"/>
      <c r="F25" s="9"/>
      <c r="G25" s="5"/>
    </row>
    <row r="26" spans="1:7" ht="17.399999999999999">
      <c r="A26" s="145" t="s">
        <v>58</v>
      </c>
      <c r="B26" s="146"/>
      <c r="C26" s="147"/>
      <c r="D26" s="113"/>
      <c r="E26" s="113"/>
      <c r="F26" s="6"/>
      <c r="G26" s="5"/>
    </row>
    <row r="27" spans="1:7">
      <c r="A27" s="115"/>
      <c r="B27" s="4"/>
      <c r="C27" s="4"/>
      <c r="D27" s="113"/>
      <c r="E27" s="113"/>
      <c r="F27" s="5"/>
      <c r="G27" s="5"/>
    </row>
    <row r="28" spans="1:7">
      <c r="A28" s="4"/>
      <c r="B28" s="4"/>
      <c r="C28" s="126" t="s">
        <v>16</v>
      </c>
      <c r="D28" s="113"/>
      <c r="E28" s="113"/>
      <c r="F28" s="5"/>
      <c r="G28" s="5"/>
    </row>
    <row r="29" spans="1:7">
      <c r="A29" s="118" t="s">
        <v>20</v>
      </c>
      <c r="B29" s="82"/>
      <c r="C29" s="127">
        <f>'6-Opbouw uurtarief productie'!E21</f>
        <v>0</v>
      </c>
      <c r="D29" s="113"/>
      <c r="E29" s="113"/>
      <c r="G29" s="5"/>
    </row>
    <row r="30" spans="1:7">
      <c r="A30" s="118" t="s">
        <v>46</v>
      </c>
      <c r="B30" s="342" t="s">
        <v>175</v>
      </c>
      <c r="C30" s="311"/>
      <c r="D30" s="113"/>
      <c r="E30" s="113"/>
      <c r="F30" s="6"/>
      <c r="G30" s="5"/>
    </row>
    <row r="31" spans="1:7">
      <c r="A31" s="118" t="s">
        <v>41</v>
      </c>
      <c r="B31" s="82"/>
      <c r="C31" s="128">
        <f>C29+C30</f>
        <v>0</v>
      </c>
      <c r="D31" s="113"/>
      <c r="E31" s="113"/>
      <c r="F31" s="6"/>
      <c r="G31" s="5"/>
    </row>
    <row r="32" spans="1:7">
      <c r="A32" s="129" t="s">
        <v>0</v>
      </c>
      <c r="B32" s="130"/>
      <c r="C32" s="312"/>
      <c r="E32" s="131"/>
      <c r="F32" s="6"/>
      <c r="G32" s="5"/>
    </row>
    <row r="33" spans="1:7">
      <c r="A33" s="115"/>
      <c r="B33" s="132"/>
      <c r="C33" s="133"/>
      <c r="E33" s="4"/>
      <c r="F33" s="5"/>
      <c r="G33" s="5"/>
    </row>
    <row r="34" spans="1:7">
      <c r="A34" s="281" t="s">
        <v>42</v>
      </c>
      <c r="B34" s="223"/>
      <c r="C34" s="282" t="e">
        <f>(C31/C29)*C32</f>
        <v>#DIV/0!</v>
      </c>
      <c r="E34" s="134"/>
      <c r="F34" s="6"/>
      <c r="G34" s="135"/>
    </row>
    <row r="35" spans="1:7">
      <c r="A35" s="115"/>
      <c r="B35" s="4"/>
      <c r="C35" s="4"/>
      <c r="E35" s="134"/>
      <c r="F35" s="6"/>
      <c r="G35" s="5"/>
    </row>
    <row r="36" spans="1:7" ht="17.399999999999999">
      <c r="A36" s="148" t="s">
        <v>202</v>
      </c>
      <c r="B36" s="149"/>
      <c r="C36" s="150"/>
      <c r="E36" s="134"/>
      <c r="F36" s="6"/>
      <c r="G36" s="5"/>
    </row>
    <row r="37" spans="1:7">
      <c r="A37" s="125"/>
      <c r="B37" s="112"/>
      <c r="C37" s="8"/>
      <c r="E37" s="134"/>
      <c r="F37" s="6"/>
      <c r="G37" s="5"/>
    </row>
    <row r="38" spans="1:7">
      <c r="A38" s="125"/>
      <c r="B38" s="294" t="s">
        <v>69</v>
      </c>
      <c r="C38" s="8"/>
      <c r="E38" s="134"/>
      <c r="F38" s="6"/>
      <c r="G38" s="5"/>
    </row>
    <row r="39" spans="1:7">
      <c r="A39" s="136" t="s">
        <v>6</v>
      </c>
      <c r="B39" s="370">
        <v>365</v>
      </c>
      <c r="C39" s="8"/>
      <c r="E39" s="134"/>
      <c r="F39" s="6"/>
      <c r="G39" s="11"/>
    </row>
    <row r="40" spans="1:7">
      <c r="A40" s="136" t="s">
        <v>5</v>
      </c>
      <c r="B40" s="370">
        <v>104</v>
      </c>
      <c r="C40" s="8"/>
      <c r="E40" s="134"/>
      <c r="F40" s="6"/>
      <c r="G40" s="11"/>
    </row>
    <row r="41" spans="1:7">
      <c r="A41" s="283" t="s">
        <v>7</v>
      </c>
      <c r="B41" s="284">
        <f>B39-B40</f>
        <v>261</v>
      </c>
      <c r="C41" s="8"/>
      <c r="E41" s="134"/>
      <c r="F41" s="6"/>
      <c r="G41" s="7"/>
    </row>
    <row r="42" spans="1:7">
      <c r="A42" s="137"/>
      <c r="B42" s="40"/>
      <c r="C42" s="8"/>
      <c r="E42" s="134"/>
      <c r="F42" s="6"/>
      <c r="G42" s="7"/>
    </row>
    <row r="43" spans="1:7">
      <c r="A43" s="136" t="s">
        <v>28</v>
      </c>
      <c r="B43" s="313"/>
      <c r="C43" s="8"/>
      <c r="E43" s="134"/>
      <c r="F43" s="6"/>
      <c r="G43" s="7"/>
    </row>
    <row r="44" spans="1:7">
      <c r="A44" s="136" t="s">
        <v>19</v>
      </c>
      <c r="B44" s="313"/>
      <c r="C44" s="8"/>
      <c r="E44" s="134"/>
      <c r="F44" s="6"/>
      <c r="G44" s="7"/>
    </row>
    <row r="45" spans="1:7">
      <c r="A45" s="136" t="s">
        <v>38</v>
      </c>
      <c r="B45" s="313"/>
      <c r="C45" s="8"/>
      <c r="E45" s="134"/>
      <c r="F45" s="6"/>
      <c r="G45" s="7"/>
    </row>
    <row r="46" spans="1:7">
      <c r="A46" s="136" t="s">
        <v>44</v>
      </c>
      <c r="B46" s="313"/>
      <c r="C46" s="8"/>
      <c r="E46" s="134"/>
      <c r="F46" s="6"/>
      <c r="G46" s="7"/>
    </row>
    <row r="47" spans="1:7">
      <c r="A47" s="283" t="s">
        <v>25</v>
      </c>
      <c r="B47" s="284">
        <f>B41-SUM(B43:B46)</f>
        <v>261</v>
      </c>
      <c r="C47" s="8"/>
      <c r="E47" s="134"/>
      <c r="F47" s="6"/>
      <c r="G47" s="7"/>
    </row>
    <row r="48" spans="1:7">
      <c r="A48" s="138"/>
      <c r="B48" s="40"/>
      <c r="C48" s="8"/>
      <c r="E48" s="134"/>
      <c r="F48" s="6"/>
      <c r="G48" s="7"/>
    </row>
    <row r="49" spans="1:7">
      <c r="A49" s="139" t="s">
        <v>59</v>
      </c>
      <c r="B49" s="140">
        <f>IF(B43=0,0,B43/$B$47)</f>
        <v>0</v>
      </c>
      <c r="C49" s="8"/>
      <c r="E49" s="134"/>
      <c r="F49" s="6"/>
      <c r="G49" s="7"/>
    </row>
    <row r="50" spans="1:7">
      <c r="A50" s="139" t="s">
        <v>19</v>
      </c>
      <c r="B50" s="140">
        <f>IF(B44=0,0,B44/$B$47)</f>
        <v>0</v>
      </c>
      <c r="C50" s="8"/>
      <c r="E50" s="134"/>
      <c r="F50" s="6"/>
      <c r="G50" s="7"/>
    </row>
    <row r="51" spans="1:7">
      <c r="A51" s="136" t="s">
        <v>38</v>
      </c>
      <c r="B51" s="140">
        <f>IF(B45=0,0,B45/$B$47)</f>
        <v>0</v>
      </c>
      <c r="C51" s="8"/>
      <c r="E51" s="134"/>
      <c r="F51" s="6"/>
      <c r="G51" s="7"/>
    </row>
    <row r="52" spans="1:7">
      <c r="A52" s="139" t="s">
        <v>44</v>
      </c>
      <c r="B52" s="140">
        <f>IF(B46=0,0,B46/$B$47)</f>
        <v>0</v>
      </c>
      <c r="C52" s="8"/>
      <c r="E52" s="134"/>
      <c r="F52" s="6"/>
      <c r="G52" s="12"/>
    </row>
    <row r="53" spans="1:7">
      <c r="A53" s="283" t="s">
        <v>66</v>
      </c>
      <c r="B53" s="285">
        <f>SUM(B49:B52)</f>
        <v>0</v>
      </c>
      <c r="C53" s="8"/>
      <c r="E53" s="134"/>
      <c r="F53" s="6"/>
      <c r="G53" s="13"/>
    </row>
    <row r="54" spans="1:7">
      <c r="A54" s="14"/>
      <c r="B54" s="14"/>
      <c r="C54" s="14"/>
      <c r="E54" s="134"/>
      <c r="F54" s="6"/>
      <c r="G54" s="2"/>
    </row>
    <row r="55" spans="1:7" ht="31.2" customHeight="1">
      <c r="A55" s="537" t="s">
        <v>203</v>
      </c>
      <c r="B55" s="538"/>
      <c r="C55" s="539"/>
      <c r="E55" s="134"/>
      <c r="F55" s="6"/>
      <c r="G55" s="2"/>
    </row>
    <row r="58" spans="1:7" ht="13.8">
      <c r="A58" s="141"/>
      <c r="B58" s="1"/>
    </row>
    <row r="59" spans="1:7" ht="13.8">
      <c r="A59" s="141"/>
      <c r="B59" s="1"/>
    </row>
    <row r="60" spans="1:7" ht="13.8">
      <c r="A60" s="141"/>
      <c r="B60" s="1"/>
    </row>
    <row r="61" spans="1:7" ht="13.8">
      <c r="A61" s="141"/>
      <c r="B61" s="1"/>
    </row>
    <row r="62" spans="1:7" ht="13.8">
      <c r="A62" s="142"/>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143"/>
    </row>
    <row r="71" spans="1:3" ht="13.8">
      <c r="A71" s="1"/>
      <c r="B71" s="1"/>
    </row>
    <row r="72" spans="1:3" ht="13.8">
      <c r="B72" s="1"/>
    </row>
    <row r="73" spans="1:3" ht="13.8">
      <c r="A73" s="1"/>
      <c r="B73" s="1"/>
      <c r="C73" s="1"/>
    </row>
    <row r="74" spans="1:3" ht="13.8">
      <c r="A74" s="144"/>
      <c r="B74" s="1"/>
      <c r="C74" s="144"/>
    </row>
    <row r="75" spans="1:3" ht="13.8">
      <c r="A75" s="1"/>
      <c r="B75" s="1"/>
      <c r="C75" s="1"/>
    </row>
    <row r="76" spans="1:3" ht="13.8">
      <c r="A76" s="1"/>
      <c r="B76" s="1"/>
      <c r="C76" s="1"/>
    </row>
    <row r="77" spans="1:3" ht="13.8">
      <c r="A77" s="1"/>
      <c r="B77" s="1"/>
      <c r="C77" s="1"/>
    </row>
    <row r="78" spans="1:3" ht="13.8">
      <c r="A78" s="144"/>
      <c r="B78" s="1"/>
      <c r="C78" s="144"/>
    </row>
    <row r="79" spans="1:3" ht="13.8">
      <c r="A79" s="144"/>
      <c r="B79" s="1"/>
      <c r="C79" s="144"/>
    </row>
    <row r="80" spans="1:3" ht="13.8">
      <c r="A80" s="144"/>
      <c r="B80" s="1"/>
      <c r="C80" s="144"/>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2"/>
  <sheetViews>
    <sheetView showGridLines="0" showZeros="0" showOutlineSymbols="0" zoomScale="90" zoomScaleNormal="90" zoomScalePageLayoutView="50" workbookViewId="0">
      <pane ySplit="10" topLeftCell="A11" activePane="bottomLeft" state="frozen"/>
      <selection activeCell="H18" sqref="H18"/>
      <selection pane="bottomLeft" activeCell="E37" sqref="B36:E37"/>
    </sheetView>
  </sheetViews>
  <sheetFormatPr defaultColWidth="11.44140625" defaultRowHeight="13.2"/>
  <cols>
    <col min="1" max="1" width="35.88671875" style="3" customWidth="1"/>
    <col min="2" max="2" width="23.332031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6384" width="11.44140625" style="3"/>
  </cols>
  <sheetData>
    <row r="1" spans="1:15" ht="12.75" customHeight="1">
      <c r="A1" s="309" t="s">
        <v>23</v>
      </c>
      <c r="B1" s="110"/>
      <c r="C1" s="2"/>
      <c r="D1" s="2"/>
      <c r="E1" s="2"/>
      <c r="F1" s="2"/>
      <c r="H1" s="547"/>
      <c r="I1" s="547"/>
      <c r="J1" s="547"/>
      <c r="K1" s="547"/>
      <c r="L1" s="547"/>
      <c r="M1" s="547"/>
      <c r="N1" s="547"/>
    </row>
    <row r="2" spans="1:15">
      <c r="A2" s="151"/>
      <c r="B2" s="152"/>
      <c r="C2" s="153"/>
      <c r="D2" s="152"/>
      <c r="E2" s="154"/>
      <c r="F2" s="155"/>
      <c r="H2" s="547"/>
      <c r="I2" s="547"/>
      <c r="J2" s="547"/>
      <c r="K2" s="547"/>
      <c r="L2" s="547"/>
      <c r="M2" s="547"/>
      <c r="N2" s="547"/>
    </row>
    <row r="3" spans="1:15" ht="14.25" customHeight="1">
      <c r="A3" s="206" t="str">
        <f>'2-Kosten per locatie'!B3</f>
        <v>Naam opdrachtgever</v>
      </c>
      <c r="B3" s="207" t="str">
        <f>'2-Kosten per locatie'!C3</f>
        <v>Gemeente Westland</v>
      </c>
      <c r="C3" s="208"/>
      <c r="D3" s="152"/>
      <c r="E3" s="373"/>
      <c r="F3" s="157"/>
      <c r="H3" s="547"/>
      <c r="I3" s="547"/>
      <c r="J3" s="547"/>
      <c r="K3" s="547"/>
      <c r="L3" s="547"/>
      <c r="M3" s="547"/>
      <c r="N3" s="547"/>
    </row>
    <row r="4" spans="1:15" ht="15.75" customHeight="1">
      <c r="A4" s="206" t="str">
        <f>'2-Kosten per locatie'!B4</f>
        <v>Calculatie onderdeel</v>
      </c>
      <c r="B4" s="209" t="str">
        <f ca="1">MID(CELL("bestandsnaam",$C$9),SEARCH("]",CELL("bestandsnaam",$C$9),1)+1,256)</f>
        <v>6-Opbouw uurtarief productie</v>
      </c>
      <c r="C4" s="210"/>
      <c r="D4" s="160"/>
      <c r="H4" s="547"/>
      <c r="I4" s="547"/>
      <c r="J4" s="547"/>
      <c r="K4" s="547"/>
      <c r="L4" s="547"/>
      <c r="M4" s="547"/>
      <c r="N4" s="547"/>
    </row>
    <row r="5" spans="1:15" ht="15">
      <c r="A5" s="206" t="str">
        <f>'2-Kosten per locatie'!B5</f>
        <v>Gebouw/plaats</v>
      </c>
      <c r="B5" s="207" t="str">
        <f>'2-Kosten per locatie'!C5</f>
        <v>Westland</v>
      </c>
      <c r="C5" s="210"/>
      <c r="D5" s="160"/>
      <c r="H5" s="547"/>
      <c r="I5" s="547"/>
      <c r="J5" s="547"/>
      <c r="K5" s="547"/>
      <c r="L5" s="547"/>
      <c r="M5" s="547"/>
      <c r="N5" s="547"/>
    </row>
    <row r="6" spans="1:15" ht="15">
      <c r="A6" s="206" t="str">
        <f>'2-Kosten per locatie'!B6</f>
        <v>Referentie nummer</v>
      </c>
      <c r="B6" s="207" t="str">
        <f>'2-Kosten per locatie'!C6</f>
        <v>GemWL-EA-MvD/SW-2023</v>
      </c>
      <c r="C6" s="210"/>
      <c r="D6" s="160"/>
      <c r="H6" s="161"/>
      <c r="I6" s="161"/>
      <c r="J6" s="161"/>
      <c r="K6" s="161"/>
      <c r="L6" s="161"/>
      <c r="M6" s="161"/>
      <c r="N6" s="161"/>
    </row>
    <row r="7" spans="1:15" ht="15">
      <c r="A7" s="206" t="str">
        <f>'2-Kosten per locatie'!B7</f>
        <v>Naam dienstverlener</v>
      </c>
      <c r="B7" s="207">
        <f>'2-Kosten per locatie'!C7</f>
        <v>0</v>
      </c>
      <c r="C7" s="210"/>
      <c r="D7" s="160"/>
      <c r="H7" s="161"/>
      <c r="I7" s="161"/>
      <c r="J7" s="161"/>
      <c r="K7" s="161"/>
      <c r="L7" s="161"/>
      <c r="M7" s="161"/>
      <c r="N7" s="161"/>
    </row>
    <row r="8" spans="1:15" ht="15">
      <c r="A8" s="206" t="str">
        <f>'2-Kosten per locatie'!B8</f>
        <v>Prijspeil</v>
      </c>
      <c r="B8" s="475">
        <f>'2-Kosten per locatie'!C8</f>
        <v>45474</v>
      </c>
      <c r="C8" s="210"/>
      <c r="D8" s="160"/>
      <c r="J8" s="161"/>
      <c r="K8" s="161"/>
      <c r="L8" s="161"/>
      <c r="M8" s="161"/>
      <c r="N8" s="161"/>
      <c r="O8" s="164"/>
    </row>
    <row r="9" spans="1:15" ht="15">
      <c r="A9" s="156"/>
      <c r="B9" s="158"/>
      <c r="C9" s="159"/>
      <c r="D9" s="160"/>
      <c r="E9" s="374"/>
      <c r="F9" s="162"/>
    </row>
    <row r="10" spans="1:15" s="164" customFormat="1" ht="30.75" customHeight="1">
      <c r="A10" s="211" t="s">
        <v>185</v>
      </c>
      <c r="B10" s="212"/>
      <c r="C10" s="213"/>
      <c r="D10" s="163"/>
      <c r="E10" s="545" t="s">
        <v>186</v>
      </c>
      <c r="F10" s="546"/>
      <c r="H10" s="214" t="s">
        <v>118</v>
      </c>
      <c r="I10" s="544" t="s">
        <v>615</v>
      </c>
      <c r="J10" s="544"/>
      <c r="K10" s="544"/>
      <c r="L10" s="544"/>
      <c r="M10" s="544"/>
      <c r="N10" s="544"/>
    </row>
    <row r="11" spans="1:15" ht="30" customHeight="1">
      <c r="A11" s="165"/>
      <c r="B11" s="166" t="s">
        <v>53</v>
      </c>
      <c r="C11" s="167" t="s">
        <v>53</v>
      </c>
      <c r="D11" s="160"/>
      <c r="E11" s="375"/>
      <c r="F11" s="168"/>
      <c r="H11" s="165"/>
      <c r="I11" s="345">
        <v>1</v>
      </c>
      <c r="J11" s="345">
        <v>2</v>
      </c>
      <c r="K11" s="345">
        <v>3</v>
      </c>
      <c r="L11" s="345">
        <v>4</v>
      </c>
      <c r="M11" s="345">
        <v>5</v>
      </c>
      <c r="N11" s="345">
        <v>6</v>
      </c>
    </row>
    <row r="12" spans="1:15">
      <c r="A12" s="165" t="s">
        <v>35</v>
      </c>
      <c r="B12" s="479" t="s">
        <v>248</v>
      </c>
      <c r="C12" s="170"/>
      <c r="D12" s="160"/>
      <c r="E12" s="376">
        <f>SUM(I40:N40)</f>
        <v>0</v>
      </c>
      <c r="F12" s="171"/>
      <c r="H12" s="165" t="s">
        <v>119</v>
      </c>
      <c r="I12" s="478"/>
      <c r="J12" s="478"/>
      <c r="K12" s="478"/>
      <c r="L12" s="478"/>
      <c r="M12" s="478"/>
      <c r="N12" s="478"/>
    </row>
    <row r="13" spans="1:15" ht="13.8">
      <c r="A13" s="165" t="s">
        <v>15</v>
      </c>
      <c r="B13" s="479" t="s">
        <v>248</v>
      </c>
      <c r="C13" s="172"/>
      <c r="D13" s="160"/>
      <c r="E13" s="377">
        <v>0</v>
      </c>
      <c r="F13" s="171"/>
      <c r="H13" s="165" t="s">
        <v>112</v>
      </c>
      <c r="I13" s="478"/>
      <c r="J13" s="478"/>
      <c r="K13" s="478"/>
      <c r="L13" s="478"/>
      <c r="M13" s="478"/>
      <c r="N13" s="478"/>
    </row>
    <row r="14" spans="1:15" ht="13.8">
      <c r="A14" s="173" t="s">
        <v>627</v>
      </c>
      <c r="B14" s="479"/>
      <c r="C14" s="175"/>
      <c r="D14" s="160"/>
      <c r="E14" s="377">
        <v>0</v>
      </c>
      <c r="F14" s="171"/>
      <c r="H14" s="165" t="s">
        <v>113</v>
      </c>
      <c r="I14" s="478"/>
      <c r="J14" s="478"/>
      <c r="K14" s="478"/>
      <c r="L14" s="478"/>
      <c r="M14" s="478"/>
      <c r="N14" s="478"/>
    </row>
    <row r="15" spans="1:15" ht="13.8">
      <c r="A15" s="286" t="s">
        <v>13</v>
      </c>
      <c r="B15" s="480"/>
      <c r="C15" s="287"/>
      <c r="D15" s="288"/>
      <c r="E15" s="378">
        <f>SUM(E12:E14)</f>
        <v>0</v>
      </c>
      <c r="F15" s="171"/>
      <c r="H15" s="165" t="s">
        <v>114</v>
      </c>
      <c r="I15" s="478"/>
      <c r="J15" s="478"/>
      <c r="K15" s="478"/>
      <c r="L15" s="478"/>
      <c r="M15" s="478"/>
      <c r="N15" s="478"/>
    </row>
    <row r="16" spans="1:15" ht="13.8">
      <c r="A16" s="173"/>
      <c r="B16" s="481"/>
      <c r="C16" s="177"/>
      <c r="D16" s="160"/>
      <c r="E16" s="379"/>
      <c r="F16" s="171"/>
      <c r="H16" s="165" t="s">
        <v>115</v>
      </c>
      <c r="I16" s="478"/>
      <c r="J16" s="478"/>
      <c r="K16" s="478"/>
      <c r="L16" s="478"/>
      <c r="M16" s="478"/>
      <c r="N16" s="478"/>
    </row>
    <row r="17" spans="1:15" ht="13.8">
      <c r="A17" s="178" t="s">
        <v>49</v>
      </c>
      <c r="B17" s="479" t="s">
        <v>248</v>
      </c>
      <c r="C17" s="314">
        <v>0</v>
      </c>
      <c r="D17" s="160"/>
      <c r="E17" s="380">
        <f>$C17*E15</f>
        <v>0</v>
      </c>
      <c r="F17" s="171"/>
      <c r="H17" s="165" t="s">
        <v>116</v>
      </c>
      <c r="I17" s="478"/>
      <c r="J17" s="478"/>
      <c r="K17" s="478"/>
      <c r="L17" s="478"/>
      <c r="M17" s="478"/>
      <c r="N17" s="478"/>
    </row>
    <row r="18" spans="1:15" ht="13.8">
      <c r="A18" s="178" t="s">
        <v>75</v>
      </c>
      <c r="B18" s="479" t="s">
        <v>248</v>
      </c>
      <c r="C18" s="314">
        <v>0</v>
      </c>
      <c r="D18" s="160"/>
      <c r="E18" s="381">
        <f>$C18*E15</f>
        <v>0</v>
      </c>
      <c r="F18" s="171"/>
      <c r="H18" s="165" t="s">
        <v>117</v>
      </c>
      <c r="I18" s="478"/>
      <c r="J18" s="478"/>
      <c r="K18" s="478"/>
      <c r="L18" s="478"/>
      <c r="M18" s="478"/>
      <c r="N18" s="478"/>
    </row>
    <row r="19" spans="1:15" ht="13.8">
      <c r="A19" s="286" t="s">
        <v>45</v>
      </c>
      <c r="B19" s="180"/>
      <c r="C19" s="175"/>
      <c r="D19" s="160"/>
      <c r="E19" s="378">
        <f>SUM(E15:E18)</f>
        <v>0</v>
      </c>
      <c r="F19" s="181">
        <f>IF(E19=0,0,E19/E$47)</f>
        <v>0</v>
      </c>
    </row>
    <row r="20" spans="1:15" ht="13.8">
      <c r="A20" s="173"/>
      <c r="B20" s="176"/>
      <c r="C20" s="177"/>
      <c r="D20" s="160"/>
      <c r="E20" s="379"/>
      <c r="F20" s="171"/>
      <c r="H20" s="214" t="s">
        <v>118</v>
      </c>
      <c r="I20" s="548" t="s">
        <v>121</v>
      </c>
      <c r="J20" s="549"/>
      <c r="K20" s="549"/>
      <c r="L20" s="549"/>
      <c r="M20" s="549"/>
      <c r="N20" s="550"/>
    </row>
    <row r="21" spans="1:15" ht="13.8">
      <c r="A21" s="292" t="s">
        <v>50</v>
      </c>
      <c r="B21" s="179"/>
      <c r="C21" s="177"/>
      <c r="D21" s="183"/>
      <c r="E21" s="382">
        <f>E19*0.96</f>
        <v>0</v>
      </c>
      <c r="F21" s="184"/>
      <c r="G21" s="80"/>
      <c r="H21" s="165"/>
      <c r="I21" s="169">
        <v>1</v>
      </c>
      <c r="J21" s="169">
        <v>2</v>
      </c>
      <c r="K21" s="169">
        <v>3</v>
      </c>
      <c r="L21" s="169">
        <v>4</v>
      </c>
      <c r="M21" s="169">
        <v>5</v>
      </c>
      <c r="N21" s="169">
        <v>6</v>
      </c>
      <c r="O21" s="80"/>
    </row>
    <row r="22" spans="1:15" s="80" customFormat="1" ht="13.8">
      <c r="A22" s="178" t="s">
        <v>60</v>
      </c>
      <c r="B22" s="179"/>
      <c r="C22" s="185" t="s">
        <v>39</v>
      </c>
      <c r="D22" s="160"/>
      <c r="E22" s="380" t="e">
        <f>E21*'5-Premies en opslagen'!$C24</f>
        <v>#DIV/0!</v>
      </c>
      <c r="F22" s="171"/>
      <c r="G22" s="3"/>
      <c r="H22" s="165" t="s">
        <v>119</v>
      </c>
      <c r="I22" s="316"/>
      <c r="J22" s="316"/>
      <c r="K22" s="316"/>
      <c r="L22" s="316"/>
      <c r="M22" s="316"/>
      <c r="N22" s="316"/>
      <c r="O22" s="3"/>
    </row>
    <row r="23" spans="1:15" ht="14.25" customHeight="1">
      <c r="A23" s="286" t="s">
        <v>57</v>
      </c>
      <c r="B23" s="215"/>
      <c r="C23" s="175"/>
      <c r="D23" s="160"/>
      <c r="E23" s="378" t="e">
        <f>E22+E19</f>
        <v>#DIV/0!</v>
      </c>
      <c r="F23" s="181" t="e">
        <f>IF(E23=0,0,E23/E$47)</f>
        <v>#DIV/0!</v>
      </c>
      <c r="H23" s="165" t="s">
        <v>112</v>
      </c>
      <c r="I23" s="316"/>
      <c r="J23" s="316"/>
      <c r="K23" s="316"/>
      <c r="L23" s="316"/>
      <c r="M23" s="316"/>
      <c r="N23" s="316"/>
    </row>
    <row r="24" spans="1:15" ht="12.75" customHeight="1">
      <c r="A24" s="173"/>
      <c r="B24" s="180"/>
      <c r="C24" s="175"/>
      <c r="D24" s="160"/>
      <c r="E24" s="375"/>
      <c r="F24" s="171"/>
      <c r="H24" s="165" t="s">
        <v>113</v>
      </c>
      <c r="I24" s="316"/>
      <c r="J24" s="316"/>
      <c r="K24" s="316"/>
      <c r="L24" s="316"/>
      <c r="M24" s="316"/>
      <c r="N24" s="316"/>
    </row>
    <row r="25" spans="1:15" ht="12.75" customHeight="1">
      <c r="A25" s="178" t="s">
        <v>31</v>
      </c>
      <c r="B25" s="179"/>
      <c r="C25" s="185" t="s">
        <v>39</v>
      </c>
      <c r="D25" s="160"/>
      <c r="E25" s="380" t="e">
        <f>E23*'5-Premies en opslagen'!$B53</f>
        <v>#DIV/0!</v>
      </c>
      <c r="F25" s="171"/>
      <c r="H25" s="165" t="s">
        <v>114</v>
      </c>
      <c r="I25" s="316"/>
      <c r="J25" s="316"/>
      <c r="K25" s="316"/>
      <c r="L25" s="316"/>
      <c r="M25" s="316"/>
      <c r="N25" s="316"/>
    </row>
    <row r="26" spans="1:15" ht="13.8">
      <c r="A26" s="286" t="s">
        <v>67</v>
      </c>
      <c r="B26" s="180"/>
      <c r="C26" s="175"/>
      <c r="D26" s="160"/>
      <c r="E26" s="378" t="e">
        <f>SUM(E23:E25)</f>
        <v>#DIV/0!</v>
      </c>
      <c r="F26" s="181" t="e">
        <f>IF(E26=0,0,E26/E$47)</f>
        <v>#DIV/0!</v>
      </c>
      <c r="H26" s="165" t="s">
        <v>115</v>
      </c>
      <c r="I26" s="316"/>
      <c r="J26" s="316"/>
      <c r="K26" s="316"/>
      <c r="L26" s="316"/>
      <c r="M26" s="316"/>
      <c r="N26" s="316"/>
    </row>
    <row r="27" spans="1:15" ht="13.8">
      <c r="A27" s="173"/>
      <c r="B27" s="180"/>
      <c r="C27" s="175"/>
      <c r="D27" s="160"/>
      <c r="E27" s="375"/>
      <c r="F27" s="171"/>
      <c r="H27" s="165" t="s">
        <v>116</v>
      </c>
      <c r="I27" s="316"/>
      <c r="J27" s="316"/>
      <c r="K27" s="316"/>
      <c r="L27" s="316"/>
      <c r="M27" s="316"/>
      <c r="N27" s="316"/>
    </row>
    <row r="28" spans="1:15" ht="13.8">
      <c r="A28" s="173" t="s">
        <v>51</v>
      </c>
      <c r="B28" s="186"/>
      <c r="C28" s="172" t="s">
        <v>56</v>
      </c>
      <c r="D28" s="160"/>
      <c r="E28" s="377">
        <v>0</v>
      </c>
      <c r="F28" s="171">
        <v>0</v>
      </c>
      <c r="H28" s="165" t="s">
        <v>117</v>
      </c>
      <c r="I28" s="316"/>
      <c r="J28" s="316"/>
      <c r="K28" s="316"/>
      <c r="L28" s="316"/>
      <c r="M28" s="316"/>
      <c r="N28" s="316"/>
    </row>
    <row r="29" spans="1:15" ht="13.8">
      <c r="A29" s="173" t="s">
        <v>54</v>
      </c>
      <c r="B29" s="187"/>
      <c r="C29" s="172" t="s">
        <v>56</v>
      </c>
      <c r="D29" s="160"/>
      <c r="E29" s="377">
        <v>0</v>
      </c>
      <c r="F29" s="171">
        <v>0</v>
      </c>
      <c r="H29" s="189" t="s">
        <v>120</v>
      </c>
      <c r="I29" s="338">
        <f t="shared" ref="I29:N29" si="0">SUM(I22:I28)</f>
        <v>0</v>
      </c>
      <c r="J29" s="338">
        <f t="shared" si="0"/>
        <v>0</v>
      </c>
      <c r="K29" s="338">
        <f t="shared" si="0"/>
        <v>0</v>
      </c>
      <c r="L29" s="338">
        <f t="shared" si="0"/>
        <v>0</v>
      </c>
      <c r="M29" s="338">
        <f t="shared" si="0"/>
        <v>0</v>
      </c>
      <c r="N29" s="338">
        <f t="shared" si="0"/>
        <v>0</v>
      </c>
    </row>
    <row r="30" spans="1:15" ht="13.8">
      <c r="A30" s="173" t="s">
        <v>55</v>
      </c>
      <c r="B30" s="180"/>
      <c r="C30" s="175" t="s">
        <v>53</v>
      </c>
      <c r="D30" s="160"/>
      <c r="E30" s="377">
        <v>0</v>
      </c>
      <c r="F30" s="171"/>
      <c r="H30" s="80"/>
      <c r="I30" s="80"/>
      <c r="J30" s="80"/>
      <c r="K30" s="80"/>
      <c r="L30" s="80"/>
      <c r="M30" s="80"/>
      <c r="N30" s="80"/>
      <c r="O30" s="216">
        <f>SUM(I29:N29)</f>
        <v>0</v>
      </c>
    </row>
    <row r="31" spans="1:15" ht="12.75" customHeight="1">
      <c r="A31" s="315"/>
      <c r="B31" s="357"/>
      <c r="C31" s="358" t="s">
        <v>53</v>
      </c>
      <c r="D31" s="160"/>
      <c r="E31" s="377"/>
      <c r="F31" s="171"/>
      <c r="H31" s="343" t="s">
        <v>118</v>
      </c>
      <c r="I31" s="544" t="s">
        <v>122</v>
      </c>
      <c r="J31" s="544"/>
      <c r="K31" s="544"/>
      <c r="L31" s="544"/>
      <c r="M31" s="544"/>
      <c r="N31" s="544"/>
    </row>
    <row r="32" spans="1:15" ht="12.75" customHeight="1">
      <c r="A32" s="286" t="s">
        <v>47</v>
      </c>
      <c r="B32" s="180"/>
      <c r="C32" s="175"/>
      <c r="D32" s="160"/>
      <c r="E32" s="378" t="e">
        <f>SUM(E26:E31)</f>
        <v>#DIV/0!</v>
      </c>
      <c r="F32" s="181" t="e">
        <f>IF(E32=0,0,E32/E$47)</f>
        <v>#DIV/0!</v>
      </c>
      <c r="H32" s="344"/>
      <c r="I32" s="345">
        <v>1</v>
      </c>
      <c r="J32" s="345">
        <v>2</v>
      </c>
      <c r="K32" s="345">
        <v>3</v>
      </c>
      <c r="L32" s="345">
        <v>4</v>
      </c>
      <c r="M32" s="345">
        <v>5</v>
      </c>
      <c r="N32" s="345">
        <v>6</v>
      </c>
    </row>
    <row r="33" spans="1:15" ht="12.75" customHeight="1">
      <c r="A33" s="173"/>
      <c r="B33" s="180"/>
      <c r="C33" s="175"/>
      <c r="D33" s="160"/>
      <c r="E33" s="375"/>
      <c r="F33" s="171"/>
      <c r="H33" s="344" t="s">
        <v>119</v>
      </c>
      <c r="I33" s="346">
        <f t="shared" ref="I33:N39" si="1">I22*I12</f>
        <v>0</v>
      </c>
      <c r="J33" s="346">
        <f t="shared" si="1"/>
        <v>0</v>
      </c>
      <c r="K33" s="346">
        <f t="shared" si="1"/>
        <v>0</v>
      </c>
      <c r="L33" s="346">
        <f t="shared" si="1"/>
        <v>0</v>
      </c>
      <c r="M33" s="346">
        <f t="shared" si="1"/>
        <v>0</v>
      </c>
      <c r="N33" s="347">
        <f t="shared" si="1"/>
        <v>0</v>
      </c>
    </row>
    <row r="34" spans="1:15" ht="12.75" customHeight="1">
      <c r="A34" s="173" t="s">
        <v>68</v>
      </c>
      <c r="B34" s="180"/>
      <c r="C34" s="188"/>
      <c r="D34" s="160"/>
      <c r="E34" s="377">
        <v>0</v>
      </c>
      <c r="F34" s="368" t="e">
        <f t="shared" ref="F34:F42" si="2">E34/$E$47</f>
        <v>#DIV/0!</v>
      </c>
      <c r="H34" s="344" t="s">
        <v>112</v>
      </c>
      <c r="I34" s="346">
        <f t="shared" si="1"/>
        <v>0</v>
      </c>
      <c r="J34" s="346">
        <f t="shared" si="1"/>
        <v>0</v>
      </c>
      <c r="K34" s="346">
        <f t="shared" si="1"/>
        <v>0</v>
      </c>
      <c r="L34" s="346">
        <f t="shared" si="1"/>
        <v>0</v>
      </c>
      <c r="M34" s="346">
        <f t="shared" si="1"/>
        <v>0</v>
      </c>
      <c r="N34" s="347">
        <f t="shared" si="1"/>
        <v>0</v>
      </c>
    </row>
    <row r="35" spans="1:15" ht="12.75" customHeight="1">
      <c r="A35" s="173" t="s">
        <v>30</v>
      </c>
      <c r="B35" s="180"/>
      <c r="C35" s="188"/>
      <c r="D35" s="160"/>
      <c r="E35" s="377">
        <v>0</v>
      </c>
      <c r="F35" s="368" t="e">
        <f t="shared" si="2"/>
        <v>#DIV/0!</v>
      </c>
      <c r="H35" s="344" t="s">
        <v>113</v>
      </c>
      <c r="I35" s="346">
        <f t="shared" si="1"/>
        <v>0</v>
      </c>
      <c r="J35" s="346">
        <f t="shared" si="1"/>
        <v>0</v>
      </c>
      <c r="K35" s="346">
        <f t="shared" si="1"/>
        <v>0</v>
      </c>
      <c r="L35" s="346">
        <f t="shared" si="1"/>
        <v>0</v>
      </c>
      <c r="M35" s="346">
        <f t="shared" si="1"/>
        <v>0</v>
      </c>
      <c r="N35" s="347">
        <f t="shared" si="1"/>
        <v>0</v>
      </c>
    </row>
    <row r="36" spans="1:15" ht="14.25" customHeight="1">
      <c r="A36" s="173" t="s">
        <v>22</v>
      </c>
      <c r="B36" s="180"/>
      <c r="C36" s="188"/>
      <c r="D36" s="160"/>
      <c r="E36" s="377">
        <v>0</v>
      </c>
      <c r="F36" s="368" t="e">
        <f t="shared" si="2"/>
        <v>#DIV/0!</v>
      </c>
      <c r="H36" s="344" t="s">
        <v>114</v>
      </c>
      <c r="I36" s="346">
        <f t="shared" si="1"/>
        <v>0</v>
      </c>
      <c r="J36" s="346">
        <f t="shared" si="1"/>
        <v>0</v>
      </c>
      <c r="K36" s="346">
        <f t="shared" si="1"/>
        <v>0</v>
      </c>
      <c r="L36" s="346">
        <f t="shared" si="1"/>
        <v>0</v>
      </c>
      <c r="M36" s="346">
        <f t="shared" si="1"/>
        <v>0</v>
      </c>
      <c r="N36" s="347">
        <f t="shared" si="1"/>
        <v>0</v>
      </c>
      <c r="O36" s="80"/>
    </row>
    <row r="37" spans="1:15" ht="13.8">
      <c r="A37" s="173" t="s">
        <v>3</v>
      </c>
      <c r="B37" s="180"/>
      <c r="C37" s="190"/>
      <c r="D37" s="160"/>
      <c r="E37" s="377">
        <v>0</v>
      </c>
      <c r="F37" s="368" t="e">
        <f t="shared" si="2"/>
        <v>#DIV/0!</v>
      </c>
      <c r="H37" s="344" t="s">
        <v>115</v>
      </c>
      <c r="I37" s="346">
        <f t="shared" si="1"/>
        <v>0</v>
      </c>
      <c r="J37" s="346">
        <f t="shared" si="1"/>
        <v>0</v>
      </c>
      <c r="K37" s="346">
        <f t="shared" si="1"/>
        <v>0</v>
      </c>
      <c r="L37" s="346">
        <f t="shared" si="1"/>
        <v>0</v>
      </c>
      <c r="M37" s="346">
        <f t="shared" si="1"/>
        <v>0</v>
      </c>
      <c r="N37" s="347">
        <f t="shared" si="1"/>
        <v>0</v>
      </c>
      <c r="O37" s="80"/>
    </row>
    <row r="38" spans="1:15" ht="13.8">
      <c r="A38" s="173" t="s">
        <v>29</v>
      </c>
      <c r="B38" s="180"/>
      <c r="C38" s="188"/>
      <c r="D38" s="160"/>
      <c r="E38" s="377">
        <v>0</v>
      </c>
      <c r="F38" s="368" t="e">
        <f t="shared" si="2"/>
        <v>#DIV/0!</v>
      </c>
      <c r="H38" s="344" t="s">
        <v>116</v>
      </c>
      <c r="I38" s="346">
        <f t="shared" si="1"/>
        <v>0</v>
      </c>
      <c r="J38" s="346">
        <f t="shared" si="1"/>
        <v>0</v>
      </c>
      <c r="K38" s="346">
        <f t="shared" si="1"/>
        <v>0</v>
      </c>
      <c r="L38" s="346">
        <f t="shared" si="1"/>
        <v>0</v>
      </c>
      <c r="M38" s="346">
        <f t="shared" si="1"/>
        <v>0</v>
      </c>
      <c r="N38" s="347">
        <f t="shared" si="1"/>
        <v>0</v>
      </c>
      <c r="O38" s="80"/>
    </row>
    <row r="39" spans="1:15" ht="13.8">
      <c r="A39" s="173" t="s">
        <v>26</v>
      </c>
      <c r="B39" s="180"/>
      <c r="C39" s="190"/>
      <c r="D39" s="160"/>
      <c r="E39" s="377">
        <v>0</v>
      </c>
      <c r="F39" s="368" t="e">
        <f t="shared" si="2"/>
        <v>#DIV/0!</v>
      </c>
      <c r="H39" s="344" t="s">
        <v>117</v>
      </c>
      <c r="I39" s="346">
        <f t="shared" si="1"/>
        <v>0</v>
      </c>
      <c r="J39" s="346">
        <f t="shared" si="1"/>
        <v>0</v>
      </c>
      <c r="K39" s="346">
        <f t="shared" si="1"/>
        <v>0</v>
      </c>
      <c r="L39" s="346">
        <f t="shared" si="1"/>
        <v>0</v>
      </c>
      <c r="M39" s="346">
        <f t="shared" si="1"/>
        <v>0</v>
      </c>
      <c r="N39" s="347">
        <f t="shared" si="1"/>
        <v>0</v>
      </c>
      <c r="O39" s="80"/>
    </row>
    <row r="40" spans="1:15" ht="13.8">
      <c r="A40" s="173" t="s">
        <v>61</v>
      </c>
      <c r="B40" s="180"/>
      <c r="C40" s="172" t="s">
        <v>56</v>
      </c>
      <c r="D40" s="160"/>
      <c r="E40" s="377">
        <v>0</v>
      </c>
      <c r="F40" s="368" t="e">
        <f t="shared" si="2"/>
        <v>#DIV/0!</v>
      </c>
      <c r="H40" s="348" t="s">
        <v>120</v>
      </c>
      <c r="I40" s="349">
        <f t="shared" ref="I40:N40" si="3">SUM(I33:I39)</f>
        <v>0</v>
      </c>
      <c r="J40" s="349">
        <f t="shared" si="3"/>
        <v>0</v>
      </c>
      <c r="K40" s="349">
        <f t="shared" si="3"/>
        <v>0</v>
      </c>
      <c r="L40" s="349">
        <f t="shared" si="3"/>
        <v>0</v>
      </c>
      <c r="M40" s="349">
        <f t="shared" si="3"/>
        <v>0</v>
      </c>
      <c r="N40" s="349">
        <f t="shared" si="3"/>
        <v>0</v>
      </c>
      <c r="O40" s="80"/>
    </row>
    <row r="41" spans="1:15" ht="13.8">
      <c r="A41" s="173" t="s">
        <v>74</v>
      </c>
      <c r="B41" s="180"/>
      <c r="C41" s="172"/>
      <c r="D41" s="160"/>
      <c r="E41" s="377">
        <v>0</v>
      </c>
      <c r="F41" s="368" t="e">
        <f t="shared" si="2"/>
        <v>#DIV/0!</v>
      </c>
      <c r="H41" s="80"/>
      <c r="I41" s="80"/>
      <c r="J41" s="80"/>
      <c r="K41" s="80"/>
      <c r="L41" s="80"/>
      <c r="M41" s="80"/>
      <c r="N41" s="80"/>
      <c r="O41" s="80"/>
    </row>
    <row r="42" spans="1:15" ht="13.8">
      <c r="A42" s="315"/>
      <c r="B42" s="357"/>
      <c r="C42" s="359"/>
      <c r="D42" s="160"/>
      <c r="E42" s="377">
        <v>0</v>
      </c>
      <c r="F42" s="171" t="e">
        <f t="shared" si="2"/>
        <v>#DIV/0!</v>
      </c>
      <c r="H42" s="80"/>
      <c r="I42" s="80"/>
      <c r="J42" s="80"/>
      <c r="K42" s="80"/>
      <c r="L42" s="80"/>
      <c r="M42" s="80"/>
      <c r="N42" s="80"/>
      <c r="O42" s="80"/>
    </row>
    <row r="43" spans="1:15" ht="34.200000000000003">
      <c r="A43" s="286" t="s">
        <v>62</v>
      </c>
      <c r="B43" s="180"/>
      <c r="C43" s="175"/>
      <c r="D43" s="160"/>
      <c r="E43" s="378" t="e">
        <f>SUM(E32:E42)</f>
        <v>#DIV/0!</v>
      </c>
      <c r="F43" s="181" t="e">
        <f>IF(E43=0,0,E43/E$47)</f>
        <v>#DIV/0!</v>
      </c>
      <c r="H43" s="211" t="s">
        <v>245</v>
      </c>
      <c r="I43" s="212"/>
      <c r="J43" s="213"/>
      <c r="K43" s="417" t="s">
        <v>186</v>
      </c>
      <c r="L43" s="80"/>
      <c r="M43" s="80"/>
      <c r="N43" s="80"/>
      <c r="O43" s="80"/>
    </row>
    <row r="44" spans="1:15" ht="13.8">
      <c r="A44" s="173"/>
      <c r="B44" s="180"/>
      <c r="C44" s="175"/>
      <c r="D44" s="160"/>
      <c r="E44" s="375"/>
      <c r="F44" s="191"/>
      <c r="H44" s="165"/>
      <c r="I44" s="166" t="s">
        <v>53</v>
      </c>
      <c r="J44" s="167" t="s">
        <v>53</v>
      </c>
      <c r="K44" s="375"/>
      <c r="L44" s="80"/>
      <c r="M44" s="80"/>
      <c r="N44" s="80"/>
      <c r="O44" s="80"/>
    </row>
    <row r="45" spans="1:15" ht="13.8">
      <c r="A45" s="173" t="s">
        <v>63</v>
      </c>
      <c r="B45" s="180"/>
      <c r="C45" s="190"/>
      <c r="D45" s="160"/>
      <c r="E45" s="377">
        <v>0</v>
      </c>
      <c r="F45" s="181">
        <f>(IF(E45=0,0,E45/E$47))</f>
        <v>0</v>
      </c>
      <c r="H45" s="414" t="s">
        <v>13</v>
      </c>
      <c r="I45" s="415"/>
      <c r="J45" s="416"/>
      <c r="K45" s="378">
        <f>E15</f>
        <v>0</v>
      </c>
      <c r="L45" s="80"/>
      <c r="M45" s="80"/>
      <c r="N45" s="80"/>
    </row>
    <row r="46" spans="1:15" ht="30" customHeight="1">
      <c r="A46" s="173"/>
      <c r="B46" s="174"/>
      <c r="C46" s="175"/>
      <c r="D46" s="160"/>
      <c r="E46" s="375"/>
      <c r="F46" s="171"/>
      <c r="H46" s="413" t="s">
        <v>49</v>
      </c>
      <c r="I46" s="411"/>
      <c r="J46" s="412"/>
      <c r="K46" s="380">
        <f>E17</f>
        <v>0</v>
      </c>
      <c r="L46" s="80"/>
      <c r="M46" s="80"/>
      <c r="N46" s="80"/>
    </row>
    <row r="47" spans="1:15" ht="13.8">
      <c r="A47" s="286" t="s">
        <v>40</v>
      </c>
      <c r="B47" s="290"/>
      <c r="C47" s="192"/>
      <c r="D47" s="160"/>
      <c r="E47" s="289" t="e">
        <f>SUM(E43:E46)</f>
        <v>#DIV/0!</v>
      </c>
      <c r="F47" s="291" t="e">
        <f>SUM(F43:F46)</f>
        <v>#DIV/0!</v>
      </c>
      <c r="H47" s="178" t="s">
        <v>75</v>
      </c>
      <c r="I47" s="411"/>
      <c r="J47" s="412"/>
      <c r="K47" s="381">
        <f>E18</f>
        <v>0</v>
      </c>
      <c r="L47" s="80"/>
      <c r="M47" s="80"/>
      <c r="N47" s="80"/>
    </row>
    <row r="48" spans="1:15" ht="13.8">
      <c r="B48" s="193"/>
      <c r="C48" s="194"/>
      <c r="D48" s="160"/>
      <c r="F48" s="195"/>
      <c r="H48" s="178" t="s">
        <v>60</v>
      </c>
      <c r="I48" s="411"/>
      <c r="J48" s="412"/>
      <c r="K48" s="380" t="e">
        <f>E22</f>
        <v>#DIV/0!</v>
      </c>
      <c r="L48" s="80"/>
      <c r="M48" s="80"/>
      <c r="N48" s="80"/>
    </row>
    <row r="49" spans="1:15" ht="13.8">
      <c r="A49" s="197" t="s">
        <v>195</v>
      </c>
      <c r="B49" s="198"/>
      <c r="C49" s="199"/>
      <c r="D49" s="80"/>
      <c r="E49" s="383" t="e">
        <f>(E$26*1.3)+($E$47-$E$26)</f>
        <v>#DIV/0!</v>
      </c>
      <c r="F49" s="200"/>
      <c r="G49" s="80"/>
      <c r="H49" s="178" t="s">
        <v>31</v>
      </c>
      <c r="I49" s="179"/>
      <c r="J49" s="185"/>
      <c r="K49" s="380" t="e">
        <f>E25</f>
        <v>#DIV/0!</v>
      </c>
      <c r="L49" s="80"/>
      <c r="M49" s="80"/>
      <c r="N49" s="80"/>
      <c r="O49" s="80"/>
    </row>
    <row r="50" spans="1:15" s="80" customFormat="1" ht="13.8">
      <c r="B50" s="201"/>
      <c r="C50" s="202"/>
      <c r="H50" s="173" t="s">
        <v>51</v>
      </c>
      <c r="I50" s="186"/>
      <c r="J50" s="172"/>
      <c r="K50" s="376">
        <f>E28</f>
        <v>0</v>
      </c>
    </row>
    <row r="51" spans="1:15" s="80" customFormat="1" ht="13.8">
      <c r="A51" s="197" t="s">
        <v>43</v>
      </c>
      <c r="B51" s="198"/>
      <c r="C51" s="199"/>
      <c r="E51" s="383" t="e">
        <f>(E$26*1.5)+($E$47-$E$26)</f>
        <v>#DIV/0!</v>
      </c>
      <c r="F51" s="200"/>
      <c r="H51" s="173" t="s">
        <v>54</v>
      </c>
      <c r="I51" s="187"/>
      <c r="J51" s="172"/>
      <c r="K51" s="376">
        <f t="shared" ref="K51:K52" si="4">E29</f>
        <v>0</v>
      </c>
      <c r="M51" s="3"/>
    </row>
    <row r="52" spans="1:15" s="80" customFormat="1" ht="13.8">
      <c r="B52" s="201"/>
      <c r="C52" s="202"/>
      <c r="H52" s="173" t="s">
        <v>55</v>
      </c>
      <c r="I52" s="180"/>
      <c r="J52" s="175" t="s">
        <v>53</v>
      </c>
      <c r="K52" s="376">
        <f t="shared" si="4"/>
        <v>0</v>
      </c>
      <c r="M52" s="3"/>
    </row>
    <row r="53" spans="1:15" s="80" customFormat="1" ht="13.8">
      <c r="A53" s="197" t="s">
        <v>72</v>
      </c>
      <c r="B53" s="198"/>
      <c r="C53" s="199"/>
      <c r="E53" s="383" t="e">
        <f>(E$26*2.5)+($E$47-$E$26)</f>
        <v>#DIV/0!</v>
      </c>
      <c r="H53" s="173" t="s">
        <v>68</v>
      </c>
      <c r="I53" s="180"/>
      <c r="J53" s="188"/>
      <c r="K53" s="376">
        <f>E34</f>
        <v>0</v>
      </c>
      <c r="M53" s="3"/>
    </row>
    <row r="54" spans="1:15" s="80" customFormat="1" ht="13.8">
      <c r="B54" s="201"/>
      <c r="C54" s="203"/>
      <c r="F54" s="204"/>
      <c r="H54" s="173" t="s">
        <v>30</v>
      </c>
      <c r="I54" s="180"/>
      <c r="J54" s="188"/>
      <c r="K54" s="376">
        <f t="shared" ref="K54:K60" si="5">E35</f>
        <v>0</v>
      </c>
      <c r="M54" s="3"/>
    </row>
    <row r="55" spans="1:15" s="80" customFormat="1" ht="13.8">
      <c r="B55" s="201"/>
      <c r="C55" s="203"/>
      <c r="F55" s="204"/>
      <c r="H55" s="173" t="s">
        <v>22</v>
      </c>
      <c r="I55" s="180"/>
      <c r="J55" s="188"/>
      <c r="K55" s="376">
        <f t="shared" si="5"/>
        <v>0</v>
      </c>
      <c r="M55" s="3"/>
    </row>
    <row r="56" spans="1:15" s="80" customFormat="1" ht="13.8">
      <c r="C56" s="205"/>
      <c r="F56" s="204"/>
      <c r="H56" s="173" t="s">
        <v>3</v>
      </c>
      <c r="I56" s="180"/>
      <c r="J56" s="190"/>
      <c r="K56" s="376">
        <f t="shared" si="5"/>
        <v>0</v>
      </c>
      <c r="M56" s="3"/>
    </row>
    <row r="57" spans="1:15" s="80" customFormat="1" ht="13.8">
      <c r="C57" s="205"/>
      <c r="F57" s="204"/>
      <c r="H57" s="173" t="s">
        <v>29</v>
      </c>
      <c r="I57" s="180"/>
      <c r="J57" s="188"/>
      <c r="K57" s="376">
        <f t="shared" si="5"/>
        <v>0</v>
      </c>
      <c r="M57" s="3"/>
    </row>
    <row r="58" spans="1:15" s="80" customFormat="1" ht="13.8">
      <c r="A58" s="3"/>
      <c r="C58" s="205"/>
      <c r="F58" s="204"/>
      <c r="H58" s="173" t="s">
        <v>26</v>
      </c>
      <c r="I58" s="180"/>
      <c r="J58" s="190"/>
      <c r="K58" s="376">
        <f t="shared" si="5"/>
        <v>0</v>
      </c>
      <c r="M58" s="3"/>
      <c r="N58" s="3"/>
    </row>
    <row r="59" spans="1:15" s="80" customFormat="1" ht="13.8">
      <c r="C59" s="205"/>
      <c r="F59" s="204"/>
      <c r="H59" s="173" t="s">
        <v>61</v>
      </c>
      <c r="I59" s="180"/>
      <c r="J59" s="172"/>
      <c r="K59" s="376">
        <f t="shared" si="5"/>
        <v>0</v>
      </c>
      <c r="M59" s="3"/>
      <c r="N59" s="3"/>
    </row>
    <row r="60" spans="1:15" s="80" customFormat="1" ht="13.8">
      <c r="C60" s="205"/>
      <c r="F60" s="204"/>
      <c r="H60" s="173" t="s">
        <v>74</v>
      </c>
      <c r="I60" s="180"/>
      <c r="J60" s="172"/>
      <c r="K60" s="376">
        <f t="shared" si="5"/>
        <v>0</v>
      </c>
      <c r="M60" s="3"/>
      <c r="N60" s="3"/>
    </row>
    <row r="61" spans="1:15" s="80" customFormat="1" ht="13.8">
      <c r="C61" s="205"/>
      <c r="F61" s="204"/>
      <c r="H61" s="173" t="s">
        <v>63</v>
      </c>
      <c r="I61" s="180"/>
      <c r="J61" s="190"/>
      <c r="K61" s="376">
        <f>E45</f>
        <v>0</v>
      </c>
      <c r="M61" s="3"/>
      <c r="N61" s="3"/>
    </row>
    <row r="62" spans="1:15" s="80" customFormat="1" ht="13.8">
      <c r="C62" s="205"/>
      <c r="F62" s="204"/>
      <c r="H62" s="173"/>
      <c r="I62" s="174"/>
      <c r="J62" s="175"/>
      <c r="K62" s="375"/>
      <c r="M62" s="3"/>
      <c r="N62" s="3"/>
    </row>
    <row r="63" spans="1:15" s="80" customFormat="1" ht="13.8">
      <c r="C63" s="205"/>
      <c r="F63" s="204"/>
      <c r="H63" s="286" t="s">
        <v>40</v>
      </c>
      <c r="I63" s="290"/>
      <c r="J63" s="192"/>
      <c r="K63" s="289" t="e">
        <f>SUM(K45:K62)</f>
        <v>#DIV/0!</v>
      </c>
      <c r="M63" s="3"/>
      <c r="N63" s="3"/>
    </row>
    <row r="64" spans="1:15" s="80" customFormat="1" ht="13.8">
      <c r="C64" s="205"/>
      <c r="F64" s="204"/>
      <c r="H64" s="3"/>
      <c r="I64" s="193"/>
      <c r="J64" s="194"/>
      <c r="K64" s="3"/>
      <c r="M64" s="3"/>
      <c r="N64" s="3"/>
    </row>
    <row r="65" spans="1:15" s="80" customFormat="1" ht="13.8">
      <c r="C65" s="205"/>
      <c r="E65" s="3"/>
      <c r="F65" s="204"/>
      <c r="H65" s="197" t="s">
        <v>195</v>
      </c>
      <c r="I65" s="198"/>
      <c r="J65" s="199"/>
      <c r="K65" s="383" t="e">
        <f>E49</f>
        <v>#DIV/0!</v>
      </c>
      <c r="M65" s="3"/>
      <c r="N65" s="3"/>
    </row>
    <row r="66" spans="1:15" s="80" customFormat="1" ht="13.8">
      <c r="A66" s="3"/>
      <c r="B66" s="3"/>
      <c r="C66" s="3"/>
      <c r="D66" s="3"/>
      <c r="E66" s="3"/>
      <c r="F66" s="3"/>
      <c r="G66" s="3"/>
      <c r="I66" s="201"/>
      <c r="J66" s="202"/>
      <c r="M66" s="3"/>
      <c r="N66" s="3"/>
      <c r="O66" s="3"/>
    </row>
    <row r="67" spans="1:15" ht="13.8">
      <c r="H67" s="197" t="s">
        <v>43</v>
      </c>
      <c r="I67" s="198"/>
      <c r="J67" s="199"/>
      <c r="K67" s="383" t="e">
        <f>E51</f>
        <v>#DIV/0!</v>
      </c>
      <c r="L67" s="80"/>
    </row>
    <row r="68" spans="1:15" ht="13.8">
      <c r="H68" s="80"/>
      <c r="I68" s="201"/>
      <c r="J68" s="202"/>
      <c r="K68" s="80"/>
      <c r="L68" s="80"/>
    </row>
    <row r="69" spans="1:15" ht="13.8">
      <c r="H69" s="197" t="s">
        <v>72</v>
      </c>
      <c r="I69" s="198"/>
      <c r="J69" s="199"/>
      <c r="K69" s="383" t="e">
        <f>E53</f>
        <v>#DIV/0!</v>
      </c>
      <c r="L69" s="80"/>
    </row>
    <row r="70" spans="1:15">
      <c r="L70" s="80"/>
    </row>
    <row r="71" spans="1:15">
      <c r="L71" s="80"/>
    </row>
    <row r="72" spans="1:15">
      <c r="L72" s="80"/>
    </row>
  </sheetData>
  <dataConsolidate/>
  <mergeCells count="7">
    <mergeCell ref="I31:N31"/>
    <mergeCell ref="E10:F10"/>
    <mergeCell ref="H1:N2"/>
    <mergeCell ref="H3:N3"/>
    <mergeCell ref="H4:N5"/>
    <mergeCell ref="I10:N10"/>
    <mergeCell ref="I20:N20"/>
  </mergeCells>
  <phoneticPr fontId="10"/>
  <conditionalFormatting sqref="O30">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topLeftCell="B1" zoomScale="89" zoomScaleNormal="89" zoomScalePageLayoutView="50" workbookViewId="0">
      <pane ySplit="9" topLeftCell="A10" activePane="bottomLeft" state="frozen"/>
      <selection activeCell="H18" sqref="H18"/>
      <selection pane="bottomLeft" activeCell="C17" sqref="C17:C18"/>
    </sheetView>
  </sheetViews>
  <sheetFormatPr defaultColWidth="11.44140625" defaultRowHeight="13.2"/>
  <cols>
    <col min="1" max="1" width="35.88671875" style="3" customWidth="1"/>
    <col min="2" max="2" width="21.2187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6384" width="11.44140625" style="3"/>
  </cols>
  <sheetData>
    <row r="1" spans="1:15" ht="12.75" customHeight="1">
      <c r="A1" s="309" t="s">
        <v>23</v>
      </c>
      <c r="B1" s="110"/>
      <c r="C1" s="2"/>
      <c r="D1" s="2"/>
      <c r="E1" s="2"/>
      <c r="F1" s="2"/>
      <c r="H1" s="547"/>
      <c r="I1" s="547"/>
      <c r="J1" s="547"/>
      <c r="K1" s="547"/>
      <c r="L1" s="547"/>
      <c r="M1" s="547"/>
      <c r="N1" s="547"/>
    </row>
    <row r="2" spans="1:15">
      <c r="A2" s="151"/>
      <c r="B2" s="152"/>
      <c r="C2" s="153"/>
      <c r="D2" s="152"/>
      <c r="E2" s="154"/>
      <c r="F2" s="155"/>
      <c r="H2" s="547"/>
      <c r="I2" s="547"/>
      <c r="J2" s="547"/>
      <c r="K2" s="547"/>
      <c r="L2" s="547"/>
      <c r="M2" s="547"/>
      <c r="N2" s="547"/>
    </row>
    <row r="3" spans="1:15" ht="14.25" customHeight="1">
      <c r="A3" s="206" t="str">
        <f>'2-Kosten per locatie'!B3</f>
        <v>Naam opdrachtgever</v>
      </c>
      <c r="B3" s="207" t="str">
        <f>'2-Kosten per locatie'!C3</f>
        <v>Gemeente Westland</v>
      </c>
      <c r="C3" s="208"/>
      <c r="D3" s="152"/>
      <c r="E3" s="373"/>
      <c r="F3" s="157"/>
      <c r="H3" s="547"/>
      <c r="I3" s="547"/>
      <c r="J3" s="547"/>
      <c r="K3" s="547"/>
      <c r="L3" s="547"/>
      <c r="M3" s="547"/>
      <c r="N3" s="547"/>
    </row>
    <row r="4" spans="1:15" ht="15.75" customHeight="1">
      <c r="A4" s="206" t="str">
        <f>'2-Kosten per locatie'!B4</f>
        <v>Calculatie onderdeel</v>
      </c>
      <c r="B4" s="209" t="str">
        <f ca="1">MID(CELL("bestandsnaam",$C$9),SEARCH("]",CELL("bestandsnaam",$C$9),1)+1,256)</f>
        <v>7-Opbouw uurtarief toezicht</v>
      </c>
      <c r="C4" s="210"/>
      <c r="D4" s="160"/>
      <c r="H4" s="547"/>
      <c r="I4" s="547"/>
      <c r="J4" s="547"/>
      <c r="K4" s="547"/>
      <c r="L4" s="547"/>
      <c r="M4" s="547"/>
      <c r="N4" s="547"/>
    </row>
    <row r="5" spans="1:15" ht="15">
      <c r="A5" s="206" t="str">
        <f>'2-Kosten per locatie'!B5</f>
        <v>Gebouw/plaats</v>
      </c>
      <c r="B5" s="207" t="str">
        <f>'2-Kosten per locatie'!C5</f>
        <v>Westland</v>
      </c>
      <c r="C5" s="210"/>
      <c r="D5" s="160"/>
      <c r="H5" s="547"/>
      <c r="I5" s="547"/>
      <c r="J5" s="547"/>
      <c r="K5" s="547"/>
      <c r="L5" s="547"/>
      <c r="M5" s="547"/>
      <c r="N5" s="547"/>
    </row>
    <row r="6" spans="1:15" ht="15">
      <c r="A6" s="206" t="str">
        <f>'2-Kosten per locatie'!B6</f>
        <v>Referentie nummer</v>
      </c>
      <c r="B6" s="207" t="str">
        <f>'2-Kosten per locatie'!C6</f>
        <v>GemWL-EA-MvD/SW-2023</v>
      </c>
      <c r="C6" s="210"/>
      <c r="D6" s="160"/>
      <c r="H6" s="161"/>
      <c r="I6" s="161"/>
      <c r="J6" s="161"/>
      <c r="K6" s="161"/>
      <c r="L6" s="161"/>
      <c r="M6" s="161"/>
      <c r="N6" s="161"/>
    </row>
    <row r="7" spans="1:15" ht="15">
      <c r="A7" s="206" t="str">
        <f>'2-Kosten per locatie'!B7</f>
        <v>Naam dienstverlener</v>
      </c>
      <c r="B7" s="207">
        <f>'2-Kosten per locatie'!C7</f>
        <v>0</v>
      </c>
      <c r="C7" s="210"/>
      <c r="D7" s="160"/>
      <c r="H7" s="161"/>
      <c r="I7" s="161"/>
      <c r="J7" s="161"/>
      <c r="K7" s="161"/>
      <c r="L7" s="161"/>
      <c r="M7" s="161"/>
      <c r="N7" s="161"/>
      <c r="O7" s="164"/>
    </row>
    <row r="8" spans="1:15" ht="15">
      <c r="A8" s="206" t="str">
        <f>'2-Kosten per locatie'!B8</f>
        <v>Prijspeil</v>
      </c>
      <c r="B8" s="475">
        <f>'2-Kosten per locatie'!C8</f>
        <v>45474</v>
      </c>
      <c r="C8" s="210"/>
      <c r="D8" s="160"/>
      <c r="L8" s="161"/>
      <c r="M8" s="161"/>
      <c r="N8" s="161"/>
    </row>
    <row r="9" spans="1:15" ht="15">
      <c r="A9" s="156"/>
      <c r="B9" s="158"/>
      <c r="C9" s="159"/>
      <c r="D9" s="160"/>
      <c r="E9" s="374"/>
      <c r="F9" s="162"/>
    </row>
    <row r="10" spans="1:15" s="164" customFormat="1" ht="30.75" customHeight="1">
      <c r="A10" s="211" t="s">
        <v>184</v>
      </c>
      <c r="B10" s="212"/>
      <c r="C10" s="213"/>
      <c r="D10" s="163"/>
      <c r="E10" s="545" t="s">
        <v>183</v>
      </c>
      <c r="F10" s="551"/>
      <c r="H10" s="214" t="s">
        <v>118</v>
      </c>
      <c r="I10" s="544" t="s">
        <v>616</v>
      </c>
      <c r="J10" s="544"/>
      <c r="K10" s="544"/>
      <c r="L10" s="544"/>
      <c r="M10" s="544"/>
      <c r="N10" s="544"/>
    </row>
    <row r="11" spans="1:15" ht="30" customHeight="1">
      <c r="A11" s="165"/>
      <c r="B11" s="166" t="s">
        <v>53</v>
      </c>
      <c r="C11" s="167" t="s">
        <v>53</v>
      </c>
      <c r="D11" s="160"/>
      <c r="E11" s="375"/>
      <c r="F11" s="168"/>
      <c r="H11" s="165"/>
      <c r="I11" s="369">
        <v>1</v>
      </c>
      <c r="J11" s="369">
        <v>2</v>
      </c>
      <c r="K11" s="369">
        <v>3</v>
      </c>
      <c r="L11" s="369">
        <v>4</v>
      </c>
      <c r="M11" s="369">
        <v>5</v>
      </c>
      <c r="N11" s="369">
        <v>6</v>
      </c>
    </row>
    <row r="12" spans="1:15" ht="12.75" customHeight="1">
      <c r="A12" s="165" t="s">
        <v>35</v>
      </c>
      <c r="B12" s="479" t="s">
        <v>248</v>
      </c>
      <c r="C12" s="170"/>
      <c r="D12" s="160"/>
      <c r="E12" s="376">
        <f>SUM(I31:N31)</f>
        <v>0</v>
      </c>
      <c r="F12" s="171"/>
      <c r="H12" s="337" t="s">
        <v>114</v>
      </c>
      <c r="I12" s="478"/>
      <c r="J12" s="478"/>
      <c r="K12" s="478"/>
      <c r="L12" s="478"/>
      <c r="M12" s="478"/>
      <c r="N12" s="478"/>
    </row>
    <row r="13" spans="1:15" ht="13.8">
      <c r="A13" s="165" t="s">
        <v>15</v>
      </c>
      <c r="B13" s="479" t="s">
        <v>248</v>
      </c>
      <c r="C13" s="172"/>
      <c r="D13" s="160"/>
      <c r="E13" s="377">
        <v>0</v>
      </c>
      <c r="F13" s="171"/>
      <c r="H13" s="337" t="s">
        <v>115</v>
      </c>
      <c r="I13" s="478"/>
      <c r="J13" s="478"/>
      <c r="K13" s="478"/>
      <c r="L13" s="478"/>
      <c r="M13" s="478"/>
      <c r="N13" s="478"/>
    </row>
    <row r="14" spans="1:15" ht="13.8">
      <c r="A14" s="173" t="s">
        <v>249</v>
      </c>
      <c r="B14" s="479" t="s">
        <v>248</v>
      </c>
      <c r="C14" s="175"/>
      <c r="D14" s="160"/>
      <c r="E14" s="377">
        <v>0</v>
      </c>
      <c r="F14" s="171"/>
      <c r="H14" s="337" t="s">
        <v>116</v>
      </c>
      <c r="I14" s="478"/>
      <c r="J14" s="478"/>
      <c r="K14" s="478"/>
      <c r="L14" s="478"/>
      <c r="M14" s="478"/>
      <c r="N14" s="478"/>
    </row>
    <row r="15" spans="1:15" ht="13.8">
      <c r="A15" s="286" t="s">
        <v>13</v>
      </c>
      <c r="B15" s="480"/>
      <c r="C15" s="175"/>
      <c r="D15" s="160"/>
      <c r="E15" s="378">
        <f>SUM(E12:E14)</f>
        <v>0</v>
      </c>
      <c r="F15" s="171"/>
      <c r="H15" s="337" t="s">
        <v>117</v>
      </c>
      <c r="I15" s="478"/>
      <c r="J15" s="478"/>
      <c r="K15" s="478"/>
      <c r="L15" s="478"/>
      <c r="M15" s="478"/>
      <c r="N15" s="478"/>
    </row>
    <row r="16" spans="1:15" ht="13.8">
      <c r="A16" s="173"/>
      <c r="B16" s="481"/>
      <c r="C16" s="177"/>
      <c r="D16" s="160"/>
      <c r="E16" s="379"/>
      <c r="F16" s="171"/>
      <c r="H16" s="335"/>
      <c r="I16" s="336"/>
      <c r="J16" s="336"/>
      <c r="K16" s="336"/>
      <c r="L16" s="336"/>
      <c r="M16" s="336"/>
      <c r="N16" s="336"/>
    </row>
    <row r="17" spans="1:15" ht="13.8">
      <c r="A17" s="178" t="s">
        <v>49</v>
      </c>
      <c r="B17" s="479" t="s">
        <v>248</v>
      </c>
      <c r="C17" s="314"/>
      <c r="D17" s="160"/>
      <c r="E17" s="380">
        <f>$C17*E15</f>
        <v>0</v>
      </c>
      <c r="F17" s="171"/>
      <c r="H17" s="214" t="s">
        <v>118</v>
      </c>
      <c r="I17" s="548" t="s">
        <v>121</v>
      </c>
      <c r="J17" s="549"/>
      <c r="K17" s="549"/>
      <c r="L17" s="549"/>
      <c r="M17" s="549"/>
      <c r="N17" s="550"/>
    </row>
    <row r="18" spans="1:15" ht="13.8">
      <c r="A18" s="178" t="s">
        <v>75</v>
      </c>
      <c r="B18" s="479" t="s">
        <v>248</v>
      </c>
      <c r="C18" s="314"/>
      <c r="D18" s="160"/>
      <c r="E18" s="381">
        <f>$C18*E15</f>
        <v>0</v>
      </c>
      <c r="F18" s="171"/>
      <c r="H18" s="165"/>
      <c r="I18" s="169">
        <v>1</v>
      </c>
      <c r="J18" s="169">
        <v>2</v>
      </c>
      <c r="K18" s="169">
        <v>3</v>
      </c>
      <c r="L18" s="169">
        <v>4</v>
      </c>
      <c r="M18" s="169">
        <v>5</v>
      </c>
      <c r="N18" s="169">
        <v>6</v>
      </c>
    </row>
    <row r="19" spans="1:15" ht="13.8">
      <c r="A19" s="286" t="s">
        <v>45</v>
      </c>
      <c r="B19" s="180"/>
      <c r="C19" s="175"/>
      <c r="D19" s="160"/>
      <c r="E19" s="378">
        <f>SUM(E15:E18)</f>
        <v>0</v>
      </c>
      <c r="F19" s="181">
        <f>IF(E19=0,0,E19/E$47)</f>
        <v>0</v>
      </c>
      <c r="H19" s="165" t="s">
        <v>114</v>
      </c>
      <c r="I19" s="316"/>
      <c r="J19" s="316"/>
      <c r="K19" s="316"/>
      <c r="L19" s="316"/>
      <c r="M19" s="316"/>
      <c r="N19" s="316"/>
    </row>
    <row r="20" spans="1:15" ht="13.8">
      <c r="A20" s="173"/>
      <c r="B20" s="176"/>
      <c r="C20" s="177"/>
      <c r="D20" s="160"/>
      <c r="E20" s="379"/>
      <c r="F20" s="171"/>
      <c r="H20" s="165" t="s">
        <v>115</v>
      </c>
      <c r="I20" s="316"/>
      <c r="J20" s="316"/>
      <c r="K20" s="316"/>
      <c r="L20" s="316"/>
      <c r="M20" s="316"/>
      <c r="N20" s="316"/>
    </row>
    <row r="21" spans="1:15" ht="13.8">
      <c r="A21" s="182" t="s">
        <v>50</v>
      </c>
      <c r="B21" s="179"/>
      <c r="C21" s="177"/>
      <c r="D21" s="183"/>
      <c r="E21" s="382">
        <f>E19*0.96</f>
        <v>0</v>
      </c>
      <c r="F21" s="184"/>
      <c r="G21" s="80"/>
      <c r="H21" s="165" t="s">
        <v>116</v>
      </c>
      <c r="I21" s="316"/>
      <c r="J21" s="316"/>
      <c r="K21" s="316"/>
      <c r="L21" s="316"/>
      <c r="M21" s="316"/>
      <c r="N21" s="316"/>
    </row>
    <row r="22" spans="1:15" s="80" customFormat="1" ht="13.8">
      <c r="A22" s="178" t="s">
        <v>60</v>
      </c>
      <c r="B22" s="179"/>
      <c r="C22" s="185" t="s">
        <v>39</v>
      </c>
      <c r="D22" s="160"/>
      <c r="E22" s="380" t="e">
        <f>E21*'5-Premies en opslagen'!$C24</f>
        <v>#DIV/0!</v>
      </c>
      <c r="F22" s="171"/>
      <c r="G22" s="3"/>
      <c r="H22" s="165" t="s">
        <v>117</v>
      </c>
      <c r="I22" s="316"/>
      <c r="J22" s="316"/>
      <c r="K22" s="316"/>
      <c r="L22" s="316"/>
      <c r="M22" s="316"/>
      <c r="N22" s="316"/>
      <c r="O22" s="3"/>
    </row>
    <row r="23" spans="1:15" ht="14.25" customHeight="1">
      <c r="A23" s="286" t="s">
        <v>57</v>
      </c>
      <c r="B23" s="180"/>
      <c r="C23" s="175"/>
      <c r="D23" s="160"/>
      <c r="E23" s="378" t="e">
        <f>E22+E19</f>
        <v>#DIV/0!</v>
      </c>
      <c r="F23" s="181" t="e">
        <f>IF(E23=0,0,E23/E$47)</f>
        <v>#DIV/0!</v>
      </c>
      <c r="H23" s="189" t="s">
        <v>120</v>
      </c>
      <c r="I23" s="339">
        <f t="shared" ref="I23:N23" si="0">SUM(I19:I22)</f>
        <v>0</v>
      </c>
      <c r="J23" s="339">
        <f t="shared" si="0"/>
        <v>0</v>
      </c>
      <c r="K23" s="339">
        <f t="shared" si="0"/>
        <v>0</v>
      </c>
      <c r="L23" s="339">
        <f t="shared" si="0"/>
        <v>0</v>
      </c>
      <c r="M23" s="339">
        <f t="shared" si="0"/>
        <v>0</v>
      </c>
      <c r="N23" s="339">
        <f t="shared" si="0"/>
        <v>0</v>
      </c>
      <c r="O23" s="80"/>
    </row>
    <row r="24" spans="1:15" ht="12.75" customHeight="1">
      <c r="A24" s="173"/>
      <c r="B24" s="180"/>
      <c r="C24" s="175"/>
      <c r="D24" s="160"/>
      <c r="E24" s="375"/>
      <c r="F24" s="171"/>
    </row>
    <row r="25" spans="1:15" ht="12.75" customHeight="1">
      <c r="A25" s="178" t="s">
        <v>31</v>
      </c>
      <c r="B25" s="179"/>
      <c r="C25" s="185" t="s">
        <v>39</v>
      </c>
      <c r="D25" s="160"/>
      <c r="E25" s="380" t="e">
        <f>E23*'5-Premies en opslagen'!$B53</f>
        <v>#DIV/0!</v>
      </c>
      <c r="F25" s="171"/>
      <c r="H25" s="343" t="s">
        <v>118</v>
      </c>
      <c r="I25" s="544" t="s">
        <v>122</v>
      </c>
      <c r="J25" s="544"/>
      <c r="K25" s="544"/>
      <c r="L25" s="544"/>
      <c r="M25" s="544"/>
      <c r="N25" s="544"/>
      <c r="O25" s="15">
        <f>SUM(I23:N23)</f>
        <v>0</v>
      </c>
    </row>
    <row r="26" spans="1:15" ht="13.8">
      <c r="A26" s="286" t="s">
        <v>67</v>
      </c>
      <c r="B26" s="180"/>
      <c r="C26" s="175"/>
      <c r="D26" s="160"/>
      <c r="E26" s="378" t="e">
        <f>SUM(E23:E25)</f>
        <v>#DIV/0!</v>
      </c>
      <c r="F26" s="181" t="e">
        <f>IF(E26=0,0,E26/E$47)</f>
        <v>#DIV/0!</v>
      </c>
      <c r="H26" s="344"/>
      <c r="I26" s="345">
        <v>1</v>
      </c>
      <c r="J26" s="345">
        <v>2</v>
      </c>
      <c r="K26" s="345">
        <v>3</v>
      </c>
      <c r="L26" s="345">
        <v>4</v>
      </c>
      <c r="M26" s="345">
        <v>5</v>
      </c>
      <c r="N26" s="345">
        <v>6</v>
      </c>
    </row>
    <row r="27" spans="1:15" ht="13.8">
      <c r="A27" s="173"/>
      <c r="B27" s="180"/>
      <c r="C27" s="175"/>
      <c r="D27" s="160"/>
      <c r="E27" s="375"/>
      <c r="F27" s="171"/>
      <c r="H27" s="165" t="s">
        <v>114</v>
      </c>
      <c r="I27" s="346">
        <f t="shared" ref="I27:N30" si="1">I19*I12</f>
        <v>0</v>
      </c>
      <c r="J27" s="346">
        <f t="shared" si="1"/>
        <v>0</v>
      </c>
      <c r="K27" s="346">
        <f t="shared" si="1"/>
        <v>0</v>
      </c>
      <c r="L27" s="346">
        <f t="shared" si="1"/>
        <v>0</v>
      </c>
      <c r="M27" s="346">
        <f t="shared" si="1"/>
        <v>0</v>
      </c>
      <c r="N27" s="347">
        <f t="shared" si="1"/>
        <v>0</v>
      </c>
    </row>
    <row r="28" spans="1:15" ht="13.8">
      <c r="A28" s="173" t="s">
        <v>51</v>
      </c>
      <c r="B28" s="186"/>
      <c r="C28" s="172" t="s">
        <v>56</v>
      </c>
      <c r="D28" s="160"/>
      <c r="E28" s="377">
        <v>0</v>
      </c>
      <c r="F28" s="293">
        <v>0</v>
      </c>
      <c r="H28" s="165" t="s">
        <v>115</v>
      </c>
      <c r="I28" s="346">
        <f t="shared" si="1"/>
        <v>0</v>
      </c>
      <c r="J28" s="346">
        <f t="shared" si="1"/>
        <v>0</v>
      </c>
      <c r="K28" s="346">
        <f t="shared" si="1"/>
        <v>0</v>
      </c>
      <c r="L28" s="346">
        <f t="shared" si="1"/>
        <v>0</v>
      </c>
      <c r="M28" s="346">
        <f t="shared" si="1"/>
        <v>0</v>
      </c>
      <c r="N28" s="347">
        <f t="shared" si="1"/>
        <v>0</v>
      </c>
    </row>
    <row r="29" spans="1:15" ht="13.8">
      <c r="A29" s="173" t="s">
        <v>54</v>
      </c>
      <c r="B29" s="187"/>
      <c r="C29" s="172" t="s">
        <v>56</v>
      </c>
      <c r="D29" s="160"/>
      <c r="E29" s="377">
        <v>0</v>
      </c>
      <c r="F29" s="293">
        <v>0</v>
      </c>
      <c r="H29" s="165" t="s">
        <v>116</v>
      </c>
      <c r="I29" s="346">
        <f t="shared" si="1"/>
        <v>0</v>
      </c>
      <c r="J29" s="346">
        <f t="shared" si="1"/>
        <v>0</v>
      </c>
      <c r="K29" s="346">
        <f t="shared" si="1"/>
        <v>0</v>
      </c>
      <c r="L29" s="346">
        <f t="shared" si="1"/>
        <v>0</v>
      </c>
      <c r="M29" s="346">
        <f t="shared" si="1"/>
        <v>0</v>
      </c>
      <c r="N29" s="347">
        <f t="shared" si="1"/>
        <v>0</v>
      </c>
    </row>
    <row r="30" spans="1:15" ht="13.8">
      <c r="A30" s="173"/>
      <c r="B30" s="180"/>
      <c r="C30" s="175"/>
      <c r="D30" s="160"/>
      <c r="E30" s="375"/>
      <c r="F30" s="171"/>
      <c r="H30" s="344" t="s">
        <v>117</v>
      </c>
      <c r="I30" s="346">
        <f t="shared" si="1"/>
        <v>0</v>
      </c>
      <c r="J30" s="346">
        <f t="shared" si="1"/>
        <v>0</v>
      </c>
      <c r="K30" s="346">
        <f t="shared" si="1"/>
        <v>0</v>
      </c>
      <c r="L30" s="346">
        <f t="shared" si="1"/>
        <v>0</v>
      </c>
      <c r="M30" s="346">
        <f t="shared" si="1"/>
        <v>0</v>
      </c>
      <c r="N30" s="347">
        <f t="shared" si="1"/>
        <v>0</v>
      </c>
    </row>
    <row r="31" spans="1:15" ht="12.75" customHeight="1">
      <c r="A31" s="315"/>
      <c r="B31" s="357"/>
      <c r="C31" s="358" t="s">
        <v>53</v>
      </c>
      <c r="D31" s="160"/>
      <c r="E31" s="377"/>
      <c r="F31" s="171"/>
      <c r="H31" s="348" t="s">
        <v>120</v>
      </c>
      <c r="I31" s="349">
        <f t="shared" ref="I31:N31" si="2">SUM(I27:I30)</f>
        <v>0</v>
      </c>
      <c r="J31" s="349">
        <f t="shared" si="2"/>
        <v>0</v>
      </c>
      <c r="K31" s="349">
        <f t="shared" si="2"/>
        <v>0</v>
      </c>
      <c r="L31" s="349">
        <f t="shared" si="2"/>
        <v>0</v>
      </c>
      <c r="M31" s="349">
        <f t="shared" si="2"/>
        <v>0</v>
      </c>
      <c r="N31" s="349">
        <f t="shared" si="2"/>
        <v>0</v>
      </c>
    </row>
    <row r="32" spans="1:15" ht="12.75" customHeight="1">
      <c r="A32" s="286" t="s">
        <v>47</v>
      </c>
      <c r="B32" s="180"/>
      <c r="C32" s="175"/>
      <c r="D32" s="160"/>
      <c r="E32" s="378" t="e">
        <f>SUM(E26:E31)</f>
        <v>#DIV/0!</v>
      </c>
      <c r="F32" s="181" t="e">
        <f>IF(E32=0,0,E32/E$47)</f>
        <v>#DIV/0!</v>
      </c>
      <c r="H32" s="80"/>
      <c r="I32" s="80"/>
      <c r="J32" s="80"/>
      <c r="K32" s="80"/>
      <c r="L32" s="80"/>
      <c r="M32" s="80"/>
      <c r="N32" s="80"/>
    </row>
    <row r="33" spans="1:14" ht="12.75" customHeight="1">
      <c r="A33" s="173"/>
      <c r="B33" s="180"/>
      <c r="C33" s="175"/>
      <c r="D33" s="160"/>
      <c r="E33" s="375"/>
      <c r="F33" s="171"/>
      <c r="H33" s="80"/>
      <c r="I33" s="80"/>
      <c r="J33" s="80"/>
      <c r="K33" s="80"/>
      <c r="L33" s="80"/>
      <c r="M33" s="80"/>
      <c r="N33" s="80"/>
    </row>
    <row r="34" spans="1:14" ht="12.75" customHeight="1">
      <c r="A34" s="173" t="s">
        <v>68</v>
      </c>
      <c r="B34" s="180"/>
      <c r="C34" s="188"/>
      <c r="D34" s="160"/>
      <c r="E34" s="377">
        <v>0</v>
      </c>
      <c r="F34" s="368" t="e">
        <f>E34/$E$47</f>
        <v>#DIV/0!</v>
      </c>
      <c r="H34" s="80"/>
      <c r="I34" s="80"/>
      <c r="J34" s="80"/>
      <c r="K34" s="80"/>
      <c r="L34" s="80"/>
      <c r="M34" s="80"/>
      <c r="N34" s="80"/>
    </row>
    <row r="35" spans="1:14" ht="12.75" customHeight="1">
      <c r="A35" s="173" t="s">
        <v>30</v>
      </c>
      <c r="B35" s="180"/>
      <c r="C35" s="188"/>
      <c r="D35" s="160"/>
      <c r="E35" s="377">
        <v>0</v>
      </c>
      <c r="F35" s="368" t="e">
        <f t="shared" ref="F35:F41" si="3">E35/$E$47</f>
        <v>#DIV/0!</v>
      </c>
      <c r="H35" s="80"/>
      <c r="I35" s="80"/>
      <c r="J35" s="80"/>
      <c r="K35" s="80"/>
      <c r="L35" s="80"/>
      <c r="M35" s="80"/>
      <c r="N35" s="80"/>
    </row>
    <row r="36" spans="1:14" ht="14.25" customHeight="1">
      <c r="A36" s="173" t="s">
        <v>22</v>
      </c>
      <c r="B36" s="180"/>
      <c r="C36" s="188"/>
      <c r="D36" s="160"/>
      <c r="E36" s="377">
        <v>0</v>
      </c>
      <c r="F36" s="368" t="e">
        <f t="shared" si="3"/>
        <v>#DIV/0!</v>
      </c>
      <c r="H36" s="80"/>
      <c r="I36" s="80"/>
      <c r="J36" s="80"/>
      <c r="K36" s="80"/>
      <c r="L36" s="80"/>
      <c r="M36" s="80"/>
      <c r="N36" s="80"/>
    </row>
    <row r="37" spans="1:14" ht="13.8">
      <c r="A37" s="173" t="s">
        <v>3</v>
      </c>
      <c r="B37" s="180"/>
      <c r="C37" s="190"/>
      <c r="D37" s="160"/>
      <c r="E37" s="377">
        <v>0</v>
      </c>
      <c r="F37" s="368" t="e">
        <f t="shared" si="3"/>
        <v>#DIV/0!</v>
      </c>
      <c r="H37" s="80"/>
      <c r="I37" s="80"/>
      <c r="J37" s="80"/>
      <c r="K37" s="80"/>
      <c r="L37" s="80"/>
      <c r="M37" s="80"/>
      <c r="N37" s="80"/>
    </row>
    <row r="38" spans="1:14" ht="13.8">
      <c r="A38" s="173" t="s">
        <v>29</v>
      </c>
      <c r="B38" s="180"/>
      <c r="C38" s="188"/>
      <c r="D38" s="160"/>
      <c r="E38" s="377">
        <v>0</v>
      </c>
      <c r="F38" s="368" t="e">
        <f t="shared" si="3"/>
        <v>#DIV/0!</v>
      </c>
      <c r="H38" s="80"/>
      <c r="I38" s="80"/>
      <c r="J38" s="80"/>
      <c r="K38" s="80"/>
      <c r="L38" s="80"/>
      <c r="M38" s="80"/>
      <c r="N38" s="80"/>
    </row>
    <row r="39" spans="1:14" ht="13.8">
      <c r="A39" s="173" t="s">
        <v>26</v>
      </c>
      <c r="B39" s="180"/>
      <c r="C39" s="190"/>
      <c r="D39" s="160"/>
      <c r="E39" s="377">
        <v>0</v>
      </c>
      <c r="F39" s="368" t="e">
        <f t="shared" si="3"/>
        <v>#DIV/0!</v>
      </c>
      <c r="H39" s="80"/>
      <c r="I39" s="80"/>
      <c r="J39" s="80"/>
      <c r="K39" s="80"/>
      <c r="L39" s="80"/>
      <c r="M39" s="80"/>
      <c r="N39" s="80"/>
    </row>
    <row r="40" spans="1:14" ht="13.8">
      <c r="A40" s="173" t="s">
        <v>61</v>
      </c>
      <c r="B40" s="180"/>
      <c r="C40" s="172" t="s">
        <v>56</v>
      </c>
      <c r="D40" s="160"/>
      <c r="E40" s="377">
        <v>0</v>
      </c>
      <c r="F40" s="368" t="e">
        <f t="shared" si="3"/>
        <v>#DIV/0!</v>
      </c>
      <c r="H40" s="80"/>
      <c r="I40" s="80"/>
      <c r="J40" s="80"/>
      <c r="K40" s="80"/>
      <c r="L40" s="80"/>
      <c r="M40" s="80"/>
      <c r="N40" s="80"/>
    </row>
    <row r="41" spans="1:14" ht="13.8">
      <c r="A41" s="173" t="s">
        <v>74</v>
      </c>
      <c r="B41" s="180"/>
      <c r="C41" s="172"/>
      <c r="D41" s="160"/>
      <c r="E41" s="377">
        <v>0</v>
      </c>
      <c r="F41" s="368" t="e">
        <f t="shared" si="3"/>
        <v>#DIV/0!</v>
      </c>
      <c r="H41" s="80"/>
      <c r="I41" s="80"/>
      <c r="J41" s="80"/>
      <c r="K41" s="80"/>
      <c r="L41" s="80"/>
      <c r="M41" s="80"/>
      <c r="N41" s="80"/>
    </row>
    <row r="42" spans="1:14" ht="13.8">
      <c r="A42" s="315"/>
      <c r="B42" s="357"/>
      <c r="C42" s="359"/>
      <c r="D42" s="160"/>
      <c r="E42" s="377">
        <v>0</v>
      </c>
      <c r="F42" s="171"/>
      <c r="H42" s="80"/>
      <c r="I42" s="80"/>
      <c r="J42" s="80"/>
      <c r="K42" s="80"/>
      <c r="L42" s="80"/>
      <c r="M42" s="80"/>
      <c r="N42" s="80"/>
    </row>
    <row r="43" spans="1:14" ht="34.200000000000003">
      <c r="A43" s="286" t="s">
        <v>62</v>
      </c>
      <c r="B43" s="180"/>
      <c r="C43" s="175"/>
      <c r="D43" s="160"/>
      <c r="E43" s="378" t="e">
        <f>SUM(E32:E42)</f>
        <v>#DIV/0!</v>
      </c>
      <c r="F43" s="181" t="e">
        <f>IF(E43=0,0,E43/E$47)</f>
        <v>#DIV/0!</v>
      </c>
      <c r="H43" s="211" t="s">
        <v>245</v>
      </c>
      <c r="I43" s="212"/>
      <c r="J43" s="213"/>
      <c r="K43" s="417" t="s">
        <v>186</v>
      </c>
      <c r="L43" s="80"/>
      <c r="M43" s="80"/>
      <c r="N43" s="80"/>
    </row>
    <row r="44" spans="1:14" ht="13.8">
      <c r="A44" s="173"/>
      <c r="B44" s="180"/>
      <c r="C44" s="175"/>
      <c r="D44" s="160"/>
      <c r="E44" s="375"/>
      <c r="F44" s="191"/>
      <c r="H44" s="165"/>
      <c r="I44" s="166" t="s">
        <v>53</v>
      </c>
      <c r="J44" s="167" t="s">
        <v>53</v>
      </c>
      <c r="K44" s="375"/>
      <c r="L44" s="80"/>
      <c r="M44" s="80"/>
      <c r="N44" s="80"/>
    </row>
    <row r="45" spans="1:14" ht="13.8">
      <c r="A45" s="173" t="s">
        <v>63</v>
      </c>
      <c r="B45" s="180"/>
      <c r="C45" s="190"/>
      <c r="D45" s="160"/>
      <c r="E45" s="377">
        <v>0</v>
      </c>
      <c r="F45" s="181">
        <f>(IF(E45=0,0,E45/E$47))</f>
        <v>0</v>
      </c>
      <c r="H45" s="414" t="s">
        <v>13</v>
      </c>
      <c r="I45" s="415"/>
      <c r="J45" s="416"/>
      <c r="K45" s="378">
        <f>E15</f>
        <v>0</v>
      </c>
      <c r="L45" s="80"/>
      <c r="M45" s="80"/>
      <c r="N45" s="80"/>
    </row>
    <row r="46" spans="1:14" ht="13.8">
      <c r="A46" s="173"/>
      <c r="B46" s="174"/>
      <c r="C46" s="175"/>
      <c r="D46" s="160"/>
      <c r="E46" s="375"/>
      <c r="F46" s="171"/>
      <c r="H46" s="413" t="s">
        <v>49</v>
      </c>
      <c r="I46" s="411"/>
      <c r="J46" s="412"/>
      <c r="K46" s="380">
        <f>E17</f>
        <v>0</v>
      </c>
      <c r="L46" s="80"/>
      <c r="M46" s="80"/>
      <c r="N46" s="80"/>
    </row>
    <row r="47" spans="1:14" ht="13.8">
      <c r="A47" s="286" t="s">
        <v>40</v>
      </c>
      <c r="B47" s="217"/>
      <c r="C47" s="192"/>
      <c r="D47" s="160"/>
      <c r="E47" s="289" t="e">
        <f>SUM(E43:E46)</f>
        <v>#DIV/0!</v>
      </c>
      <c r="F47" s="291" t="e">
        <f>SUM(F43:F46)</f>
        <v>#DIV/0!</v>
      </c>
      <c r="H47" s="178" t="s">
        <v>75</v>
      </c>
      <c r="I47" s="411"/>
      <c r="J47" s="412"/>
      <c r="K47" s="381">
        <f>E18</f>
        <v>0</v>
      </c>
      <c r="L47" s="80"/>
      <c r="M47" s="80"/>
      <c r="N47" s="80"/>
    </row>
    <row r="48" spans="1:14" ht="13.8">
      <c r="B48" s="193"/>
      <c r="C48" s="194"/>
      <c r="D48" s="160"/>
      <c r="F48" s="195"/>
      <c r="H48" s="178" t="s">
        <v>60</v>
      </c>
      <c r="I48" s="411"/>
      <c r="J48" s="412"/>
      <c r="K48" s="380" t="e">
        <f>E22</f>
        <v>#DIV/0!</v>
      </c>
      <c r="L48" s="80"/>
      <c r="M48" s="80"/>
      <c r="N48" s="80"/>
    </row>
    <row r="49" spans="1:15" ht="13.8">
      <c r="A49" s="197" t="s">
        <v>195</v>
      </c>
      <c r="B49" s="198"/>
      <c r="C49" s="199"/>
      <c r="D49" s="80"/>
      <c r="E49" s="383" t="e">
        <f>(E$26*1.3)+($E$47-$E$26)</f>
        <v>#DIV/0!</v>
      </c>
      <c r="F49" s="200"/>
      <c r="G49" s="80"/>
      <c r="H49" s="178" t="s">
        <v>31</v>
      </c>
      <c r="I49" s="179"/>
      <c r="J49" s="185"/>
      <c r="K49" s="380" t="e">
        <f>E25</f>
        <v>#DIV/0!</v>
      </c>
      <c r="L49" s="80"/>
      <c r="M49" s="80"/>
      <c r="N49" s="80"/>
    </row>
    <row r="50" spans="1:15" s="80" customFormat="1" ht="13.8">
      <c r="B50" s="201"/>
      <c r="C50" s="202"/>
      <c r="H50" s="173" t="s">
        <v>51</v>
      </c>
      <c r="I50" s="186"/>
      <c r="J50" s="172"/>
      <c r="K50" s="376">
        <f>E28</f>
        <v>0</v>
      </c>
    </row>
    <row r="51" spans="1:15" s="80" customFormat="1" ht="13.8">
      <c r="A51" s="197" t="s">
        <v>43</v>
      </c>
      <c r="B51" s="198"/>
      <c r="C51" s="199"/>
      <c r="E51" s="383" t="e">
        <f>(E$26*1.5)+($E$47-$E$26)</f>
        <v>#DIV/0!</v>
      </c>
      <c r="F51" s="200"/>
      <c r="H51" s="173" t="s">
        <v>54</v>
      </c>
      <c r="I51" s="187"/>
      <c r="J51" s="172"/>
      <c r="K51" s="376">
        <f t="shared" ref="K51:K52" si="4">E29</f>
        <v>0</v>
      </c>
    </row>
    <row r="52" spans="1:15" s="80" customFormat="1" ht="13.8">
      <c r="B52" s="201"/>
      <c r="C52" s="202"/>
      <c r="H52" s="173" t="s">
        <v>55</v>
      </c>
      <c r="I52" s="180"/>
      <c r="J52" s="175" t="s">
        <v>53</v>
      </c>
      <c r="K52" s="376">
        <f t="shared" si="4"/>
        <v>0</v>
      </c>
    </row>
    <row r="53" spans="1:15" s="80" customFormat="1" ht="13.8">
      <c r="A53" s="197" t="s">
        <v>72</v>
      </c>
      <c r="B53" s="198"/>
      <c r="C53" s="199"/>
      <c r="E53" s="383" t="e">
        <f>(E$26*2.5)+($E$47-$E$26)</f>
        <v>#DIV/0!</v>
      </c>
      <c r="H53" s="173" t="s">
        <v>68</v>
      </c>
      <c r="I53" s="180"/>
      <c r="J53" s="188"/>
      <c r="K53" s="376">
        <f>E34</f>
        <v>0</v>
      </c>
    </row>
    <row r="54" spans="1:15" s="80" customFormat="1" ht="13.8">
      <c r="B54" s="201"/>
      <c r="C54" s="203"/>
      <c r="F54" s="204"/>
      <c r="H54" s="173" t="s">
        <v>30</v>
      </c>
      <c r="I54" s="180"/>
      <c r="J54" s="188"/>
      <c r="K54" s="376">
        <f t="shared" ref="K54:K60" si="5">E35</f>
        <v>0</v>
      </c>
    </row>
    <row r="55" spans="1:15" s="80" customFormat="1" ht="13.8">
      <c r="C55" s="205"/>
      <c r="F55" s="204"/>
      <c r="H55" s="173" t="s">
        <v>22</v>
      </c>
      <c r="I55" s="180"/>
      <c r="J55" s="188"/>
      <c r="K55" s="376">
        <f t="shared" si="5"/>
        <v>0</v>
      </c>
    </row>
    <row r="56" spans="1:15" s="80" customFormat="1" ht="13.8">
      <c r="C56" s="205"/>
      <c r="F56" s="204"/>
      <c r="H56" s="173" t="s">
        <v>3</v>
      </c>
      <c r="I56" s="180"/>
      <c r="J56" s="190"/>
      <c r="K56" s="376">
        <f t="shared" si="5"/>
        <v>0</v>
      </c>
    </row>
    <row r="57" spans="1:15" s="80" customFormat="1" ht="13.8">
      <c r="A57" s="3"/>
      <c r="C57" s="205"/>
      <c r="F57" s="204"/>
      <c r="H57" s="173" t="s">
        <v>29</v>
      </c>
      <c r="I57" s="180"/>
      <c r="J57" s="188"/>
      <c r="K57" s="376">
        <f t="shared" si="5"/>
        <v>0</v>
      </c>
    </row>
    <row r="58" spans="1:15" s="80" customFormat="1" ht="13.8">
      <c r="C58" s="205"/>
      <c r="F58" s="204"/>
      <c r="H58" s="173" t="s">
        <v>26</v>
      </c>
      <c r="I58" s="180"/>
      <c r="J58" s="190"/>
      <c r="K58" s="376">
        <f t="shared" si="5"/>
        <v>0</v>
      </c>
      <c r="M58" s="3"/>
      <c r="N58" s="3"/>
    </row>
    <row r="59" spans="1:15" s="80" customFormat="1" ht="13.8">
      <c r="C59" s="205"/>
      <c r="F59" s="204"/>
      <c r="H59" s="173" t="s">
        <v>61</v>
      </c>
      <c r="I59" s="180"/>
      <c r="J59" s="172"/>
      <c r="K59" s="376">
        <f t="shared" si="5"/>
        <v>0</v>
      </c>
      <c r="M59" s="3"/>
      <c r="N59" s="3"/>
    </row>
    <row r="60" spans="1:15" s="80" customFormat="1" ht="13.8">
      <c r="C60" s="205"/>
      <c r="F60" s="204"/>
      <c r="H60" s="173" t="s">
        <v>74</v>
      </c>
      <c r="I60" s="180"/>
      <c r="J60" s="172"/>
      <c r="K60" s="376">
        <f t="shared" si="5"/>
        <v>0</v>
      </c>
      <c r="M60" s="3"/>
      <c r="N60" s="3"/>
    </row>
    <row r="61" spans="1:15" s="80" customFormat="1" ht="13.8">
      <c r="C61" s="205"/>
      <c r="F61" s="204"/>
      <c r="H61" s="173" t="s">
        <v>63</v>
      </c>
      <c r="I61" s="180"/>
      <c r="J61" s="190"/>
      <c r="K61" s="376">
        <f>E45</f>
        <v>0</v>
      </c>
      <c r="M61" s="3"/>
      <c r="N61" s="3"/>
    </row>
    <row r="62" spans="1:15" s="80" customFormat="1" ht="13.8">
      <c r="C62" s="205"/>
      <c r="F62" s="204"/>
      <c r="H62" s="173"/>
      <c r="I62" s="174"/>
      <c r="J62" s="175"/>
      <c r="K62" s="375"/>
      <c r="M62" s="3"/>
      <c r="N62" s="3"/>
    </row>
    <row r="63" spans="1:15" s="80" customFormat="1" ht="13.8">
      <c r="C63" s="205"/>
      <c r="F63" s="204"/>
      <c r="H63" s="286" t="s">
        <v>40</v>
      </c>
      <c r="I63" s="290"/>
      <c r="J63" s="192"/>
      <c r="K63" s="289" t="e">
        <f>SUM(K45:K62)</f>
        <v>#DIV/0!</v>
      </c>
      <c r="M63" s="3"/>
      <c r="N63" s="3"/>
      <c r="O63" s="3"/>
    </row>
    <row r="64" spans="1:15" s="80" customFormat="1" ht="13.8">
      <c r="C64" s="205"/>
      <c r="F64" s="204"/>
      <c r="H64" s="3"/>
      <c r="I64" s="193"/>
      <c r="J64" s="194"/>
      <c r="K64" s="3"/>
      <c r="M64" s="3"/>
      <c r="N64" s="3"/>
    </row>
    <row r="65" spans="1:15" s="80" customFormat="1" ht="13.8">
      <c r="A65" s="3"/>
      <c r="B65" s="3"/>
      <c r="C65" s="3"/>
      <c r="D65" s="3"/>
      <c r="E65" s="3"/>
      <c r="F65" s="3"/>
      <c r="H65" s="197" t="s">
        <v>195</v>
      </c>
      <c r="I65" s="198"/>
      <c r="J65" s="199"/>
      <c r="K65" s="383" t="e">
        <f>E49</f>
        <v>#DIV/0!</v>
      </c>
      <c r="M65" s="3"/>
      <c r="N65" s="3"/>
    </row>
    <row r="66" spans="1:15" ht="13.8">
      <c r="H66" s="80"/>
      <c r="I66" s="201"/>
      <c r="J66" s="202"/>
      <c r="K66" s="80"/>
      <c r="L66" s="80"/>
      <c r="O66" s="80"/>
    </row>
    <row r="67" spans="1:15" ht="13.8">
      <c r="H67" s="197" t="s">
        <v>43</v>
      </c>
      <c r="I67" s="198"/>
      <c r="J67" s="199"/>
      <c r="K67" s="383" t="e">
        <f>E51</f>
        <v>#DIV/0!</v>
      </c>
      <c r="L67" s="80"/>
      <c r="O67" s="80"/>
    </row>
    <row r="68" spans="1:15" ht="13.8">
      <c r="H68" s="80"/>
      <c r="I68" s="201"/>
      <c r="J68" s="202"/>
      <c r="K68" s="80"/>
      <c r="L68" s="80"/>
      <c r="O68" s="80"/>
    </row>
    <row r="69" spans="1:15" ht="13.8">
      <c r="H69" s="197" t="s">
        <v>72</v>
      </c>
      <c r="I69" s="198"/>
      <c r="J69" s="199"/>
      <c r="K69" s="383" t="e">
        <f>E53</f>
        <v>#DIV/0!</v>
      </c>
      <c r="L69" s="80"/>
      <c r="O69" s="80"/>
    </row>
    <row r="70" spans="1:15">
      <c r="L70" s="80"/>
      <c r="O70" s="80"/>
    </row>
    <row r="71" spans="1:15">
      <c r="O71" s="80"/>
    </row>
    <row r="72" spans="1:15">
      <c r="O72" s="80"/>
    </row>
    <row r="73" spans="1:15">
      <c r="O73" s="80"/>
    </row>
    <row r="74" spans="1:15">
      <c r="O74" s="80"/>
    </row>
    <row r="75" spans="1:15">
      <c r="O75" s="80"/>
    </row>
    <row r="76" spans="1:15">
      <c r="O76" s="80"/>
    </row>
    <row r="77" spans="1:15">
      <c r="O77" s="80"/>
    </row>
    <row r="78" spans="1:15">
      <c r="O78" s="80"/>
    </row>
    <row r="79" spans="1:15">
      <c r="O79" s="80"/>
    </row>
  </sheetData>
  <mergeCells count="7">
    <mergeCell ref="E10:F10"/>
    <mergeCell ref="I10:N10"/>
    <mergeCell ref="I25:N25"/>
    <mergeCell ref="H1:N2"/>
    <mergeCell ref="H3:N3"/>
    <mergeCell ref="H4:N5"/>
    <mergeCell ref="I17:N17"/>
  </mergeCells>
  <conditionalFormatting sqref="O25">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3"/>
  <sheetViews>
    <sheetView showGridLines="0" zoomScaleNormal="100" workbookViewId="0">
      <pane ySplit="10" topLeftCell="A11" activePane="bottomLeft" state="frozen"/>
      <selection activeCell="A23" sqref="A23:XFD23"/>
      <selection pane="bottomLeft" activeCell="C29" sqref="C29"/>
    </sheetView>
  </sheetViews>
  <sheetFormatPr defaultColWidth="9.109375" defaultRowHeight="13.2"/>
  <cols>
    <col min="1" max="1" width="29.109375" style="3" bestFit="1" customWidth="1"/>
    <col min="2" max="2" width="47.88671875" style="3" bestFit="1" customWidth="1"/>
    <col min="3" max="3" width="12.88671875" style="3" customWidth="1"/>
    <col min="4" max="4" width="11.109375" style="3" customWidth="1"/>
    <col min="5" max="5" width="15.21875" style="3" customWidth="1"/>
    <col min="6" max="6" width="12.88671875" style="3" customWidth="1"/>
    <col min="7" max="7" width="12.109375" style="3" bestFit="1" customWidth="1"/>
    <col min="8" max="8" width="13.21875" style="3" bestFit="1" customWidth="1"/>
    <col min="9" max="9" width="19.88671875" style="3" customWidth="1"/>
    <col min="10" max="16384" width="9.109375" style="3"/>
  </cols>
  <sheetData>
    <row r="1" spans="1:9">
      <c r="A1" s="317" t="s">
        <v>23</v>
      </c>
      <c r="D1" s="397" t="s">
        <v>207</v>
      </c>
      <c r="E1" s="400"/>
      <c r="F1" s="400"/>
      <c r="G1" s="398"/>
      <c r="H1" s="396" t="s">
        <v>208</v>
      </c>
    </row>
    <row r="2" spans="1:9">
      <c r="D2" s="399" t="s">
        <v>108</v>
      </c>
      <c r="E2" s="402"/>
      <c r="F2" s="402"/>
      <c r="G2" s="403"/>
      <c r="H2" s="401">
        <v>0</v>
      </c>
    </row>
    <row r="3" spans="1:9" ht="15">
      <c r="A3" s="428" t="str">
        <f>'2-Kosten per locatie'!B3</f>
        <v>Naam opdrachtgever</v>
      </c>
      <c r="B3" s="16" t="str">
        <f>'2-Kosten per locatie'!C3</f>
        <v>Gemeente Westland</v>
      </c>
      <c r="D3" s="399" t="s">
        <v>110</v>
      </c>
      <c r="E3" s="402"/>
      <c r="F3" s="402"/>
      <c r="G3" s="403"/>
      <c r="H3" s="401">
        <v>0</v>
      </c>
    </row>
    <row r="4" spans="1:9" ht="15">
      <c r="A4" s="428" t="str">
        <f>'2-Kosten per locatie'!B4</f>
        <v>Calculatie onderdeel</v>
      </c>
      <c r="B4" s="55" t="str">
        <f ca="1">MID(CELL("bestandsnaam",$C$9),SEARCH("]",CELL("bestandsnaam",$C$9),1)+1,256)</f>
        <v>8-Additionele kosten</v>
      </c>
      <c r="D4" s="399" t="s">
        <v>109</v>
      </c>
      <c r="E4" s="402"/>
      <c r="F4" s="402"/>
      <c r="G4" s="403"/>
      <c r="H4" s="401">
        <v>0</v>
      </c>
    </row>
    <row r="5" spans="1:9" ht="15">
      <c r="A5" s="428" t="str">
        <f>'2-Kosten per locatie'!B5</f>
        <v>Gebouw/plaats</v>
      </c>
      <c r="B5" s="16" t="str">
        <f>'2-Kosten per locatie'!C5</f>
        <v>Westland</v>
      </c>
      <c r="D5" s="399" t="s">
        <v>239</v>
      </c>
      <c r="E5" s="402"/>
      <c r="F5" s="402"/>
      <c r="G5" s="403"/>
      <c r="H5" s="401">
        <v>0</v>
      </c>
    </row>
    <row r="6" spans="1:9" ht="15">
      <c r="A6" s="428" t="str">
        <f>'2-Kosten per locatie'!B6</f>
        <v>Referentie nummer</v>
      </c>
      <c r="B6" s="16" t="str">
        <f>'2-Kosten per locatie'!C6</f>
        <v>GemWL-EA-MvD/SW-2023</v>
      </c>
      <c r="D6" s="399" t="s">
        <v>239</v>
      </c>
      <c r="E6" s="402"/>
      <c r="F6" s="402"/>
      <c r="G6" s="403"/>
      <c r="H6" s="401">
        <v>0</v>
      </c>
    </row>
    <row r="7" spans="1:9" ht="15" customHeight="1">
      <c r="A7" s="428" t="str">
        <f>'2-Kosten per locatie'!B7</f>
        <v>Naam dienstverlener</v>
      </c>
      <c r="B7" s="16">
        <f>'2-Kosten per locatie'!C7</f>
        <v>0</v>
      </c>
      <c r="D7" s="399" t="s">
        <v>239</v>
      </c>
      <c r="E7" s="402"/>
      <c r="F7" s="402"/>
      <c r="G7" s="403"/>
      <c r="H7" s="401">
        <v>0</v>
      </c>
      <c r="I7" s="219"/>
    </row>
    <row r="8" spans="1:9" ht="15">
      <c r="A8" s="428" t="str">
        <f>'2-Kosten per locatie'!B8</f>
        <v>Prijspeil</v>
      </c>
      <c r="B8" s="473">
        <f>'2-Kosten per locatie'!C8</f>
        <v>45474</v>
      </c>
      <c r="D8" s="399" t="s">
        <v>239</v>
      </c>
      <c r="E8" s="402"/>
      <c r="F8" s="402"/>
      <c r="G8" s="403"/>
      <c r="H8" s="401">
        <v>0</v>
      </c>
      <c r="I8" s="219"/>
    </row>
    <row r="10" spans="1:9" ht="25.2">
      <c r="A10" s="224" t="s">
        <v>91</v>
      </c>
      <c r="B10" s="224" t="s">
        <v>133</v>
      </c>
      <c r="C10" s="224" t="s">
        <v>128</v>
      </c>
      <c r="D10" s="224" t="s">
        <v>92</v>
      </c>
      <c r="E10" s="224" t="s">
        <v>129</v>
      </c>
      <c r="F10" s="224" t="s">
        <v>130</v>
      </c>
      <c r="G10" s="224" t="s">
        <v>131</v>
      </c>
      <c r="H10" s="224" t="s">
        <v>132</v>
      </c>
    </row>
    <row r="11" spans="1:9">
      <c r="A11" s="395" t="s">
        <v>558</v>
      </c>
      <c r="B11" s="42" t="s">
        <v>562</v>
      </c>
      <c r="C11" s="221"/>
      <c r="D11" s="221">
        <v>1</v>
      </c>
      <c r="E11" s="511"/>
      <c r="F11" s="325">
        <f>E11*D11</f>
        <v>0</v>
      </c>
      <c r="G11" s="404">
        <f>H2</f>
        <v>0</v>
      </c>
      <c r="H11" s="222">
        <f>G11*F11</f>
        <v>0</v>
      </c>
    </row>
    <row r="12" spans="1:9">
      <c r="A12" s="395" t="s">
        <v>559</v>
      </c>
      <c r="B12" s="42" t="s">
        <v>562</v>
      </c>
      <c r="C12" s="221"/>
      <c r="D12" s="221">
        <v>1</v>
      </c>
      <c r="E12" s="511"/>
      <c r="F12" s="325">
        <f t="shared" ref="F12:F21" si="0">E12*D12</f>
        <v>0</v>
      </c>
      <c r="G12" s="404">
        <f>H2</f>
        <v>0</v>
      </c>
      <c r="H12" s="222">
        <f t="shared" ref="H12:H21" si="1">G12*F12</f>
        <v>0</v>
      </c>
    </row>
    <row r="13" spans="1:9">
      <c r="A13" s="395" t="s">
        <v>560</v>
      </c>
      <c r="B13" s="42" t="s">
        <v>562</v>
      </c>
      <c r="C13" s="221"/>
      <c r="D13" s="221">
        <v>1</v>
      </c>
      <c r="E13" s="511"/>
      <c r="F13" s="325">
        <f t="shared" ref="F13" si="2">E13*D13</f>
        <v>0</v>
      </c>
      <c r="G13" s="404">
        <f>H2</f>
        <v>0</v>
      </c>
      <c r="H13" s="222">
        <f t="shared" si="1"/>
        <v>0</v>
      </c>
    </row>
    <row r="14" spans="1:9">
      <c r="A14" s="220" t="s">
        <v>561</v>
      </c>
      <c r="B14" s="42" t="s">
        <v>562</v>
      </c>
      <c r="C14" s="221"/>
      <c r="D14" s="221">
        <v>1</v>
      </c>
      <c r="E14" s="511"/>
      <c r="F14" s="325">
        <f t="shared" si="0"/>
        <v>0</v>
      </c>
      <c r="G14" s="404">
        <f>H2</f>
        <v>0</v>
      </c>
      <c r="H14" s="222">
        <f t="shared" si="1"/>
        <v>0</v>
      </c>
    </row>
    <row r="15" spans="1:9">
      <c r="A15" s="506" t="s">
        <v>596</v>
      </c>
      <c r="B15" s="42" t="s">
        <v>562</v>
      </c>
      <c r="C15" s="507"/>
      <c r="D15" s="221">
        <v>1</v>
      </c>
      <c r="E15" s="511"/>
      <c r="F15" s="325">
        <f t="shared" ref="F15" si="3">E15*D15</f>
        <v>0</v>
      </c>
      <c r="G15" s="404">
        <f>H2</f>
        <v>0</v>
      </c>
      <c r="H15" s="222">
        <f t="shared" ref="H15" si="4">G15*F15</f>
        <v>0</v>
      </c>
    </row>
    <row r="16" spans="1:9" ht="39.6">
      <c r="A16" s="42" t="s">
        <v>591</v>
      </c>
      <c r="B16" s="505" t="s">
        <v>610</v>
      </c>
      <c r="C16" s="221"/>
      <c r="D16" s="221">
        <v>162</v>
      </c>
      <c r="E16" s="511"/>
      <c r="F16" s="325">
        <f t="shared" ref="F16" si="5">E16*D16</f>
        <v>0</v>
      </c>
      <c r="G16" s="404">
        <f>H2</f>
        <v>0</v>
      </c>
      <c r="H16" s="222">
        <f t="shared" ref="H16" si="6">G16*F16</f>
        <v>0</v>
      </c>
      <c r="I16" s="419"/>
    </row>
    <row r="17" spans="1:8">
      <c r="A17" s="42" t="s">
        <v>591</v>
      </c>
      <c r="B17" s="42" t="s">
        <v>634</v>
      </c>
      <c r="C17" s="221"/>
      <c r="D17" s="221">
        <v>56</v>
      </c>
      <c r="E17" s="511"/>
      <c r="F17" s="325">
        <f t="shared" si="0"/>
        <v>0</v>
      </c>
      <c r="G17" s="404">
        <f>H3</f>
        <v>0</v>
      </c>
      <c r="H17" s="222">
        <f t="shared" si="1"/>
        <v>0</v>
      </c>
    </row>
    <row r="18" spans="1:8" ht="26.4">
      <c r="A18" s="395" t="s">
        <v>475</v>
      </c>
      <c r="B18" s="505" t="s">
        <v>635</v>
      </c>
      <c r="C18" s="221"/>
      <c r="D18" s="221">
        <v>112</v>
      </c>
      <c r="E18" s="511"/>
      <c r="F18" s="325">
        <f t="shared" si="0"/>
        <v>0</v>
      </c>
      <c r="G18" s="404">
        <f>H2</f>
        <v>0</v>
      </c>
      <c r="H18" s="222">
        <f t="shared" si="1"/>
        <v>0</v>
      </c>
    </row>
    <row r="19" spans="1:8">
      <c r="A19" s="395" t="s">
        <v>475</v>
      </c>
      <c r="B19" s="42" t="s">
        <v>611</v>
      </c>
      <c r="C19" s="221"/>
      <c r="D19" s="221">
        <v>56</v>
      </c>
      <c r="E19" s="511"/>
      <c r="F19" s="325">
        <f t="shared" si="0"/>
        <v>0</v>
      </c>
      <c r="G19" s="404">
        <f>H3</f>
        <v>0</v>
      </c>
      <c r="H19" s="222">
        <f t="shared" si="1"/>
        <v>0</v>
      </c>
    </row>
    <row r="20" spans="1:8">
      <c r="A20" s="220"/>
      <c r="B20" s="42"/>
      <c r="C20" s="221"/>
      <c r="D20" s="221"/>
      <c r="E20" s="511"/>
      <c r="F20" s="325">
        <f t="shared" si="0"/>
        <v>0</v>
      </c>
      <c r="G20" s="404"/>
      <c r="H20" s="222">
        <f t="shared" si="1"/>
        <v>0</v>
      </c>
    </row>
    <row r="21" spans="1:8">
      <c r="A21" s="220"/>
      <c r="B21" s="42"/>
      <c r="C21" s="221"/>
      <c r="D21" s="221"/>
      <c r="E21" s="511"/>
      <c r="F21" s="325">
        <f t="shared" si="0"/>
        <v>0</v>
      </c>
      <c r="G21" s="404"/>
      <c r="H21" s="222">
        <f t="shared" si="1"/>
        <v>0</v>
      </c>
    </row>
    <row r="23" spans="1:8" s="62" customFormat="1" ht="12.6">
      <c r="A23" s="120" t="s">
        <v>9</v>
      </c>
      <c r="B23" s="223"/>
      <c r="C23" s="223"/>
      <c r="D23" s="223"/>
      <c r="E23" s="223"/>
      <c r="F23" s="326">
        <f>SUM(F11:F21)</f>
        <v>0</v>
      </c>
      <c r="G23" s="223"/>
      <c r="H23" s="196">
        <f>SUM(H11:H22)</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70"/>
  <sheetViews>
    <sheetView showGridLines="0" showZeros="0" zoomScale="96" zoomScaleNormal="96" zoomScaleSheetLayoutView="75" zoomScalePageLayoutView="50" workbookViewId="0">
      <pane ySplit="10" topLeftCell="A11" activePane="bottomLeft" state="frozen"/>
      <selection activeCell="A23" sqref="A23:XFD23"/>
      <selection pane="bottomLeft" activeCell="A23" sqref="A23:XFD23"/>
    </sheetView>
  </sheetViews>
  <sheetFormatPr defaultColWidth="11.44140625" defaultRowHeight="13.2"/>
  <cols>
    <col min="1" max="1" width="39" style="3" customWidth="1"/>
    <col min="2" max="2" width="20.33203125" style="3" customWidth="1"/>
    <col min="3" max="6" width="17.5546875" style="3" customWidth="1"/>
    <col min="7" max="16384" width="11.44140625" style="3"/>
  </cols>
  <sheetData>
    <row r="1" spans="1:6" ht="13.8">
      <c r="A1" s="317" t="s">
        <v>23</v>
      </c>
      <c r="B1" s="225"/>
      <c r="C1" s="225"/>
      <c r="D1" s="226"/>
    </row>
    <row r="3" spans="1:6" ht="15.6">
      <c r="A3" s="28" t="str">
        <f>'2-Kosten per locatie'!B3</f>
        <v>Naam opdrachtgever</v>
      </c>
      <c r="B3" s="55" t="str">
        <f>'2-Kosten per locatie'!C3</f>
        <v>Gemeente Westland</v>
      </c>
      <c r="C3" s="227"/>
      <c r="D3" s="227"/>
    </row>
    <row r="4" spans="1:6" ht="15">
      <c r="A4" s="28" t="str">
        <f>'2-Kosten per locatie'!B4</f>
        <v>Calculatie onderdeel</v>
      </c>
      <c r="B4" s="55" t="str">
        <f ca="1">MID(CELL("bestandsnaam",$C$9),SEARCH("]",CELL("bestandsnaam",$C$9),1)+1,256)</f>
        <v>9-Afroepprijs</v>
      </c>
      <c r="C4" s="228"/>
      <c r="D4" s="229"/>
    </row>
    <row r="5" spans="1:6" ht="15">
      <c r="A5" s="28" t="str">
        <f>'2-Kosten per locatie'!B5</f>
        <v>Gebouw/plaats</v>
      </c>
      <c r="B5" s="55" t="str">
        <f>'2-Kosten per locatie'!C5</f>
        <v>Westland</v>
      </c>
      <c r="C5" s="228"/>
      <c r="D5" s="229"/>
    </row>
    <row r="6" spans="1:6" ht="15">
      <c r="A6" s="28" t="str">
        <f>'2-Kosten per locatie'!B6</f>
        <v>Referentie nummer</v>
      </c>
      <c r="B6" s="55" t="str">
        <f>'2-Kosten per locatie'!C6</f>
        <v>GemWL-EA-MvD/SW-2023</v>
      </c>
      <c r="C6" s="228"/>
      <c r="D6" s="229"/>
    </row>
    <row r="7" spans="1:6" ht="15">
      <c r="A7" s="28" t="str">
        <f>'2-Kosten per locatie'!B7</f>
        <v>Naam dienstverlener</v>
      </c>
      <c r="B7" s="55">
        <f>'2-Kosten per locatie'!C7</f>
        <v>0</v>
      </c>
      <c r="C7" s="228"/>
      <c r="D7" s="229"/>
    </row>
    <row r="8" spans="1:6" ht="15">
      <c r="A8" s="28" t="str">
        <f>'2-Kosten per locatie'!B8</f>
        <v>Prijspeil</v>
      </c>
      <c r="B8" s="474">
        <f>'2-Kosten per locatie'!C8</f>
        <v>45474</v>
      </c>
      <c r="C8" s="228"/>
      <c r="D8" s="229"/>
    </row>
    <row r="9" spans="1:6" ht="15">
      <c r="A9" s="19"/>
      <c r="B9" s="230"/>
      <c r="C9" s="228"/>
      <c r="D9" s="229"/>
    </row>
    <row r="10" spans="1:6">
      <c r="A10" s="231"/>
      <c r="B10" s="232"/>
      <c r="C10" s="232"/>
      <c r="D10" s="232"/>
    </row>
    <row r="11" spans="1:6" ht="15">
      <c r="A11" s="255" t="s">
        <v>134</v>
      </c>
      <c r="B11" s="256"/>
      <c r="C11" s="256"/>
      <c r="D11" s="257"/>
      <c r="E11" s="257"/>
      <c r="F11" s="258"/>
    </row>
    <row r="13" spans="1:6">
      <c r="A13" s="238"/>
      <c r="B13" s="239"/>
      <c r="C13" s="555" t="s">
        <v>106</v>
      </c>
      <c r="D13" s="556"/>
      <c r="E13" s="556"/>
      <c r="F13" s="557"/>
    </row>
    <row r="14" spans="1:6">
      <c r="A14" s="240" t="s">
        <v>48</v>
      </c>
      <c r="B14" s="240" t="s">
        <v>12</v>
      </c>
      <c r="C14" s="241" t="s">
        <v>102</v>
      </c>
      <c r="D14" s="221" t="s">
        <v>103</v>
      </c>
      <c r="E14" s="221" t="s">
        <v>104</v>
      </c>
      <c r="F14" s="221" t="s">
        <v>105</v>
      </c>
    </row>
    <row r="15" spans="1:6" ht="13.8">
      <c r="A15" s="233" t="s">
        <v>241</v>
      </c>
      <c r="B15" s="233" t="s">
        <v>33</v>
      </c>
      <c r="C15" s="321">
        <v>0</v>
      </c>
      <c r="D15" s="321">
        <v>0</v>
      </c>
      <c r="E15" s="321">
        <v>0</v>
      </c>
      <c r="F15" s="321">
        <v>0</v>
      </c>
    </row>
    <row r="16" spans="1:6" ht="13.8">
      <c r="A16" s="233" t="s">
        <v>240</v>
      </c>
      <c r="B16" s="233" t="s">
        <v>33</v>
      </c>
      <c r="C16" s="321">
        <v>0</v>
      </c>
      <c r="D16" s="321">
        <v>0</v>
      </c>
      <c r="E16" s="321">
        <v>0</v>
      </c>
      <c r="F16" s="321">
        <v>0</v>
      </c>
    </row>
    <row r="17" spans="1:6" ht="13.8">
      <c r="A17" s="233" t="s">
        <v>70</v>
      </c>
      <c r="B17" s="233" t="s">
        <v>34</v>
      </c>
      <c r="C17" s="321">
        <v>0</v>
      </c>
      <c r="D17" s="321">
        <v>0</v>
      </c>
      <c r="E17" s="321">
        <v>0</v>
      </c>
      <c r="F17" s="321">
        <v>0</v>
      </c>
    </row>
    <row r="18" spans="1:6" ht="13.8">
      <c r="A18" s="240" t="s">
        <v>71</v>
      </c>
      <c r="B18" s="319"/>
      <c r="C18" s="321">
        <v>0</v>
      </c>
      <c r="D18" s="321">
        <v>0</v>
      </c>
      <c r="E18" s="321">
        <v>0</v>
      </c>
      <c r="F18" s="321">
        <v>0</v>
      </c>
    </row>
    <row r="19" spans="1:6" ht="13.8">
      <c r="A19" s="240" t="s">
        <v>8</v>
      </c>
      <c r="B19" s="319"/>
      <c r="C19" s="321">
        <v>0</v>
      </c>
      <c r="D19" s="321">
        <v>0</v>
      </c>
      <c r="E19" s="321">
        <v>0</v>
      </c>
      <c r="F19" s="321">
        <v>0</v>
      </c>
    </row>
    <row r="20" spans="1:6" ht="13.8">
      <c r="A20" s="234"/>
      <c r="B20" s="234"/>
      <c r="C20" s="234"/>
      <c r="D20" s="225"/>
    </row>
    <row r="21" spans="1:6" ht="15">
      <c r="A21" s="255" t="s">
        <v>199</v>
      </c>
      <c r="B21" s="256"/>
      <c r="C21" s="256"/>
      <c r="D21" s="256"/>
      <c r="E21" s="256"/>
      <c r="F21" s="259"/>
    </row>
    <row r="22" spans="1:6" ht="13.8">
      <c r="A22" s="242"/>
      <c r="B22" s="234"/>
      <c r="C22" s="234"/>
      <c r="D22" s="225"/>
      <c r="E22" s="555" t="s">
        <v>21</v>
      </c>
      <c r="F22" s="557"/>
    </row>
    <row r="23" spans="1:6">
      <c r="A23" s="240" t="s">
        <v>136</v>
      </c>
      <c r="B23" s="243" t="s">
        <v>12</v>
      </c>
      <c r="C23" s="244"/>
      <c r="D23" s="245"/>
      <c r="E23" s="241" t="s">
        <v>137</v>
      </c>
      <c r="F23" s="241" t="s">
        <v>138</v>
      </c>
    </row>
    <row r="24" spans="1:6" ht="13.8">
      <c r="A24" s="233" t="s">
        <v>139</v>
      </c>
      <c r="B24" s="319" t="s">
        <v>18</v>
      </c>
      <c r="C24" s="320"/>
      <c r="D24" s="320"/>
      <c r="E24" s="321">
        <v>0</v>
      </c>
      <c r="F24" s="321">
        <v>0</v>
      </c>
    </row>
    <row r="25" spans="1:6" ht="13.8">
      <c r="A25" s="233" t="s">
        <v>140</v>
      </c>
      <c r="B25" s="319" t="s">
        <v>18</v>
      </c>
      <c r="C25" s="322"/>
      <c r="D25" s="322"/>
      <c r="E25" s="321">
        <v>0</v>
      </c>
      <c r="F25" s="321">
        <v>0</v>
      </c>
    </row>
    <row r="26" spans="1:6" ht="13.8">
      <c r="A26" s="233" t="s">
        <v>141</v>
      </c>
      <c r="B26" s="319" t="s">
        <v>18</v>
      </c>
      <c r="C26" s="322"/>
      <c r="D26" s="322"/>
      <c r="E26" s="321">
        <v>0</v>
      </c>
      <c r="F26" s="321">
        <v>0</v>
      </c>
    </row>
    <row r="27" spans="1:6" ht="13.8">
      <c r="A27" s="233" t="s">
        <v>142</v>
      </c>
      <c r="B27" s="319" t="s">
        <v>18</v>
      </c>
      <c r="C27" s="323"/>
      <c r="D27" s="322"/>
      <c r="E27" s="321">
        <v>0</v>
      </c>
      <c r="F27" s="321">
        <v>0</v>
      </c>
    </row>
    <row r="28" spans="1:6" ht="13.8">
      <c r="A28" s="233" t="s">
        <v>143</v>
      </c>
      <c r="B28" s="319" t="s">
        <v>18</v>
      </c>
      <c r="C28" s="323"/>
      <c r="D28" s="322"/>
      <c r="E28" s="321">
        <v>0</v>
      </c>
      <c r="F28" s="321">
        <v>0</v>
      </c>
    </row>
    <row r="29" spans="1:6">
      <c r="A29" s="246"/>
      <c r="B29" s="247"/>
      <c r="C29" s="247"/>
      <c r="D29" s="246"/>
    </row>
    <row r="30" spans="1:6" ht="15">
      <c r="A30" s="255" t="s">
        <v>135</v>
      </c>
      <c r="B30" s="256"/>
      <c r="C30" s="256"/>
      <c r="D30" s="256"/>
      <c r="E30" s="256"/>
      <c r="F30" s="259"/>
    </row>
    <row r="31" spans="1:6">
      <c r="A31" s="235"/>
      <c r="B31" s="235"/>
      <c r="C31" s="235"/>
      <c r="D31" s="235"/>
    </row>
    <row r="32" spans="1:6" ht="26.4">
      <c r="A32" s="248" t="s">
        <v>250</v>
      </c>
      <c r="B32" s="249" t="s">
        <v>12</v>
      </c>
      <c r="C32" s="244"/>
      <c r="D32" s="245"/>
      <c r="E32" s="250" t="s">
        <v>100</v>
      </c>
      <c r="F32" s="251" t="s">
        <v>101</v>
      </c>
    </row>
    <row r="33" spans="1:6" ht="13.8">
      <c r="A33" s="233" t="s">
        <v>144</v>
      </c>
      <c r="B33" s="319" t="s">
        <v>18</v>
      </c>
      <c r="C33" s="320"/>
      <c r="D33" s="320"/>
      <c r="E33" s="321">
        <v>0</v>
      </c>
      <c r="F33" s="321">
        <v>0</v>
      </c>
    </row>
    <row r="34" spans="1:6" ht="13.8">
      <c r="A34" s="233" t="s">
        <v>145</v>
      </c>
      <c r="B34" s="319" t="s">
        <v>18</v>
      </c>
      <c r="C34" s="322"/>
      <c r="D34" s="322"/>
      <c r="E34" s="321">
        <v>0</v>
      </c>
      <c r="F34" s="321">
        <v>0</v>
      </c>
    </row>
    <row r="35" spans="1:6" ht="13.8">
      <c r="A35" s="233" t="s">
        <v>146</v>
      </c>
      <c r="B35" s="319" t="s">
        <v>18</v>
      </c>
      <c r="C35" s="323"/>
      <c r="D35" s="322"/>
      <c r="E35" s="321">
        <v>0</v>
      </c>
      <c r="F35" s="321">
        <v>0</v>
      </c>
    </row>
    <row r="36" spans="1:6" ht="13.8">
      <c r="A36" s="233" t="s">
        <v>200</v>
      </c>
      <c r="B36" s="319" t="s">
        <v>18</v>
      </c>
      <c r="C36" s="323"/>
      <c r="D36" s="322"/>
      <c r="E36" s="321">
        <v>0</v>
      </c>
      <c r="F36" s="321">
        <v>0</v>
      </c>
    </row>
    <row r="37" spans="1:6" ht="13.8">
      <c r="A37" s="233" t="s">
        <v>201</v>
      </c>
      <c r="B37" s="319" t="s">
        <v>18</v>
      </c>
      <c r="C37" s="323"/>
      <c r="D37" s="322"/>
      <c r="E37" s="321">
        <v>0</v>
      </c>
      <c r="F37" s="321">
        <v>0</v>
      </c>
    </row>
    <row r="39" spans="1:6" ht="15">
      <c r="A39" s="255" t="s">
        <v>147</v>
      </c>
      <c r="B39" s="256"/>
      <c r="C39" s="256"/>
      <c r="D39" s="256"/>
      <c r="E39" s="256"/>
      <c r="F39" s="259"/>
    </row>
    <row r="40" spans="1:6" ht="13.8">
      <c r="A40" s="242"/>
      <c r="B40" s="234"/>
      <c r="C40" s="234"/>
      <c r="D40" s="225"/>
    </row>
    <row r="41" spans="1:6">
      <c r="A41" s="248" t="s">
        <v>48</v>
      </c>
      <c r="B41" s="238" t="s">
        <v>12</v>
      </c>
      <c r="C41" s="235"/>
      <c r="D41" s="235"/>
      <c r="E41" s="235"/>
      <c r="F41" s="252" t="s">
        <v>107</v>
      </c>
    </row>
    <row r="42" spans="1:6" ht="13.8">
      <c r="A42" s="233" t="s">
        <v>148</v>
      </c>
      <c r="B42" s="236" t="s">
        <v>108</v>
      </c>
      <c r="C42" s="236"/>
      <c r="D42" s="236"/>
      <c r="E42" s="236"/>
      <c r="F42" s="321">
        <v>0</v>
      </c>
    </row>
    <row r="43" spans="1:6" ht="13.8">
      <c r="A43" s="233" t="s">
        <v>148</v>
      </c>
      <c r="B43" s="236" t="s">
        <v>110</v>
      </c>
      <c r="C43" s="236"/>
      <c r="D43" s="236"/>
      <c r="E43" s="236"/>
      <c r="F43" s="321">
        <v>0</v>
      </c>
    </row>
    <row r="44" spans="1:6" ht="13.8">
      <c r="A44" s="233" t="s">
        <v>148</v>
      </c>
      <c r="B44" s="236" t="s">
        <v>109</v>
      </c>
      <c r="C44" s="236"/>
      <c r="D44" s="236"/>
      <c r="E44" s="236"/>
      <c r="F44" s="321">
        <v>0</v>
      </c>
    </row>
    <row r="45" spans="1:6" ht="13.8">
      <c r="A45" s="233" t="s">
        <v>123</v>
      </c>
      <c r="B45" s="236" t="s">
        <v>108</v>
      </c>
      <c r="C45" s="236"/>
      <c r="D45" s="236"/>
      <c r="E45" s="236"/>
      <c r="F45" s="321">
        <v>0</v>
      </c>
    </row>
    <row r="46" spans="1:6" ht="13.8">
      <c r="A46" s="234"/>
      <c r="B46" s="225"/>
      <c r="C46" s="225"/>
      <c r="D46" s="234"/>
    </row>
    <row r="47" spans="1:6" s="17" customFormat="1" ht="15">
      <c r="A47" s="260" t="s">
        <v>155</v>
      </c>
      <c r="B47" s="261"/>
      <c r="C47" s="261"/>
      <c r="D47" s="256"/>
      <c r="E47" s="259"/>
    </row>
    <row r="48" spans="1:6" s="17" customFormat="1" ht="27" customHeight="1">
      <c r="A48" s="248" t="s">
        <v>48</v>
      </c>
      <c r="B48" s="558" t="s">
        <v>12</v>
      </c>
      <c r="C48" s="559"/>
      <c r="D48" s="560"/>
      <c r="E48" s="253" t="s">
        <v>21</v>
      </c>
    </row>
    <row r="49" spans="1:5" s="17" customFormat="1" ht="13.8">
      <c r="A49" s="233" t="s">
        <v>149</v>
      </c>
      <c r="B49" s="552" t="s">
        <v>150</v>
      </c>
      <c r="C49" s="553"/>
      <c r="D49" s="554"/>
      <c r="E49" s="321">
        <v>0</v>
      </c>
    </row>
    <row r="50" spans="1:5" s="17" customFormat="1" ht="13.8">
      <c r="A50" s="233" t="s">
        <v>151</v>
      </c>
      <c r="B50" s="552" t="s">
        <v>150</v>
      </c>
      <c r="C50" s="553"/>
      <c r="D50" s="554"/>
      <c r="E50" s="321">
        <v>0</v>
      </c>
    </row>
    <row r="51" spans="1:5" s="17" customFormat="1" ht="13.8">
      <c r="A51" s="324" t="s">
        <v>157</v>
      </c>
      <c r="B51" s="552" t="s">
        <v>150</v>
      </c>
      <c r="C51" s="553"/>
      <c r="D51" s="554"/>
      <c r="E51" s="321">
        <v>0</v>
      </c>
    </row>
    <row r="52" spans="1:5" s="17" customFormat="1" ht="13.8">
      <c r="A52" s="324" t="s">
        <v>157</v>
      </c>
      <c r="B52" s="552" t="s">
        <v>150</v>
      </c>
      <c r="C52" s="553"/>
      <c r="D52" s="554"/>
      <c r="E52" s="321">
        <v>0</v>
      </c>
    </row>
    <row r="53" spans="1:5" s="17" customFormat="1" ht="13.8">
      <c r="A53" s="324" t="s">
        <v>157</v>
      </c>
      <c r="B53" s="552" t="s">
        <v>150</v>
      </c>
      <c r="C53" s="553"/>
      <c r="D53" s="554"/>
      <c r="E53" s="321">
        <v>0</v>
      </c>
    </row>
    <row r="54" spans="1:5" s="17" customFormat="1"/>
    <row r="55" spans="1:5" s="17" customFormat="1" ht="15">
      <c r="A55" s="260" t="s">
        <v>156</v>
      </c>
      <c r="B55" s="259"/>
    </row>
    <row r="56" spans="1:5" s="17" customFormat="1">
      <c r="A56" s="240" t="s">
        <v>152</v>
      </c>
      <c r="B56" s="253" t="s">
        <v>107</v>
      </c>
    </row>
    <row r="57" spans="1:5" s="17" customFormat="1" ht="13.8">
      <c r="A57" s="233" t="s">
        <v>153</v>
      </c>
      <c r="B57" s="321">
        <v>0</v>
      </c>
    </row>
    <row r="58" spans="1:5" s="17" customFormat="1" ht="13.8">
      <c r="A58" s="233" t="s">
        <v>154</v>
      </c>
      <c r="B58" s="321">
        <v>0</v>
      </c>
    </row>
    <row r="59" spans="1:5" s="17" customFormat="1">
      <c r="A59" s="234"/>
      <c r="B59" s="234"/>
    </row>
    <row r="60" spans="1:5" ht="15">
      <c r="A60" s="254" t="s">
        <v>2</v>
      </c>
      <c r="B60" s="225"/>
      <c r="C60" s="225"/>
      <c r="D60" s="234"/>
    </row>
    <row r="61" spans="1:5">
      <c r="A61" s="234" t="s">
        <v>37</v>
      </c>
    </row>
    <row r="62" spans="1:5" ht="13.8">
      <c r="A62" s="234" t="s">
        <v>158</v>
      </c>
      <c r="B62" s="225"/>
      <c r="C62" s="225"/>
      <c r="D62" s="234"/>
    </row>
    <row r="63" spans="1:5" ht="12.75" customHeight="1">
      <c r="A63" s="234"/>
      <c r="B63" s="225"/>
      <c r="C63" s="225"/>
      <c r="D63" s="234"/>
    </row>
    <row r="64" spans="1:5" ht="13.8">
      <c r="A64" s="234"/>
      <c r="B64" s="225"/>
      <c r="C64" s="225"/>
      <c r="D64" s="234"/>
    </row>
    <row r="65" spans="1:4" ht="13.8">
      <c r="A65" s="234"/>
      <c r="B65" s="225"/>
      <c r="C65" s="225"/>
      <c r="D65" s="234"/>
    </row>
    <row r="67" spans="1:4" ht="13.8">
      <c r="A67" s="237"/>
      <c r="B67" s="225"/>
      <c r="C67" s="225"/>
      <c r="D67" s="225"/>
    </row>
    <row r="68" spans="1:4">
      <c r="A68" s="237"/>
    </row>
    <row r="69" spans="1:4">
      <c r="A69" s="237"/>
    </row>
    <row r="70" spans="1:4">
      <c r="A70" s="237"/>
    </row>
  </sheetData>
  <mergeCells count="8">
    <mergeCell ref="B51:D51"/>
    <mergeCell ref="B52:D52"/>
    <mergeCell ref="B53:D53"/>
    <mergeCell ref="C13:F13"/>
    <mergeCell ref="E22:F22"/>
    <mergeCell ref="B48:D48"/>
    <mergeCell ref="B49:D49"/>
    <mergeCell ref="B50:D50"/>
  </mergeCells>
  <phoneticPr fontId="12"/>
  <conditionalFormatting sqref="B57:B58">
    <cfRule type="cellIs" dxfId="3" priority="1" stopIfTrue="1" operator="equal">
      <formula>"nvt"</formula>
    </cfRule>
  </conditionalFormatting>
  <conditionalFormatting sqref="E49:E53">
    <cfRule type="cellIs" dxfId="2" priority="2" stopIfTrue="1" operator="equal">
      <formula>"nvt"</formula>
    </cfRule>
  </conditionalFormatting>
  <conditionalFormatting sqref="E24:F37">
    <cfRule type="cellIs" dxfId="1" priority="3" stopIfTrue="1" operator="equal">
      <formula>"nvt"</formula>
    </cfRule>
  </conditionalFormatting>
  <conditionalFormatting sqref="F42:F4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6" ma:contentTypeDescription="Een nieuw document maken." ma:contentTypeScope="" ma:versionID="b5d3076c709f49fc47cb914b2d7754dd">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564dbe3c1b8ef1f6a09edebfb26d7a2c"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9615E4-074B-4A9C-B773-B0B2F5D3DC22}">
  <ds:schemaRefs>
    <ds:schemaRef ds:uri="http://purl.org/dc/elements/1.1/"/>
    <ds:schemaRef ds:uri="http://purl.org/dc/dcmitype/"/>
    <ds:schemaRef ds:uri="http://www.w3.org/XML/1998/namespace"/>
    <ds:schemaRef ds:uri="a348180a-6b61-4e0b-a022-ee140d7d6709"/>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40E47048-2085-414B-87F1-6C4B48ABE406}">
  <ds:schemaRefs>
    <ds:schemaRef ds:uri="http://schemas.microsoft.com/sharepoint/v3/contenttype/forms"/>
  </ds:schemaRefs>
</ds:datastoreItem>
</file>

<file path=customXml/itemProps3.xml><?xml version="1.0" encoding="utf-8"?>
<ds:datastoreItem xmlns:ds="http://schemas.openxmlformats.org/officeDocument/2006/customXml" ds:itemID="{92DABB1E-13B5-48C7-BE82-53EE35D8AB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11</vt:i4>
      </vt:variant>
      <vt:variant>
        <vt:lpstr>Benoemde bereiken</vt:lpstr>
      </vt:variant>
      <vt:variant>
        <vt:i4>16</vt:i4>
      </vt:variant>
    </vt:vector>
  </HeadingPairs>
  <TitlesOfParts>
    <vt:vector size="27"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13-Machinekosten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Steven Wichhart</cp:lastModifiedBy>
  <cp:lastPrinted>2021-08-10T10:52:39Z</cp:lastPrinted>
  <dcterms:created xsi:type="dcterms:W3CDTF">1999-10-05T12:28:40Z</dcterms:created>
  <dcterms:modified xsi:type="dcterms:W3CDTF">2023-12-20T15:39:45Z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0x010100D04ED61BC76A194A982917B982E444AB</vt:lpwstr>
  </property>
  <property fmtid="{D5CDD505-2E9C-101B-9397-08002B2CF9AE}" pid="3" name="MediaServiceImageTags">
    <vt:lpwstr/>
  </property>
</Properties>
</file>