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avs400\Downloads\"/>
    </mc:Choice>
  </mc:AlternateContent>
  <xr:revisionPtr revIDLastSave="0" documentId="8_{505BD1C3-3423-4D19-81E1-C2868FEB8268}" xr6:coauthVersionLast="47" xr6:coauthVersionMax="47" xr10:uidLastSave="{00000000-0000-0000-0000-000000000000}"/>
  <bookViews>
    <workbookView xWindow="-108" yWindow="-108" windowWidth="23256" windowHeight="12456" firstSheet="1" activeTab="2" xr2:uid="{00000000-000D-0000-FFFF-FFFF00000000}"/>
  </bookViews>
  <sheets>
    <sheet name="1. Mutaties" sheetId="6" r:id="rId1"/>
    <sheet name="2. Invulmatrix contract" sheetId="1" r:id="rId2"/>
    <sheet name="3. Uurtariefopbouw contract" sheetId="7" r:id="rId3"/>
    <sheet name="4. Afroepprijzen" sheetId="3" r:id="rId4"/>
    <sheet name="5. Toelichting" sheetId="8" r:id="rId5"/>
    <sheet name="Normen" sheetId="5" state="hidden" r:id="rId6"/>
  </sheets>
  <definedNames>
    <definedName name="_xlnm._FilterDatabase" localSheetId="1" hidden="1">'2. Invulmatrix contract'!$A$12:$N$13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7" l="1"/>
  <c r="K37" i="7"/>
  <c r="K36" i="7"/>
  <c r="K35" i="7"/>
  <c r="K34" i="7"/>
  <c r="K33" i="7"/>
  <c r="K32" i="7"/>
  <c r="K31" i="7"/>
  <c r="F32" i="7"/>
  <c r="F33" i="7"/>
  <c r="F34" i="7"/>
  <c r="F35" i="7"/>
  <c r="F36" i="7"/>
  <c r="F37" i="7"/>
  <c r="F38" i="7"/>
  <c r="F31" i="7"/>
  <c r="N98" i="1"/>
  <c r="N90" i="1"/>
  <c r="N69" i="1"/>
  <c r="N59" i="1"/>
  <c r="N53" i="1"/>
  <c r="N41" i="1"/>
  <c r="N19" i="1"/>
  <c r="I104" i="1"/>
  <c r="I102" i="1"/>
  <c r="I101" i="1"/>
  <c r="I98" i="1"/>
  <c r="I97" i="1"/>
  <c r="I96" i="1"/>
  <c r="I95" i="1"/>
  <c r="I94" i="1"/>
  <c r="I90" i="1"/>
  <c r="I89" i="1"/>
  <c r="I88" i="1"/>
  <c r="I87" i="1"/>
  <c r="I86" i="1"/>
  <c r="I85" i="1"/>
  <c r="I84" i="1"/>
  <c r="I80" i="1"/>
  <c r="I79" i="1"/>
  <c r="I78" i="1"/>
  <c r="I77" i="1"/>
  <c r="I76" i="1"/>
  <c r="I72" i="1"/>
  <c r="I69" i="1"/>
  <c r="I68" i="1"/>
  <c r="I67" i="1"/>
  <c r="I66" i="1"/>
  <c r="I63" i="1"/>
  <c r="I62" i="1"/>
  <c r="I59" i="1"/>
  <c r="I58" i="1"/>
  <c r="I57" i="1"/>
  <c r="I56" i="1"/>
  <c r="I53" i="1"/>
  <c r="I52" i="1"/>
  <c r="I51" i="1"/>
  <c r="I50" i="1"/>
  <c r="I49" i="1"/>
  <c r="I46" i="1"/>
  <c r="I45" i="1"/>
  <c r="I44" i="1"/>
  <c r="I41" i="1"/>
  <c r="I40" i="1"/>
  <c r="I39" i="1"/>
  <c r="I38" i="1"/>
  <c r="I35" i="1"/>
  <c r="I34" i="1"/>
  <c r="I33" i="1"/>
  <c r="I32" i="1"/>
  <c r="I29" i="1"/>
  <c r="I28" i="1"/>
  <c r="I27" i="1"/>
  <c r="I23" i="1"/>
  <c r="I22" i="1"/>
  <c r="I19" i="1"/>
  <c r="I18" i="1"/>
  <c r="I17" i="1"/>
  <c r="I16" i="1"/>
  <c r="I15" i="1"/>
  <c r="I14" i="1"/>
  <c r="M67" i="7"/>
  <c r="H67" i="7"/>
  <c r="H47" i="7"/>
  <c r="C23" i="7"/>
  <c r="D20" i="7" s="1"/>
  <c r="M16" i="7"/>
  <c r="K22" i="7" s="1"/>
  <c r="H16" i="7"/>
  <c r="F22" i="7" s="1"/>
  <c r="D21" i="7" l="1"/>
  <c r="F21" i="7" s="1"/>
  <c r="K20" i="7"/>
  <c r="M47" i="7"/>
  <c r="D18" i="7"/>
  <c r="K18" i="7" s="1"/>
  <c r="D19" i="7"/>
  <c r="K19" i="7" s="1"/>
  <c r="F20" i="7"/>
  <c r="K21" i="7" l="1"/>
  <c r="M24" i="7" s="1"/>
  <c r="K27" i="7" s="1"/>
  <c r="F19" i="7"/>
  <c r="F18" i="7"/>
  <c r="H24" i="7" s="1"/>
  <c r="K26" i="7" l="1"/>
  <c r="M29" i="7" s="1"/>
  <c r="F26" i="7"/>
  <c r="F27" i="7"/>
  <c r="H29" i="7" l="1"/>
  <c r="M40" i="7" l="1"/>
  <c r="M42" i="7" s="1"/>
  <c r="K50" i="7" l="1"/>
  <c r="K51" i="7"/>
  <c r="K52" i="7"/>
  <c r="K53" i="7"/>
  <c r="K54" i="7"/>
  <c r="K49" i="7"/>
  <c r="K55" i="7"/>
  <c r="K56" i="7"/>
  <c r="H40" i="7"/>
  <c r="H42" i="7" s="1"/>
  <c r="F50" i="7" l="1"/>
  <c r="F51" i="7"/>
  <c r="F52" i="7"/>
  <c r="F53" i="7"/>
  <c r="F54" i="7"/>
  <c r="F55" i="7"/>
  <c r="F56" i="7"/>
  <c r="F49" i="7"/>
  <c r="M58" i="7"/>
  <c r="K60" i="7" s="1"/>
  <c r="M62" i="7" s="1"/>
  <c r="H58" i="7" l="1"/>
  <c r="M69" i="7"/>
  <c r="C8" i="1" s="1"/>
  <c r="J62" i="1" s="1"/>
  <c r="M71" i="7"/>
  <c r="M72" i="7"/>
  <c r="M73" i="7"/>
  <c r="J66" i="1"/>
  <c r="J35" i="1"/>
  <c r="J78" i="1"/>
  <c r="J14" i="1"/>
  <c r="J29" i="1"/>
  <c r="J72" i="1"/>
  <c r="J94" i="1"/>
  <c r="J79" i="1"/>
  <c r="J88" i="1"/>
  <c r="J28" i="1"/>
  <c r="J98" i="1"/>
  <c r="J104" i="1"/>
  <c r="J33" i="1"/>
  <c r="J86" i="1"/>
  <c r="J87" i="1"/>
  <c r="J51" i="1"/>
  <c r="J90" i="1"/>
  <c r="J19" i="1"/>
  <c r="J76" i="1"/>
  <c r="J101" i="1"/>
  <c r="J38" i="1"/>
  <c r="J41" i="1"/>
  <c r="J17" i="1"/>
  <c r="J69" i="1"/>
  <c r="J15" i="1"/>
  <c r="J80" i="1"/>
  <c r="J44" i="1"/>
  <c r="J68" i="1"/>
  <c r="J96" i="1"/>
  <c r="J34" i="1"/>
  <c r="J23" i="1"/>
  <c r="J59" i="1"/>
  <c r="J45" i="1"/>
  <c r="F60" i="7"/>
  <c r="H62" i="7" s="1"/>
  <c r="H69" i="7" s="1"/>
  <c r="C6" i="1" s="1"/>
  <c r="H73" i="7"/>
  <c r="H71" i="7"/>
  <c r="H72" i="7"/>
  <c r="J58" i="1" l="1"/>
  <c r="J97" i="1"/>
  <c r="J95" i="1"/>
  <c r="J56" i="1"/>
  <c r="J53" i="1"/>
  <c r="J32" i="1"/>
  <c r="J67" i="1"/>
  <c r="J84" i="1"/>
  <c r="J16" i="1"/>
  <c r="J57" i="1"/>
  <c r="J27" i="1"/>
  <c r="J63" i="1"/>
  <c r="J85" i="1"/>
  <c r="J22" i="1"/>
  <c r="J40" i="1"/>
  <c r="J102" i="1"/>
  <c r="J18" i="1"/>
  <c r="J50" i="1"/>
  <c r="J89" i="1"/>
  <c r="J52" i="1"/>
  <c r="J77" i="1"/>
  <c r="J49" i="1"/>
  <c r="J46" i="1"/>
  <c r="J39" i="1"/>
  <c r="H14" i="1"/>
  <c r="K14" i="1" s="1"/>
  <c r="H97" i="1"/>
  <c r="K97" i="1" s="1"/>
  <c r="H84" i="1"/>
  <c r="H66" i="1"/>
  <c r="K66" i="1" s="1"/>
  <c r="H50" i="1"/>
  <c r="H34" i="1"/>
  <c r="K34" i="1" s="1"/>
  <c r="H17" i="1"/>
  <c r="K17" i="1" s="1"/>
  <c r="H96" i="1"/>
  <c r="K96" i="1" s="1"/>
  <c r="H80" i="1"/>
  <c r="K80" i="1" s="1"/>
  <c r="H63" i="1"/>
  <c r="K63" i="1" s="1"/>
  <c r="H49" i="1"/>
  <c r="K49" i="1" s="1"/>
  <c r="H33" i="1"/>
  <c r="K33" i="1" s="1"/>
  <c r="H95" i="1"/>
  <c r="H79" i="1"/>
  <c r="K79" i="1" s="1"/>
  <c r="H16" i="1"/>
  <c r="K16" i="1" s="1"/>
  <c r="H62" i="1"/>
  <c r="K62" i="1" s="1"/>
  <c r="H46" i="1"/>
  <c r="H32" i="1"/>
  <c r="H94" i="1"/>
  <c r="K94" i="1" s="1"/>
  <c r="H78" i="1"/>
  <c r="K78" i="1" s="1"/>
  <c r="H15" i="1"/>
  <c r="K15" i="1" s="1"/>
  <c r="H59" i="1"/>
  <c r="K59" i="1" s="1"/>
  <c r="H45" i="1"/>
  <c r="K45" i="1" s="1"/>
  <c r="H29" i="1"/>
  <c r="K29" i="1" s="1"/>
  <c r="H90" i="1"/>
  <c r="K90" i="1" s="1"/>
  <c r="H77" i="1"/>
  <c r="K77" i="1" s="1"/>
  <c r="H58" i="1"/>
  <c r="K58" i="1" s="1"/>
  <c r="H44" i="1"/>
  <c r="K44" i="1" s="1"/>
  <c r="H28" i="1"/>
  <c r="K28" i="1" s="1"/>
  <c r="H89" i="1"/>
  <c r="H76" i="1"/>
  <c r="K76" i="1" s="1"/>
  <c r="H18" i="1"/>
  <c r="H57" i="1"/>
  <c r="H41" i="1"/>
  <c r="K41" i="1" s="1"/>
  <c r="H27" i="1"/>
  <c r="K27" i="1" s="1"/>
  <c r="H35" i="1"/>
  <c r="K35" i="1" s="1"/>
  <c r="H104" i="1"/>
  <c r="K104" i="1" s="1"/>
  <c r="H88" i="1"/>
  <c r="K88" i="1" s="1"/>
  <c r="H72" i="1"/>
  <c r="K72" i="1" s="1"/>
  <c r="H56" i="1"/>
  <c r="K56" i="1" s="1"/>
  <c r="H40" i="1"/>
  <c r="H23" i="1"/>
  <c r="K23" i="1" s="1"/>
  <c r="H51" i="1"/>
  <c r="K51" i="1" s="1"/>
  <c r="H102" i="1"/>
  <c r="H87" i="1"/>
  <c r="K87" i="1" s="1"/>
  <c r="H69" i="1"/>
  <c r="K69" i="1" s="1"/>
  <c r="H53" i="1"/>
  <c r="K53" i="1" s="1"/>
  <c r="H39" i="1"/>
  <c r="K39" i="1" s="1"/>
  <c r="H22" i="1"/>
  <c r="H67" i="1"/>
  <c r="K67" i="1" s="1"/>
  <c r="H101" i="1"/>
  <c r="K101" i="1" s="1"/>
  <c r="H86" i="1"/>
  <c r="K86" i="1" s="1"/>
  <c r="H68" i="1"/>
  <c r="K68" i="1" s="1"/>
  <c r="H85" i="1"/>
  <c r="K85" i="1" s="1"/>
  <c r="H52" i="1"/>
  <c r="K52" i="1" s="1"/>
  <c r="H38" i="1"/>
  <c r="K38" i="1" s="1"/>
  <c r="H19" i="1"/>
  <c r="K19" i="1" s="1"/>
  <c r="H98" i="1"/>
  <c r="K98" i="1" s="1"/>
  <c r="K18" i="1" l="1"/>
  <c r="K32" i="1"/>
  <c r="K22" i="1"/>
  <c r="K84" i="1"/>
  <c r="K40" i="1"/>
  <c r="L40" i="1" s="1"/>
  <c r="K57" i="1"/>
  <c r="N57" i="1" s="1"/>
  <c r="K46" i="1"/>
  <c r="L46" i="1" s="1"/>
  <c r="K50" i="1"/>
  <c r="K89" i="1"/>
  <c r="K95" i="1"/>
  <c r="N95" i="1" s="1"/>
  <c r="K102" i="1"/>
  <c r="N102" i="1" s="1"/>
  <c r="N78" i="1"/>
  <c r="M78" i="1"/>
  <c r="L78" i="1"/>
  <c r="N85" i="1"/>
  <c r="L85" i="1"/>
  <c r="M85" i="1"/>
  <c r="N68" i="1"/>
  <c r="L68" i="1"/>
  <c r="M68" i="1"/>
  <c r="M57" i="1"/>
  <c r="N39" i="1"/>
  <c r="M39" i="1"/>
  <c r="L39" i="1"/>
  <c r="N44" i="1"/>
  <c r="L44" i="1"/>
  <c r="M44" i="1"/>
  <c r="N96" i="1"/>
  <c r="M96" i="1"/>
  <c r="L96" i="1"/>
  <c r="L32" i="1"/>
  <c r="M32" i="1"/>
  <c r="N88" i="1"/>
  <c r="M88" i="1"/>
  <c r="L88" i="1"/>
  <c r="N45" i="1"/>
  <c r="M45" i="1"/>
  <c r="L45" i="1"/>
  <c r="N56" i="1"/>
  <c r="M56" i="1"/>
  <c r="L56" i="1"/>
  <c r="M19" i="1"/>
  <c r="L19" i="1"/>
  <c r="M46" i="1"/>
  <c r="L35" i="1"/>
  <c r="M35" i="1"/>
  <c r="N38" i="1"/>
  <c r="L38" i="1"/>
  <c r="M38" i="1"/>
  <c r="N62" i="1"/>
  <c r="M62" i="1"/>
  <c r="L62" i="1"/>
  <c r="N27" i="1"/>
  <c r="L27" i="1"/>
  <c r="M27" i="1"/>
  <c r="N52" i="1"/>
  <c r="M52" i="1"/>
  <c r="L52" i="1"/>
  <c r="M41" i="1"/>
  <c r="L41" i="1"/>
  <c r="N79" i="1"/>
  <c r="L79" i="1"/>
  <c r="M79" i="1"/>
  <c r="N33" i="1"/>
  <c r="M33" i="1"/>
  <c r="L33" i="1"/>
  <c r="M95" i="1"/>
  <c r="M69" i="1"/>
  <c r="L69" i="1"/>
  <c r="N86" i="1"/>
  <c r="M86" i="1"/>
  <c r="L86" i="1"/>
  <c r="N18" i="1"/>
  <c r="L18" i="1"/>
  <c r="M18" i="1"/>
  <c r="N94" i="1"/>
  <c r="L94" i="1"/>
  <c r="M94" i="1"/>
  <c r="N66" i="1"/>
  <c r="L66" i="1"/>
  <c r="M66" i="1"/>
  <c r="N14" i="1"/>
  <c r="L14" i="1"/>
  <c r="M14" i="1"/>
  <c r="N101" i="1"/>
  <c r="M101" i="1"/>
  <c r="L101" i="1"/>
  <c r="N76" i="1"/>
  <c r="M76" i="1"/>
  <c r="L76" i="1"/>
  <c r="N49" i="1"/>
  <c r="M49" i="1"/>
  <c r="L49" i="1"/>
  <c r="L53" i="1"/>
  <c r="M53" i="1"/>
  <c r="N67" i="1"/>
  <c r="M67" i="1"/>
  <c r="L67" i="1"/>
  <c r="N89" i="1"/>
  <c r="L89" i="1"/>
  <c r="M89" i="1"/>
  <c r="N63" i="1"/>
  <c r="L63" i="1"/>
  <c r="M63" i="1"/>
  <c r="N16" i="1"/>
  <c r="L16" i="1"/>
  <c r="M16" i="1"/>
  <c r="N22" i="1"/>
  <c r="M22" i="1"/>
  <c r="L22" i="1"/>
  <c r="N28" i="1"/>
  <c r="L28" i="1"/>
  <c r="M28" i="1"/>
  <c r="N80" i="1"/>
  <c r="L80" i="1"/>
  <c r="M80" i="1"/>
  <c r="N51" i="1"/>
  <c r="M51" i="1"/>
  <c r="L51" i="1"/>
  <c r="N104" i="1"/>
  <c r="M104" i="1"/>
  <c r="L104" i="1"/>
  <c r="N58" i="1"/>
  <c r="M58" i="1"/>
  <c r="L58" i="1"/>
  <c r="N17" i="1"/>
  <c r="M17" i="1"/>
  <c r="L17" i="1"/>
  <c r="N34" i="1"/>
  <c r="M34" i="1"/>
  <c r="L34" i="1"/>
  <c r="L98" i="1"/>
  <c r="M98" i="1"/>
  <c r="N87" i="1"/>
  <c r="L87" i="1"/>
  <c r="M87" i="1"/>
  <c r="L90" i="1"/>
  <c r="M90" i="1"/>
  <c r="N50" i="1"/>
  <c r="L50" i="1"/>
  <c r="M50" i="1"/>
  <c r="N72" i="1"/>
  <c r="M72" i="1"/>
  <c r="L72" i="1"/>
  <c r="N29" i="1"/>
  <c r="L29" i="1"/>
  <c r="M29" i="1"/>
  <c r="N84" i="1"/>
  <c r="L84" i="1"/>
  <c r="M84" i="1"/>
  <c r="N77" i="1"/>
  <c r="M77" i="1"/>
  <c r="L77" i="1"/>
  <c r="N23" i="1"/>
  <c r="M23" i="1"/>
  <c r="L23" i="1"/>
  <c r="M59" i="1"/>
  <c r="L59" i="1"/>
  <c r="N97" i="1"/>
  <c r="M97" i="1"/>
  <c r="L97" i="1"/>
  <c r="N15" i="1"/>
  <c r="L15" i="1"/>
  <c r="M15" i="1"/>
  <c r="M40" i="1" l="1"/>
  <c r="L102" i="1"/>
  <c r="M102" i="1"/>
  <c r="N40" i="1"/>
  <c r="N46" i="1"/>
  <c r="L57" i="1"/>
  <c r="K110" i="1"/>
  <c r="L95" i="1"/>
  <c r="F42" i="1"/>
  <c r="F32" i="1"/>
  <c r="N32" i="1" s="1"/>
  <c r="F73" i="1"/>
  <c r="F106" i="1" l="1"/>
  <c r="F99" i="1"/>
  <c r="F60" i="1" l="1"/>
  <c r="F54" i="1" l="1"/>
  <c r="F91" i="1" l="1"/>
  <c r="F82" i="1"/>
  <c r="F70" i="1"/>
  <c r="F64" i="1"/>
  <c r="F47" i="1"/>
  <c r="F122" i="1"/>
  <c r="F118" i="1"/>
  <c r="F30" i="1"/>
  <c r="F25" i="1"/>
  <c r="F20" i="1"/>
  <c r="F35" i="1" l="1"/>
  <c r="F36" i="1" l="1"/>
  <c r="F110" i="1" s="1"/>
  <c r="N35" i="1"/>
</calcChain>
</file>

<file path=xl/sharedStrings.xml><?xml version="1.0" encoding="utf-8"?>
<sst xmlns="http://schemas.openxmlformats.org/spreadsheetml/2006/main" count="424" uniqueCount="237">
  <si>
    <t>1. Overzicht mutaties</t>
  </si>
  <si>
    <t>Versie:</t>
  </si>
  <si>
    <t>V01</t>
  </si>
  <si>
    <t>Tabblad n.v.t. voor inschrijving</t>
  </si>
  <si>
    <t>Datum</t>
  </si>
  <si>
    <t>Gebouw</t>
  </si>
  <si>
    <t>Omschrijving mutaties</t>
  </si>
  <si>
    <t>INVULMATRIX CONTRACT</t>
  </si>
  <si>
    <t>Gelieve alleen de paarse cellen in te vullen, de rest heeft formules die het rekenwerk doen. Het is niet toegestaan de overige cellen te wijzigen</t>
  </si>
  <si>
    <t xml:space="preserve">Uurtarief productieuren: </t>
  </si>
  <si>
    <t xml:space="preserve">Percentage toezichtsuren: </t>
  </si>
  <si>
    <t xml:space="preserve">Uurtarief toezichtsuren: </t>
  </si>
  <si>
    <t>Verrekentarief: totaalkosten ma-vr/productieve uren</t>
  </si>
  <si>
    <t>code</t>
  </si>
  <si>
    <t>gebouw</t>
  </si>
  <si>
    <t>adres</t>
  </si>
  <si>
    <t>freq.</t>
  </si>
  <si>
    <t>omschrijving</t>
  </si>
  <si>
    <t xml:space="preserve"> m2 </t>
  </si>
  <si>
    <t>Productie-uren</t>
  </si>
  <si>
    <t>Productie-kosten</t>
  </si>
  <si>
    <t>Toezicht-uren</t>
  </si>
  <si>
    <t>Toezicht-kosten</t>
  </si>
  <si>
    <t>Totale kosten per jaar</t>
  </si>
  <si>
    <t>Per maand</t>
  </si>
  <si>
    <t>Gem. m2 prijs</t>
  </si>
  <si>
    <t>calculatie</t>
  </si>
  <si>
    <t>per jaar</t>
  </si>
  <si>
    <t>Excl. BTW</t>
  </si>
  <si>
    <t>Incl. BTW</t>
  </si>
  <si>
    <t>Hoofdgebouw</t>
  </si>
  <si>
    <t>De Boelelaan 1105</t>
  </si>
  <si>
    <t>tussenglas (binnenzijdes van 4-zijdig gevelglas)</t>
  </si>
  <si>
    <t>(beladderen/omloopbalkons/gebouwgebonden)</t>
  </si>
  <si>
    <t>gevelglas binnen</t>
  </si>
  <si>
    <t>gevelglas buiten</t>
  </si>
  <si>
    <t>separatieglas</t>
  </si>
  <si>
    <t>entree/separatieglas en gevelglas rondom entree</t>
  </si>
  <si>
    <t>Reinigen bovenzijde tourniquets (4)</t>
  </si>
  <si>
    <t>TOTAAL</t>
  </si>
  <si>
    <t>Filosofenhof</t>
  </si>
  <si>
    <t>gevelglas binnen en separatieglas</t>
  </si>
  <si>
    <t>(beladderen)</t>
  </si>
  <si>
    <t>beplating op regie</t>
  </si>
  <si>
    <t>BelleVUe</t>
  </si>
  <si>
    <t>De Boelelaan 1091</t>
  </si>
  <si>
    <t>beplating</t>
  </si>
  <si>
    <t>Initium</t>
  </si>
  <si>
    <t>(beladderen/hoogwerker)</t>
  </si>
  <si>
    <t>Transitorium</t>
  </si>
  <si>
    <t>Van der Boechorststr. 1</t>
  </si>
  <si>
    <t>gevelglas buiten/blauwglas</t>
  </si>
  <si>
    <t>Reinigen bovenzijde tourniquet (1)</t>
  </si>
  <si>
    <t>Botanische Tuin Zuidas</t>
  </si>
  <si>
    <t>Van der Boechorststr. 8</t>
  </si>
  <si>
    <t>Medische Faculteit</t>
  </si>
  <si>
    <t>Van der Boechorststr. 7</t>
  </si>
  <si>
    <t>dubbelglas</t>
  </si>
  <si>
    <t>(beladderen/gebouwgebonden/hoogwerker)</t>
  </si>
  <si>
    <t>Reinigen bovenzijde tourniquets (2)</t>
  </si>
  <si>
    <t xml:space="preserve">Sportcentrum Uilenstede </t>
  </si>
  <si>
    <t>Uilenstede 100, 106</t>
  </si>
  <si>
    <t>Amstelveen</t>
  </si>
  <si>
    <t>Starthub Campus Terrein</t>
  </si>
  <si>
    <t>De Boelelaan 1095a</t>
  </si>
  <si>
    <t>OZW</t>
  </si>
  <si>
    <t>De Boelelaan 1109</t>
  </si>
  <si>
    <t>(beladderen/gebouwgebonden)</t>
  </si>
  <si>
    <t>entree</t>
  </si>
  <si>
    <t>Kinderdagverblijf</t>
  </si>
  <si>
    <t>Van der Boechorststr. 13</t>
  </si>
  <si>
    <t>beplating gevel</t>
  </si>
  <si>
    <t>ACTA</t>
  </si>
  <si>
    <t>Gustav Mahlerlaan 3004</t>
  </si>
  <si>
    <t>entree/gevelglas tot bovenste sponning</t>
  </si>
  <si>
    <t>buiten gevelglas BG</t>
  </si>
  <si>
    <t>O2 Labgebouw</t>
  </si>
  <si>
    <t>De Boelelaan 1108</t>
  </si>
  <si>
    <t xml:space="preserve">gevelglas buiten </t>
  </si>
  <si>
    <t>gevel buitenzijde Science Café</t>
  </si>
  <si>
    <t>separatieglas Science Café</t>
  </si>
  <si>
    <t>entree/gevelglas rondom entree (excl. Science Café)</t>
  </si>
  <si>
    <t>NU.VU</t>
  </si>
  <si>
    <t>De Boelelaan 1111</t>
  </si>
  <si>
    <t>gevelglas buitenzijde, excl. entree</t>
  </si>
  <si>
    <t>Entree/gevelglas rondom entree tot 2e sponning</t>
  </si>
  <si>
    <t>VU Onderzoeksgebouw</t>
  </si>
  <si>
    <t>Dit gebouw wordt na oplevering ingemeten. Voor inschrijving EA globale indicatie:</t>
  </si>
  <si>
    <t xml:space="preserve">Entree/gevelglas rondom entree </t>
  </si>
  <si>
    <t>Alle gebouwen VU</t>
  </si>
  <si>
    <t>Kosten hoogwerker, per jaar</t>
  </si>
  <si>
    <t>TOTAAL CONTRACT ALLE GEBOUWEN</t>
  </si>
  <si>
    <t>OP REGIEBASIS I.V.M. AANSTAANDE, GEFASEERDE SLOOP</t>
  </si>
  <si>
    <t>m2 gebouw</t>
  </si>
  <si>
    <t>Wis- en Natuurkunde</t>
  </si>
  <si>
    <t>De Boeleln. 1081-1087</t>
  </si>
  <si>
    <t>dubbelglas/tussenglas</t>
  </si>
  <si>
    <t>(beladderen / hoogwerker</t>
  </si>
  <si>
    <t>binnen/separatie</t>
  </si>
  <si>
    <t>buiten</t>
  </si>
  <si>
    <t>Tentamenhal</t>
  </si>
  <si>
    <t>De Boelelaan 1091a</t>
  </si>
  <si>
    <t>N.B. 1</t>
  </si>
  <si>
    <t>1.Geoffreerde bedragen zijn inclusief alle bijkomende kosten</t>
  </si>
  <si>
    <t>N.B. 2</t>
  </si>
  <si>
    <t xml:space="preserve">Separatieglas is dubbelzijdig ingemeten. Dit betekent dat we iedere zijde mee hebben genomen in de calculatie en dat hier dus geen verdubbeling meer over hoeft plaats te vinden.  De m2 zoals opgenomen in het prijzenblad zijn dus de totale te bewassen m2. 
Het glas is incl. de kozijnen in gemeten. </t>
  </si>
  <si>
    <t>UURTARIEFOPBOUW CONTRACT</t>
  </si>
  <si>
    <t>LET OP: dit zijn de uurtarieven die ingevuld zijn voor het doorrekenen van de contractaanneemsommen.</t>
  </si>
  <si>
    <t>Omschrijving</t>
  </si>
  <si>
    <t>Categorie</t>
  </si>
  <si>
    <t>Periode</t>
  </si>
  <si>
    <t>Calculatie uurtarief</t>
  </si>
  <si>
    <t>glazenwasser</t>
  </si>
  <si>
    <t>maandag tot en met vrijdag</t>
  </si>
  <si>
    <t>A</t>
  </si>
  <si>
    <t>voorman</t>
  </si>
  <si>
    <t>B</t>
  </si>
  <si>
    <t>CALCULATIE</t>
  </si>
  <si>
    <t xml:space="preserve"> uurtarief uitvoering</t>
  </si>
  <si>
    <t>uurtarief direct toezicht</t>
  </si>
  <si>
    <t>Gemiddeld Basis-uurloon</t>
  </si>
  <si>
    <t>€</t>
  </si>
  <si>
    <t>dagen</t>
  </si>
  <si>
    <t xml:space="preserve">Subtotaal </t>
  </si>
  <si>
    <t>Vakantiedagen</t>
  </si>
  <si>
    <t>Feestdagen</t>
  </si>
  <si>
    <t>Rouwdagen</t>
  </si>
  <si>
    <t>Kosten ziekteverzuim</t>
  </si>
  <si>
    <t>Vorstverlet</t>
  </si>
  <si>
    <t>Subtotaal</t>
  </si>
  <si>
    <t>Eindejaarsuitkering</t>
  </si>
  <si>
    <t>Vakantietoeslag</t>
  </si>
  <si>
    <t>WAO/WIA basispremie</t>
  </si>
  <si>
    <t>WGA sectorpremie</t>
  </si>
  <si>
    <t>ZW-Flex</t>
  </si>
  <si>
    <t>WW-premie</t>
  </si>
  <si>
    <t>Zorgverzekeringswet</t>
  </si>
  <si>
    <t>OP/NP pensioen</t>
  </si>
  <si>
    <t>Kinderopvang</t>
  </si>
  <si>
    <t>RAS-heffing</t>
  </si>
  <si>
    <t>Loonkosten</t>
  </si>
  <si>
    <t>Machinekosten</t>
  </si>
  <si>
    <t>Materialen en middelen</t>
  </si>
  <si>
    <t>Kosten van indirecte leiding</t>
  </si>
  <si>
    <t>PZ kosten incl. opleidingen</t>
  </si>
  <si>
    <t xml:space="preserve">Administratiekosten </t>
  </si>
  <si>
    <t xml:space="preserve">Huisvestingskosten </t>
  </si>
  <si>
    <t xml:space="preserve">Management kosten </t>
  </si>
  <si>
    <t>Kosten verzuimbeheer</t>
  </si>
  <si>
    <t>Kosten kwaliteitszorg</t>
  </si>
  <si>
    <t>Kosten overigen</t>
  </si>
  <si>
    <t>Winst/ rente/  risico</t>
  </si>
  <si>
    <t>Indexering Januari 2025</t>
  </si>
  <si>
    <t>Indexering ….......</t>
  </si>
  <si>
    <t>Tarief</t>
  </si>
  <si>
    <t xml:space="preserve">Eind totaal </t>
  </si>
  <si>
    <t>Tarief Toeslag 30% uren (ma-do 21:30-6:00)</t>
  </si>
  <si>
    <t>Tarief Toeslag 50% uren (za-zo)</t>
  </si>
  <si>
    <t>Tarief Toeslag 150% uren (fst)</t>
  </si>
  <si>
    <t>AFROEPPRIJZEN GLASBEWASSING - PERCEEL 3</t>
  </si>
  <si>
    <t>Gelieve alleen de paarse cellen in te vullen. Het is niet toegestaan de overige cellen te wijzigen</t>
  </si>
  <si>
    <t>Werkzaamheden</t>
  </si>
  <si>
    <t>Uurtarieven extra opdrachten</t>
  </si>
  <si>
    <t>maandag-vrijdag</t>
  </si>
  <si>
    <t>zaterdag</t>
  </si>
  <si>
    <t>zon- en feestd.</t>
  </si>
  <si>
    <t>07.30-18.00 uur</t>
  </si>
  <si>
    <t>overige uren</t>
  </si>
  <si>
    <t>alle uren</t>
  </si>
  <si>
    <t>excl. BTW</t>
  </si>
  <si>
    <t xml:space="preserve">Bouwschoonmaak Gevelglas binnen en Separatieglas </t>
  </si>
  <si>
    <t>M2</t>
  </si>
  <si>
    <t>Bouwschoonmaak Gevelglas buiten</t>
  </si>
  <si>
    <t xml:space="preserve">Gevelreinigen </t>
  </si>
  <si>
    <t>Reiniging terreinen met hoge druk en groene aanslagverwijderaar</t>
  </si>
  <si>
    <t>Reinigen balkons met hoge druk en groene aanslagverwijderaar</t>
  </si>
  <si>
    <t xml:space="preserve">Conserveren gevels en kozijnen </t>
  </si>
  <si>
    <t>Graffiti verwijdering</t>
  </si>
  <si>
    <t>Entree/separatieglas en gevelglas rondom entree</t>
  </si>
  <si>
    <t xml:space="preserve">Glazenwasser </t>
  </si>
  <si>
    <t>Uurloon</t>
  </si>
  <si>
    <t>N.B. Geoffreerde bedragen zijn inclusief alle bijkomende kosten, zoals leiding, materialen, middelen, brengen/halen.</t>
  </si>
  <si>
    <t>Toelichting glasbewassing VU</t>
  </si>
  <si>
    <t>Werkzaamheden binnen het contract:</t>
  </si>
  <si>
    <t>&gt;       Reinigen van glas, incl. omlijsting, vensterbanken, ventilatieroosters, verwijderen spinrag op en rond het glas;</t>
  </si>
  <si>
    <t>&gt;       Reinigen van dubbelzijdig gevelglas;</t>
  </si>
  <si>
    <r>
      <t>&gt;</t>
    </r>
    <r>
      <rPr>
        <sz val="11"/>
        <color theme="1"/>
        <rFont val="Calibri"/>
        <family val="2"/>
        <scheme val="minor"/>
      </rPr>
      <t>        Reinigen van separatieglas, inclusief roltrapglas;</t>
    </r>
  </si>
  <si>
    <t>&gt;        Verwijderen van plakband, stickers, kitresten en ander gehecht vuil (niet zijnde bouwschoon);</t>
  </si>
  <si>
    <r>
      <t>&gt;</t>
    </r>
    <r>
      <rPr>
        <sz val="11"/>
        <color theme="1"/>
        <rFont val="Calibri"/>
        <family val="2"/>
        <scheme val="minor"/>
      </rPr>
      <t>        Entreebeurt: reinigen van glas zichtbaar bij binnenkomst in de entree, waaronder glas van een receptiebalie;</t>
    </r>
  </si>
  <si>
    <r>
      <t>&gt;</t>
    </r>
    <r>
      <rPr>
        <sz val="11"/>
        <color theme="1"/>
        <rFont val="Calibri"/>
        <family val="2"/>
        <scheme val="minor"/>
      </rPr>
      <t>        Reinigen van gevelbeplating.</t>
    </r>
  </si>
  <si>
    <t>Inclusief het streeploos verwijderen van lekwater</t>
  </si>
  <si>
    <t>Laagfrequent boven reikhoogte:</t>
  </si>
  <si>
    <t>Alle hoge elementen die niet in het contract zijn opgenomen en die schoonmaak behoeven, worden in overleg op de MJOP Schoonmaak en Glasbewassing opgenomen, aan een perceel toegewezen en door leverancier als advies op offertebasis ingediend.  De uitvoering hiervan geschiedt op basis van noodzaak en beschikbaar budget.</t>
  </si>
  <si>
    <t xml:space="preserve">Separatieglas is dubbelzijdig ingemeten. Dit betekent dat we iedere zijde mee hebben genomen in de calculatie en dat hier dus geen verdubbeling meer over hoeft plaats te vinden.  De m2 zoals opgenomen in het prijzenblad zijn dus de totale te bewassen m2.  Het glas is incl. de kozijnen in gemeten. </t>
  </si>
  <si>
    <t>Alle gebieden waar vochtige bewerkingen worden uitgevoerd, dienen afgezet te worden met daarvoor bestemde waarschuwingsborden;</t>
  </si>
  <si>
    <t>Emmers ledigen in de slokop in de werkkast, tenzij voorschriften anders vermelden;</t>
  </si>
  <si>
    <t>Brandslangen mogen uitsluitend gebruikt worden na toestemming van FCO, deze mogen in ieder geval niet gebruikt worden als watertoevoer;</t>
  </si>
  <si>
    <t>De opdrachtnemer dient telkens de meest doelmatige en conform geldende richtlijnen methode van reiniging te hanteren;</t>
  </si>
  <si>
    <t>Voor overige afspraken zie bijlage 'SLA Glasbewassing' en bijlage 'Regels en procedures Glasbewassing VU'</t>
  </si>
  <si>
    <t>Zoekcode</t>
  </si>
  <si>
    <t>Prestatie</t>
  </si>
  <si>
    <t>7 stuks abri wassen10</t>
  </si>
  <si>
    <t>begane grond entrees9</t>
  </si>
  <si>
    <t>begane grond rondom9</t>
  </si>
  <si>
    <t>beplating buitenkant1</t>
  </si>
  <si>
    <t>beplating buitenkant3</t>
  </si>
  <si>
    <t>beplating1</t>
  </si>
  <si>
    <t>beplating2</t>
  </si>
  <si>
    <t>binnen gevelglas3</t>
  </si>
  <si>
    <t>binnen/sep/beplating3</t>
  </si>
  <si>
    <t>binnen/sep/gevel3</t>
  </si>
  <si>
    <t>binnen/separatie2</t>
  </si>
  <si>
    <t>binnen/separatie3</t>
  </si>
  <si>
    <t>binnen/seperatie2</t>
  </si>
  <si>
    <t>binnen2</t>
  </si>
  <si>
    <t>buiten geheel3</t>
  </si>
  <si>
    <t>buiten gevelglas3</t>
  </si>
  <si>
    <t>buiten/blauwglas3</t>
  </si>
  <si>
    <t>buiten/gevel3</t>
  </si>
  <si>
    <t>buiten3</t>
  </si>
  <si>
    <t>buiten4</t>
  </si>
  <si>
    <t>dubbelglas/tussenglas1</t>
  </si>
  <si>
    <t>dubbelglas1</t>
  </si>
  <si>
    <t>entree/separatie9</t>
  </si>
  <si>
    <t>entree9</t>
  </si>
  <si>
    <t>hogedruk afspuiten 2</t>
  </si>
  <si>
    <t>Kosten hoogwerker, per jaar1</t>
  </si>
  <si>
    <t>omlijstingen/beplating1</t>
  </si>
  <si>
    <t>separatieglas3</t>
  </si>
  <si>
    <t>begane grond entrees12</t>
  </si>
  <si>
    <t>buitenzijde NU.VU3</t>
  </si>
  <si>
    <t xml:space="preserve">buitenzijde beplating NU.VU3 </t>
  </si>
  <si>
    <t>begane grond, entrees en tourniquettes NU.VU9</t>
  </si>
  <si>
    <t>binnenzijde atrium en beplating NU.VU1</t>
  </si>
  <si>
    <t>begane grond binnenzijde atrium NU.VU3</t>
  </si>
  <si>
    <t>separatieglas 0 t/m 6 NU.VU3</t>
  </si>
  <si>
    <t>separatieglas 7 t/m 12 NU.VU3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</si>
</sst>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_-"/>
    <numFmt numFmtId="165" formatCode="&quot;€&quot;\ #,##0.00"/>
    <numFmt numFmtId="166" formatCode="_ [$€-2]\ * #,##0.00_ ;_ [$€-2]\ * \-#,##0.00_ ;_ [$€-2]\ * &quot;-&quot;??_ ;_ @_ "/>
  </numFmts>
  <fonts count="51" x14ac:knownFonts="1">
    <font>
      <sz val="11"/>
      <color theme="1"/>
      <name val="Calibri"/>
      <family val="2"/>
      <scheme val="minor"/>
    </font>
    <font>
      <b/>
      <sz val="10"/>
      <name val="Arial"/>
      <family val="2"/>
    </font>
    <font>
      <sz val="10"/>
      <name val="Arial"/>
      <family val="2"/>
    </font>
    <font>
      <b/>
      <sz val="10"/>
      <color indexed="8"/>
      <name val="Arial"/>
      <family val="2"/>
    </font>
    <font>
      <sz val="10"/>
      <color indexed="8"/>
      <name val="Arial"/>
      <family val="2"/>
    </font>
    <font>
      <sz val="10"/>
      <color indexed="9"/>
      <name val="Arial"/>
      <family val="2"/>
    </font>
    <font>
      <b/>
      <sz val="10"/>
      <color indexed="9"/>
      <name val="Arial"/>
      <family val="2"/>
    </font>
    <font>
      <b/>
      <sz val="10"/>
      <color theme="0"/>
      <name val="Arial"/>
      <family val="2"/>
    </font>
    <font>
      <sz val="10"/>
      <color theme="1"/>
      <name val="Arial"/>
      <family val="2"/>
    </font>
    <font>
      <b/>
      <sz val="12"/>
      <color theme="0"/>
      <name val="Arial"/>
      <family val="2"/>
    </font>
    <font>
      <sz val="12"/>
      <color theme="1"/>
      <name val="Arial"/>
      <family val="2"/>
    </font>
    <font>
      <b/>
      <sz val="9"/>
      <name val="Arial"/>
      <family val="2"/>
    </font>
    <font>
      <b/>
      <sz val="9"/>
      <color theme="1"/>
      <name val="Calibri"/>
      <family val="2"/>
      <scheme val="minor"/>
    </font>
    <font>
      <sz val="9"/>
      <color theme="1"/>
      <name val="Calibri"/>
      <family val="2"/>
      <scheme val="minor"/>
    </font>
    <font>
      <sz val="9"/>
      <name val="Arial"/>
      <family val="2"/>
    </font>
    <font>
      <i/>
      <sz val="9"/>
      <name val="Arial"/>
      <family val="2"/>
    </font>
    <font>
      <sz val="9"/>
      <color rgb="FF0000CC"/>
      <name val="Arial"/>
      <family val="2"/>
    </font>
    <font>
      <sz val="9"/>
      <color theme="1"/>
      <name val="Arial"/>
      <family val="2"/>
    </font>
    <font>
      <b/>
      <sz val="9"/>
      <color rgb="FF0000CC"/>
      <name val="Arial"/>
      <family val="2"/>
    </font>
    <font>
      <b/>
      <sz val="9"/>
      <color theme="1"/>
      <name val="Arial"/>
      <family val="2"/>
    </font>
    <font>
      <sz val="11"/>
      <color theme="1"/>
      <name val="Calibri"/>
      <family val="2"/>
      <scheme val="minor"/>
    </font>
    <font>
      <sz val="10"/>
      <name val="Times New Roman"/>
      <family val="1"/>
    </font>
    <font>
      <sz val="8"/>
      <name val="Calibri"/>
      <family val="2"/>
      <scheme val="minor"/>
    </font>
    <font>
      <b/>
      <sz val="9"/>
      <color rgb="FF0000CC"/>
      <name val="Calibri"/>
      <family val="2"/>
      <scheme val="minor"/>
    </font>
    <font>
      <sz val="9"/>
      <color rgb="FF0000CC"/>
      <name val="Calibri"/>
      <family val="2"/>
      <scheme val="minor"/>
    </font>
    <font>
      <sz val="9"/>
      <color rgb="FFFF0000"/>
      <name val="Arial"/>
      <family val="2"/>
    </font>
    <font>
      <sz val="9"/>
      <color theme="0" tint="-0.499984740745262"/>
      <name val="Arial"/>
      <family val="2"/>
    </font>
    <font>
      <b/>
      <sz val="9"/>
      <color theme="0" tint="-0.499984740745262"/>
      <name val="Arial"/>
      <family val="2"/>
    </font>
    <font>
      <b/>
      <i/>
      <sz val="9"/>
      <name val="Arial"/>
      <family val="2"/>
    </font>
    <font>
      <sz val="9"/>
      <color rgb="FF333399"/>
      <name val="Arial"/>
      <family val="2"/>
    </font>
    <font>
      <sz val="10"/>
      <color indexed="10"/>
      <name val="Arial"/>
      <family val="2"/>
    </font>
    <font>
      <sz val="10"/>
      <color theme="0"/>
      <name val="Arial"/>
      <family val="2"/>
    </font>
    <font>
      <i/>
      <sz val="8"/>
      <name val="Arial"/>
      <family val="2"/>
    </font>
    <font>
      <i/>
      <sz val="9"/>
      <color theme="1"/>
      <name val="Arial"/>
      <family val="2"/>
    </font>
    <font>
      <i/>
      <sz val="9"/>
      <color rgb="FF0000CC"/>
      <name val="Arial"/>
      <family val="2"/>
    </font>
    <font>
      <b/>
      <sz val="11"/>
      <name val="Calibri"/>
      <family val="2"/>
      <scheme val="minor"/>
    </font>
    <font>
      <sz val="11"/>
      <name val="Calibri"/>
      <family val="2"/>
      <scheme val="minor"/>
    </font>
    <font>
      <i/>
      <sz val="11"/>
      <name val="Calibri"/>
      <family val="2"/>
      <scheme val="minor"/>
    </font>
    <font>
      <i/>
      <sz val="11"/>
      <color theme="1"/>
      <name val="Calibri"/>
      <family val="2"/>
      <scheme val="minor"/>
    </font>
    <font>
      <sz val="10"/>
      <color rgb="FFFF0000"/>
      <name val="Arial"/>
      <family val="2"/>
    </font>
    <font>
      <sz val="11"/>
      <color rgb="FF0000CC"/>
      <name val="Calibri"/>
      <family val="2"/>
      <scheme val="minor"/>
    </font>
    <font>
      <b/>
      <i/>
      <sz val="9"/>
      <color theme="1"/>
      <name val="Arial"/>
      <family val="2"/>
    </font>
    <font>
      <b/>
      <i/>
      <sz val="9"/>
      <color rgb="FF0000CC"/>
      <name val="Arial"/>
      <family val="2"/>
    </font>
    <font>
      <sz val="10"/>
      <color theme="0" tint="-0.499984740745262"/>
      <name val="Arial"/>
      <family val="2"/>
    </font>
    <font>
      <b/>
      <sz val="12"/>
      <color rgb="FF0089CF"/>
      <name val="Arial"/>
      <family val="2"/>
    </font>
    <font>
      <sz val="12"/>
      <color rgb="FF0089CF"/>
      <name val="Arial"/>
      <family val="2"/>
    </font>
    <font>
      <b/>
      <sz val="10"/>
      <color rgb="FF0089CF"/>
      <name val="Arial"/>
      <family val="2"/>
    </font>
    <font>
      <b/>
      <sz val="10"/>
      <name val="Arial"/>
    </font>
    <font>
      <sz val="10"/>
      <name val="Arial"/>
    </font>
    <font>
      <sz val="9"/>
      <color rgb="FF000000"/>
      <name val="Arial"/>
      <family val="2"/>
    </font>
    <font>
      <i/>
      <sz val="9"/>
      <color rgb="FF000000"/>
      <name val="Arial"/>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rgb="FFC0C0C0"/>
        <bgColor indexed="64"/>
      </patternFill>
    </fill>
    <fill>
      <patternFill patternType="solid">
        <fgColor rgb="FF0089CF"/>
        <bgColor indexed="64"/>
      </patternFill>
    </fill>
    <fill>
      <patternFill patternType="solid">
        <fgColor rgb="FF0077B3"/>
        <bgColor indexed="64"/>
      </patternFill>
    </fill>
    <fill>
      <patternFill patternType="solid">
        <fgColor theme="7" tint="0.59999389629810485"/>
        <bgColor indexed="64"/>
      </patternFill>
    </fill>
    <fill>
      <patternFill patternType="solid">
        <fgColor theme="7" tint="0.39997558519241921"/>
        <bgColor indexed="64"/>
      </patternFill>
    </fill>
  </fills>
  <borders count="2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44" fontId="20" fillId="0" borderId="0" applyFont="0" applyFill="0" applyBorder="0" applyAlignment="0" applyProtection="0"/>
    <xf numFmtId="0" fontId="21" fillId="0" borderId="0"/>
    <xf numFmtId="44" fontId="20" fillId="0" borderId="0" applyFont="0" applyFill="0" applyBorder="0" applyAlignment="0" applyProtection="0"/>
    <xf numFmtId="43" fontId="20" fillId="0" borderId="0" applyFont="0" applyFill="0" applyBorder="0" applyAlignment="0" applyProtection="0"/>
    <xf numFmtId="0" fontId="21" fillId="0" borderId="0"/>
    <xf numFmtId="9" fontId="20" fillId="0" borderId="0" applyFont="0" applyFill="0" applyBorder="0" applyAlignment="0" applyProtection="0"/>
  </cellStyleXfs>
  <cellXfs count="258">
    <xf numFmtId="0" fontId="0" fillId="0" borderId="0" xfId="0"/>
    <xf numFmtId="0" fontId="2" fillId="0" borderId="0" xfId="0" applyFont="1"/>
    <xf numFmtId="0" fontId="2" fillId="0" borderId="0" xfId="0" applyFont="1" applyAlignment="1">
      <alignment horizontal="center"/>
    </xf>
    <xf numFmtId="0" fontId="5" fillId="0" borderId="0" xfId="0" applyFont="1"/>
    <xf numFmtId="0" fontId="1" fillId="0" borderId="0" xfId="0" applyFont="1"/>
    <xf numFmtId="0" fontId="8" fillId="0" borderId="0" xfId="0" applyFont="1"/>
    <xf numFmtId="0" fontId="10" fillId="0" borderId="0" xfId="0" applyFont="1"/>
    <xf numFmtId="0" fontId="4" fillId="0" borderId="0" xfId="0" applyFont="1" applyAlignment="1">
      <alignment horizontal="left"/>
    </xf>
    <xf numFmtId="0" fontId="7" fillId="0" borderId="0" xfId="0" applyFont="1" applyAlignment="1">
      <alignment horizontal="center"/>
    </xf>
    <xf numFmtId="0" fontId="2" fillId="0" borderId="7" xfId="0" applyFont="1" applyBorder="1"/>
    <xf numFmtId="0" fontId="1" fillId="0" borderId="0" xfId="0" applyFont="1" applyAlignment="1">
      <alignment horizontal="center"/>
    </xf>
    <xf numFmtId="2" fontId="2" fillId="0" borderId="0" xfId="0" applyNumberFormat="1" applyFont="1"/>
    <xf numFmtId="2" fontId="6" fillId="0" borderId="0" xfId="0" applyNumberFormat="1" applyFont="1"/>
    <xf numFmtId="0" fontId="11" fillId="0" borderId="0" xfId="0" applyFont="1"/>
    <xf numFmtId="2" fontId="12" fillId="0" borderId="0" xfId="0" applyNumberFormat="1" applyFont="1"/>
    <xf numFmtId="0" fontId="12" fillId="0" borderId="0" xfId="0" applyFont="1"/>
    <xf numFmtId="2" fontId="11" fillId="0" borderId="0" xfId="0" applyNumberFormat="1" applyFont="1"/>
    <xf numFmtId="0" fontId="13" fillId="0" borderId="0" xfId="0" applyFont="1"/>
    <xf numFmtId="0" fontId="14" fillId="0" borderId="0" xfId="0" applyFont="1"/>
    <xf numFmtId="0" fontId="14" fillId="0" borderId="0" xfId="0" applyFont="1" applyAlignment="1">
      <alignment horizontal="center"/>
    </xf>
    <xf numFmtId="0" fontId="14" fillId="0" borderId="3" xfId="0" applyFont="1" applyBorder="1"/>
    <xf numFmtId="0" fontId="15" fillId="0" borderId="3" xfId="0" applyFont="1" applyBorder="1"/>
    <xf numFmtId="0" fontId="16" fillId="0" borderId="3" xfId="0" applyFont="1" applyBorder="1" applyAlignment="1">
      <alignment horizontal="center"/>
    </xf>
    <xf numFmtId="0" fontId="16" fillId="0" borderId="3" xfId="0" applyFont="1" applyBorder="1"/>
    <xf numFmtId="2" fontId="13" fillId="0" borderId="0" xfId="0" applyNumberFormat="1" applyFont="1"/>
    <xf numFmtId="1" fontId="17" fillId="0" borderId="3" xfId="0" applyNumberFormat="1" applyFont="1" applyBorder="1"/>
    <xf numFmtId="164" fontId="17" fillId="0" borderId="3" xfId="0" applyNumberFormat="1" applyFont="1" applyBorder="1"/>
    <xf numFmtId="1" fontId="17" fillId="0" borderId="3" xfId="0" applyNumberFormat="1" applyFont="1" applyBorder="1" applyAlignment="1">
      <alignment horizontal="center"/>
    </xf>
    <xf numFmtId="2" fontId="17" fillId="0" borderId="3" xfId="0" applyNumberFormat="1" applyFont="1" applyBorder="1"/>
    <xf numFmtId="0" fontId="17" fillId="0" borderId="0" xfId="0" applyFont="1"/>
    <xf numFmtId="2" fontId="17" fillId="2" borderId="3" xfId="0" applyNumberFormat="1" applyFont="1" applyFill="1" applyBorder="1"/>
    <xf numFmtId="2" fontId="16" fillId="0" borderId="3" xfId="0" applyNumberFormat="1" applyFont="1" applyBorder="1"/>
    <xf numFmtId="0" fontId="16" fillId="0" borderId="0" xfId="0" applyFont="1"/>
    <xf numFmtId="2" fontId="17" fillId="0" borderId="0" xfId="0" applyNumberFormat="1" applyFont="1"/>
    <xf numFmtId="164" fontId="17" fillId="0" borderId="0" xfId="0" applyNumberFormat="1" applyFont="1"/>
    <xf numFmtId="0" fontId="18" fillId="0" borderId="3" xfId="0" applyFont="1" applyBorder="1"/>
    <xf numFmtId="0" fontId="2" fillId="0" borderId="0" xfId="0" applyFont="1" applyAlignment="1">
      <alignment horizontal="left"/>
    </xf>
    <xf numFmtId="0" fontId="1" fillId="0" borderId="5" xfId="0" applyFont="1" applyBorder="1"/>
    <xf numFmtId="0" fontId="8" fillId="0" borderId="7" xfId="0" applyFont="1" applyBorder="1"/>
    <xf numFmtId="0" fontId="2" fillId="0" borderId="3" xfId="0" applyFont="1" applyBorder="1" applyAlignment="1">
      <alignment horizontal="center"/>
    </xf>
    <xf numFmtId="4" fontId="2" fillId="0" borderId="0" xfId="0" applyNumberFormat="1" applyFont="1" applyAlignment="1">
      <alignment horizontal="center"/>
    </xf>
    <xf numFmtId="0" fontId="2" fillId="0" borderId="10" xfId="0" applyFont="1" applyBorder="1" applyAlignment="1">
      <alignment horizontal="center"/>
    </xf>
    <xf numFmtId="0" fontId="2" fillId="0" borderId="3" xfId="0" applyFont="1" applyBorder="1" applyAlignment="1">
      <alignment horizontal="left"/>
    </xf>
    <xf numFmtId="0" fontId="1" fillId="0" borderId="9" xfId="0" applyFont="1" applyBorder="1"/>
    <xf numFmtId="0" fontId="14" fillId="0" borderId="3" xfId="0" applyFont="1" applyBorder="1" applyAlignment="1">
      <alignment horizontal="center"/>
    </xf>
    <xf numFmtId="0" fontId="11" fillId="0" borderId="0" xfId="0" applyFont="1" applyAlignment="1">
      <alignment horizontal="center"/>
    </xf>
    <xf numFmtId="2" fontId="19" fillId="0" borderId="0" xfId="0" applyNumberFormat="1" applyFont="1"/>
    <xf numFmtId="0" fontId="19" fillId="0" borderId="0" xfId="0" applyFont="1"/>
    <xf numFmtId="0" fontId="0" fillId="0" borderId="0" xfId="0" applyAlignment="1">
      <alignment horizontal="left"/>
    </xf>
    <xf numFmtId="10" fontId="2" fillId="0" borderId="0" xfId="0" applyNumberFormat="1" applyFont="1"/>
    <xf numFmtId="1" fontId="0" fillId="0" borderId="0" xfId="0" applyNumberFormat="1"/>
    <xf numFmtId="44" fontId="8" fillId="0" borderId="0" xfId="0" applyNumberFormat="1" applyFont="1"/>
    <xf numFmtId="0" fontId="1" fillId="2" borderId="0" xfId="0" applyFont="1" applyFill="1"/>
    <xf numFmtId="0" fontId="2" fillId="2" borderId="0" xfId="0" applyFont="1" applyFill="1"/>
    <xf numFmtId="0" fontId="2" fillId="2" borderId="0" xfId="0" applyFont="1" applyFill="1" applyAlignment="1">
      <alignment horizontal="center"/>
    </xf>
    <xf numFmtId="4" fontId="1" fillId="2" borderId="0" xfId="0" applyNumberFormat="1" applyFont="1" applyFill="1" applyAlignment="1">
      <alignment horizontal="left"/>
    </xf>
    <xf numFmtId="2" fontId="14" fillId="0" borderId="3" xfId="0" applyNumberFormat="1" applyFont="1" applyBorder="1"/>
    <xf numFmtId="44" fontId="13" fillId="0" borderId="0" xfId="1" applyFont="1" applyBorder="1"/>
    <xf numFmtId="0" fontId="17" fillId="0" borderId="3" xfId="0" applyFont="1" applyBorder="1"/>
    <xf numFmtId="0" fontId="17" fillId="0" borderId="3" xfId="0" applyFont="1" applyBorder="1" applyAlignment="1">
      <alignment horizontal="center"/>
    </xf>
    <xf numFmtId="0" fontId="17" fillId="0" borderId="4" xfId="0" applyFont="1" applyBorder="1"/>
    <xf numFmtId="44" fontId="17" fillId="0" borderId="3" xfId="1" applyFont="1" applyBorder="1"/>
    <xf numFmtId="44" fontId="16" fillId="0" borderId="3" xfId="1" applyFont="1" applyBorder="1"/>
    <xf numFmtId="44" fontId="14" fillId="0" borderId="3" xfId="1" applyFont="1" applyBorder="1"/>
    <xf numFmtId="0" fontId="18" fillId="0" borderId="0" xfId="0" applyFont="1"/>
    <xf numFmtId="0" fontId="23" fillId="0" borderId="0" xfId="0" applyFont="1"/>
    <xf numFmtId="164" fontId="16" fillId="0" borderId="0" xfId="0" applyNumberFormat="1" applyFont="1"/>
    <xf numFmtId="0" fontId="24" fillId="0" borderId="0" xfId="0" applyFont="1"/>
    <xf numFmtId="4" fontId="11" fillId="0" borderId="0" xfId="0" applyNumberFormat="1" applyFont="1"/>
    <xf numFmtId="4" fontId="14" fillId="0" borderId="0" xfId="0" applyNumberFormat="1" applyFont="1"/>
    <xf numFmtId="4" fontId="11" fillId="0" borderId="4" xfId="0" applyNumberFormat="1" applyFont="1" applyBorder="1"/>
    <xf numFmtId="4" fontId="14" fillId="0" borderId="4" xfId="0" applyNumberFormat="1" applyFont="1" applyBorder="1"/>
    <xf numFmtId="4" fontId="16" fillId="0" borderId="4" xfId="0" applyNumberFormat="1" applyFont="1" applyBorder="1"/>
    <xf numFmtId="4" fontId="17" fillId="0" borderId="4" xfId="0" applyNumberFormat="1" applyFont="1" applyBorder="1"/>
    <xf numFmtId="4" fontId="17" fillId="0" borderId="3" xfId="0" applyNumberFormat="1" applyFont="1" applyBorder="1"/>
    <xf numFmtId="4" fontId="13" fillId="0" borderId="0" xfId="0" applyNumberFormat="1" applyFont="1"/>
    <xf numFmtId="0" fontId="11" fillId="0" borderId="3" xfId="0" applyFont="1" applyBorder="1"/>
    <xf numFmtId="0" fontId="26" fillId="0" borderId="3" xfId="0" applyFont="1" applyBorder="1"/>
    <xf numFmtId="0" fontId="26" fillId="0" borderId="3" xfId="0" applyFont="1" applyBorder="1" applyAlignment="1">
      <alignment horizontal="center"/>
    </xf>
    <xf numFmtId="0" fontId="26" fillId="0" borderId="0" xfId="0" applyFont="1"/>
    <xf numFmtId="0" fontId="16" fillId="0" borderId="0" xfId="0" applyFont="1" applyAlignment="1">
      <alignment horizontal="center"/>
    </xf>
    <xf numFmtId="165" fontId="27" fillId="0" borderId="0" xfId="0" applyNumberFormat="1" applyFont="1"/>
    <xf numFmtId="4" fontId="16" fillId="0" borderId="0" xfId="0" applyNumberFormat="1" applyFont="1"/>
    <xf numFmtId="2" fontId="16" fillId="0" borderId="0" xfId="0" applyNumberFormat="1" applyFont="1"/>
    <xf numFmtId="44" fontId="16" fillId="0" borderId="0" xfId="1" applyFont="1" applyBorder="1"/>
    <xf numFmtId="44" fontId="17" fillId="0" borderId="0" xfId="1" applyFont="1" applyBorder="1"/>
    <xf numFmtId="4" fontId="11" fillId="0" borderId="4" xfId="0" applyNumberFormat="1" applyFont="1" applyBorder="1" applyAlignment="1">
      <alignment horizontal="right"/>
    </xf>
    <xf numFmtId="0" fontId="28" fillId="0" borderId="3" xfId="0" applyFont="1" applyBorder="1"/>
    <xf numFmtId="14" fontId="11" fillId="0" borderId="3" xfId="0" applyNumberFormat="1" applyFont="1" applyBorder="1"/>
    <xf numFmtId="1" fontId="14" fillId="0" borderId="3" xfId="0" applyNumberFormat="1" applyFont="1" applyBorder="1"/>
    <xf numFmtId="2" fontId="29" fillId="0" borderId="0" xfId="0" applyNumberFormat="1" applyFont="1"/>
    <xf numFmtId="44" fontId="29" fillId="0" borderId="0" xfId="1" applyFont="1" applyBorder="1"/>
    <xf numFmtId="4" fontId="14" fillId="0" borderId="4" xfId="0" applyNumberFormat="1" applyFont="1" applyBorder="1" applyAlignment="1">
      <alignment horizontal="right"/>
    </xf>
    <xf numFmtId="4" fontId="11" fillId="0" borderId="3" xfId="0" applyNumberFormat="1" applyFont="1" applyBorder="1"/>
    <xf numFmtId="44" fontId="25" fillId="0" borderId="3" xfId="1" applyFont="1" applyBorder="1"/>
    <xf numFmtId="2" fontId="25" fillId="0" borderId="3" xfId="0" applyNumberFormat="1" applyFont="1" applyBorder="1"/>
    <xf numFmtId="0" fontId="25" fillId="0" borderId="0" xfId="0" applyFont="1"/>
    <xf numFmtId="1" fontId="25" fillId="0" borderId="3" xfId="0" applyNumberFormat="1" applyFont="1" applyBorder="1"/>
    <xf numFmtId="44" fontId="2" fillId="0" borderId="0" xfId="0" applyNumberFormat="1" applyFont="1"/>
    <xf numFmtId="0" fontId="2" fillId="4" borderId="0" xfId="0" applyFont="1" applyFill="1"/>
    <xf numFmtId="2" fontId="2" fillId="4" borderId="0" xfId="0" applyNumberFormat="1" applyFont="1" applyFill="1"/>
    <xf numFmtId="0" fontId="31" fillId="0" borderId="0" xfId="0" applyFont="1"/>
    <xf numFmtId="4" fontId="2" fillId="4" borderId="0" xfId="0" applyNumberFormat="1" applyFont="1" applyFill="1" applyAlignment="1">
      <alignment horizontal="left"/>
    </xf>
    <xf numFmtId="1" fontId="2" fillId="0" borderId="0" xfId="0" applyNumberFormat="1" applyFont="1"/>
    <xf numFmtId="10" fontId="1" fillId="0" borderId="0" xfId="0" applyNumberFormat="1" applyFont="1"/>
    <xf numFmtId="4" fontId="1" fillId="0" borderId="0" xfId="0" applyNumberFormat="1" applyFont="1" applyAlignment="1">
      <alignment horizontal="left"/>
    </xf>
    <xf numFmtId="0" fontId="1" fillId="5" borderId="0" xfId="0" applyFont="1" applyFill="1"/>
    <xf numFmtId="0" fontId="1" fillId="5" borderId="0" xfId="0" applyFont="1" applyFill="1" applyAlignment="1">
      <alignment horizontal="center"/>
    </xf>
    <xf numFmtId="4" fontId="1" fillId="5" borderId="0" xfId="0" applyNumberFormat="1" applyFont="1" applyFill="1" applyAlignment="1">
      <alignment horizontal="left"/>
    </xf>
    <xf numFmtId="0" fontId="32" fillId="0" borderId="3" xfId="0" applyFont="1" applyBorder="1"/>
    <xf numFmtId="0" fontId="27" fillId="0" borderId="0" xfId="0" applyFont="1" applyAlignment="1">
      <alignment horizontal="left" vertical="top"/>
    </xf>
    <xf numFmtId="0" fontId="26" fillId="0" borderId="0" xfId="0" applyFont="1" applyAlignment="1">
      <alignment horizontal="center"/>
    </xf>
    <xf numFmtId="2" fontId="26" fillId="0" borderId="0" xfId="0" applyNumberFormat="1" applyFont="1"/>
    <xf numFmtId="44" fontId="26" fillId="0" borderId="0" xfId="1" applyFont="1" applyBorder="1"/>
    <xf numFmtId="165" fontId="26" fillId="0" borderId="0" xfId="0" applyNumberFormat="1" applyFont="1"/>
    <xf numFmtId="4" fontId="26" fillId="0" borderId="3" xfId="0" applyNumberFormat="1" applyFont="1" applyBorder="1"/>
    <xf numFmtId="0" fontId="27" fillId="0" borderId="3" xfId="0" applyFont="1" applyBorder="1"/>
    <xf numFmtId="4" fontId="27" fillId="0" borderId="3" xfId="0" applyNumberFormat="1" applyFont="1" applyBorder="1"/>
    <xf numFmtId="0" fontId="33" fillId="0" borderId="0" xfId="0" applyFont="1"/>
    <xf numFmtId="2" fontId="33" fillId="0" borderId="0" xfId="0" applyNumberFormat="1" applyFont="1"/>
    <xf numFmtId="0" fontId="34" fillId="0" borderId="0" xfId="0" applyFont="1"/>
    <xf numFmtId="44" fontId="14" fillId="0" borderId="3" xfId="1" applyFont="1" applyFill="1" applyBorder="1"/>
    <xf numFmtId="44" fontId="17" fillId="0" borderId="3" xfId="1" applyFont="1" applyFill="1" applyBorder="1"/>
    <xf numFmtId="44" fontId="25" fillId="0" borderId="3" xfId="1" applyFont="1" applyFill="1" applyBorder="1"/>
    <xf numFmtId="0" fontId="15" fillId="0" borderId="0" xfId="0" applyFont="1"/>
    <xf numFmtId="4" fontId="15" fillId="0" borderId="0" xfId="0" applyNumberFormat="1" applyFont="1"/>
    <xf numFmtId="0" fontId="14" fillId="0" borderId="3" xfId="5" applyFont="1" applyBorder="1"/>
    <xf numFmtId="0" fontId="34" fillId="0" borderId="3" xfId="0" applyFont="1" applyBorder="1"/>
    <xf numFmtId="0" fontId="5" fillId="0" borderId="0" xfId="0" applyFont="1" applyAlignment="1">
      <alignment horizontal="center" vertical="center"/>
    </xf>
    <xf numFmtId="0" fontId="0" fillId="0" borderId="0" xfId="0" applyAlignment="1">
      <alignment horizontal="center" vertical="center" wrapText="1"/>
    </xf>
    <xf numFmtId="0" fontId="5" fillId="0" borderId="0" xfId="0" applyFont="1" applyAlignment="1">
      <alignment vertical="center"/>
    </xf>
    <xf numFmtId="0" fontId="6" fillId="6" borderId="0" xfId="0" applyFont="1" applyFill="1" applyAlignment="1">
      <alignment vertical="center"/>
    </xf>
    <xf numFmtId="0" fontId="5" fillId="6" borderId="0" xfId="0" applyFont="1" applyFill="1" applyAlignment="1">
      <alignment vertical="center"/>
    </xf>
    <xf numFmtId="0" fontId="6" fillId="6" borderId="0" xfId="0" applyFont="1" applyFill="1" applyAlignment="1">
      <alignment horizontal="center" vertical="center"/>
    </xf>
    <xf numFmtId="0" fontId="6" fillId="0" borderId="0" xfId="0" applyFont="1" applyAlignment="1">
      <alignment vertical="center"/>
    </xf>
    <xf numFmtId="0" fontId="6" fillId="6" borderId="3" xfId="2" applyFont="1" applyFill="1" applyBorder="1" applyAlignment="1">
      <alignment horizontal="center"/>
    </xf>
    <xf numFmtId="14" fontId="8" fillId="0" borderId="3" xfId="0" applyNumberFormat="1" applyFont="1" applyBorder="1" applyAlignment="1">
      <alignment horizontal="left"/>
    </xf>
    <xf numFmtId="0" fontId="8" fillId="0" borderId="3" xfId="0" applyFont="1" applyBorder="1"/>
    <xf numFmtId="14" fontId="8" fillId="0" borderId="10" xfId="0" applyNumberFormat="1" applyFont="1" applyBorder="1" applyAlignment="1">
      <alignment horizontal="left"/>
    </xf>
    <xf numFmtId="0" fontId="8" fillId="0" borderId="10" xfId="0" applyFont="1" applyBorder="1"/>
    <xf numFmtId="14" fontId="8" fillId="0" borderId="3" xfId="0" applyNumberFormat="1" applyFont="1" applyBorder="1" applyAlignment="1">
      <alignment horizontal="left" vertical="top"/>
    </xf>
    <xf numFmtId="0" fontId="8" fillId="0" borderId="3" xfId="0" applyFont="1" applyBorder="1" applyAlignment="1">
      <alignment vertical="top"/>
    </xf>
    <xf numFmtId="0" fontId="8" fillId="0" borderId="3" xfId="0" applyFont="1" applyBorder="1" applyAlignment="1">
      <alignment wrapText="1"/>
    </xf>
    <xf numFmtId="14" fontId="8" fillId="0" borderId="12" xfId="0" applyNumberFormat="1" applyFont="1" applyBorder="1" applyAlignment="1">
      <alignment horizontal="left"/>
    </xf>
    <xf numFmtId="0" fontId="8" fillId="0" borderId="12" xfId="0" applyFont="1" applyBorder="1"/>
    <xf numFmtId="0" fontId="8" fillId="0" borderId="3" xfId="0" applyFont="1" applyBorder="1" applyAlignment="1">
      <alignment vertical="top" wrapText="1"/>
    </xf>
    <xf numFmtId="0" fontId="2" fillId="0" borderId="3" xfId="0" applyFont="1" applyBorder="1"/>
    <xf numFmtId="0" fontId="10" fillId="0" borderId="0" xfId="0" applyFont="1" applyAlignment="1">
      <alignment vertical="center"/>
    </xf>
    <xf numFmtId="0" fontId="6" fillId="6" borderId="0" xfId="0" applyFont="1" applyFill="1" applyAlignment="1">
      <alignment horizontal="left" vertical="center"/>
    </xf>
    <xf numFmtId="4" fontId="27" fillId="0" borderId="0" xfId="0" applyNumberFormat="1" applyFont="1"/>
    <xf numFmtId="0" fontId="2" fillId="4" borderId="0" xfId="0" applyFont="1" applyFill="1" applyAlignment="1">
      <alignment horizontal="center"/>
    </xf>
    <xf numFmtId="0" fontId="2" fillId="4" borderId="0" xfId="0" applyFont="1" applyFill="1" applyAlignment="1">
      <alignment horizontal="left"/>
    </xf>
    <xf numFmtId="0" fontId="35" fillId="0" borderId="0" xfId="0" applyFont="1" applyAlignment="1">
      <alignment vertical="center" wrapText="1"/>
    </xf>
    <xf numFmtId="0" fontId="0" fillId="0" borderId="17" xfId="0" applyBorder="1" applyAlignment="1">
      <alignment horizontal="left" vertical="top"/>
    </xf>
    <xf numFmtId="0" fontId="0" fillId="0" borderId="16" xfId="0" applyBorder="1" applyAlignment="1">
      <alignment horizontal="left" vertical="top"/>
    </xf>
    <xf numFmtId="0" fontId="36" fillId="0" borderId="14" xfId="0" applyFont="1" applyBorder="1" applyAlignment="1">
      <alignment horizontal="left" vertical="top" wrapText="1"/>
    </xf>
    <xf numFmtId="0" fontId="0" fillId="0" borderId="0" xfId="0" applyAlignment="1">
      <alignment horizontal="left" vertical="top"/>
    </xf>
    <xf numFmtId="0" fontId="0" fillId="0" borderId="14" xfId="0" applyBorder="1" applyAlignment="1">
      <alignment horizontal="left" vertical="top" wrapText="1"/>
    </xf>
    <xf numFmtId="0" fontId="36" fillId="0" borderId="15" xfId="0" applyFont="1" applyBorder="1" applyAlignment="1">
      <alignment horizontal="left" vertical="top" wrapText="1"/>
    </xf>
    <xf numFmtId="0" fontId="36" fillId="0" borderId="16" xfId="0" applyFont="1" applyBorder="1" applyAlignment="1">
      <alignment horizontal="left" vertical="top" wrapText="1"/>
    </xf>
    <xf numFmtId="0" fontId="37" fillId="0" borderId="0" xfId="0" applyFont="1" applyAlignment="1">
      <alignment horizontal="left" vertical="top" wrapText="1"/>
    </xf>
    <xf numFmtId="0" fontId="38" fillId="0" borderId="0" xfId="0" applyFont="1"/>
    <xf numFmtId="0" fontId="7" fillId="7" borderId="0" xfId="0" applyFont="1" applyFill="1"/>
    <xf numFmtId="0" fontId="31" fillId="7" borderId="0" xfId="0" applyFont="1" applyFill="1"/>
    <xf numFmtId="0" fontId="31" fillId="7" borderId="0" xfId="0" applyFont="1" applyFill="1" applyAlignment="1">
      <alignment horizontal="center"/>
    </xf>
    <xf numFmtId="4" fontId="7" fillId="7" borderId="0" xfId="0" applyNumberFormat="1" applyFont="1" applyFill="1" applyAlignment="1">
      <alignment horizontal="left"/>
    </xf>
    <xf numFmtId="2" fontId="1" fillId="0" borderId="0" xfId="0" applyNumberFormat="1" applyFont="1" applyAlignment="1">
      <alignment horizontal="center"/>
    </xf>
    <xf numFmtId="2" fontId="2" fillId="0" borderId="0" xfId="0" applyNumberFormat="1" applyFont="1" applyAlignment="1">
      <alignment horizontal="center"/>
    </xf>
    <xf numFmtId="10" fontId="2" fillId="0" borderId="0" xfId="6" applyNumberFormat="1" applyFont="1"/>
    <xf numFmtId="0" fontId="30" fillId="0" borderId="0" xfId="0" applyFont="1" applyAlignment="1">
      <alignment horizontal="center"/>
    </xf>
    <xf numFmtId="0" fontId="39" fillId="0" borderId="0" xfId="0" applyFont="1"/>
    <xf numFmtId="44" fontId="16" fillId="3" borderId="3" xfId="1" applyFont="1" applyFill="1" applyBorder="1"/>
    <xf numFmtId="4" fontId="18" fillId="0" borderId="4" xfId="0" applyNumberFormat="1" applyFont="1" applyBorder="1"/>
    <xf numFmtId="1" fontId="41" fillId="0" borderId="0" xfId="0" applyNumberFormat="1" applyFont="1" applyAlignment="1">
      <alignment vertical="top"/>
    </xf>
    <xf numFmtId="164" fontId="41" fillId="0" borderId="0" xfId="0" applyNumberFormat="1" applyFont="1" applyAlignment="1">
      <alignment vertical="top"/>
    </xf>
    <xf numFmtId="1" fontId="41" fillId="0" borderId="0" xfId="0" applyNumberFormat="1" applyFont="1" applyAlignment="1">
      <alignment horizontal="center" vertical="top"/>
    </xf>
    <xf numFmtId="4" fontId="41" fillId="0" borderId="0" xfId="0" applyNumberFormat="1" applyFont="1" applyAlignment="1">
      <alignment vertical="top"/>
    </xf>
    <xf numFmtId="2" fontId="41" fillId="0" borderId="0" xfId="0" applyNumberFormat="1" applyFont="1"/>
    <xf numFmtId="164" fontId="41" fillId="0" borderId="0" xfId="0" applyNumberFormat="1" applyFont="1"/>
    <xf numFmtId="164" fontId="42" fillId="0" borderId="0" xfId="0" applyNumberFormat="1" applyFont="1"/>
    <xf numFmtId="0" fontId="41" fillId="0" borderId="0" xfId="0" applyFont="1"/>
    <xf numFmtId="0" fontId="33" fillId="0" borderId="0" xfId="0" applyFont="1" applyAlignment="1">
      <alignment vertical="top"/>
    </xf>
    <xf numFmtId="4" fontId="33" fillId="0" borderId="0" xfId="0" applyNumberFormat="1" applyFont="1" applyAlignment="1">
      <alignment vertical="top"/>
    </xf>
    <xf numFmtId="0" fontId="41" fillId="0" borderId="0" xfId="0" applyFont="1" applyAlignment="1">
      <alignment vertical="top"/>
    </xf>
    <xf numFmtId="0" fontId="42" fillId="0" borderId="0" xfId="0" applyFont="1"/>
    <xf numFmtId="0" fontId="43" fillId="0" borderId="0" xfId="0" applyFont="1"/>
    <xf numFmtId="0" fontId="43" fillId="0" borderId="0" xfId="0" applyFont="1" applyAlignment="1">
      <alignment horizontal="center"/>
    </xf>
    <xf numFmtId="10" fontId="43" fillId="0" borderId="0" xfId="0" applyNumberFormat="1" applyFont="1"/>
    <xf numFmtId="2" fontId="43" fillId="4" borderId="0" xfId="0" applyNumberFormat="1" applyFont="1" applyFill="1"/>
    <xf numFmtId="4" fontId="43" fillId="2" borderId="0" xfId="0" applyNumberFormat="1" applyFont="1" applyFill="1" applyAlignment="1">
      <alignment horizontal="left"/>
    </xf>
    <xf numFmtId="2" fontId="43" fillId="0" borderId="0" xfId="0" applyNumberFormat="1" applyFont="1"/>
    <xf numFmtId="3" fontId="2" fillId="0" borderId="0" xfId="0" applyNumberFormat="1" applyFont="1" applyAlignment="1">
      <alignment horizontal="center"/>
    </xf>
    <xf numFmtId="44" fontId="2" fillId="0" borderId="0" xfId="1" applyFont="1" applyFill="1" applyAlignment="1">
      <alignment horizontal="center"/>
    </xf>
    <xf numFmtId="1" fontId="17" fillId="8" borderId="3" xfId="0" applyNumberFormat="1" applyFont="1" applyFill="1" applyBorder="1"/>
    <xf numFmtId="2" fontId="17" fillId="8" borderId="3" xfId="0" applyNumberFormat="1" applyFont="1" applyFill="1" applyBorder="1"/>
    <xf numFmtId="2" fontId="14" fillId="8" borderId="3" xfId="0" applyNumberFormat="1" applyFont="1" applyFill="1" applyBorder="1"/>
    <xf numFmtId="1" fontId="14" fillId="8" borderId="3" xfId="0" applyNumberFormat="1" applyFont="1" applyFill="1" applyBorder="1"/>
    <xf numFmtId="1" fontId="25" fillId="8" borderId="3" xfId="0" applyNumberFormat="1" applyFont="1" applyFill="1" applyBorder="1"/>
    <xf numFmtId="2" fontId="25" fillId="8" borderId="3" xfId="0" applyNumberFormat="1" applyFont="1" applyFill="1" applyBorder="1"/>
    <xf numFmtId="44" fontId="17" fillId="8" borderId="3" xfId="1" applyFont="1" applyFill="1" applyBorder="1"/>
    <xf numFmtId="44" fontId="2" fillId="8" borderId="3" xfId="1" applyFont="1" applyFill="1" applyBorder="1" applyAlignment="1">
      <alignment horizontal="center"/>
    </xf>
    <xf numFmtId="44" fontId="2" fillId="8" borderId="3" xfId="1" applyFont="1" applyFill="1" applyBorder="1"/>
    <xf numFmtId="0" fontId="11" fillId="8" borderId="18" xfId="0" applyFont="1" applyFill="1" applyBorder="1"/>
    <xf numFmtId="0" fontId="11" fillId="8" borderId="19" xfId="0" applyFont="1" applyFill="1" applyBorder="1"/>
    <xf numFmtId="4" fontId="11" fillId="8" borderId="19" xfId="0" applyNumberFormat="1" applyFont="1" applyFill="1" applyBorder="1"/>
    <xf numFmtId="2" fontId="12" fillId="8" borderId="19" xfId="0" applyNumberFormat="1" applyFont="1" applyFill="1" applyBorder="1"/>
    <xf numFmtId="0" fontId="12" fillId="8" borderId="19" xfId="0" applyFont="1" applyFill="1" applyBorder="1"/>
    <xf numFmtId="2" fontId="12" fillId="8" borderId="20" xfId="0" applyNumberFormat="1" applyFont="1" applyFill="1" applyBorder="1"/>
    <xf numFmtId="0" fontId="11" fillId="8" borderId="4" xfId="0" applyFont="1" applyFill="1" applyBorder="1"/>
    <xf numFmtId="0" fontId="11" fillId="8" borderId="1" xfId="0" applyFont="1" applyFill="1" applyBorder="1"/>
    <xf numFmtId="4" fontId="11" fillId="8" borderId="1" xfId="0" applyNumberFormat="1" applyFont="1" applyFill="1" applyBorder="1"/>
    <xf numFmtId="2" fontId="12" fillId="8" borderId="1" xfId="0" applyNumberFormat="1" applyFont="1" applyFill="1" applyBorder="1"/>
    <xf numFmtId="0" fontId="12" fillId="8" borderId="1" xfId="0" applyFont="1" applyFill="1" applyBorder="1"/>
    <xf numFmtId="0" fontId="12" fillId="8" borderId="2" xfId="0" applyFont="1" applyFill="1" applyBorder="1"/>
    <xf numFmtId="4" fontId="2" fillId="8" borderId="0" xfId="0" applyNumberFormat="1" applyFont="1" applyFill="1"/>
    <xf numFmtId="2" fontId="2" fillId="8" borderId="0" xfId="0" applyNumberFormat="1" applyFont="1" applyFill="1" applyAlignment="1">
      <alignment horizontal="center"/>
    </xf>
    <xf numFmtId="10" fontId="2" fillId="8" borderId="0" xfId="0" applyNumberFormat="1" applyFont="1" applyFill="1"/>
    <xf numFmtId="4" fontId="2" fillId="8" borderId="0" xfId="0" applyNumberFormat="1" applyFont="1" applyFill="1" applyAlignment="1">
      <alignment horizontal="left"/>
    </xf>
    <xf numFmtId="0" fontId="1" fillId="0" borderId="0" xfId="0" applyFont="1" applyAlignment="1">
      <alignment horizontal="left"/>
    </xf>
    <xf numFmtId="0" fontId="35" fillId="0" borderId="0" xfId="0" applyFont="1"/>
    <xf numFmtId="4" fontId="11" fillId="8" borderId="2" xfId="0" applyNumberFormat="1" applyFont="1" applyFill="1" applyBorder="1"/>
    <xf numFmtId="0" fontId="1" fillId="0" borderId="7" xfId="0" applyFont="1" applyBorder="1"/>
    <xf numFmtId="1" fontId="41" fillId="0" borderId="0" xfId="0" applyNumberFormat="1" applyFont="1"/>
    <xf numFmtId="1" fontId="41" fillId="0" borderId="0" xfId="0" applyNumberFormat="1" applyFont="1" applyAlignment="1">
      <alignment horizontal="center"/>
    </xf>
    <xf numFmtId="4" fontId="41" fillId="0" borderId="0" xfId="0" applyNumberFormat="1" applyFont="1"/>
    <xf numFmtId="0" fontId="7" fillId="6" borderId="0" xfId="0" applyFont="1" applyFill="1"/>
    <xf numFmtId="0" fontId="31" fillId="6" borderId="0" xfId="0" applyFont="1" applyFill="1"/>
    <xf numFmtId="0" fontId="31" fillId="6" borderId="0" xfId="0" applyFont="1" applyFill="1" applyAlignment="1">
      <alignment horizontal="center"/>
    </xf>
    <xf numFmtId="4" fontId="7" fillId="6" borderId="0" xfId="0" applyNumberFormat="1" applyFont="1" applyFill="1" applyAlignment="1">
      <alignment horizontal="left"/>
    </xf>
    <xf numFmtId="0" fontId="44" fillId="0" borderId="0" xfId="0" applyFont="1" applyAlignment="1">
      <alignment vertical="center"/>
    </xf>
    <xf numFmtId="0" fontId="45" fillId="0" borderId="0" xfId="0" applyFont="1" applyAlignment="1">
      <alignment vertical="center"/>
    </xf>
    <xf numFmtId="0" fontId="46" fillId="0" borderId="3" xfId="0" applyFont="1" applyBorder="1"/>
    <xf numFmtId="0" fontId="47" fillId="0" borderId="7" xfId="0" applyFont="1" applyBorder="1"/>
    <xf numFmtId="0" fontId="48" fillId="0" borderId="7" xfId="0" applyFont="1" applyBorder="1"/>
    <xf numFmtId="166" fontId="49" fillId="0" borderId="3" xfId="5" applyNumberFormat="1" applyFont="1" applyBorder="1" applyProtection="1">
      <protection locked="0"/>
    </xf>
    <xf numFmtId="10" fontId="49" fillId="8" borderId="3" xfId="4" applyNumberFormat="1" applyFont="1" applyFill="1" applyBorder="1" applyProtection="1">
      <protection locked="0"/>
    </xf>
    <xf numFmtId="0" fontId="50" fillId="8" borderId="3" xfId="0" applyFont="1" applyFill="1" applyBorder="1"/>
    <xf numFmtId="44" fontId="2" fillId="9" borderId="3" xfId="1" applyFont="1" applyFill="1" applyBorder="1"/>
    <xf numFmtId="0" fontId="6" fillId="6" borderId="0" xfId="0" applyFont="1" applyFill="1" applyAlignment="1">
      <alignment horizontal="center" vertical="center" wrapText="1"/>
    </xf>
    <xf numFmtId="0" fontId="11" fillId="0" borderId="0" xfId="0" applyFont="1" applyAlignment="1">
      <alignment horizontal="center"/>
    </xf>
    <xf numFmtId="0" fontId="16" fillId="0" borderId="10" xfId="0" applyFont="1" applyBorder="1" applyAlignment="1">
      <alignment vertical="top" wrapText="1"/>
    </xf>
    <xf numFmtId="0" fontId="40" fillId="0" borderId="13" xfId="0" applyFont="1" applyBorder="1" applyAlignment="1">
      <alignment vertical="top" wrapText="1"/>
    </xf>
    <xf numFmtId="0" fontId="40" fillId="0" borderId="12" xfId="0" applyFont="1" applyBorder="1" applyAlignment="1">
      <alignment vertical="top" wrapText="1"/>
    </xf>
    <xf numFmtId="0" fontId="41" fillId="0" borderId="0" xfId="0" applyFont="1" applyAlignment="1">
      <alignment vertical="top" wrapText="1"/>
    </xf>
    <xf numFmtId="0" fontId="0" fillId="0" borderId="0" xfId="0" applyAlignment="1">
      <alignment horizontal="center" vertical="center" wrapText="1"/>
    </xf>
    <xf numFmtId="0" fontId="6" fillId="6" borderId="0" xfId="0" applyFont="1" applyFill="1" applyAlignment="1">
      <alignment horizontal="left" vertical="center"/>
    </xf>
    <xf numFmtId="0" fontId="5" fillId="6" borderId="0" xfId="0" applyFont="1" applyFill="1" applyAlignment="1">
      <alignment horizontal="left" vertical="center"/>
    </xf>
    <xf numFmtId="0" fontId="6" fillId="6" borderId="0" xfId="0" applyFont="1" applyFill="1" applyAlignment="1">
      <alignment vertical="center"/>
    </xf>
    <xf numFmtId="0" fontId="5" fillId="6" borderId="0" xfId="0" applyFont="1" applyFill="1" applyAlignment="1">
      <alignment vertical="center"/>
    </xf>
    <xf numFmtId="0" fontId="2" fillId="0" borderId="0" xfId="0" applyFont="1"/>
    <xf numFmtId="0" fontId="0" fillId="0" borderId="0" xfId="0"/>
    <xf numFmtId="0" fontId="1" fillId="0" borderId="6" xfId="0" applyFont="1" applyBorder="1" applyAlignment="1">
      <alignment horizontal="right"/>
    </xf>
    <xf numFmtId="0" fontId="1" fillId="0" borderId="8" xfId="0" applyFont="1" applyBorder="1" applyAlignment="1">
      <alignment horizontal="right"/>
    </xf>
    <xf numFmtId="0" fontId="3" fillId="0" borderId="8" xfId="0" applyFont="1" applyBorder="1" applyAlignment="1">
      <alignment horizontal="right"/>
    </xf>
    <xf numFmtId="0" fontId="3" fillId="0" borderId="11" xfId="0" applyFont="1" applyBorder="1" applyAlignment="1">
      <alignment horizontal="right"/>
    </xf>
    <xf numFmtId="0" fontId="9" fillId="6" borderId="4" xfId="0" applyFont="1" applyFill="1" applyBorder="1" applyAlignment="1">
      <alignment horizontal="center"/>
    </xf>
    <xf numFmtId="0" fontId="0" fillId="0" borderId="1" xfId="0" applyBorder="1" applyAlignment="1">
      <alignment horizontal="center"/>
    </xf>
    <xf numFmtId="0" fontId="0" fillId="0" borderId="2" xfId="0" applyBorder="1" applyAlignment="1">
      <alignment horizontal="center"/>
    </xf>
  </cellXfs>
  <cellStyles count="7">
    <cellStyle name="Komma" xfId="4" builtinId="3"/>
    <cellStyle name="Procent" xfId="6" builtinId="5"/>
    <cellStyle name="Standaard" xfId="0" builtinId="0"/>
    <cellStyle name="Standaard_08 1126 VU_CSG ruimtebestand_VU_30_10_2008" xfId="5" xr:uid="{4BC48D31-78D2-46FD-9170-80A1C3E444D1}"/>
    <cellStyle name="Standaard_Voorcalculatie gemeente Vught" xfId="2" xr:uid="{E9831AC9-F20D-483C-BEDA-6D586BCF39EB}"/>
    <cellStyle name="Valuta" xfId="1" builtinId="4"/>
    <cellStyle name="Valuta 2" xfId="3" xr:uid="{DBFC314F-216A-473F-8B41-DCBFD7E2B81B}"/>
  </cellStyles>
  <dxfs count="0"/>
  <tableStyles count="0" defaultTableStyle="TableStyleMedium9" defaultPivotStyle="PivotStyleLight16"/>
  <colors>
    <mruColors>
      <color rgb="FFFFFFCC"/>
      <color rgb="FFFF9900"/>
      <color rgb="FFFFFF99"/>
      <color rgb="FF0000CC"/>
      <color rgb="FF0089CF"/>
      <color rgb="FF66FFFF"/>
      <color rgb="FF333399"/>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99B62-9A47-4EBE-B7D1-197E0CF3450E}">
  <dimension ref="B2:D44"/>
  <sheetViews>
    <sheetView topLeftCell="A2" zoomScale="90" zoomScaleNormal="90" workbookViewId="0">
      <selection activeCell="H10" sqref="H10"/>
    </sheetView>
  </sheetViews>
  <sheetFormatPr defaultRowHeight="14.4" x14ac:dyDescent="0.3"/>
  <cols>
    <col min="1" max="1" width="4.33203125" customWidth="1"/>
    <col min="2" max="3" width="12.6640625" customWidth="1"/>
    <col min="4" max="4" width="69.5546875" bestFit="1" customWidth="1"/>
  </cols>
  <sheetData>
    <row r="2" spans="2:4" s="147" customFormat="1" ht="19.95" customHeight="1" x14ac:dyDescent="0.3">
      <c r="B2" s="229" t="s">
        <v>0</v>
      </c>
      <c r="C2" s="230"/>
    </row>
    <row r="3" spans="2:4" s="5" customFormat="1" ht="13.2" x14ac:dyDescent="0.25">
      <c r="B3" s="231" t="s">
        <v>1</v>
      </c>
      <c r="C3" s="231" t="s">
        <v>2</v>
      </c>
      <c r="D3" s="170" t="s">
        <v>3</v>
      </c>
    </row>
    <row r="4" spans="2:4" s="5" customFormat="1" ht="13.2" x14ac:dyDescent="0.25"/>
    <row r="5" spans="2:4" s="5" customFormat="1" ht="13.2" x14ac:dyDescent="0.25">
      <c r="B5" s="135" t="s">
        <v>4</v>
      </c>
      <c r="C5" s="135" t="s">
        <v>5</v>
      </c>
      <c r="D5" s="135" t="s">
        <v>6</v>
      </c>
    </row>
    <row r="6" spans="2:4" s="5" customFormat="1" ht="13.2" x14ac:dyDescent="0.25">
      <c r="B6" s="136"/>
      <c r="C6" s="137"/>
      <c r="D6" s="137"/>
    </row>
    <row r="7" spans="2:4" s="5" customFormat="1" ht="13.2" x14ac:dyDescent="0.25">
      <c r="B7" s="136"/>
      <c r="C7" s="137"/>
      <c r="D7" s="137"/>
    </row>
    <row r="8" spans="2:4" s="5" customFormat="1" ht="13.2" x14ac:dyDescent="0.25">
      <c r="B8" s="138"/>
      <c r="C8" s="139"/>
      <c r="D8" s="139"/>
    </row>
    <row r="9" spans="2:4" s="5" customFormat="1" ht="13.2" x14ac:dyDescent="0.25">
      <c r="B9" s="140"/>
      <c r="C9" s="141"/>
      <c r="D9" s="142"/>
    </row>
    <row r="10" spans="2:4" s="5" customFormat="1" ht="13.2" x14ac:dyDescent="0.25">
      <c r="B10" s="143"/>
      <c r="C10" s="144"/>
      <c r="D10" s="144"/>
    </row>
    <row r="11" spans="2:4" s="5" customFormat="1" ht="13.2" x14ac:dyDescent="0.25">
      <c r="B11" s="143"/>
      <c r="C11" s="144"/>
      <c r="D11" s="144"/>
    </row>
    <row r="12" spans="2:4" s="5" customFormat="1" ht="13.2" x14ac:dyDescent="0.25">
      <c r="B12" s="136"/>
      <c r="C12" s="137"/>
      <c r="D12" s="137"/>
    </row>
    <row r="13" spans="2:4" s="5" customFormat="1" ht="13.2" x14ac:dyDescent="0.25">
      <c r="B13" s="136"/>
      <c r="C13" s="137"/>
      <c r="D13" s="137"/>
    </row>
    <row r="14" spans="2:4" s="5" customFormat="1" ht="13.2" x14ac:dyDescent="0.25">
      <c r="B14" s="136"/>
      <c r="C14" s="137"/>
      <c r="D14" s="137"/>
    </row>
    <row r="15" spans="2:4" s="5" customFormat="1" ht="13.2" x14ac:dyDescent="0.25">
      <c r="B15" s="136"/>
      <c r="C15" s="137"/>
      <c r="D15" s="137"/>
    </row>
    <row r="16" spans="2:4" s="5" customFormat="1" ht="13.2" x14ac:dyDescent="0.25">
      <c r="B16" s="136"/>
      <c r="C16" s="137"/>
      <c r="D16" s="137"/>
    </row>
    <row r="17" spans="2:4" s="5" customFormat="1" ht="13.2" x14ac:dyDescent="0.25">
      <c r="B17" s="136"/>
      <c r="C17" s="137"/>
      <c r="D17" s="137"/>
    </row>
    <row r="18" spans="2:4" s="5" customFormat="1" ht="13.2" x14ac:dyDescent="0.25">
      <c r="B18" s="136"/>
      <c r="C18" s="137"/>
      <c r="D18" s="137"/>
    </row>
    <row r="19" spans="2:4" s="5" customFormat="1" ht="13.2" x14ac:dyDescent="0.25">
      <c r="B19" s="136"/>
      <c r="C19" s="137"/>
      <c r="D19" s="137"/>
    </row>
    <row r="20" spans="2:4" s="5" customFormat="1" ht="13.2" x14ac:dyDescent="0.25">
      <c r="B20" s="136"/>
      <c r="C20" s="137"/>
      <c r="D20" s="137"/>
    </row>
    <row r="21" spans="2:4" s="5" customFormat="1" ht="13.2" x14ac:dyDescent="0.25">
      <c r="B21" s="140"/>
      <c r="C21" s="141"/>
      <c r="D21" s="145"/>
    </row>
    <row r="22" spans="2:4" s="5" customFormat="1" ht="13.2" x14ac:dyDescent="0.25">
      <c r="B22" s="136"/>
      <c r="C22" s="137"/>
      <c r="D22" s="137"/>
    </row>
    <row r="23" spans="2:4" s="5" customFormat="1" ht="13.2" x14ac:dyDescent="0.25">
      <c r="B23" s="136"/>
      <c r="C23" s="137"/>
      <c r="D23" s="137"/>
    </row>
    <row r="24" spans="2:4" s="5" customFormat="1" ht="13.2" x14ac:dyDescent="0.25">
      <c r="B24" s="136"/>
      <c r="C24" s="137"/>
      <c r="D24" s="137"/>
    </row>
    <row r="25" spans="2:4" s="5" customFormat="1" ht="13.2" x14ac:dyDescent="0.25">
      <c r="B25" s="136"/>
      <c r="C25" s="137"/>
      <c r="D25" s="137"/>
    </row>
    <row r="26" spans="2:4" s="5" customFormat="1" ht="13.2" x14ac:dyDescent="0.25">
      <c r="B26" s="136"/>
      <c r="C26" s="137"/>
      <c r="D26" s="137"/>
    </row>
    <row r="27" spans="2:4" s="5" customFormat="1" ht="13.2" x14ac:dyDescent="0.25">
      <c r="B27" s="136"/>
      <c r="C27" s="137"/>
      <c r="D27" s="137"/>
    </row>
    <row r="28" spans="2:4" s="5" customFormat="1" ht="13.2" x14ac:dyDescent="0.25">
      <c r="B28" s="136"/>
      <c r="C28" s="137"/>
      <c r="D28" s="146"/>
    </row>
    <row r="29" spans="2:4" s="5" customFormat="1" ht="13.2" x14ac:dyDescent="0.25">
      <c r="B29" s="136"/>
      <c r="C29" s="137"/>
      <c r="D29" s="137"/>
    </row>
    <row r="30" spans="2:4" s="5" customFormat="1" ht="13.2" x14ac:dyDescent="0.25">
      <c r="B30" s="136"/>
      <c r="C30" s="137"/>
      <c r="D30" s="137"/>
    </row>
    <row r="31" spans="2:4" s="5" customFormat="1" ht="13.2" x14ac:dyDescent="0.25">
      <c r="B31" s="136"/>
      <c r="C31" s="137"/>
      <c r="D31" s="137"/>
    </row>
    <row r="32" spans="2:4" s="5" customFormat="1" ht="13.2" x14ac:dyDescent="0.25">
      <c r="B32" s="136"/>
      <c r="C32" s="137"/>
      <c r="D32" s="137"/>
    </row>
    <row r="33" s="5" customFormat="1" ht="13.2" x14ac:dyDescent="0.25"/>
    <row r="34" s="5" customFormat="1" ht="13.2" x14ac:dyDescent="0.25"/>
    <row r="35" s="5" customFormat="1" ht="13.2" x14ac:dyDescent="0.25"/>
    <row r="36" s="5" customFormat="1" ht="13.2" x14ac:dyDescent="0.25"/>
    <row r="37" s="5" customFormat="1" ht="13.2" x14ac:dyDescent="0.25"/>
    <row r="38" s="5" customFormat="1" ht="13.2" x14ac:dyDescent="0.25"/>
    <row r="39" s="5" customFormat="1" ht="13.2" x14ac:dyDescent="0.25"/>
    <row r="40" s="5" customFormat="1" ht="13.2" x14ac:dyDescent="0.25"/>
    <row r="41" s="5" customFormat="1" ht="13.2" x14ac:dyDescent="0.25"/>
    <row r="42" s="5" customFormat="1" ht="13.2" x14ac:dyDescent="0.25"/>
    <row r="43" s="5" customFormat="1" ht="13.2" x14ac:dyDescent="0.25"/>
    <row r="44" s="5" customFormat="1" ht="13.2" x14ac:dyDescent="0.25"/>
  </sheetData>
  <phoneticPr fontId="2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P128"/>
  <sheetViews>
    <sheetView topLeftCell="A29" zoomScale="90" zoomScaleNormal="90" workbookViewId="0">
      <selection activeCell="G15" sqref="G15"/>
    </sheetView>
  </sheetViews>
  <sheetFormatPr defaultColWidth="8.88671875" defaultRowHeight="12" x14ac:dyDescent="0.25"/>
  <cols>
    <col min="1" max="1" width="5.88671875" style="17" customWidth="1"/>
    <col min="2" max="2" width="41.5546875" style="17" customWidth="1"/>
    <col min="3" max="3" width="19.5546875" style="17" customWidth="1"/>
    <col min="4" max="4" width="8.88671875" style="17" customWidth="1"/>
    <col min="5" max="5" width="43" style="17" customWidth="1"/>
    <col min="6" max="6" width="9.6640625" style="75" bestFit="1" customWidth="1"/>
    <col min="7" max="7" width="15.33203125" style="24" customWidth="1"/>
    <col min="8" max="8" width="15.6640625" style="17" customWidth="1"/>
    <col min="9" max="9" width="15.33203125" style="24" customWidth="1"/>
    <col min="10" max="12" width="15.33203125" style="17" customWidth="1"/>
    <col min="13" max="13" width="15.33203125" style="67" customWidth="1"/>
    <col min="14" max="14" width="15.33203125" style="17" customWidth="1"/>
    <col min="15" max="16384" width="8.88671875" style="17"/>
  </cols>
  <sheetData>
    <row r="1" spans="1:16" s="1" customFormat="1" ht="13.2" x14ac:dyDescent="0.25"/>
    <row r="2" spans="1:16" s="128" customFormat="1" ht="15" customHeight="1" x14ac:dyDescent="0.3">
      <c r="A2" s="238" t="s">
        <v>7</v>
      </c>
      <c r="B2" s="238"/>
      <c r="C2" s="238"/>
      <c r="D2" s="238"/>
      <c r="E2" s="238"/>
      <c r="F2" s="238"/>
      <c r="G2" s="238"/>
      <c r="H2" s="238"/>
      <c r="I2" s="238"/>
      <c r="J2" s="238"/>
      <c r="K2" s="238"/>
      <c r="L2" s="238"/>
      <c r="M2" s="238"/>
      <c r="N2" s="238"/>
    </row>
    <row r="3" spans="1:16" s="13" customFormat="1" x14ac:dyDescent="0.25">
      <c r="F3" s="68"/>
      <c r="M3" s="64"/>
    </row>
    <row r="4" spans="1:16" s="15" customFormat="1" x14ac:dyDescent="0.25">
      <c r="A4" s="208" t="s">
        <v>8</v>
      </c>
      <c r="B4" s="209"/>
      <c r="C4" s="209"/>
      <c r="D4" s="209"/>
      <c r="E4" s="209"/>
      <c r="F4" s="220"/>
      <c r="G4" s="14"/>
      <c r="I4" s="14"/>
      <c r="M4" s="65"/>
    </row>
    <row r="5" spans="1:16" s="15" customFormat="1" x14ac:dyDescent="0.25">
      <c r="A5" s="13"/>
      <c r="B5" s="13"/>
      <c r="C5" s="13"/>
      <c r="D5" s="13"/>
      <c r="E5" s="13"/>
      <c r="F5" s="68"/>
      <c r="G5" s="14"/>
      <c r="I5" s="14"/>
      <c r="M5" s="65"/>
    </row>
    <row r="6" spans="1:16" s="47" customFormat="1" x14ac:dyDescent="0.25">
      <c r="A6" s="13"/>
      <c r="B6" s="126" t="s">
        <v>9</v>
      </c>
      <c r="C6" s="234">
        <f>'3. Uurtariefopbouw contract'!H69</f>
        <v>0</v>
      </c>
      <c r="D6" s="13"/>
      <c r="E6" s="13"/>
      <c r="F6" s="68"/>
      <c r="G6" s="46"/>
      <c r="I6" s="46"/>
      <c r="M6" s="64"/>
    </row>
    <row r="7" spans="1:16" s="47" customFormat="1" x14ac:dyDescent="0.25">
      <c r="A7" s="13"/>
      <c r="B7" s="126" t="s">
        <v>10</v>
      </c>
      <c r="C7" s="235"/>
      <c r="D7" s="13"/>
      <c r="E7" s="13"/>
      <c r="F7" s="68"/>
      <c r="G7" s="46"/>
      <c r="I7" s="46"/>
      <c r="M7" s="64"/>
    </row>
    <row r="8" spans="1:16" s="47" customFormat="1" x14ac:dyDescent="0.25">
      <c r="A8" s="13"/>
      <c r="B8" s="126" t="s">
        <v>11</v>
      </c>
      <c r="C8" s="234">
        <f>'3. Uurtariefopbouw contract'!M69</f>
        <v>0</v>
      </c>
      <c r="D8" s="13"/>
      <c r="E8" s="13"/>
      <c r="F8" s="68"/>
      <c r="G8" s="46"/>
      <c r="I8" s="46"/>
      <c r="M8" s="64"/>
    </row>
    <row r="9" spans="1:16" s="118" customFormat="1" ht="11.4" x14ac:dyDescent="0.2">
      <c r="A9" s="124"/>
      <c r="B9" s="126" t="s">
        <v>12</v>
      </c>
      <c r="C9" s="236"/>
      <c r="D9" s="124"/>
      <c r="E9" s="124"/>
      <c r="F9" s="125"/>
      <c r="G9" s="119"/>
      <c r="I9" s="119"/>
      <c r="M9" s="120"/>
    </row>
    <row r="10" spans="1:16" s="47" customFormat="1" x14ac:dyDescent="0.25">
      <c r="A10" s="13"/>
      <c r="B10" s="13"/>
      <c r="C10" s="13"/>
      <c r="D10" s="13"/>
      <c r="E10" s="13"/>
      <c r="F10" s="68"/>
      <c r="G10" s="46"/>
      <c r="I10" s="46"/>
      <c r="M10" s="64"/>
    </row>
    <row r="11" spans="1:16" s="15" customFormat="1" x14ac:dyDescent="0.25">
      <c r="A11" s="13"/>
      <c r="B11" s="13"/>
      <c r="C11" s="13"/>
      <c r="D11" s="13"/>
      <c r="E11" s="13"/>
      <c r="F11" s="68"/>
      <c r="G11" s="14"/>
      <c r="I11" s="14"/>
      <c r="M11" s="65"/>
    </row>
    <row r="12" spans="1:16" x14ac:dyDescent="0.25">
      <c r="A12" s="13" t="s">
        <v>13</v>
      </c>
      <c r="B12" s="13" t="s">
        <v>14</v>
      </c>
      <c r="C12" s="13" t="s">
        <v>15</v>
      </c>
      <c r="D12" s="45" t="s">
        <v>16</v>
      </c>
      <c r="E12" s="13" t="s">
        <v>17</v>
      </c>
      <c r="F12" s="68" t="s">
        <v>18</v>
      </c>
      <c r="G12" s="16" t="s">
        <v>19</v>
      </c>
      <c r="H12" s="13" t="s">
        <v>20</v>
      </c>
      <c r="I12" s="16" t="s">
        <v>21</v>
      </c>
      <c r="J12" s="13" t="s">
        <v>22</v>
      </c>
      <c r="K12" s="239" t="s">
        <v>23</v>
      </c>
      <c r="L12" s="239"/>
      <c r="M12" s="13" t="s">
        <v>24</v>
      </c>
      <c r="N12" s="13" t="s">
        <v>25</v>
      </c>
      <c r="O12" s="13"/>
      <c r="P12" s="13"/>
    </row>
    <row r="13" spans="1:16" x14ac:dyDescent="0.25">
      <c r="A13" s="18"/>
      <c r="B13" s="18"/>
      <c r="C13" s="18"/>
      <c r="D13" s="19"/>
      <c r="E13" s="18"/>
      <c r="F13" s="69"/>
      <c r="G13" s="16" t="s">
        <v>26</v>
      </c>
      <c r="H13" s="13" t="s">
        <v>27</v>
      </c>
      <c r="I13" s="16" t="s">
        <v>27</v>
      </c>
      <c r="J13" s="13"/>
      <c r="K13" s="13" t="s">
        <v>28</v>
      </c>
      <c r="L13" s="13" t="s">
        <v>29</v>
      </c>
      <c r="M13" s="64"/>
      <c r="N13" s="13"/>
      <c r="O13" s="13"/>
      <c r="P13" s="13"/>
    </row>
    <row r="14" spans="1:16" s="29" customFormat="1" ht="11.4" x14ac:dyDescent="0.2">
      <c r="A14" s="44">
        <v>1000</v>
      </c>
      <c r="B14" s="20" t="s">
        <v>30</v>
      </c>
      <c r="C14" s="20" t="s">
        <v>31</v>
      </c>
      <c r="D14" s="44">
        <v>1</v>
      </c>
      <c r="E14" s="20" t="s">
        <v>32</v>
      </c>
      <c r="F14" s="71">
        <v>11612.1</v>
      </c>
      <c r="G14" s="193"/>
      <c r="H14" s="61">
        <f>G14*$C$6</f>
        <v>0</v>
      </c>
      <c r="I14" s="30">
        <f>G14*$C$7</f>
        <v>0</v>
      </c>
      <c r="J14" s="61">
        <f>I14*$C$8</f>
        <v>0</v>
      </c>
      <c r="K14" s="61">
        <f>H14+J14</f>
        <v>0</v>
      </c>
      <c r="L14" s="61">
        <f>K14*1.21</f>
        <v>0</v>
      </c>
      <c r="M14" s="63">
        <f>K14/12</f>
        <v>0</v>
      </c>
      <c r="N14" s="61">
        <f>IF(F14&gt;0,(K14/D14)/F14,0)</f>
        <v>0</v>
      </c>
    </row>
    <row r="15" spans="1:16" s="29" customFormat="1" ht="11.4" x14ac:dyDescent="0.2">
      <c r="A15" s="44"/>
      <c r="B15" s="21" t="s">
        <v>33</v>
      </c>
      <c r="C15" s="20"/>
      <c r="D15" s="44">
        <v>3</v>
      </c>
      <c r="E15" s="20" t="s">
        <v>34</v>
      </c>
      <c r="F15" s="71">
        <v>10619.71</v>
      </c>
      <c r="G15" s="193"/>
      <c r="H15" s="61">
        <f t="shared" ref="H15:H18" si="0">G15*$C$6</f>
        <v>0</v>
      </c>
      <c r="I15" s="30">
        <f t="shared" ref="I15:I18" si="1">G15*$C$7</f>
        <v>0</v>
      </c>
      <c r="J15" s="61">
        <f t="shared" ref="J15:J18" si="2">I15*$C$8</f>
        <v>0</v>
      </c>
      <c r="K15" s="61">
        <f t="shared" ref="K15:K18" si="3">H15+J15</f>
        <v>0</v>
      </c>
      <c r="L15" s="61">
        <f t="shared" ref="L15:L18" si="4">K15*1.21</f>
        <v>0</v>
      </c>
      <c r="M15" s="63">
        <f t="shared" ref="M15:M18" si="5">K15/12</f>
        <v>0</v>
      </c>
      <c r="N15" s="61">
        <f t="shared" ref="N15:N19" si="6">IF(F15&gt;0,(K15/D15)/F15,0)</f>
        <v>0</v>
      </c>
    </row>
    <row r="16" spans="1:16" s="29" customFormat="1" ht="11.4" x14ac:dyDescent="0.2">
      <c r="A16" s="44"/>
      <c r="B16" s="21"/>
      <c r="C16" s="20"/>
      <c r="D16" s="44">
        <v>3</v>
      </c>
      <c r="E16" s="20" t="s">
        <v>35</v>
      </c>
      <c r="F16" s="71">
        <v>11028.67</v>
      </c>
      <c r="G16" s="193"/>
      <c r="H16" s="61">
        <f t="shared" si="0"/>
        <v>0</v>
      </c>
      <c r="I16" s="30">
        <f t="shared" si="1"/>
        <v>0</v>
      </c>
      <c r="J16" s="61">
        <f t="shared" si="2"/>
        <v>0</v>
      </c>
      <c r="K16" s="61">
        <f t="shared" si="3"/>
        <v>0</v>
      </c>
      <c r="L16" s="61">
        <f t="shared" si="4"/>
        <v>0</v>
      </c>
      <c r="M16" s="63">
        <f t="shared" si="5"/>
        <v>0</v>
      </c>
      <c r="N16" s="61">
        <f t="shared" si="6"/>
        <v>0</v>
      </c>
    </row>
    <row r="17" spans="1:14" s="29" customFormat="1" ht="11.4" x14ac:dyDescent="0.2">
      <c r="A17" s="44"/>
      <c r="B17" s="20"/>
      <c r="C17" s="20"/>
      <c r="D17" s="44">
        <v>3</v>
      </c>
      <c r="E17" s="20" t="s">
        <v>36</v>
      </c>
      <c r="F17" s="71">
        <v>17830.400000000001</v>
      </c>
      <c r="G17" s="193"/>
      <c r="H17" s="61">
        <f t="shared" si="0"/>
        <v>0</v>
      </c>
      <c r="I17" s="30">
        <f t="shared" si="1"/>
        <v>0</v>
      </c>
      <c r="J17" s="61">
        <f t="shared" si="2"/>
        <v>0</v>
      </c>
      <c r="K17" s="61">
        <f t="shared" si="3"/>
        <v>0</v>
      </c>
      <c r="L17" s="61">
        <f t="shared" si="4"/>
        <v>0</v>
      </c>
      <c r="M17" s="63">
        <f t="shared" si="5"/>
        <v>0</v>
      </c>
      <c r="N17" s="61">
        <f t="shared" si="6"/>
        <v>0</v>
      </c>
    </row>
    <row r="18" spans="1:14" s="29" customFormat="1" ht="11.4" x14ac:dyDescent="0.2">
      <c r="A18" s="44"/>
      <c r="B18" s="20"/>
      <c r="C18" s="20"/>
      <c r="D18" s="44">
        <v>12</v>
      </c>
      <c r="E18" s="20" t="s">
        <v>37</v>
      </c>
      <c r="F18" s="71">
        <v>1791.4</v>
      </c>
      <c r="G18" s="193"/>
      <c r="H18" s="61">
        <f t="shared" si="0"/>
        <v>0</v>
      </c>
      <c r="I18" s="30">
        <f t="shared" si="1"/>
        <v>0</v>
      </c>
      <c r="J18" s="61">
        <f t="shared" si="2"/>
        <v>0</v>
      </c>
      <c r="K18" s="61">
        <f t="shared" si="3"/>
        <v>0</v>
      </c>
      <c r="L18" s="61">
        <f t="shared" si="4"/>
        <v>0</v>
      </c>
      <c r="M18" s="63">
        <f t="shared" si="5"/>
        <v>0</v>
      </c>
      <c r="N18" s="61">
        <f t="shared" si="6"/>
        <v>0</v>
      </c>
    </row>
    <row r="19" spans="1:14" s="29" customFormat="1" ht="11.4" x14ac:dyDescent="0.2">
      <c r="A19" s="44"/>
      <c r="B19" s="20"/>
      <c r="C19" s="20"/>
      <c r="D19" s="44">
        <v>4</v>
      </c>
      <c r="E19" s="20" t="s">
        <v>38</v>
      </c>
      <c r="F19" s="71"/>
      <c r="G19" s="193"/>
      <c r="H19" s="61">
        <f>G19*$C$6</f>
        <v>0</v>
      </c>
      <c r="I19" s="30">
        <f>G19*$C$7</f>
        <v>0</v>
      </c>
      <c r="J19" s="61">
        <f>I19*$C$8</f>
        <v>0</v>
      </c>
      <c r="K19" s="61">
        <f>H19+J19</f>
        <v>0</v>
      </c>
      <c r="L19" s="61">
        <f>K19*1.21</f>
        <v>0</v>
      </c>
      <c r="M19" s="63">
        <f>K19/12</f>
        <v>0</v>
      </c>
      <c r="N19" s="61">
        <f t="shared" si="6"/>
        <v>0</v>
      </c>
    </row>
    <row r="20" spans="1:14" s="29" customFormat="1" x14ac:dyDescent="0.25">
      <c r="A20" s="44"/>
      <c r="B20" s="20"/>
      <c r="C20" s="20"/>
      <c r="D20" s="44"/>
      <c r="E20" s="76" t="s">
        <v>39</v>
      </c>
      <c r="F20" s="70">
        <f>F14+F15+F16+F17+F18</f>
        <v>52882.28</v>
      </c>
      <c r="G20" s="25"/>
      <c r="H20" s="61"/>
      <c r="I20" s="30"/>
      <c r="J20" s="61"/>
      <c r="K20" s="61"/>
      <c r="L20" s="61"/>
      <c r="M20" s="62"/>
      <c r="N20" s="61"/>
    </row>
    <row r="21" spans="1:14" s="29" customFormat="1" x14ac:dyDescent="0.25">
      <c r="A21" s="44"/>
      <c r="B21" s="20"/>
      <c r="C21" s="20"/>
      <c r="D21" s="19"/>
      <c r="E21" s="20"/>
      <c r="F21" s="70"/>
      <c r="G21" s="25"/>
      <c r="H21" s="61"/>
      <c r="I21" s="28"/>
      <c r="J21" s="61"/>
      <c r="K21" s="61"/>
      <c r="L21" s="61"/>
      <c r="M21" s="62"/>
      <c r="N21" s="61"/>
    </row>
    <row r="22" spans="1:14" s="29" customFormat="1" ht="11.4" x14ac:dyDescent="0.2">
      <c r="A22" s="44">
        <v>1100</v>
      </c>
      <c r="B22" s="20" t="s">
        <v>40</v>
      </c>
      <c r="C22" s="20" t="s">
        <v>31</v>
      </c>
      <c r="D22" s="44">
        <v>2</v>
      </c>
      <c r="E22" s="20" t="s">
        <v>41</v>
      </c>
      <c r="F22" s="71">
        <v>364.1</v>
      </c>
      <c r="G22" s="193"/>
      <c r="H22" s="61">
        <f t="shared" ref="H22:H23" si="7">G22*$C$6</f>
        <v>0</v>
      </c>
      <c r="I22" s="30">
        <f t="shared" ref="I22:I23" si="8">G22*$C$7</f>
        <v>0</v>
      </c>
      <c r="J22" s="61">
        <f t="shared" ref="J22:J23" si="9">I22*$C$8</f>
        <v>0</v>
      </c>
      <c r="K22" s="61">
        <f t="shared" ref="K22:K23" si="10">H22+J22</f>
        <v>0</v>
      </c>
      <c r="L22" s="61">
        <f t="shared" ref="L22:L23" si="11">K22*1.21</f>
        <v>0</v>
      </c>
      <c r="M22" s="63">
        <f t="shared" ref="M22:M23" si="12">K22/12</f>
        <v>0</v>
      </c>
      <c r="N22" s="61">
        <f t="shared" ref="N22:N23" si="13">IF(F22&gt;0,(K22/D22)/F22,0)</f>
        <v>0</v>
      </c>
    </row>
    <row r="23" spans="1:14" s="29" customFormat="1" ht="11.4" x14ac:dyDescent="0.2">
      <c r="A23" s="44"/>
      <c r="B23" s="21" t="s">
        <v>42</v>
      </c>
      <c r="C23" s="20"/>
      <c r="D23" s="44">
        <v>3</v>
      </c>
      <c r="E23" s="20" t="s">
        <v>35</v>
      </c>
      <c r="F23" s="71">
        <v>228.3</v>
      </c>
      <c r="G23" s="193"/>
      <c r="H23" s="61">
        <f t="shared" si="7"/>
        <v>0</v>
      </c>
      <c r="I23" s="30">
        <f t="shared" si="8"/>
        <v>0</v>
      </c>
      <c r="J23" s="61">
        <f t="shared" si="9"/>
        <v>0</v>
      </c>
      <c r="K23" s="61">
        <f t="shared" si="10"/>
        <v>0</v>
      </c>
      <c r="L23" s="61">
        <f t="shared" si="11"/>
        <v>0</v>
      </c>
      <c r="M23" s="63">
        <f t="shared" si="12"/>
        <v>0</v>
      </c>
      <c r="N23" s="61">
        <f t="shared" si="13"/>
        <v>0</v>
      </c>
    </row>
    <row r="24" spans="1:14" s="29" customFormat="1" ht="11.4" x14ac:dyDescent="0.2">
      <c r="A24" s="44"/>
      <c r="B24" s="21"/>
      <c r="C24" s="20"/>
      <c r="D24" s="44"/>
      <c r="E24" s="109" t="s">
        <v>43</v>
      </c>
      <c r="F24" s="71"/>
      <c r="G24" s="25"/>
      <c r="H24" s="61"/>
      <c r="I24" s="28"/>
      <c r="J24" s="61"/>
      <c r="K24" s="61"/>
      <c r="L24" s="61"/>
      <c r="M24" s="62"/>
      <c r="N24" s="61"/>
    </row>
    <row r="25" spans="1:14" s="29" customFormat="1" x14ac:dyDescent="0.25">
      <c r="A25" s="44"/>
      <c r="B25" s="21"/>
      <c r="C25" s="20"/>
      <c r="D25" s="44"/>
      <c r="E25" s="76" t="s">
        <v>39</v>
      </c>
      <c r="F25" s="70">
        <f>F23+F22+F24</f>
        <v>592.40000000000009</v>
      </c>
      <c r="G25" s="25"/>
      <c r="H25" s="61"/>
      <c r="I25" s="28"/>
      <c r="J25" s="61"/>
      <c r="K25" s="61"/>
      <c r="L25" s="61"/>
      <c r="M25" s="62"/>
      <c r="N25" s="61"/>
    </row>
    <row r="26" spans="1:14" s="29" customFormat="1" ht="11.4" x14ac:dyDescent="0.2">
      <c r="A26" s="44"/>
      <c r="B26" s="20"/>
      <c r="C26" s="20"/>
      <c r="D26" s="44"/>
      <c r="E26" s="20"/>
      <c r="F26" s="71"/>
      <c r="G26" s="25"/>
      <c r="H26" s="61"/>
      <c r="I26" s="28"/>
      <c r="J26" s="61"/>
      <c r="K26" s="61"/>
      <c r="L26" s="61"/>
      <c r="M26" s="62"/>
      <c r="N26" s="61"/>
    </row>
    <row r="27" spans="1:14" s="29" customFormat="1" ht="11.4" x14ac:dyDescent="0.2">
      <c r="A27" s="44">
        <v>1300</v>
      </c>
      <c r="B27" s="20" t="s">
        <v>44</v>
      </c>
      <c r="C27" s="20" t="s">
        <v>45</v>
      </c>
      <c r="D27" s="44">
        <v>3</v>
      </c>
      <c r="E27" s="20" t="s">
        <v>41</v>
      </c>
      <c r="F27" s="71">
        <v>377.72</v>
      </c>
      <c r="G27" s="193"/>
      <c r="H27" s="61">
        <f t="shared" ref="H27:H29" si="14">G27*$C$6</f>
        <v>0</v>
      </c>
      <c r="I27" s="30">
        <f t="shared" ref="I27:I29" si="15">G27*$C$7</f>
        <v>0</v>
      </c>
      <c r="J27" s="61">
        <f t="shared" ref="J27:J29" si="16">I27*$C$8</f>
        <v>0</v>
      </c>
      <c r="K27" s="61">
        <f t="shared" ref="K27:K29" si="17">H27+J27</f>
        <v>0</v>
      </c>
      <c r="L27" s="61">
        <f t="shared" ref="L27:L29" si="18">K27*1.21</f>
        <v>0</v>
      </c>
      <c r="M27" s="63">
        <f t="shared" ref="M27:M29" si="19">K27/12</f>
        <v>0</v>
      </c>
      <c r="N27" s="61">
        <f t="shared" ref="N27:N29" si="20">IF(F27&gt;0,(K27/D27)/F27,0)</f>
        <v>0</v>
      </c>
    </row>
    <row r="28" spans="1:14" s="29" customFormat="1" ht="11.4" x14ac:dyDescent="0.2">
      <c r="A28" s="44"/>
      <c r="B28" s="21" t="s">
        <v>42</v>
      </c>
      <c r="C28" s="20"/>
      <c r="D28" s="44">
        <v>3</v>
      </c>
      <c r="E28" s="20" t="s">
        <v>35</v>
      </c>
      <c r="F28" s="71">
        <v>240.32</v>
      </c>
      <c r="G28" s="193"/>
      <c r="H28" s="61">
        <f t="shared" si="14"/>
        <v>0</v>
      </c>
      <c r="I28" s="30">
        <f t="shared" si="15"/>
        <v>0</v>
      </c>
      <c r="J28" s="61">
        <f t="shared" si="16"/>
        <v>0</v>
      </c>
      <c r="K28" s="61">
        <f t="shared" si="17"/>
        <v>0</v>
      </c>
      <c r="L28" s="61">
        <f t="shared" si="18"/>
        <v>0</v>
      </c>
      <c r="M28" s="63">
        <f t="shared" si="19"/>
        <v>0</v>
      </c>
      <c r="N28" s="61">
        <f t="shared" si="20"/>
        <v>0</v>
      </c>
    </row>
    <row r="29" spans="1:14" s="29" customFormat="1" ht="11.4" x14ac:dyDescent="0.2">
      <c r="A29" s="44"/>
      <c r="B29" s="21"/>
      <c r="C29" s="20"/>
      <c r="D29" s="44">
        <v>2</v>
      </c>
      <c r="E29" s="20" t="s">
        <v>46</v>
      </c>
      <c r="F29" s="71">
        <v>599.96</v>
      </c>
      <c r="G29" s="193"/>
      <c r="H29" s="61">
        <f t="shared" si="14"/>
        <v>0</v>
      </c>
      <c r="I29" s="30">
        <f t="shared" si="15"/>
        <v>0</v>
      </c>
      <c r="J29" s="61">
        <f t="shared" si="16"/>
        <v>0</v>
      </c>
      <c r="K29" s="61">
        <f t="shared" si="17"/>
        <v>0</v>
      </c>
      <c r="L29" s="61">
        <f t="shared" si="18"/>
        <v>0</v>
      </c>
      <c r="M29" s="63">
        <f t="shared" si="19"/>
        <v>0</v>
      </c>
      <c r="N29" s="61">
        <f t="shared" si="20"/>
        <v>0</v>
      </c>
    </row>
    <row r="30" spans="1:14" s="29" customFormat="1" x14ac:dyDescent="0.25">
      <c r="A30" s="44"/>
      <c r="B30" s="21"/>
      <c r="C30" s="20"/>
      <c r="D30" s="44"/>
      <c r="E30" s="76" t="s">
        <v>39</v>
      </c>
      <c r="F30" s="70">
        <f>F28+F27+F29</f>
        <v>1218</v>
      </c>
      <c r="G30" s="25"/>
      <c r="H30" s="61"/>
      <c r="I30" s="28"/>
      <c r="J30" s="61"/>
      <c r="K30" s="61"/>
      <c r="L30" s="61"/>
      <c r="M30" s="62"/>
      <c r="N30" s="61"/>
    </row>
    <row r="31" spans="1:14" s="29" customFormat="1" ht="11.4" x14ac:dyDescent="0.2">
      <c r="A31" s="44"/>
      <c r="B31" s="21"/>
      <c r="C31" s="20"/>
      <c r="D31" s="44"/>
      <c r="E31" s="20"/>
      <c r="F31" s="71"/>
      <c r="G31" s="25"/>
      <c r="H31" s="61"/>
      <c r="I31" s="28"/>
      <c r="J31" s="61"/>
      <c r="K31" s="61"/>
      <c r="L31" s="61"/>
      <c r="M31" s="62"/>
      <c r="N31" s="61"/>
    </row>
    <row r="32" spans="1:14" s="29" customFormat="1" ht="11.4" x14ac:dyDescent="0.2">
      <c r="A32" s="44">
        <v>1400</v>
      </c>
      <c r="B32" s="20" t="s">
        <v>47</v>
      </c>
      <c r="C32" s="20" t="s">
        <v>45</v>
      </c>
      <c r="D32" s="44">
        <v>2</v>
      </c>
      <c r="E32" s="20" t="s">
        <v>46</v>
      </c>
      <c r="F32" s="71">
        <f>((33.58*14)*2)+((10*6.3)*4)</f>
        <v>1192.24</v>
      </c>
      <c r="G32" s="193"/>
      <c r="H32" s="61">
        <f t="shared" ref="H32:H35" si="21">G32*$C$6</f>
        <v>0</v>
      </c>
      <c r="I32" s="30">
        <f t="shared" ref="I32:I35" si="22">G32*$C$7</f>
        <v>0</v>
      </c>
      <c r="J32" s="61">
        <f t="shared" ref="J32:J35" si="23">I32*$C$8</f>
        <v>0</v>
      </c>
      <c r="K32" s="61">
        <f t="shared" ref="K32:K35" si="24">H32+J32</f>
        <v>0</v>
      </c>
      <c r="L32" s="61">
        <f t="shared" ref="L32:L35" si="25">K32*1.21</f>
        <v>0</v>
      </c>
      <c r="M32" s="63">
        <f t="shared" ref="M32:M35" si="26">K32/12</f>
        <v>0</v>
      </c>
      <c r="N32" s="61">
        <f t="shared" ref="N32:N35" si="27">IF(F32&gt;0,(K32/D32)/F32,0)</f>
        <v>0</v>
      </c>
    </row>
    <row r="33" spans="1:14" s="29" customFormat="1" ht="11.4" x14ac:dyDescent="0.2">
      <c r="A33" s="44"/>
      <c r="B33" s="21" t="s">
        <v>48</v>
      </c>
      <c r="C33" s="20"/>
      <c r="D33" s="44">
        <v>3</v>
      </c>
      <c r="E33" s="20" t="s">
        <v>41</v>
      </c>
      <c r="F33" s="71">
        <v>3173.85</v>
      </c>
      <c r="G33" s="193"/>
      <c r="H33" s="61">
        <f t="shared" si="21"/>
        <v>0</v>
      </c>
      <c r="I33" s="30">
        <f t="shared" si="22"/>
        <v>0</v>
      </c>
      <c r="J33" s="61">
        <f t="shared" si="23"/>
        <v>0</v>
      </c>
      <c r="K33" s="61">
        <f t="shared" si="24"/>
        <v>0</v>
      </c>
      <c r="L33" s="61">
        <f t="shared" si="25"/>
        <v>0</v>
      </c>
      <c r="M33" s="63">
        <f t="shared" si="26"/>
        <v>0</v>
      </c>
      <c r="N33" s="61">
        <f t="shared" si="27"/>
        <v>0</v>
      </c>
    </row>
    <row r="34" spans="1:14" s="29" customFormat="1" ht="11.4" x14ac:dyDescent="0.2">
      <c r="A34" s="44"/>
      <c r="B34" s="21"/>
      <c r="C34" s="20"/>
      <c r="D34" s="44">
        <v>3</v>
      </c>
      <c r="E34" s="20" t="s">
        <v>35</v>
      </c>
      <c r="F34" s="71">
        <v>571.35</v>
      </c>
      <c r="G34" s="193"/>
      <c r="H34" s="61">
        <f t="shared" si="21"/>
        <v>0</v>
      </c>
      <c r="I34" s="30">
        <f t="shared" si="22"/>
        <v>0</v>
      </c>
      <c r="J34" s="61">
        <f t="shared" si="23"/>
        <v>0</v>
      </c>
      <c r="K34" s="61">
        <f t="shared" si="24"/>
        <v>0</v>
      </c>
      <c r="L34" s="61">
        <f t="shared" si="25"/>
        <v>0</v>
      </c>
      <c r="M34" s="63">
        <f t="shared" si="26"/>
        <v>0</v>
      </c>
      <c r="N34" s="61">
        <f t="shared" si="27"/>
        <v>0</v>
      </c>
    </row>
    <row r="35" spans="1:14" s="29" customFormat="1" ht="11.4" x14ac:dyDescent="0.2">
      <c r="A35" s="44"/>
      <c r="B35" s="21"/>
      <c r="C35" s="20"/>
      <c r="D35" s="44">
        <v>12</v>
      </c>
      <c r="E35" s="20" t="s">
        <v>37</v>
      </c>
      <c r="F35" s="71">
        <f>(19*6.3)*2</f>
        <v>239.4</v>
      </c>
      <c r="G35" s="193"/>
      <c r="H35" s="61">
        <f t="shared" si="21"/>
        <v>0</v>
      </c>
      <c r="I35" s="30">
        <f t="shared" si="22"/>
        <v>0</v>
      </c>
      <c r="J35" s="61">
        <f t="shared" si="23"/>
        <v>0</v>
      </c>
      <c r="K35" s="61">
        <f t="shared" si="24"/>
        <v>0</v>
      </c>
      <c r="L35" s="61">
        <f t="shared" si="25"/>
        <v>0</v>
      </c>
      <c r="M35" s="63">
        <f t="shared" si="26"/>
        <v>0</v>
      </c>
      <c r="N35" s="61">
        <f t="shared" si="27"/>
        <v>0</v>
      </c>
    </row>
    <row r="36" spans="1:14" s="29" customFormat="1" x14ac:dyDescent="0.25">
      <c r="A36" s="44"/>
      <c r="B36" s="21"/>
      <c r="C36" s="20"/>
      <c r="D36" s="44"/>
      <c r="E36" s="76" t="s">
        <v>39</v>
      </c>
      <c r="F36" s="70">
        <f>SUM(F32:F35)</f>
        <v>5176.84</v>
      </c>
      <c r="G36" s="25"/>
      <c r="H36" s="61"/>
      <c r="I36" s="28"/>
      <c r="J36" s="61"/>
      <c r="K36" s="61"/>
      <c r="L36" s="61"/>
      <c r="M36" s="62"/>
      <c r="N36" s="61"/>
    </row>
    <row r="37" spans="1:14" s="29" customFormat="1" ht="11.4" x14ac:dyDescent="0.2">
      <c r="A37" s="44"/>
      <c r="B37" s="21"/>
      <c r="C37" s="20"/>
      <c r="D37" s="44"/>
      <c r="E37" s="20"/>
      <c r="F37" s="71"/>
      <c r="G37" s="25"/>
      <c r="H37" s="61"/>
      <c r="I37" s="28"/>
      <c r="J37" s="61"/>
      <c r="K37" s="61"/>
      <c r="L37" s="61"/>
      <c r="M37" s="62"/>
      <c r="N37" s="61"/>
    </row>
    <row r="38" spans="1:14" s="29" customFormat="1" ht="11.4" x14ac:dyDescent="0.2">
      <c r="A38" s="44">
        <v>2300</v>
      </c>
      <c r="B38" s="20" t="s">
        <v>49</v>
      </c>
      <c r="C38" s="20" t="s">
        <v>50</v>
      </c>
      <c r="D38" s="44">
        <v>3</v>
      </c>
      <c r="E38" s="20" t="s">
        <v>41</v>
      </c>
      <c r="F38" s="71">
        <v>3301.4</v>
      </c>
      <c r="G38" s="193"/>
      <c r="H38" s="61">
        <f t="shared" ref="H38:H41" si="28">G38*$C$6</f>
        <v>0</v>
      </c>
      <c r="I38" s="30">
        <f t="shared" ref="I38:I41" si="29">G38*$C$7</f>
        <v>0</v>
      </c>
      <c r="J38" s="61">
        <f t="shared" ref="J38:J41" si="30">I38*$C$8</f>
        <v>0</v>
      </c>
      <c r="K38" s="61">
        <f t="shared" ref="K38:K41" si="31">H38+J38</f>
        <v>0</v>
      </c>
      <c r="L38" s="61">
        <f t="shared" ref="L38:L41" si="32">K38*1.21</f>
        <v>0</v>
      </c>
      <c r="M38" s="63">
        <f t="shared" ref="M38:M41" si="33">K38/12</f>
        <v>0</v>
      </c>
      <c r="N38" s="61">
        <f t="shared" ref="N38:N41" si="34">IF(F38&gt;0,(K38/D38)/F38,0)</f>
        <v>0</v>
      </c>
    </row>
    <row r="39" spans="1:14" s="29" customFormat="1" ht="11.4" x14ac:dyDescent="0.2">
      <c r="A39" s="44"/>
      <c r="B39" s="21" t="s">
        <v>33</v>
      </c>
      <c r="C39" s="20"/>
      <c r="D39" s="44">
        <v>3</v>
      </c>
      <c r="E39" s="20" t="s">
        <v>51</v>
      </c>
      <c r="F39" s="71">
        <v>1372</v>
      </c>
      <c r="G39" s="193"/>
      <c r="H39" s="61">
        <f t="shared" si="28"/>
        <v>0</v>
      </c>
      <c r="I39" s="30">
        <f t="shared" si="29"/>
        <v>0</v>
      </c>
      <c r="J39" s="61">
        <f t="shared" si="30"/>
        <v>0</v>
      </c>
      <c r="K39" s="61">
        <f t="shared" si="31"/>
        <v>0</v>
      </c>
      <c r="L39" s="61">
        <f t="shared" si="32"/>
        <v>0</v>
      </c>
      <c r="M39" s="63">
        <f t="shared" si="33"/>
        <v>0</v>
      </c>
      <c r="N39" s="61">
        <f t="shared" si="34"/>
        <v>0</v>
      </c>
    </row>
    <row r="40" spans="1:14" s="29" customFormat="1" ht="11.4" x14ac:dyDescent="0.2">
      <c r="A40" s="44"/>
      <c r="B40" s="20"/>
      <c r="C40" s="20"/>
      <c r="D40" s="44">
        <v>12</v>
      </c>
      <c r="E40" s="20" t="s">
        <v>37</v>
      </c>
      <c r="F40" s="71">
        <v>58</v>
      </c>
      <c r="G40" s="193"/>
      <c r="H40" s="61">
        <f t="shared" si="28"/>
        <v>0</v>
      </c>
      <c r="I40" s="30">
        <f t="shared" si="29"/>
        <v>0</v>
      </c>
      <c r="J40" s="61">
        <f t="shared" si="30"/>
        <v>0</v>
      </c>
      <c r="K40" s="61">
        <f t="shared" si="31"/>
        <v>0</v>
      </c>
      <c r="L40" s="61">
        <f t="shared" si="32"/>
        <v>0</v>
      </c>
      <c r="M40" s="63">
        <f t="shared" si="33"/>
        <v>0</v>
      </c>
      <c r="N40" s="61">
        <f t="shared" si="34"/>
        <v>0</v>
      </c>
    </row>
    <row r="41" spans="1:14" s="29" customFormat="1" ht="11.4" x14ac:dyDescent="0.2">
      <c r="A41" s="44"/>
      <c r="B41" s="20"/>
      <c r="C41" s="20"/>
      <c r="D41" s="44">
        <v>4</v>
      </c>
      <c r="E41" s="20" t="s">
        <v>52</v>
      </c>
      <c r="F41" s="71"/>
      <c r="G41" s="194"/>
      <c r="H41" s="61">
        <f t="shared" si="28"/>
        <v>0</v>
      </c>
      <c r="I41" s="30">
        <f t="shared" si="29"/>
        <v>0</v>
      </c>
      <c r="J41" s="61">
        <f t="shared" si="30"/>
        <v>0</v>
      </c>
      <c r="K41" s="61">
        <f t="shared" si="31"/>
        <v>0</v>
      </c>
      <c r="L41" s="61">
        <f t="shared" si="32"/>
        <v>0</v>
      </c>
      <c r="M41" s="63">
        <f t="shared" si="33"/>
        <v>0</v>
      </c>
      <c r="N41" s="61">
        <f t="shared" si="34"/>
        <v>0</v>
      </c>
    </row>
    <row r="42" spans="1:14" s="29" customFormat="1" x14ac:dyDescent="0.25">
      <c r="A42" s="44"/>
      <c r="B42" s="20"/>
      <c r="C42" s="20"/>
      <c r="D42" s="44"/>
      <c r="E42" s="76" t="s">
        <v>39</v>
      </c>
      <c r="F42" s="70">
        <f>SUM(F38:F41)</f>
        <v>4731.3999999999996</v>
      </c>
      <c r="G42" s="25"/>
      <c r="H42" s="61"/>
      <c r="I42" s="28"/>
      <c r="J42" s="61"/>
      <c r="K42" s="61"/>
      <c r="L42" s="61"/>
      <c r="M42" s="62"/>
      <c r="N42" s="61"/>
    </row>
    <row r="43" spans="1:14" s="29" customFormat="1" ht="11.4" x14ac:dyDescent="0.2">
      <c r="A43" s="44"/>
      <c r="B43" s="21"/>
      <c r="C43" s="20"/>
      <c r="D43" s="44"/>
      <c r="E43" s="20"/>
      <c r="F43" s="71"/>
      <c r="G43" s="25"/>
      <c r="H43" s="61"/>
      <c r="I43" s="28"/>
      <c r="J43" s="61"/>
      <c r="K43" s="61"/>
      <c r="L43" s="61"/>
      <c r="M43" s="62"/>
      <c r="N43" s="61"/>
    </row>
    <row r="44" spans="1:14" s="29" customFormat="1" ht="11.4" x14ac:dyDescent="0.2">
      <c r="A44" s="44">
        <v>2600</v>
      </c>
      <c r="B44" s="20" t="s">
        <v>53</v>
      </c>
      <c r="C44" s="20" t="s">
        <v>54</v>
      </c>
      <c r="D44" s="44">
        <v>1</v>
      </c>
      <c r="E44" s="20" t="s">
        <v>46</v>
      </c>
      <c r="F44" s="71">
        <v>9</v>
      </c>
      <c r="G44" s="193"/>
      <c r="H44" s="61">
        <f t="shared" ref="H44:H46" si="35">G44*$C$6</f>
        <v>0</v>
      </c>
      <c r="I44" s="30">
        <f t="shared" ref="I44:I46" si="36">G44*$C$7</f>
        <v>0</v>
      </c>
      <c r="J44" s="61">
        <f t="shared" ref="J44:J46" si="37">I44*$C$8</f>
        <v>0</v>
      </c>
      <c r="K44" s="61">
        <f t="shared" ref="K44:K46" si="38">H44+J44</f>
        <v>0</v>
      </c>
      <c r="L44" s="61">
        <f t="shared" ref="L44:L46" si="39">K44*1.21</f>
        <v>0</v>
      </c>
      <c r="M44" s="63">
        <f t="shared" ref="M44:M46" si="40">K44/12</f>
        <v>0</v>
      </c>
      <c r="N44" s="61">
        <f t="shared" ref="N44:N46" si="41">IF(F44&gt;0,(K44/D44)/F44,0)</f>
        <v>0</v>
      </c>
    </row>
    <row r="45" spans="1:14" s="29" customFormat="1" ht="11.4" x14ac:dyDescent="0.2">
      <c r="A45" s="44"/>
      <c r="B45" s="21" t="s">
        <v>42</v>
      </c>
      <c r="C45" s="20"/>
      <c r="D45" s="44">
        <v>2</v>
      </c>
      <c r="E45" s="20" t="s">
        <v>41</v>
      </c>
      <c r="F45" s="71">
        <v>40</v>
      </c>
      <c r="G45" s="193"/>
      <c r="H45" s="61">
        <f t="shared" si="35"/>
        <v>0</v>
      </c>
      <c r="I45" s="30">
        <f t="shared" si="36"/>
        <v>0</v>
      </c>
      <c r="J45" s="61">
        <f t="shared" si="37"/>
        <v>0</v>
      </c>
      <c r="K45" s="61">
        <f t="shared" si="38"/>
        <v>0</v>
      </c>
      <c r="L45" s="61">
        <f t="shared" si="39"/>
        <v>0</v>
      </c>
      <c r="M45" s="63">
        <f t="shared" si="40"/>
        <v>0</v>
      </c>
      <c r="N45" s="61">
        <f t="shared" si="41"/>
        <v>0</v>
      </c>
    </row>
    <row r="46" spans="1:14" s="29" customFormat="1" ht="11.4" x14ac:dyDescent="0.2">
      <c r="A46" s="44"/>
      <c r="B46" s="20"/>
      <c r="C46" s="20"/>
      <c r="D46" s="44">
        <v>3</v>
      </c>
      <c r="E46" s="20" t="s">
        <v>35</v>
      </c>
      <c r="F46" s="71">
        <v>40</v>
      </c>
      <c r="G46" s="193"/>
      <c r="H46" s="61">
        <f t="shared" si="35"/>
        <v>0</v>
      </c>
      <c r="I46" s="30">
        <f t="shared" si="36"/>
        <v>0</v>
      </c>
      <c r="J46" s="61">
        <f t="shared" si="37"/>
        <v>0</v>
      </c>
      <c r="K46" s="61">
        <f t="shared" si="38"/>
        <v>0</v>
      </c>
      <c r="L46" s="61">
        <f t="shared" si="39"/>
        <v>0</v>
      </c>
      <c r="M46" s="63">
        <f t="shared" si="40"/>
        <v>0</v>
      </c>
      <c r="N46" s="61">
        <f t="shared" si="41"/>
        <v>0</v>
      </c>
    </row>
    <row r="47" spans="1:14" s="29" customFormat="1" x14ac:dyDescent="0.25">
      <c r="A47" s="44"/>
      <c r="B47" s="21"/>
      <c r="C47" s="20"/>
      <c r="D47" s="44"/>
      <c r="E47" s="76" t="s">
        <v>39</v>
      </c>
      <c r="F47" s="70">
        <f>F44+F45+F46</f>
        <v>89</v>
      </c>
      <c r="G47" s="25"/>
      <c r="H47" s="61"/>
      <c r="I47" s="28"/>
      <c r="J47" s="61"/>
      <c r="K47" s="61"/>
      <c r="L47" s="61"/>
      <c r="M47" s="62"/>
      <c r="N47" s="61"/>
    </row>
    <row r="48" spans="1:14" s="29" customFormat="1" ht="11.4" x14ac:dyDescent="0.2">
      <c r="A48" s="44"/>
      <c r="B48" s="20"/>
      <c r="C48" s="20"/>
      <c r="D48" s="44"/>
      <c r="E48" s="20"/>
      <c r="F48" s="71"/>
      <c r="G48" s="25"/>
      <c r="H48" s="61"/>
      <c r="I48" s="28"/>
      <c r="J48" s="61"/>
      <c r="K48" s="61"/>
      <c r="L48" s="61"/>
      <c r="M48" s="62"/>
      <c r="N48" s="61"/>
    </row>
    <row r="49" spans="1:14" s="29" customFormat="1" ht="11.4" x14ac:dyDescent="0.2">
      <c r="A49" s="44">
        <v>2800</v>
      </c>
      <c r="B49" s="20" t="s">
        <v>55</v>
      </c>
      <c r="C49" s="20" t="s">
        <v>56</v>
      </c>
      <c r="D49" s="44">
        <v>1</v>
      </c>
      <c r="E49" s="20" t="s">
        <v>57</v>
      </c>
      <c r="F49" s="71">
        <v>4806.2049999999999</v>
      </c>
      <c r="G49" s="193"/>
      <c r="H49" s="61">
        <f t="shared" ref="H49:H53" si="42">G49*$C$6</f>
        <v>0</v>
      </c>
      <c r="I49" s="30">
        <f t="shared" ref="I49:I53" si="43">G49*$C$7</f>
        <v>0</v>
      </c>
      <c r="J49" s="61">
        <f t="shared" ref="J49:J53" si="44">I49*$C$8</f>
        <v>0</v>
      </c>
      <c r="K49" s="61">
        <f t="shared" ref="K49:K53" si="45">H49+J49</f>
        <v>0</v>
      </c>
      <c r="L49" s="61">
        <f t="shared" ref="L49:L53" si="46">K49*1.21</f>
        <v>0</v>
      </c>
      <c r="M49" s="63">
        <f t="shared" ref="M49:M53" si="47">K49/12</f>
        <v>0</v>
      </c>
      <c r="N49" s="61">
        <f t="shared" ref="N49:N53" si="48">IF(F49&gt;0,(K49/D49)/F49,0)</f>
        <v>0</v>
      </c>
    </row>
    <row r="50" spans="1:14" s="29" customFormat="1" ht="11.4" x14ac:dyDescent="0.2">
      <c r="A50" s="44"/>
      <c r="B50" s="21" t="s">
        <v>58</v>
      </c>
      <c r="C50" s="20"/>
      <c r="D50" s="44">
        <v>3</v>
      </c>
      <c r="E50" s="20" t="s">
        <v>41</v>
      </c>
      <c r="F50" s="71">
        <v>12999.6</v>
      </c>
      <c r="G50" s="193"/>
      <c r="H50" s="61">
        <f t="shared" si="42"/>
        <v>0</v>
      </c>
      <c r="I50" s="30">
        <f t="shared" si="43"/>
        <v>0</v>
      </c>
      <c r="J50" s="61">
        <f t="shared" si="44"/>
        <v>0</v>
      </c>
      <c r="K50" s="61">
        <f t="shared" si="45"/>
        <v>0</v>
      </c>
      <c r="L50" s="61">
        <f t="shared" si="46"/>
        <v>0</v>
      </c>
      <c r="M50" s="63">
        <f t="shared" si="47"/>
        <v>0</v>
      </c>
      <c r="N50" s="61">
        <f t="shared" si="48"/>
        <v>0</v>
      </c>
    </row>
    <row r="51" spans="1:14" s="29" customFormat="1" ht="11.4" x14ac:dyDescent="0.2">
      <c r="A51" s="44"/>
      <c r="B51" s="20"/>
      <c r="C51" s="20"/>
      <c r="D51" s="44">
        <v>3</v>
      </c>
      <c r="E51" s="20" t="s">
        <v>35</v>
      </c>
      <c r="F51" s="71">
        <v>5838.64</v>
      </c>
      <c r="G51" s="193"/>
      <c r="H51" s="61">
        <f t="shared" si="42"/>
        <v>0</v>
      </c>
      <c r="I51" s="30">
        <f t="shared" si="43"/>
        <v>0</v>
      </c>
      <c r="J51" s="61">
        <f t="shared" si="44"/>
        <v>0</v>
      </c>
      <c r="K51" s="61">
        <f t="shared" si="45"/>
        <v>0</v>
      </c>
      <c r="L51" s="61">
        <f t="shared" si="46"/>
        <v>0</v>
      </c>
      <c r="M51" s="63">
        <f t="shared" si="47"/>
        <v>0</v>
      </c>
      <c r="N51" s="61">
        <f t="shared" si="48"/>
        <v>0</v>
      </c>
    </row>
    <row r="52" spans="1:14" s="29" customFormat="1" ht="11.4" x14ac:dyDescent="0.2">
      <c r="A52" s="44"/>
      <c r="B52" s="20"/>
      <c r="C52" s="20"/>
      <c r="D52" s="44">
        <v>12</v>
      </c>
      <c r="E52" s="20" t="s">
        <v>37</v>
      </c>
      <c r="F52" s="71">
        <v>150</v>
      </c>
      <c r="G52" s="193"/>
      <c r="H52" s="61">
        <f t="shared" si="42"/>
        <v>0</v>
      </c>
      <c r="I52" s="30">
        <f t="shared" si="43"/>
        <v>0</v>
      </c>
      <c r="J52" s="61">
        <f t="shared" si="44"/>
        <v>0</v>
      </c>
      <c r="K52" s="61">
        <f t="shared" si="45"/>
        <v>0</v>
      </c>
      <c r="L52" s="61">
        <f t="shared" si="46"/>
        <v>0</v>
      </c>
      <c r="M52" s="63">
        <f t="shared" si="47"/>
        <v>0</v>
      </c>
      <c r="N52" s="61">
        <f t="shared" si="48"/>
        <v>0</v>
      </c>
    </row>
    <row r="53" spans="1:14" s="29" customFormat="1" ht="11.4" x14ac:dyDescent="0.2">
      <c r="A53" s="44"/>
      <c r="B53" s="20"/>
      <c r="C53" s="20"/>
      <c r="D53" s="44">
        <v>4</v>
      </c>
      <c r="E53" s="20" t="s">
        <v>59</v>
      </c>
      <c r="F53" s="71"/>
      <c r="G53" s="194"/>
      <c r="H53" s="61">
        <f t="shared" si="42"/>
        <v>0</v>
      </c>
      <c r="I53" s="30">
        <f t="shared" si="43"/>
        <v>0</v>
      </c>
      <c r="J53" s="61">
        <f t="shared" si="44"/>
        <v>0</v>
      </c>
      <c r="K53" s="61">
        <f t="shared" si="45"/>
        <v>0</v>
      </c>
      <c r="L53" s="61">
        <f t="shared" si="46"/>
        <v>0</v>
      </c>
      <c r="M53" s="63">
        <f t="shared" si="47"/>
        <v>0</v>
      </c>
      <c r="N53" s="61">
        <f t="shared" si="48"/>
        <v>0</v>
      </c>
    </row>
    <row r="54" spans="1:14" s="29" customFormat="1" x14ac:dyDescent="0.25">
      <c r="A54" s="44"/>
      <c r="B54" s="21"/>
      <c r="C54" s="20"/>
      <c r="D54" s="44"/>
      <c r="E54" s="76" t="s">
        <v>39</v>
      </c>
      <c r="F54" s="70">
        <f>SUM(F49:F53)</f>
        <v>23794.445</v>
      </c>
      <c r="G54" s="25"/>
      <c r="H54" s="61"/>
      <c r="I54" s="28"/>
      <c r="J54" s="61"/>
      <c r="K54" s="61"/>
      <c r="L54" s="61"/>
      <c r="M54" s="62"/>
      <c r="N54" s="61"/>
    </row>
    <row r="55" spans="1:14" s="29" customFormat="1" ht="11.4" x14ac:dyDescent="0.2">
      <c r="A55" s="44"/>
      <c r="B55" s="20"/>
      <c r="C55" s="20"/>
      <c r="D55" s="44"/>
      <c r="E55" s="20"/>
      <c r="F55" s="71"/>
      <c r="G55" s="25"/>
      <c r="H55" s="61"/>
      <c r="I55" s="28"/>
      <c r="J55" s="61"/>
      <c r="K55" s="61"/>
      <c r="L55" s="61"/>
      <c r="M55" s="62"/>
      <c r="N55" s="61"/>
    </row>
    <row r="56" spans="1:14" s="29" customFormat="1" ht="11.4" x14ac:dyDescent="0.2">
      <c r="A56" s="44">
        <v>4600</v>
      </c>
      <c r="B56" s="20" t="s">
        <v>60</v>
      </c>
      <c r="C56" s="20" t="s">
        <v>61</v>
      </c>
      <c r="D56" s="44">
        <v>1</v>
      </c>
      <c r="E56" s="20" t="s">
        <v>46</v>
      </c>
      <c r="F56" s="71">
        <v>1512</v>
      </c>
      <c r="G56" s="193"/>
      <c r="H56" s="61">
        <f t="shared" ref="H56:H59" si="49">G56*$C$6</f>
        <v>0</v>
      </c>
      <c r="I56" s="30">
        <f t="shared" ref="I56:I59" si="50">G56*$C$7</f>
        <v>0</v>
      </c>
      <c r="J56" s="61">
        <f t="shared" ref="J56:J59" si="51">I56*$C$8</f>
        <v>0</v>
      </c>
      <c r="K56" s="61">
        <f t="shared" ref="K56:K59" si="52">H56+J56</f>
        <v>0</v>
      </c>
      <c r="L56" s="61">
        <f t="shared" ref="L56:L59" si="53">K56*1.21</f>
        <v>0</v>
      </c>
      <c r="M56" s="63">
        <f t="shared" ref="M56:M59" si="54">K56/12</f>
        <v>0</v>
      </c>
      <c r="N56" s="61">
        <f t="shared" ref="N56:N59" si="55">IF(F56&gt;0,(K56/D56)/F56,0)</f>
        <v>0</v>
      </c>
    </row>
    <row r="57" spans="1:14" s="29" customFormat="1" ht="11.4" x14ac:dyDescent="0.2">
      <c r="A57" s="44"/>
      <c r="B57" s="21" t="s">
        <v>42</v>
      </c>
      <c r="C57" s="20" t="s">
        <v>62</v>
      </c>
      <c r="D57" s="44">
        <v>3</v>
      </c>
      <c r="E57" s="20" t="s">
        <v>41</v>
      </c>
      <c r="F57" s="71">
        <v>841.06</v>
      </c>
      <c r="G57" s="193"/>
      <c r="H57" s="61">
        <f t="shared" si="49"/>
        <v>0</v>
      </c>
      <c r="I57" s="30">
        <f t="shared" si="50"/>
        <v>0</v>
      </c>
      <c r="J57" s="61">
        <f t="shared" si="51"/>
        <v>0</v>
      </c>
      <c r="K57" s="61">
        <f t="shared" si="52"/>
        <v>0</v>
      </c>
      <c r="L57" s="61">
        <f t="shared" si="53"/>
        <v>0</v>
      </c>
      <c r="M57" s="63">
        <f t="shared" si="54"/>
        <v>0</v>
      </c>
      <c r="N57" s="61">
        <f t="shared" si="55"/>
        <v>0</v>
      </c>
    </row>
    <row r="58" spans="1:14" s="29" customFormat="1" ht="11.4" x14ac:dyDescent="0.2">
      <c r="A58" s="44"/>
      <c r="B58" s="21"/>
      <c r="C58" s="20"/>
      <c r="D58" s="44">
        <v>3</v>
      </c>
      <c r="E58" s="20" t="s">
        <v>35</v>
      </c>
      <c r="F58" s="71">
        <v>534.30999999999995</v>
      </c>
      <c r="G58" s="193"/>
      <c r="H58" s="61">
        <f t="shared" si="49"/>
        <v>0</v>
      </c>
      <c r="I58" s="30">
        <f t="shared" si="50"/>
        <v>0</v>
      </c>
      <c r="J58" s="61">
        <f t="shared" si="51"/>
        <v>0</v>
      </c>
      <c r="K58" s="61">
        <f t="shared" si="52"/>
        <v>0</v>
      </c>
      <c r="L58" s="61">
        <f t="shared" si="53"/>
        <v>0</v>
      </c>
      <c r="M58" s="63">
        <f t="shared" si="54"/>
        <v>0</v>
      </c>
      <c r="N58" s="61">
        <f t="shared" si="55"/>
        <v>0</v>
      </c>
    </row>
    <row r="59" spans="1:14" s="29" customFormat="1" ht="11.4" x14ac:dyDescent="0.2">
      <c r="A59" s="44"/>
      <c r="B59" s="20"/>
      <c r="C59" s="20"/>
      <c r="D59" s="44">
        <v>4</v>
      </c>
      <c r="E59" s="20" t="s">
        <v>52</v>
      </c>
      <c r="F59" s="71"/>
      <c r="G59" s="194"/>
      <c r="H59" s="61">
        <f t="shared" si="49"/>
        <v>0</v>
      </c>
      <c r="I59" s="30">
        <f t="shared" si="50"/>
        <v>0</v>
      </c>
      <c r="J59" s="61">
        <f t="shared" si="51"/>
        <v>0</v>
      </c>
      <c r="K59" s="61">
        <f t="shared" si="52"/>
        <v>0</v>
      </c>
      <c r="L59" s="61">
        <f t="shared" si="53"/>
        <v>0</v>
      </c>
      <c r="M59" s="63">
        <f t="shared" si="54"/>
        <v>0</v>
      </c>
      <c r="N59" s="61">
        <f t="shared" si="55"/>
        <v>0</v>
      </c>
    </row>
    <row r="60" spans="1:14" s="29" customFormat="1" x14ac:dyDescent="0.25">
      <c r="A60" s="44"/>
      <c r="B60" s="20"/>
      <c r="C60" s="20"/>
      <c r="D60" s="44"/>
      <c r="E60" s="76" t="s">
        <v>39</v>
      </c>
      <c r="F60" s="70">
        <f>SUM(F56:F58)</f>
        <v>2887.37</v>
      </c>
      <c r="G60" s="25"/>
      <c r="H60" s="61"/>
      <c r="I60" s="28"/>
      <c r="J60" s="61"/>
      <c r="K60" s="61"/>
      <c r="L60" s="61"/>
      <c r="M60" s="62"/>
      <c r="N60" s="61"/>
    </row>
    <row r="61" spans="1:14" s="29" customFormat="1" ht="11.4" x14ac:dyDescent="0.2">
      <c r="A61" s="44"/>
      <c r="B61" s="20"/>
      <c r="C61" s="20"/>
      <c r="D61" s="44"/>
      <c r="E61" s="20"/>
      <c r="F61" s="71"/>
      <c r="G61" s="56"/>
      <c r="H61" s="61"/>
      <c r="I61" s="28"/>
      <c r="J61" s="61"/>
      <c r="K61" s="61"/>
      <c r="L61" s="61"/>
      <c r="M61" s="62"/>
      <c r="N61" s="61"/>
    </row>
    <row r="62" spans="1:14" s="32" customFormat="1" ht="11.4" x14ac:dyDescent="0.2">
      <c r="A62" s="59">
        <v>5500</v>
      </c>
      <c r="B62" s="26" t="s">
        <v>63</v>
      </c>
      <c r="C62" s="20" t="s">
        <v>64</v>
      </c>
      <c r="D62" s="59">
        <v>3</v>
      </c>
      <c r="E62" s="60" t="s">
        <v>34</v>
      </c>
      <c r="F62" s="73">
        <v>177</v>
      </c>
      <c r="G62" s="195"/>
      <c r="H62" s="61">
        <f t="shared" ref="H62:H63" si="56">G62*$C$6</f>
        <v>0</v>
      </c>
      <c r="I62" s="30">
        <f t="shared" ref="I62:I63" si="57">G62*$C$7</f>
        <v>0</v>
      </c>
      <c r="J62" s="61">
        <f t="shared" ref="J62:J63" si="58">I62*$C$8</f>
        <v>0</v>
      </c>
      <c r="K62" s="61">
        <f t="shared" ref="K62:K63" si="59">H62+J62</f>
        <v>0</v>
      </c>
      <c r="L62" s="61">
        <f t="shared" ref="L62:L63" si="60">K62*1.21</f>
        <v>0</v>
      </c>
      <c r="M62" s="63">
        <f t="shared" ref="M62:M63" si="61">K62/12</f>
        <v>0</v>
      </c>
      <c r="N62" s="61">
        <f t="shared" ref="N62:N63" si="62">IF(F62&gt;0,(K62/D62)/F62,0)</f>
        <v>0</v>
      </c>
    </row>
    <row r="63" spans="1:14" s="32" customFormat="1" x14ac:dyDescent="0.25">
      <c r="A63" s="22"/>
      <c r="B63" s="35"/>
      <c r="C63" s="20"/>
      <c r="D63" s="59">
        <v>3</v>
      </c>
      <c r="E63" s="58" t="s">
        <v>35</v>
      </c>
      <c r="F63" s="73">
        <v>177</v>
      </c>
      <c r="G63" s="193"/>
      <c r="H63" s="61">
        <f t="shared" si="56"/>
        <v>0</v>
      </c>
      <c r="I63" s="30">
        <f t="shared" si="57"/>
        <v>0</v>
      </c>
      <c r="J63" s="61">
        <f t="shared" si="58"/>
        <v>0</v>
      </c>
      <c r="K63" s="61">
        <f t="shared" si="59"/>
        <v>0</v>
      </c>
      <c r="L63" s="61">
        <f t="shared" si="60"/>
        <v>0</v>
      </c>
      <c r="M63" s="63">
        <f t="shared" si="61"/>
        <v>0</v>
      </c>
      <c r="N63" s="61">
        <f t="shared" si="62"/>
        <v>0</v>
      </c>
    </row>
    <row r="64" spans="1:14" s="29" customFormat="1" x14ac:dyDescent="0.25">
      <c r="A64" s="44"/>
      <c r="B64" s="21"/>
      <c r="C64" s="20"/>
      <c r="D64" s="44"/>
      <c r="E64" s="76" t="s">
        <v>39</v>
      </c>
      <c r="F64" s="70">
        <f>F62+F63</f>
        <v>354</v>
      </c>
      <c r="G64" s="31"/>
      <c r="H64" s="62"/>
      <c r="I64" s="31"/>
      <c r="J64" s="62"/>
      <c r="K64" s="62"/>
      <c r="L64" s="62"/>
      <c r="M64" s="62"/>
      <c r="N64" s="62"/>
    </row>
    <row r="65" spans="1:14" s="32" customFormat="1" x14ac:dyDescent="0.25">
      <c r="A65" s="22"/>
      <c r="B65" s="35"/>
      <c r="C65" s="23"/>
      <c r="D65" s="22"/>
      <c r="E65" s="23"/>
      <c r="F65" s="72"/>
      <c r="G65" s="25"/>
      <c r="H65" s="61"/>
      <c r="I65" s="28"/>
      <c r="J65" s="61"/>
      <c r="K65" s="61"/>
      <c r="L65" s="61"/>
      <c r="M65" s="62"/>
      <c r="N65" s="61"/>
    </row>
    <row r="66" spans="1:14" s="29" customFormat="1" ht="11.4" x14ac:dyDescent="0.2">
      <c r="A66" s="44">
        <v>6000</v>
      </c>
      <c r="B66" s="20" t="s">
        <v>65</v>
      </c>
      <c r="C66" s="20" t="s">
        <v>66</v>
      </c>
      <c r="D66" s="44">
        <v>3</v>
      </c>
      <c r="E66" s="20" t="s">
        <v>41</v>
      </c>
      <c r="F66" s="71">
        <v>7530.63</v>
      </c>
      <c r="G66" s="193"/>
      <c r="H66" s="61">
        <f t="shared" ref="H66:H72" si="63">G66*$C$6</f>
        <v>0</v>
      </c>
      <c r="I66" s="30">
        <f t="shared" ref="I66:I69" si="64">G66*$C$7</f>
        <v>0</v>
      </c>
      <c r="J66" s="61">
        <f t="shared" ref="J66:J72" si="65">I66*$C$8</f>
        <v>0</v>
      </c>
      <c r="K66" s="61">
        <f t="shared" ref="K66:K69" si="66">H66+J66</f>
        <v>0</v>
      </c>
      <c r="L66" s="61">
        <f t="shared" ref="L66:L72" si="67">K66*1.21</f>
        <v>0</v>
      </c>
      <c r="M66" s="63">
        <f t="shared" ref="M66:M69" si="68">K66/12</f>
        <v>0</v>
      </c>
      <c r="N66" s="61">
        <f t="shared" ref="N66:N68" si="69">IF(F66&gt;0,(K66/D66)/F66,0)</f>
        <v>0</v>
      </c>
    </row>
    <row r="67" spans="1:14" s="29" customFormat="1" ht="11.4" x14ac:dyDescent="0.2">
      <c r="A67" s="44"/>
      <c r="B67" s="21" t="s">
        <v>67</v>
      </c>
      <c r="C67" s="20"/>
      <c r="D67" s="44">
        <v>3</v>
      </c>
      <c r="E67" s="20" t="s">
        <v>35</v>
      </c>
      <c r="F67" s="71">
        <v>2265.52</v>
      </c>
      <c r="G67" s="193"/>
      <c r="H67" s="61">
        <f t="shared" si="63"/>
        <v>0</v>
      </c>
      <c r="I67" s="30">
        <f t="shared" si="64"/>
        <v>0</v>
      </c>
      <c r="J67" s="61">
        <f t="shared" si="65"/>
        <v>0</v>
      </c>
      <c r="K67" s="61">
        <f t="shared" si="66"/>
        <v>0</v>
      </c>
      <c r="L67" s="61">
        <f t="shared" si="67"/>
        <v>0</v>
      </c>
      <c r="M67" s="63">
        <f t="shared" si="68"/>
        <v>0</v>
      </c>
      <c r="N67" s="61">
        <f t="shared" si="69"/>
        <v>0</v>
      </c>
    </row>
    <row r="68" spans="1:14" s="29" customFormat="1" ht="11.4" x14ac:dyDescent="0.2">
      <c r="A68" s="44"/>
      <c r="B68" s="20"/>
      <c r="C68" s="20"/>
      <c r="D68" s="44">
        <v>12</v>
      </c>
      <c r="E68" s="20" t="s">
        <v>68</v>
      </c>
      <c r="F68" s="92">
        <v>130</v>
      </c>
      <c r="G68" s="194"/>
      <c r="H68" s="61">
        <f t="shared" si="63"/>
        <v>0</v>
      </c>
      <c r="I68" s="30">
        <f t="shared" si="64"/>
        <v>0</v>
      </c>
      <c r="J68" s="61">
        <f t="shared" si="65"/>
        <v>0</v>
      </c>
      <c r="K68" s="61">
        <f t="shared" si="66"/>
        <v>0</v>
      </c>
      <c r="L68" s="61">
        <f t="shared" si="67"/>
        <v>0</v>
      </c>
      <c r="M68" s="63">
        <f t="shared" si="68"/>
        <v>0</v>
      </c>
      <c r="N68" s="61">
        <f t="shared" si="69"/>
        <v>0</v>
      </c>
    </row>
    <row r="69" spans="1:14" s="29" customFormat="1" x14ac:dyDescent="0.25">
      <c r="A69" s="44"/>
      <c r="B69" s="20"/>
      <c r="C69" s="20"/>
      <c r="D69" s="44">
        <v>4</v>
      </c>
      <c r="E69" s="20" t="s">
        <v>59</v>
      </c>
      <c r="F69" s="86"/>
      <c r="G69" s="193"/>
      <c r="H69" s="61">
        <f t="shared" si="63"/>
        <v>0</v>
      </c>
      <c r="I69" s="30">
        <f t="shared" si="64"/>
        <v>0</v>
      </c>
      <c r="J69" s="61">
        <f t="shared" si="65"/>
        <v>0</v>
      </c>
      <c r="K69" s="61">
        <f t="shared" si="66"/>
        <v>0</v>
      </c>
      <c r="L69" s="61">
        <f t="shared" si="67"/>
        <v>0</v>
      </c>
      <c r="M69" s="63">
        <f t="shared" si="68"/>
        <v>0</v>
      </c>
      <c r="N69" s="61">
        <f>IF(F69&gt;0,(K69/D69)/F69,0)</f>
        <v>0</v>
      </c>
    </row>
    <row r="70" spans="1:14" s="29" customFormat="1" x14ac:dyDescent="0.25">
      <c r="A70" s="44"/>
      <c r="B70" s="21"/>
      <c r="C70" s="20"/>
      <c r="D70" s="44"/>
      <c r="E70" s="76" t="s">
        <v>39</v>
      </c>
      <c r="F70" s="70">
        <f>F66+F67+F68</f>
        <v>9926.15</v>
      </c>
      <c r="G70" s="25"/>
      <c r="H70" s="61"/>
      <c r="I70" s="30"/>
      <c r="J70" s="61"/>
      <c r="K70" s="61"/>
      <c r="L70" s="61"/>
      <c r="M70" s="63"/>
      <c r="N70" s="61"/>
    </row>
    <row r="71" spans="1:14" s="29" customFormat="1" ht="11.4" x14ac:dyDescent="0.2">
      <c r="A71" s="44"/>
      <c r="B71" s="20"/>
      <c r="C71" s="20"/>
      <c r="D71" s="44"/>
      <c r="E71" s="20"/>
      <c r="F71" s="71"/>
      <c r="G71" s="25"/>
      <c r="H71" s="61"/>
      <c r="I71" s="28"/>
      <c r="J71" s="61"/>
      <c r="K71" s="61"/>
      <c r="L71" s="61"/>
      <c r="M71" s="62"/>
      <c r="N71" s="61"/>
    </row>
    <row r="72" spans="1:14" s="29" customFormat="1" ht="11.4" x14ac:dyDescent="0.2">
      <c r="A72" s="44">
        <v>6900</v>
      </c>
      <c r="B72" s="20" t="s">
        <v>69</v>
      </c>
      <c r="C72" s="20" t="s">
        <v>70</v>
      </c>
      <c r="D72" s="44">
        <v>2</v>
      </c>
      <c r="E72" s="20" t="s">
        <v>71</v>
      </c>
      <c r="F72" s="71">
        <v>100</v>
      </c>
      <c r="G72" s="193"/>
      <c r="H72" s="61">
        <f t="shared" si="63"/>
        <v>0</v>
      </c>
      <c r="I72" s="30">
        <f t="shared" ref="I72" si="70">G72*$C$7</f>
        <v>0</v>
      </c>
      <c r="J72" s="61">
        <f t="shared" si="65"/>
        <v>0</v>
      </c>
      <c r="K72" s="61">
        <f t="shared" ref="K72" si="71">H72+J72</f>
        <v>0</v>
      </c>
      <c r="L72" s="61">
        <f t="shared" si="67"/>
        <v>0</v>
      </c>
      <c r="M72" s="63">
        <f t="shared" ref="M72" si="72">K72/12</f>
        <v>0</v>
      </c>
      <c r="N72" s="61">
        <f>IF(F72&gt;0,(K72/D72)/F72,0)</f>
        <v>0</v>
      </c>
    </row>
    <row r="73" spans="1:14" s="29" customFormat="1" x14ac:dyDescent="0.25">
      <c r="A73" s="44"/>
      <c r="B73" s="21" t="s">
        <v>42</v>
      </c>
      <c r="C73" s="20"/>
      <c r="D73" s="44"/>
      <c r="E73" s="76" t="s">
        <v>39</v>
      </c>
      <c r="F73" s="70">
        <f>SUM(F72)</f>
        <v>100</v>
      </c>
      <c r="G73" s="25"/>
      <c r="H73" s="61"/>
      <c r="I73" s="28"/>
      <c r="J73" s="61"/>
      <c r="K73" s="61"/>
      <c r="L73" s="61"/>
      <c r="M73" s="62"/>
      <c r="N73" s="61"/>
    </row>
    <row r="74" spans="1:14" s="29" customFormat="1" x14ac:dyDescent="0.25">
      <c r="A74" s="44"/>
      <c r="B74" s="21"/>
      <c r="C74" s="20"/>
      <c r="D74" s="44"/>
      <c r="E74" s="76"/>
      <c r="F74" s="70"/>
      <c r="G74" s="25"/>
      <c r="H74" s="61"/>
      <c r="I74" s="28"/>
      <c r="J74" s="61"/>
      <c r="K74" s="61"/>
      <c r="L74" s="61"/>
      <c r="M74" s="62"/>
      <c r="N74" s="61"/>
    </row>
    <row r="75" spans="1:14" s="29" customFormat="1" ht="11.4" x14ac:dyDescent="0.2">
      <c r="A75" s="44"/>
      <c r="B75" s="20"/>
      <c r="C75" s="20"/>
      <c r="D75" s="44"/>
      <c r="E75" s="20"/>
      <c r="F75" s="71"/>
      <c r="G75" s="25"/>
      <c r="H75" s="61"/>
      <c r="I75" s="28"/>
      <c r="J75" s="61"/>
      <c r="K75" s="61"/>
      <c r="L75" s="61"/>
      <c r="M75" s="62"/>
      <c r="N75" s="61"/>
    </row>
    <row r="76" spans="1:14" s="29" customFormat="1" ht="11.4" x14ac:dyDescent="0.2">
      <c r="A76" s="44">
        <v>7000</v>
      </c>
      <c r="B76" s="20" t="s">
        <v>72</v>
      </c>
      <c r="C76" s="20" t="s">
        <v>73</v>
      </c>
      <c r="D76" s="44">
        <v>3</v>
      </c>
      <c r="E76" s="20" t="s">
        <v>41</v>
      </c>
      <c r="F76" s="71">
        <v>12720.45</v>
      </c>
      <c r="G76" s="193"/>
      <c r="H76" s="61">
        <f t="shared" ref="H76:H80" si="73">G76*$C$6</f>
        <v>0</v>
      </c>
      <c r="I76" s="30">
        <f t="shared" ref="I76:I80" si="74">G76*$C$7</f>
        <v>0</v>
      </c>
      <c r="J76" s="61">
        <f t="shared" ref="J76:J80" si="75">I76*$C$8</f>
        <v>0</v>
      </c>
      <c r="K76" s="61">
        <f t="shared" ref="K76:K80" si="76">H76+J76</f>
        <v>0</v>
      </c>
      <c r="L76" s="61">
        <f t="shared" ref="L76:L80" si="77">K76*1.21</f>
        <v>0</v>
      </c>
      <c r="M76" s="63">
        <f t="shared" ref="M76:M80" si="78">K76/12</f>
        <v>0</v>
      </c>
      <c r="N76" s="61">
        <f t="shared" ref="N76:N80" si="79">IF(F76&gt;0,(K76/D76)/F76,0)</f>
        <v>0</v>
      </c>
    </row>
    <row r="77" spans="1:14" s="29" customFormat="1" ht="11.4" x14ac:dyDescent="0.2">
      <c r="A77" s="44"/>
      <c r="B77" s="21" t="s">
        <v>58</v>
      </c>
      <c r="C77" s="20"/>
      <c r="D77" s="44">
        <v>3</v>
      </c>
      <c r="E77" s="20" t="s">
        <v>35</v>
      </c>
      <c r="F77" s="71">
        <v>9570.81</v>
      </c>
      <c r="G77" s="193"/>
      <c r="H77" s="61">
        <f t="shared" si="73"/>
        <v>0</v>
      </c>
      <c r="I77" s="30">
        <f t="shared" si="74"/>
        <v>0</v>
      </c>
      <c r="J77" s="61">
        <f t="shared" si="75"/>
        <v>0</v>
      </c>
      <c r="K77" s="61">
        <f t="shared" si="76"/>
        <v>0</v>
      </c>
      <c r="L77" s="61">
        <f t="shared" si="77"/>
        <v>0</v>
      </c>
      <c r="M77" s="63">
        <f t="shared" si="78"/>
        <v>0</v>
      </c>
      <c r="N77" s="61">
        <f t="shared" si="79"/>
        <v>0</v>
      </c>
    </row>
    <row r="78" spans="1:14" s="29" customFormat="1" ht="11.4" x14ac:dyDescent="0.2">
      <c r="A78" s="44"/>
      <c r="B78" s="20"/>
      <c r="C78" s="20"/>
      <c r="D78" s="44">
        <v>3</v>
      </c>
      <c r="E78" s="20" t="s">
        <v>71</v>
      </c>
      <c r="F78" s="71">
        <v>370.21</v>
      </c>
      <c r="G78" s="193"/>
      <c r="H78" s="61">
        <f t="shared" si="73"/>
        <v>0</v>
      </c>
      <c r="I78" s="30">
        <f t="shared" si="74"/>
        <v>0</v>
      </c>
      <c r="J78" s="61">
        <f t="shared" si="75"/>
        <v>0</v>
      </c>
      <c r="K78" s="61">
        <f t="shared" si="76"/>
        <v>0</v>
      </c>
      <c r="L78" s="61">
        <f t="shared" si="77"/>
        <v>0</v>
      </c>
      <c r="M78" s="63">
        <f t="shared" si="78"/>
        <v>0</v>
      </c>
      <c r="N78" s="61">
        <f t="shared" si="79"/>
        <v>0</v>
      </c>
    </row>
    <row r="79" spans="1:14" s="29" customFormat="1" ht="11.4" x14ac:dyDescent="0.2">
      <c r="A79" s="44"/>
      <c r="B79" s="20"/>
      <c r="C79" s="20"/>
      <c r="D79" s="44">
        <v>12</v>
      </c>
      <c r="E79" s="20" t="s">
        <v>74</v>
      </c>
      <c r="F79" s="71">
        <v>177.98</v>
      </c>
      <c r="G79" s="193"/>
      <c r="H79" s="61">
        <f t="shared" si="73"/>
        <v>0</v>
      </c>
      <c r="I79" s="30">
        <f t="shared" si="74"/>
        <v>0</v>
      </c>
      <c r="J79" s="61">
        <f t="shared" si="75"/>
        <v>0</v>
      </c>
      <c r="K79" s="61">
        <f t="shared" si="76"/>
        <v>0</v>
      </c>
      <c r="L79" s="61">
        <f t="shared" si="77"/>
        <v>0</v>
      </c>
      <c r="M79" s="63">
        <f t="shared" si="78"/>
        <v>0</v>
      </c>
      <c r="N79" s="61">
        <f t="shared" si="79"/>
        <v>0</v>
      </c>
    </row>
    <row r="80" spans="1:14" s="29" customFormat="1" ht="11.4" x14ac:dyDescent="0.2">
      <c r="A80" s="44"/>
      <c r="B80" s="20"/>
      <c r="C80" s="20"/>
      <c r="D80" s="44">
        <v>12</v>
      </c>
      <c r="E80" s="20" t="s">
        <v>75</v>
      </c>
      <c r="F80" s="71">
        <v>1261.74</v>
      </c>
      <c r="G80" s="194"/>
      <c r="H80" s="61">
        <f t="shared" si="73"/>
        <v>0</v>
      </c>
      <c r="I80" s="30">
        <f t="shared" si="74"/>
        <v>0</v>
      </c>
      <c r="J80" s="61">
        <f t="shared" si="75"/>
        <v>0</v>
      </c>
      <c r="K80" s="61">
        <f t="shared" si="76"/>
        <v>0</v>
      </c>
      <c r="L80" s="61">
        <f t="shared" si="77"/>
        <v>0</v>
      </c>
      <c r="M80" s="63">
        <f t="shared" si="78"/>
        <v>0</v>
      </c>
      <c r="N80" s="61">
        <f t="shared" si="79"/>
        <v>0</v>
      </c>
    </row>
    <row r="81" spans="1:14" s="29" customFormat="1" ht="11.4" x14ac:dyDescent="0.2">
      <c r="A81" s="44"/>
      <c r="B81" s="20"/>
      <c r="C81" s="20"/>
      <c r="D81" s="44">
        <v>4</v>
      </c>
      <c r="E81" s="20" t="s">
        <v>59</v>
      </c>
      <c r="F81" s="71"/>
      <c r="G81" s="25"/>
      <c r="H81" s="61"/>
      <c r="I81" s="28"/>
      <c r="J81" s="61"/>
      <c r="K81" s="61"/>
      <c r="L81" s="61"/>
      <c r="M81" s="62"/>
      <c r="N81" s="61"/>
    </row>
    <row r="82" spans="1:14" s="29" customFormat="1" x14ac:dyDescent="0.25">
      <c r="A82" s="44"/>
      <c r="B82" s="21"/>
      <c r="C82" s="20"/>
      <c r="D82" s="44"/>
      <c r="E82" s="76" t="s">
        <v>39</v>
      </c>
      <c r="F82" s="70">
        <f>F76+F77+F79+F80+F78</f>
        <v>24101.190000000002</v>
      </c>
      <c r="G82" s="25"/>
      <c r="H82" s="61"/>
      <c r="I82" s="28"/>
      <c r="J82" s="61"/>
      <c r="K82" s="61"/>
      <c r="L82" s="61"/>
      <c r="M82" s="62"/>
      <c r="N82" s="61"/>
    </row>
    <row r="83" spans="1:14" s="29" customFormat="1" ht="11.4" x14ac:dyDescent="0.2">
      <c r="A83" s="44"/>
      <c r="B83" s="20"/>
      <c r="C83" s="20"/>
      <c r="D83" s="44"/>
      <c r="E83" s="20"/>
      <c r="F83" s="71"/>
      <c r="G83" s="25"/>
      <c r="H83" s="61"/>
      <c r="I83" s="28"/>
      <c r="J83" s="61"/>
      <c r="K83" s="61"/>
      <c r="L83" s="61"/>
      <c r="M83" s="62"/>
      <c r="N83" s="61"/>
    </row>
    <row r="84" spans="1:14" s="29" customFormat="1" ht="11.4" x14ac:dyDescent="0.2">
      <c r="A84" s="44">
        <v>7000</v>
      </c>
      <c r="B84" s="20" t="s">
        <v>76</v>
      </c>
      <c r="C84" s="20" t="s">
        <v>77</v>
      </c>
      <c r="D84" s="44">
        <v>1</v>
      </c>
      <c r="E84" s="20" t="s">
        <v>71</v>
      </c>
      <c r="F84" s="71">
        <v>157.15</v>
      </c>
      <c r="G84" s="196"/>
      <c r="H84" s="61">
        <f t="shared" ref="H84:H90" si="80">G84*$C$6</f>
        <v>0</v>
      </c>
      <c r="I84" s="30">
        <f t="shared" ref="I84:I90" si="81">G84*$C$7</f>
        <v>0</v>
      </c>
      <c r="J84" s="61">
        <f t="shared" ref="J84:J90" si="82">I84*$C$8</f>
        <v>0</v>
      </c>
      <c r="K84" s="61">
        <f t="shared" ref="K84:K90" si="83">H84+J84</f>
        <v>0</v>
      </c>
      <c r="L84" s="61">
        <f t="shared" ref="L84:L90" si="84">K84*1.21</f>
        <v>0</v>
      </c>
      <c r="M84" s="63">
        <f t="shared" ref="M84:M90" si="85">K84/12</f>
        <v>0</v>
      </c>
      <c r="N84" s="61">
        <f t="shared" ref="N84:N90" si="86">IF(F84&gt;0,(K84/D84)/F84,0)</f>
        <v>0</v>
      </c>
    </row>
    <row r="85" spans="1:14" s="18" customFormat="1" ht="11.4" x14ac:dyDescent="0.2">
      <c r="A85" s="44"/>
      <c r="B85" s="21" t="s">
        <v>58</v>
      </c>
      <c r="C85" s="20"/>
      <c r="D85" s="44">
        <v>3</v>
      </c>
      <c r="E85" s="20" t="s">
        <v>41</v>
      </c>
      <c r="F85" s="71">
        <v>8648.18</v>
      </c>
      <c r="G85" s="196"/>
      <c r="H85" s="61">
        <f t="shared" si="80"/>
        <v>0</v>
      </c>
      <c r="I85" s="30">
        <f t="shared" si="81"/>
        <v>0</v>
      </c>
      <c r="J85" s="61">
        <f t="shared" si="82"/>
        <v>0</v>
      </c>
      <c r="K85" s="61">
        <f t="shared" si="83"/>
        <v>0</v>
      </c>
      <c r="L85" s="61">
        <f t="shared" si="84"/>
        <v>0</v>
      </c>
      <c r="M85" s="63">
        <f t="shared" si="85"/>
        <v>0</v>
      </c>
      <c r="N85" s="61">
        <f t="shared" si="86"/>
        <v>0</v>
      </c>
    </row>
    <row r="86" spans="1:14" s="18" customFormat="1" ht="11.4" x14ac:dyDescent="0.2">
      <c r="A86" s="44"/>
      <c r="B86" s="87"/>
      <c r="C86" s="20"/>
      <c r="D86" s="44">
        <v>3</v>
      </c>
      <c r="E86" s="20" t="s">
        <v>78</v>
      </c>
      <c r="F86" s="71">
        <v>3058.96</v>
      </c>
      <c r="G86" s="196"/>
      <c r="H86" s="61">
        <f t="shared" si="80"/>
        <v>0</v>
      </c>
      <c r="I86" s="30">
        <f t="shared" si="81"/>
        <v>0</v>
      </c>
      <c r="J86" s="61">
        <f t="shared" si="82"/>
        <v>0</v>
      </c>
      <c r="K86" s="61">
        <f t="shared" si="83"/>
        <v>0</v>
      </c>
      <c r="L86" s="61">
        <f t="shared" si="84"/>
        <v>0</v>
      </c>
      <c r="M86" s="63">
        <f t="shared" si="85"/>
        <v>0</v>
      </c>
      <c r="N86" s="61">
        <f t="shared" si="86"/>
        <v>0</v>
      </c>
    </row>
    <row r="87" spans="1:14" s="18" customFormat="1" x14ac:dyDescent="0.25">
      <c r="A87" s="44"/>
      <c r="B87" s="87"/>
      <c r="C87" s="88"/>
      <c r="D87" s="44">
        <v>6</v>
      </c>
      <c r="E87" s="20" t="s">
        <v>79</v>
      </c>
      <c r="F87" s="71">
        <v>123.37</v>
      </c>
      <c r="G87" s="196"/>
      <c r="H87" s="61">
        <f t="shared" si="80"/>
        <v>0</v>
      </c>
      <c r="I87" s="30">
        <f t="shared" si="81"/>
        <v>0</v>
      </c>
      <c r="J87" s="61">
        <f t="shared" si="82"/>
        <v>0</v>
      </c>
      <c r="K87" s="61">
        <f t="shared" si="83"/>
        <v>0</v>
      </c>
      <c r="L87" s="61">
        <f t="shared" si="84"/>
        <v>0</v>
      </c>
      <c r="M87" s="63">
        <f t="shared" si="85"/>
        <v>0</v>
      </c>
      <c r="N87" s="61">
        <f t="shared" si="86"/>
        <v>0</v>
      </c>
    </row>
    <row r="88" spans="1:14" s="18" customFormat="1" x14ac:dyDescent="0.25">
      <c r="A88" s="44"/>
      <c r="B88" s="87"/>
      <c r="C88" s="88"/>
      <c r="D88" s="44">
        <v>6</v>
      </c>
      <c r="E88" s="20" t="s">
        <v>80</v>
      </c>
      <c r="F88" s="71">
        <v>298.72000000000003</v>
      </c>
      <c r="G88" s="196"/>
      <c r="H88" s="61">
        <f t="shared" si="80"/>
        <v>0</v>
      </c>
      <c r="I88" s="30">
        <f t="shared" si="81"/>
        <v>0</v>
      </c>
      <c r="J88" s="61">
        <f t="shared" si="82"/>
        <v>0</v>
      </c>
      <c r="K88" s="61">
        <f t="shared" si="83"/>
        <v>0</v>
      </c>
      <c r="L88" s="61">
        <f t="shared" si="84"/>
        <v>0</v>
      </c>
      <c r="M88" s="63">
        <f t="shared" si="85"/>
        <v>0</v>
      </c>
      <c r="N88" s="61">
        <f t="shared" si="86"/>
        <v>0</v>
      </c>
    </row>
    <row r="89" spans="1:14" s="18" customFormat="1" x14ac:dyDescent="0.25">
      <c r="A89" s="44"/>
      <c r="B89" s="87"/>
      <c r="C89" s="88"/>
      <c r="D89" s="44">
        <v>12</v>
      </c>
      <c r="E89" s="20" t="s">
        <v>81</v>
      </c>
      <c r="F89" s="71">
        <v>235.49</v>
      </c>
      <c r="G89" s="195"/>
      <c r="H89" s="61">
        <f t="shared" si="80"/>
        <v>0</v>
      </c>
      <c r="I89" s="30">
        <f t="shared" si="81"/>
        <v>0</v>
      </c>
      <c r="J89" s="61">
        <f t="shared" si="82"/>
        <v>0</v>
      </c>
      <c r="K89" s="61">
        <f t="shared" si="83"/>
        <v>0</v>
      </c>
      <c r="L89" s="61">
        <f t="shared" si="84"/>
        <v>0</v>
      </c>
      <c r="M89" s="63">
        <f t="shared" si="85"/>
        <v>0</v>
      </c>
      <c r="N89" s="61">
        <f t="shared" si="86"/>
        <v>0</v>
      </c>
    </row>
    <row r="90" spans="1:14" s="18" customFormat="1" x14ac:dyDescent="0.25">
      <c r="A90" s="44"/>
      <c r="B90" s="87"/>
      <c r="C90" s="88"/>
      <c r="D90" s="44">
        <v>4</v>
      </c>
      <c r="E90" s="20" t="s">
        <v>59</v>
      </c>
      <c r="F90" s="70"/>
      <c r="G90" s="196"/>
      <c r="H90" s="61">
        <f t="shared" si="80"/>
        <v>0</v>
      </c>
      <c r="I90" s="30">
        <f t="shared" si="81"/>
        <v>0</v>
      </c>
      <c r="J90" s="61">
        <f t="shared" si="82"/>
        <v>0</v>
      </c>
      <c r="K90" s="61">
        <f t="shared" si="83"/>
        <v>0</v>
      </c>
      <c r="L90" s="61">
        <f t="shared" si="84"/>
        <v>0</v>
      </c>
      <c r="M90" s="63">
        <f t="shared" si="85"/>
        <v>0</v>
      </c>
      <c r="N90" s="61">
        <f t="shared" si="86"/>
        <v>0</v>
      </c>
    </row>
    <row r="91" spans="1:14" s="18" customFormat="1" x14ac:dyDescent="0.25">
      <c r="A91" s="44"/>
      <c r="B91" s="21"/>
      <c r="C91" s="20"/>
      <c r="D91" s="44"/>
      <c r="E91" s="76" t="s">
        <v>39</v>
      </c>
      <c r="F91" s="70">
        <f>F84+F85+F86+F87+F88+F89+F90</f>
        <v>12521.87</v>
      </c>
      <c r="G91" s="25"/>
      <c r="H91" s="62"/>
      <c r="I91" s="31"/>
      <c r="J91" s="62"/>
      <c r="K91" s="62"/>
      <c r="L91" s="62"/>
      <c r="M91" s="62"/>
      <c r="N91" s="62"/>
    </row>
    <row r="92" spans="1:14" s="32" customFormat="1" x14ac:dyDescent="0.25">
      <c r="A92" s="22"/>
      <c r="B92" s="35"/>
      <c r="C92" s="23"/>
      <c r="D92" s="22"/>
      <c r="E92" s="23"/>
      <c r="F92" s="72"/>
      <c r="G92" s="25"/>
      <c r="H92" s="62"/>
      <c r="I92" s="31"/>
      <c r="J92" s="62"/>
      <c r="K92" s="62"/>
      <c r="L92" s="62"/>
      <c r="M92" s="62"/>
      <c r="N92" s="62"/>
    </row>
    <row r="93" spans="1:14" s="32" customFormat="1" x14ac:dyDescent="0.25">
      <c r="A93" s="22"/>
      <c r="B93" s="35"/>
      <c r="C93" s="23"/>
      <c r="D93" s="22"/>
      <c r="E93" s="23"/>
      <c r="F93" s="72"/>
      <c r="G93" s="89"/>
      <c r="H93" s="63"/>
      <c r="I93" s="56"/>
      <c r="J93" s="63"/>
      <c r="K93" s="63"/>
      <c r="L93" s="63"/>
      <c r="M93" s="62"/>
      <c r="N93" s="63"/>
    </row>
    <row r="94" spans="1:14" s="32" customFormat="1" ht="11.4" x14ac:dyDescent="0.2">
      <c r="A94" s="44">
        <v>6300</v>
      </c>
      <c r="B94" s="20" t="s">
        <v>82</v>
      </c>
      <c r="C94" s="20" t="s">
        <v>83</v>
      </c>
      <c r="D94" s="44">
        <v>3</v>
      </c>
      <c r="E94" s="20" t="s">
        <v>41</v>
      </c>
      <c r="F94" s="71">
        <v>18082.060000000001</v>
      </c>
      <c r="G94" s="196"/>
      <c r="H94" s="61">
        <f t="shared" ref="H94:H98" si="87">G94*$C$6</f>
        <v>0</v>
      </c>
      <c r="I94" s="30">
        <f t="shared" ref="I94:I98" si="88">G94*$C$7</f>
        <v>0</v>
      </c>
      <c r="J94" s="61">
        <f t="shared" ref="J94:J98" si="89">I94*$C$8</f>
        <v>0</v>
      </c>
      <c r="K94" s="61">
        <f t="shared" ref="K94:K98" si="90">H94+J94</f>
        <v>0</v>
      </c>
      <c r="L94" s="61">
        <f t="shared" ref="L94:L98" si="91">K94*1.21</f>
        <v>0</v>
      </c>
      <c r="M94" s="63">
        <f t="shared" ref="M94:M98" si="92">K94/12</f>
        <v>0</v>
      </c>
      <c r="N94" s="61">
        <f t="shared" ref="N94:N98" si="93">IF(F94&gt;0,(K94/D94)/F94,0)</f>
        <v>0</v>
      </c>
    </row>
    <row r="95" spans="1:14" s="32" customFormat="1" ht="11.4" x14ac:dyDescent="0.2">
      <c r="A95" s="22"/>
      <c r="B95" s="21" t="s">
        <v>58</v>
      </c>
      <c r="C95" s="20"/>
      <c r="D95" s="44">
        <v>3</v>
      </c>
      <c r="E95" s="20" t="s">
        <v>35</v>
      </c>
      <c r="F95" s="71">
        <v>6264.8</v>
      </c>
      <c r="G95" s="196"/>
      <c r="H95" s="61">
        <f t="shared" si="87"/>
        <v>0</v>
      </c>
      <c r="I95" s="30">
        <f t="shared" si="88"/>
        <v>0</v>
      </c>
      <c r="J95" s="61">
        <f t="shared" si="89"/>
        <v>0</v>
      </c>
      <c r="K95" s="61">
        <f t="shared" si="90"/>
        <v>0</v>
      </c>
      <c r="L95" s="61">
        <f t="shared" si="91"/>
        <v>0</v>
      </c>
      <c r="M95" s="63">
        <f t="shared" si="92"/>
        <v>0</v>
      </c>
      <c r="N95" s="61">
        <f t="shared" si="93"/>
        <v>0</v>
      </c>
    </row>
    <row r="96" spans="1:14" s="32" customFormat="1" ht="11.4" x14ac:dyDescent="0.2">
      <c r="A96" s="22"/>
      <c r="B96" s="20"/>
      <c r="C96" s="20"/>
      <c r="D96" s="44">
        <v>6</v>
      </c>
      <c r="E96" s="20" t="s">
        <v>84</v>
      </c>
      <c r="F96" s="71">
        <v>585.35</v>
      </c>
      <c r="G96" s="196"/>
      <c r="H96" s="61">
        <f t="shared" si="87"/>
        <v>0</v>
      </c>
      <c r="I96" s="30">
        <f t="shared" si="88"/>
        <v>0</v>
      </c>
      <c r="J96" s="61">
        <f t="shared" si="89"/>
        <v>0</v>
      </c>
      <c r="K96" s="61">
        <f t="shared" si="90"/>
        <v>0</v>
      </c>
      <c r="L96" s="61">
        <f t="shared" si="91"/>
        <v>0</v>
      </c>
      <c r="M96" s="63">
        <f t="shared" si="92"/>
        <v>0</v>
      </c>
      <c r="N96" s="61">
        <f t="shared" si="93"/>
        <v>0</v>
      </c>
    </row>
    <row r="97" spans="1:14" s="32" customFormat="1" ht="11.4" x14ac:dyDescent="0.2">
      <c r="A97" s="22"/>
      <c r="B97" s="20"/>
      <c r="C97" s="20"/>
      <c r="D97" s="44">
        <v>12</v>
      </c>
      <c r="E97" s="20" t="s">
        <v>85</v>
      </c>
      <c r="F97" s="71">
        <v>383.71</v>
      </c>
      <c r="G97" s="195"/>
      <c r="H97" s="61">
        <f t="shared" si="87"/>
        <v>0</v>
      </c>
      <c r="I97" s="30">
        <f t="shared" si="88"/>
        <v>0</v>
      </c>
      <c r="J97" s="61">
        <f t="shared" si="89"/>
        <v>0</v>
      </c>
      <c r="K97" s="61">
        <f t="shared" si="90"/>
        <v>0</v>
      </c>
      <c r="L97" s="61">
        <f t="shared" si="91"/>
        <v>0</v>
      </c>
      <c r="M97" s="63">
        <f t="shared" si="92"/>
        <v>0</v>
      </c>
      <c r="N97" s="61">
        <f t="shared" si="93"/>
        <v>0</v>
      </c>
    </row>
    <row r="98" spans="1:14" s="32" customFormat="1" ht="11.4" x14ac:dyDescent="0.2">
      <c r="A98" s="22"/>
      <c r="B98" s="20"/>
      <c r="C98" s="20"/>
      <c r="D98" s="44">
        <v>4</v>
      </c>
      <c r="E98" s="20" t="s">
        <v>38</v>
      </c>
      <c r="F98" s="71"/>
      <c r="G98" s="196"/>
      <c r="H98" s="61">
        <f t="shared" si="87"/>
        <v>0</v>
      </c>
      <c r="I98" s="30">
        <f t="shared" si="88"/>
        <v>0</v>
      </c>
      <c r="J98" s="61">
        <f t="shared" si="89"/>
        <v>0</v>
      </c>
      <c r="K98" s="61">
        <f t="shared" si="90"/>
        <v>0</v>
      </c>
      <c r="L98" s="61">
        <f t="shared" si="91"/>
        <v>0</v>
      </c>
      <c r="M98" s="63">
        <f t="shared" si="92"/>
        <v>0</v>
      </c>
      <c r="N98" s="61">
        <f t="shared" si="93"/>
        <v>0</v>
      </c>
    </row>
    <row r="99" spans="1:14" s="18" customFormat="1" x14ac:dyDescent="0.25">
      <c r="A99" s="44"/>
      <c r="B99" s="21"/>
      <c r="C99" s="20"/>
      <c r="D99" s="44"/>
      <c r="E99" s="76" t="s">
        <v>39</v>
      </c>
      <c r="F99" s="70">
        <f>F94+F95+F96+F97</f>
        <v>25315.919999999998</v>
      </c>
      <c r="G99" s="89"/>
      <c r="H99" s="63"/>
      <c r="I99" s="56"/>
      <c r="J99" s="63"/>
      <c r="K99" s="121"/>
      <c r="L99" s="63"/>
      <c r="M99" s="62"/>
      <c r="N99" s="63"/>
    </row>
    <row r="100" spans="1:14" s="32" customFormat="1" ht="11.4" x14ac:dyDescent="0.2">
      <c r="A100" s="22"/>
      <c r="B100" s="20"/>
      <c r="C100" s="20"/>
      <c r="D100" s="44"/>
      <c r="E100" s="20"/>
      <c r="F100" s="71"/>
      <c r="G100" s="28"/>
      <c r="H100" s="61"/>
      <c r="I100" s="28"/>
      <c r="J100" s="61"/>
      <c r="K100" s="122"/>
      <c r="L100" s="61"/>
      <c r="M100" s="62"/>
      <c r="N100" s="61"/>
    </row>
    <row r="101" spans="1:14" s="29" customFormat="1" ht="11.4" x14ac:dyDescent="0.2">
      <c r="A101" s="22">
        <v>6300</v>
      </c>
      <c r="B101" s="23" t="s">
        <v>86</v>
      </c>
      <c r="C101" s="240" t="s">
        <v>87</v>
      </c>
      <c r="D101" s="22">
        <v>3</v>
      </c>
      <c r="E101" s="23" t="s">
        <v>41</v>
      </c>
      <c r="F101" s="72">
        <v>15000</v>
      </c>
      <c r="G101" s="197"/>
      <c r="H101" s="61">
        <f t="shared" ref="H101:H102" si="94">G101*$C$6</f>
        <v>0</v>
      </c>
      <c r="I101" s="30">
        <f t="shared" ref="I101:I102" si="95">G101*$C$7</f>
        <v>0</v>
      </c>
      <c r="J101" s="61">
        <f t="shared" ref="J101:J102" si="96">I101*$C$8</f>
        <v>0</v>
      </c>
      <c r="K101" s="61">
        <f t="shared" ref="K101:K102" si="97">H101+J101</f>
        <v>0</v>
      </c>
      <c r="L101" s="61">
        <f t="shared" ref="L101:L102" si="98">K101*1.21</f>
        <v>0</v>
      </c>
      <c r="M101" s="63">
        <f t="shared" ref="M101:M102" si="99">K101/12</f>
        <v>0</v>
      </c>
      <c r="N101" s="61">
        <f t="shared" ref="N101:N102" si="100">IF(F101&gt;0,(K101/D101)/F101,0)</f>
        <v>0</v>
      </c>
    </row>
    <row r="102" spans="1:14" s="96" customFormat="1" ht="11.4" x14ac:dyDescent="0.2">
      <c r="A102" s="22"/>
      <c r="B102" s="127" t="s">
        <v>58</v>
      </c>
      <c r="C102" s="241"/>
      <c r="D102" s="22">
        <v>3</v>
      </c>
      <c r="E102" s="23" t="s">
        <v>35</v>
      </c>
      <c r="F102" s="72">
        <v>5000</v>
      </c>
      <c r="G102" s="197"/>
      <c r="H102" s="61">
        <f t="shared" si="94"/>
        <v>0</v>
      </c>
      <c r="I102" s="30">
        <f t="shared" si="95"/>
        <v>0</v>
      </c>
      <c r="J102" s="61">
        <f t="shared" si="96"/>
        <v>0</v>
      </c>
      <c r="K102" s="61">
        <f t="shared" si="97"/>
        <v>0</v>
      </c>
      <c r="L102" s="61">
        <f t="shared" si="98"/>
        <v>0</v>
      </c>
      <c r="M102" s="63">
        <f t="shared" si="99"/>
        <v>0</v>
      </c>
      <c r="N102" s="61">
        <f t="shared" si="100"/>
        <v>0</v>
      </c>
    </row>
    <row r="103" spans="1:14" s="96" customFormat="1" ht="11.4" x14ac:dyDescent="0.2">
      <c r="A103" s="22"/>
      <c r="B103" s="23"/>
      <c r="C103" s="241"/>
      <c r="D103" s="22"/>
      <c r="E103" s="23"/>
      <c r="F103" s="72"/>
      <c r="G103" s="97"/>
      <c r="H103" s="94"/>
      <c r="I103" s="95"/>
      <c r="J103" s="94"/>
      <c r="K103" s="123"/>
      <c r="L103" s="94"/>
      <c r="M103" s="94"/>
      <c r="N103" s="94"/>
    </row>
    <row r="104" spans="1:14" s="96" customFormat="1" ht="11.4" x14ac:dyDescent="0.2">
      <c r="A104" s="22"/>
      <c r="B104" s="23"/>
      <c r="C104" s="241"/>
      <c r="D104" s="22">
        <v>12</v>
      </c>
      <c r="E104" s="23" t="s">
        <v>88</v>
      </c>
      <c r="F104" s="72">
        <v>150</v>
      </c>
      <c r="G104" s="198"/>
      <c r="H104" s="61">
        <f t="shared" ref="H104" si="101">G104*$C$6</f>
        <v>0</v>
      </c>
      <c r="I104" s="30">
        <f t="shared" ref="I104" si="102">G104*$C$7</f>
        <v>0</v>
      </c>
      <c r="J104" s="61">
        <f t="shared" ref="J104" si="103">I104*$C$8</f>
        <v>0</v>
      </c>
      <c r="K104" s="61">
        <f t="shared" ref="K104" si="104">H104+J104</f>
        <v>0</v>
      </c>
      <c r="L104" s="61">
        <f t="shared" ref="L104" si="105">K104*1.21</f>
        <v>0</v>
      </c>
      <c r="M104" s="63">
        <f t="shared" ref="M104" si="106">K104/12</f>
        <v>0</v>
      </c>
      <c r="N104" s="61">
        <f>IF(F104&gt;0,(K104/D104)/F104,0)</f>
        <v>0</v>
      </c>
    </row>
    <row r="105" spans="1:14" s="96" customFormat="1" ht="11.4" x14ac:dyDescent="0.2">
      <c r="A105" s="22"/>
      <c r="B105" s="23"/>
      <c r="C105" s="242"/>
      <c r="D105" s="22">
        <v>2</v>
      </c>
      <c r="E105" s="23" t="s">
        <v>59</v>
      </c>
      <c r="F105" s="72"/>
      <c r="G105" s="97"/>
      <c r="H105" s="94"/>
      <c r="I105" s="95"/>
      <c r="J105" s="94"/>
      <c r="K105" s="94"/>
      <c r="L105" s="94"/>
      <c r="M105" s="94"/>
      <c r="N105" s="94"/>
    </row>
    <row r="106" spans="1:14" s="96" customFormat="1" x14ac:dyDescent="0.25">
      <c r="A106" s="22"/>
      <c r="B106" s="127"/>
      <c r="C106" s="23"/>
      <c r="D106" s="22"/>
      <c r="E106" s="35" t="s">
        <v>39</v>
      </c>
      <c r="F106" s="172">
        <f>F101+F102+F103+F104</f>
        <v>20150</v>
      </c>
      <c r="G106" s="97"/>
      <c r="H106" s="94"/>
      <c r="I106" s="95"/>
      <c r="J106" s="94"/>
      <c r="K106" s="94"/>
      <c r="L106" s="94"/>
      <c r="M106" s="94"/>
      <c r="N106" s="94"/>
    </row>
    <row r="107" spans="1:14" s="96" customFormat="1" ht="11.4" x14ac:dyDescent="0.2">
      <c r="A107" s="22"/>
      <c r="B107" s="20"/>
      <c r="C107" s="20"/>
      <c r="D107" s="44"/>
      <c r="E107" s="20"/>
      <c r="F107" s="71"/>
      <c r="G107" s="28"/>
      <c r="H107" s="61"/>
      <c r="I107" s="28"/>
      <c r="J107" s="61"/>
      <c r="K107" s="122"/>
      <c r="L107" s="61"/>
      <c r="M107" s="62"/>
      <c r="N107" s="61"/>
    </row>
    <row r="108" spans="1:14" s="29" customFormat="1" ht="11.4" x14ac:dyDescent="0.2">
      <c r="A108" s="25"/>
      <c r="B108" s="26" t="s">
        <v>89</v>
      </c>
      <c r="C108" s="26"/>
      <c r="D108" s="27">
        <v>1</v>
      </c>
      <c r="E108" s="26" t="s">
        <v>90</v>
      </c>
      <c r="F108" s="74"/>
      <c r="G108" s="28"/>
      <c r="H108" s="61"/>
      <c r="I108" s="28"/>
      <c r="J108" s="61"/>
      <c r="K108" s="199"/>
      <c r="L108" s="61"/>
      <c r="M108" s="62"/>
      <c r="N108" s="61"/>
    </row>
    <row r="109" spans="1:14" s="29" customFormat="1" ht="11.4" x14ac:dyDescent="0.2">
      <c r="A109" s="44"/>
      <c r="B109" s="20"/>
      <c r="C109" s="20"/>
      <c r="D109" s="44"/>
      <c r="E109" s="20"/>
      <c r="F109" s="71"/>
      <c r="G109" s="31"/>
      <c r="H109" s="62"/>
      <c r="I109" s="31"/>
      <c r="J109" s="62"/>
      <c r="K109" s="62"/>
      <c r="L109" s="61"/>
      <c r="M109" s="62"/>
      <c r="N109" s="62"/>
    </row>
    <row r="110" spans="1:14" s="32" customFormat="1" x14ac:dyDescent="0.25">
      <c r="A110" s="22"/>
      <c r="B110" s="23"/>
      <c r="C110" s="23"/>
      <c r="D110" s="22"/>
      <c r="E110" s="76" t="s">
        <v>91</v>
      </c>
      <c r="F110" s="93">
        <f>F20+F25+F30+F36+F42+F47+F54+F60+F64+F70+F73+F82+F91+F99+F106</f>
        <v>183840.86499999999</v>
      </c>
      <c r="G110" s="31"/>
      <c r="H110" s="62"/>
      <c r="I110" s="31"/>
      <c r="J110" s="62"/>
      <c r="K110" s="171">
        <f>SUM(K14:K109)</f>
        <v>0</v>
      </c>
      <c r="L110" s="61"/>
      <c r="M110" s="62"/>
      <c r="N110" s="62"/>
    </row>
    <row r="111" spans="1:14" s="32" customFormat="1" ht="11.4" x14ac:dyDescent="0.2">
      <c r="A111" s="80"/>
      <c r="D111" s="80"/>
      <c r="F111" s="82"/>
      <c r="G111" s="83"/>
      <c r="H111" s="84"/>
      <c r="I111" s="83"/>
      <c r="J111" s="84"/>
      <c r="K111" s="84"/>
      <c r="L111" s="85"/>
      <c r="M111" s="84"/>
      <c r="N111" s="84"/>
    </row>
    <row r="112" spans="1:14" s="32" customFormat="1" ht="11.4" x14ac:dyDescent="0.2">
      <c r="A112" s="80"/>
      <c r="D112" s="80"/>
      <c r="F112" s="82"/>
      <c r="G112" s="90"/>
      <c r="H112" s="91"/>
      <c r="I112" s="90"/>
      <c r="J112" s="91"/>
      <c r="K112" s="91"/>
      <c r="L112" s="91"/>
      <c r="M112" s="91"/>
      <c r="N112" s="91"/>
    </row>
    <row r="113" spans="1:14" s="79" customFormat="1" x14ac:dyDescent="0.25">
      <c r="A113" s="110" t="s">
        <v>92</v>
      </c>
      <c r="D113" s="111"/>
      <c r="F113" s="149" t="s">
        <v>93</v>
      </c>
      <c r="G113" s="112"/>
      <c r="H113" s="113"/>
      <c r="I113" s="112"/>
      <c r="J113" s="113"/>
      <c r="K113" s="113"/>
      <c r="L113" s="113"/>
      <c r="M113" s="113"/>
      <c r="N113" s="113"/>
    </row>
    <row r="114" spans="1:14" s="79" customFormat="1" ht="11.4" x14ac:dyDescent="0.2">
      <c r="A114" s="78">
        <v>2400</v>
      </c>
      <c r="B114" s="77" t="s">
        <v>94</v>
      </c>
      <c r="C114" s="77" t="s">
        <v>95</v>
      </c>
      <c r="D114" s="78"/>
      <c r="E114" s="77" t="s">
        <v>96</v>
      </c>
      <c r="F114" s="115">
        <v>12155.289999999999</v>
      </c>
      <c r="H114" s="114"/>
    </row>
    <row r="115" spans="1:14" s="79" customFormat="1" ht="11.4" x14ac:dyDescent="0.2">
      <c r="A115" s="78"/>
      <c r="B115" s="77" t="s">
        <v>97</v>
      </c>
      <c r="C115" s="77"/>
      <c r="D115" s="78"/>
      <c r="E115" s="77" t="s">
        <v>98</v>
      </c>
      <c r="F115" s="115">
        <v>15079.696753999988</v>
      </c>
      <c r="H115" s="114"/>
    </row>
    <row r="116" spans="1:14" s="79" customFormat="1" ht="11.4" x14ac:dyDescent="0.2">
      <c r="A116" s="78"/>
      <c r="B116" s="77"/>
      <c r="C116" s="77"/>
      <c r="D116" s="78"/>
      <c r="E116" s="77" t="s">
        <v>99</v>
      </c>
      <c r="F116" s="115">
        <v>8654.8493139999882</v>
      </c>
      <c r="H116" s="114"/>
    </row>
    <row r="117" spans="1:14" s="79" customFormat="1" ht="11.4" x14ac:dyDescent="0.2">
      <c r="A117" s="78"/>
      <c r="B117" s="77"/>
      <c r="C117" s="77"/>
      <c r="D117" s="78"/>
      <c r="E117" s="77" t="s">
        <v>68</v>
      </c>
      <c r="F117" s="115">
        <v>150</v>
      </c>
      <c r="H117" s="114"/>
    </row>
    <row r="118" spans="1:14" s="79" customFormat="1" x14ac:dyDescent="0.25">
      <c r="A118" s="78"/>
      <c r="B118" s="77"/>
      <c r="C118" s="77"/>
      <c r="D118" s="78"/>
      <c r="E118" s="116" t="s">
        <v>39</v>
      </c>
      <c r="F118" s="117">
        <f>F116+F115+F117</f>
        <v>23884.546067999974</v>
      </c>
      <c r="H118" s="81"/>
    </row>
    <row r="119" spans="1:14" s="79" customFormat="1" ht="11.4" x14ac:dyDescent="0.2">
      <c r="A119" s="78"/>
      <c r="B119" s="77"/>
      <c r="C119" s="77"/>
      <c r="D119" s="78"/>
      <c r="E119" s="77"/>
      <c r="F119" s="115"/>
      <c r="H119" s="114"/>
    </row>
    <row r="120" spans="1:14" s="79" customFormat="1" ht="11.4" x14ac:dyDescent="0.2">
      <c r="A120" s="78">
        <v>2900</v>
      </c>
      <c r="B120" s="77" t="s">
        <v>100</v>
      </c>
      <c r="C120" s="77" t="s">
        <v>101</v>
      </c>
      <c r="D120" s="78"/>
      <c r="E120" s="77" t="s">
        <v>98</v>
      </c>
      <c r="F120" s="115">
        <v>57</v>
      </c>
      <c r="H120" s="114"/>
    </row>
    <row r="121" spans="1:14" s="79" customFormat="1" ht="11.4" x14ac:dyDescent="0.2">
      <c r="A121" s="78"/>
      <c r="B121" s="77" t="s">
        <v>42</v>
      </c>
      <c r="C121" s="77"/>
      <c r="D121" s="78"/>
      <c r="E121" s="77" t="s">
        <v>99</v>
      </c>
      <c r="F121" s="115">
        <v>46</v>
      </c>
      <c r="H121" s="114"/>
    </row>
    <row r="122" spans="1:14" s="79" customFormat="1" x14ac:dyDescent="0.25">
      <c r="A122" s="78"/>
      <c r="B122" s="77"/>
      <c r="C122" s="77"/>
      <c r="D122" s="78"/>
      <c r="E122" s="116" t="s">
        <v>39</v>
      </c>
      <c r="F122" s="117">
        <f>F120+F55+F121</f>
        <v>103</v>
      </c>
      <c r="H122" s="81"/>
    </row>
    <row r="123" spans="1:14" s="79" customFormat="1" ht="11.4" x14ac:dyDescent="0.2">
      <c r="A123" s="78"/>
      <c r="B123" s="77"/>
      <c r="C123" s="77"/>
      <c r="D123" s="78"/>
      <c r="E123" s="77"/>
      <c r="F123" s="115"/>
    </row>
    <row r="124" spans="1:14" s="29" customFormat="1" ht="11.4" x14ac:dyDescent="0.2">
      <c r="A124" s="18"/>
      <c r="B124" s="18"/>
      <c r="C124" s="18"/>
      <c r="D124" s="19"/>
      <c r="E124" s="18"/>
      <c r="F124" s="69"/>
      <c r="G124" s="33"/>
      <c r="H124" s="34"/>
      <c r="I124" s="33"/>
      <c r="J124" s="34"/>
      <c r="K124" s="34"/>
      <c r="L124" s="34"/>
      <c r="M124" s="66"/>
      <c r="N124" s="34"/>
    </row>
    <row r="126" spans="1:14" s="180" customFormat="1" ht="11.4" x14ac:dyDescent="0.2">
      <c r="A126" s="173" t="s">
        <v>102</v>
      </c>
      <c r="B126" s="174" t="s">
        <v>103</v>
      </c>
      <c r="C126" s="174"/>
      <c r="D126" s="175"/>
      <c r="E126" s="174"/>
      <c r="F126" s="176"/>
      <c r="G126" s="177"/>
      <c r="H126" s="178"/>
      <c r="I126" s="177"/>
      <c r="J126" s="178"/>
      <c r="K126" s="178"/>
      <c r="L126" s="178"/>
      <c r="M126" s="179"/>
      <c r="N126" s="178"/>
    </row>
    <row r="127" spans="1:14" s="118" customFormat="1" ht="11.4" x14ac:dyDescent="0.2">
      <c r="A127" s="181"/>
      <c r="B127" s="181"/>
      <c r="C127" s="181"/>
      <c r="D127" s="181"/>
      <c r="E127" s="181"/>
      <c r="F127" s="182"/>
      <c r="G127" s="119"/>
      <c r="I127" s="119"/>
      <c r="M127" s="120"/>
    </row>
    <row r="128" spans="1:14" s="180" customFormat="1" ht="39.6" customHeight="1" x14ac:dyDescent="0.2">
      <c r="A128" s="183" t="s">
        <v>104</v>
      </c>
      <c r="B128" s="243" t="s">
        <v>105</v>
      </c>
      <c r="C128" s="243"/>
      <c r="D128" s="243"/>
      <c r="E128" s="243"/>
      <c r="F128" s="243"/>
      <c r="G128" s="177"/>
      <c r="I128" s="177"/>
      <c r="M128" s="184"/>
    </row>
  </sheetData>
  <mergeCells count="4">
    <mergeCell ref="A2:N2"/>
    <mergeCell ref="K12:L12"/>
    <mergeCell ref="C101:C105"/>
    <mergeCell ref="B128:F128"/>
  </mergeCells>
  <pageMargins left="0.23622047244094491" right="0.23622047244094491" top="0.74803149606299213" bottom="0.74803149606299213" header="0.31496062992125984" footer="0.31496062992125984"/>
  <pageSetup paperSize="9" scale="27"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C3DD7-CC1E-4105-AFF1-10DF10243670}">
  <sheetPr>
    <tabColor theme="7" tint="0.39997558519241921"/>
  </sheetPr>
  <dimension ref="A2:P73"/>
  <sheetViews>
    <sheetView tabSelected="1" topLeftCell="B1" zoomScale="90" zoomScaleNormal="90" workbookViewId="0">
      <selection activeCell="R29" sqref="R29"/>
    </sheetView>
  </sheetViews>
  <sheetFormatPr defaultColWidth="9.109375" defaultRowHeight="13.2" x14ac:dyDescent="0.25"/>
  <cols>
    <col min="1" max="1" width="3.109375" style="1" customWidth="1"/>
    <col min="2" max="2" width="38.5546875" style="1" bestFit="1" customWidth="1"/>
    <col min="3" max="3" width="17.6640625" style="1" customWidth="1"/>
    <col min="4" max="4" width="8.88671875" style="1" bestFit="1" customWidth="1"/>
    <col min="5" max="5" width="2.6640625" style="1" customWidth="1"/>
    <col min="6" max="6" width="12" style="1" customWidth="1"/>
    <col min="7" max="7" width="3.6640625" style="1" customWidth="1"/>
    <col min="8" max="8" width="11.88671875" style="1" customWidth="1"/>
    <col min="9" max="9" width="3.6640625" style="1" customWidth="1"/>
    <col min="10" max="10" width="2.6640625" style="1" customWidth="1"/>
    <col min="11" max="11" width="11.88671875" style="1" customWidth="1"/>
    <col min="12" max="12" width="3.6640625" style="1" customWidth="1"/>
    <col min="13" max="13" width="11.6640625" style="1" customWidth="1"/>
    <col min="14" max="14" width="6.44140625" style="1" customWidth="1"/>
    <col min="15" max="16384" width="9.109375" style="1"/>
  </cols>
  <sheetData>
    <row r="2" spans="1:16" s="128" customFormat="1" ht="14.4" x14ac:dyDescent="0.3">
      <c r="B2" s="238" t="s">
        <v>106</v>
      </c>
      <c r="C2" s="238"/>
      <c r="D2" s="244"/>
      <c r="E2" s="244"/>
      <c r="F2" s="244"/>
      <c r="G2" s="244"/>
      <c r="H2" s="244"/>
      <c r="I2" s="244"/>
      <c r="J2" s="244"/>
      <c r="K2" s="244"/>
      <c r="L2" s="244"/>
      <c r="M2" s="244"/>
    </row>
    <row r="4" spans="1:16" s="15" customFormat="1" ht="12" x14ac:dyDescent="0.25">
      <c r="B4" s="208" t="s">
        <v>8</v>
      </c>
      <c r="C4" s="209"/>
      <c r="D4" s="209"/>
      <c r="E4" s="209"/>
      <c r="F4" s="209"/>
      <c r="G4" s="210"/>
      <c r="H4" s="211"/>
      <c r="I4" s="212"/>
      <c r="J4" s="211"/>
      <c r="K4" s="212"/>
      <c r="L4" s="212"/>
      <c r="M4" s="213"/>
      <c r="N4" s="65"/>
    </row>
    <row r="5" spans="1:16" s="4" customFormat="1" ht="14.4" x14ac:dyDescent="0.3">
      <c r="B5" s="4" t="s">
        <v>107</v>
      </c>
      <c r="C5" s="218"/>
      <c r="H5" s="219"/>
      <c r="I5" s="219"/>
      <c r="J5" s="219"/>
      <c r="K5" s="219"/>
      <c r="L5" s="219"/>
      <c r="M5" s="219"/>
      <c r="N5" s="219"/>
      <c r="O5" s="219"/>
      <c r="P5" s="219"/>
    </row>
    <row r="6" spans="1:16" ht="14.4" x14ac:dyDescent="0.3">
      <c r="C6" s="169"/>
      <c r="H6"/>
      <c r="I6"/>
      <c r="J6"/>
      <c r="K6"/>
      <c r="L6"/>
      <c r="M6"/>
      <c r="N6"/>
      <c r="O6"/>
      <c r="P6"/>
    </row>
    <row r="7" spans="1:16" s="130" customFormat="1" x14ac:dyDescent="0.25">
      <c r="A7" s="1"/>
      <c r="B7" s="131" t="s">
        <v>108</v>
      </c>
      <c r="C7" s="131"/>
      <c r="D7" s="131"/>
      <c r="E7" s="247" t="s">
        <v>109</v>
      </c>
      <c r="F7" s="248"/>
      <c r="G7" s="248"/>
      <c r="H7" s="248"/>
      <c r="I7" s="248"/>
      <c r="J7" s="132"/>
      <c r="K7" s="148" t="s">
        <v>110</v>
      </c>
      <c r="L7" s="148"/>
      <c r="M7" s="132"/>
    </row>
    <row r="8" spans="1:16" ht="14.4" x14ac:dyDescent="0.3">
      <c r="A8" s="130"/>
      <c r="B8"/>
      <c r="C8"/>
      <c r="D8"/>
      <c r="E8"/>
      <c r="F8"/>
      <c r="G8"/>
      <c r="H8"/>
      <c r="I8"/>
      <c r="J8"/>
      <c r="K8"/>
      <c r="L8"/>
      <c r="M8"/>
      <c r="N8"/>
      <c r="O8"/>
    </row>
    <row r="9" spans="1:16" ht="14.4" x14ac:dyDescent="0.3">
      <c r="B9" s="99" t="s">
        <v>111</v>
      </c>
      <c r="C9" s="99"/>
      <c r="D9" s="99"/>
      <c r="E9" s="99" t="s">
        <v>112</v>
      </c>
      <c r="F9" s="99"/>
      <c r="G9" s="99"/>
      <c r="H9" s="99"/>
      <c r="I9" s="99"/>
      <c r="J9" s="99"/>
      <c r="K9" s="151" t="s">
        <v>113</v>
      </c>
      <c r="L9" s="150"/>
      <c r="M9" s="99"/>
      <c r="O9"/>
    </row>
    <row r="10" spans="1:16" x14ac:dyDescent="0.25">
      <c r="A10" s="2" t="s">
        <v>114</v>
      </c>
      <c r="B10" s="99" t="s">
        <v>111</v>
      </c>
      <c r="C10" s="99"/>
      <c r="D10" s="99"/>
      <c r="E10" s="99" t="s">
        <v>115</v>
      </c>
      <c r="F10" s="99"/>
      <c r="G10" s="99"/>
      <c r="H10" s="99"/>
      <c r="I10" s="99"/>
      <c r="J10" s="99"/>
      <c r="K10" s="151" t="s">
        <v>113</v>
      </c>
      <c r="L10" s="150"/>
      <c r="M10" s="99"/>
    </row>
    <row r="11" spans="1:16" ht="14.4" x14ac:dyDescent="0.3">
      <c r="A11" s="2" t="s">
        <v>116</v>
      </c>
      <c r="B11" s="249"/>
      <c r="C11" s="249"/>
      <c r="D11" s="249"/>
      <c r="E11" s="249"/>
      <c r="F11" s="250"/>
      <c r="G11" s="250"/>
      <c r="H11" s="250"/>
      <c r="I11" s="250"/>
      <c r="J11" s="250"/>
      <c r="K11" s="250"/>
      <c r="L11" s="250"/>
    </row>
    <row r="12" spans="1:16" s="130" customFormat="1" x14ac:dyDescent="0.25">
      <c r="A12" s="1"/>
      <c r="B12" s="131" t="s">
        <v>117</v>
      </c>
      <c r="C12" s="131"/>
      <c r="D12" s="131"/>
      <c r="E12" s="133" t="s">
        <v>114</v>
      </c>
      <c r="F12" s="245" t="s">
        <v>118</v>
      </c>
      <c r="G12" s="245"/>
      <c r="H12" s="246"/>
      <c r="I12" s="132"/>
      <c r="J12" s="131" t="s">
        <v>116</v>
      </c>
      <c r="K12" s="245" t="s">
        <v>119</v>
      </c>
      <c r="L12" s="246"/>
      <c r="M12" s="246"/>
      <c r="N12" s="134"/>
    </row>
    <row r="13" spans="1:16" ht="14.4" x14ac:dyDescent="0.3">
      <c r="A13" s="130"/>
      <c r="E13" s="10"/>
      <c r="F13" s="10"/>
      <c r="G13" s="10"/>
      <c r="H13"/>
      <c r="I13"/>
      <c r="J13" s="10"/>
      <c r="K13" s="10"/>
      <c r="L13" s="10"/>
      <c r="M13"/>
      <c r="N13" s="4"/>
    </row>
    <row r="14" spans="1:16" x14ac:dyDescent="0.25">
      <c r="B14" s="1" t="s">
        <v>120</v>
      </c>
      <c r="C14" s="2"/>
      <c r="E14" s="100" t="s">
        <v>121</v>
      </c>
      <c r="F14" s="214"/>
      <c r="G14" s="11"/>
      <c r="J14" s="100" t="s">
        <v>121</v>
      </c>
      <c r="K14" s="214"/>
      <c r="L14" s="11"/>
    </row>
    <row r="15" spans="1:16" x14ac:dyDescent="0.25">
      <c r="C15" s="2"/>
      <c r="E15" s="2"/>
      <c r="F15" s="11"/>
      <c r="G15" s="11"/>
      <c r="J15" s="2"/>
      <c r="K15" s="11"/>
      <c r="L15" s="11"/>
    </row>
    <row r="16" spans="1:16" x14ac:dyDescent="0.25">
      <c r="C16" s="2" t="s">
        <v>122</v>
      </c>
      <c r="E16" s="225" t="s">
        <v>123</v>
      </c>
      <c r="F16" s="226"/>
      <c r="G16" s="227" t="s">
        <v>121</v>
      </c>
      <c r="H16" s="228">
        <f>F14</f>
        <v>0</v>
      </c>
      <c r="I16" s="101"/>
      <c r="J16" s="225" t="s">
        <v>123</v>
      </c>
      <c r="K16" s="226"/>
      <c r="L16" s="227" t="s">
        <v>121</v>
      </c>
      <c r="M16" s="228">
        <f>K14</f>
        <v>0</v>
      </c>
    </row>
    <row r="17" spans="2:14" x14ac:dyDescent="0.25">
      <c r="B17" s="4"/>
      <c r="C17" s="166">
        <v>255</v>
      </c>
      <c r="D17" s="4"/>
      <c r="E17" s="2"/>
      <c r="J17" s="2"/>
      <c r="N17" s="11"/>
    </row>
    <row r="18" spans="2:14" x14ac:dyDescent="0.25">
      <c r="B18" s="1" t="s">
        <v>124</v>
      </c>
      <c r="C18" s="215"/>
      <c r="D18" s="49">
        <f>C18/$C$23</f>
        <v>0</v>
      </c>
      <c r="E18" s="100" t="s">
        <v>121</v>
      </c>
      <c r="F18" s="102">
        <f>H16*$D$18</f>
        <v>0</v>
      </c>
      <c r="G18" s="11"/>
      <c r="J18" s="100" t="s">
        <v>121</v>
      </c>
      <c r="K18" s="102">
        <f>M16*$D$18</f>
        <v>0</v>
      </c>
      <c r="L18" s="11"/>
      <c r="N18" s="11"/>
    </row>
    <row r="19" spans="2:14" x14ac:dyDescent="0.25">
      <c r="B19" s="1" t="s">
        <v>125</v>
      </c>
      <c r="C19" s="215"/>
      <c r="D19" s="49">
        <f t="shared" ref="D19:D21" si="0">C19/$C$23</f>
        <v>0</v>
      </c>
      <c r="E19" s="100" t="s">
        <v>121</v>
      </c>
      <c r="F19" s="102">
        <f>H16*$D$19</f>
        <v>0</v>
      </c>
      <c r="G19" s="11"/>
      <c r="J19" s="100" t="s">
        <v>121</v>
      </c>
      <c r="K19" s="102">
        <f>M16*$D$19</f>
        <v>0</v>
      </c>
      <c r="L19" s="11"/>
    </row>
    <row r="20" spans="2:14" x14ac:dyDescent="0.25">
      <c r="B20" s="1" t="s">
        <v>126</v>
      </c>
      <c r="C20" s="215"/>
      <c r="D20" s="49">
        <f t="shared" si="0"/>
        <v>0</v>
      </c>
      <c r="E20" s="100" t="s">
        <v>121</v>
      </c>
      <c r="F20" s="102">
        <f>H16*$D$20</f>
        <v>0</v>
      </c>
      <c r="G20" s="11"/>
      <c r="J20" s="100" t="s">
        <v>121</v>
      </c>
      <c r="K20" s="102">
        <f>M16*$D$20</f>
        <v>0</v>
      </c>
      <c r="L20" s="11"/>
    </row>
    <row r="21" spans="2:14" x14ac:dyDescent="0.25">
      <c r="B21" s="1" t="s">
        <v>127</v>
      </c>
      <c r="C21" s="215"/>
      <c r="D21" s="49">
        <f t="shared" si="0"/>
        <v>0</v>
      </c>
      <c r="E21" s="100" t="s">
        <v>121</v>
      </c>
      <c r="F21" s="102">
        <f>H16*$D$21</f>
        <v>0</v>
      </c>
      <c r="G21" s="11"/>
      <c r="J21" s="100" t="s">
        <v>121</v>
      </c>
      <c r="K21" s="102">
        <f>M16*$D$21</f>
        <v>0</v>
      </c>
      <c r="L21" s="11"/>
    </row>
    <row r="22" spans="2:14" x14ac:dyDescent="0.25">
      <c r="B22" s="1" t="s">
        <v>128</v>
      </c>
      <c r="C22" s="215"/>
      <c r="E22" s="100" t="s">
        <v>121</v>
      </c>
      <c r="F22" s="102">
        <f>H16*$D$22</f>
        <v>0</v>
      </c>
      <c r="G22" s="11"/>
      <c r="J22" s="100" t="s">
        <v>121</v>
      </c>
      <c r="K22" s="102">
        <f>M16*$D$22</f>
        <v>0</v>
      </c>
      <c r="L22" s="11"/>
    </row>
    <row r="23" spans="2:14" x14ac:dyDescent="0.25">
      <c r="C23" s="167">
        <f>C17-C18-C19-C20-C21-C22</f>
        <v>255</v>
      </c>
      <c r="D23" s="103"/>
      <c r="E23" s="2"/>
      <c r="F23" s="11"/>
      <c r="G23" s="11"/>
      <c r="J23" s="2"/>
      <c r="K23" s="11"/>
      <c r="L23" s="11"/>
    </row>
    <row r="24" spans="2:14" x14ac:dyDescent="0.25">
      <c r="C24" s="2"/>
      <c r="D24" s="49"/>
      <c r="E24" s="225" t="s">
        <v>129</v>
      </c>
      <c r="F24" s="226"/>
      <c r="G24" s="227" t="s">
        <v>121</v>
      </c>
      <c r="H24" s="228">
        <f>SUM(F18:F22)</f>
        <v>0</v>
      </c>
      <c r="I24" s="101"/>
      <c r="J24" s="225" t="s">
        <v>129</v>
      </c>
      <c r="K24" s="226"/>
      <c r="L24" s="227" t="s">
        <v>121</v>
      </c>
      <c r="M24" s="228">
        <f>SUM(K18:K22)</f>
        <v>0</v>
      </c>
    </row>
    <row r="25" spans="2:14" x14ac:dyDescent="0.25">
      <c r="B25" s="4"/>
      <c r="C25" s="10"/>
      <c r="D25" s="104"/>
      <c r="E25" s="2"/>
      <c r="J25" s="2"/>
      <c r="N25" s="11"/>
    </row>
    <row r="26" spans="2:14" x14ac:dyDescent="0.25">
      <c r="B26" s="1" t="s">
        <v>130</v>
      </c>
      <c r="C26" s="2"/>
      <c r="D26" s="216"/>
      <c r="E26" s="100" t="s">
        <v>121</v>
      </c>
      <c r="F26" s="102">
        <f>(H$16+H$24)*$D26</f>
        <v>0</v>
      </c>
      <c r="G26" s="11"/>
      <c r="J26" s="100" t="s">
        <v>121</v>
      </c>
      <c r="K26" s="102">
        <f>(M$16+M$24)*$D26</f>
        <v>0</v>
      </c>
      <c r="L26" s="11"/>
      <c r="N26" s="11"/>
    </row>
    <row r="27" spans="2:14" x14ac:dyDescent="0.25">
      <c r="B27" s="1" t="s">
        <v>131</v>
      </c>
      <c r="C27" s="2"/>
      <c r="D27" s="216"/>
      <c r="E27" s="100" t="s">
        <v>121</v>
      </c>
      <c r="F27" s="102">
        <f>(H$16+H$24)*$D27</f>
        <v>0</v>
      </c>
      <c r="J27" s="100" t="s">
        <v>121</v>
      </c>
      <c r="K27" s="102">
        <f>(M$16+M$24)*$D27</f>
        <v>0</v>
      </c>
    </row>
    <row r="28" spans="2:14" x14ac:dyDescent="0.25">
      <c r="C28" s="2"/>
      <c r="D28" s="49"/>
      <c r="E28" s="2"/>
      <c r="F28" s="11"/>
      <c r="J28" s="2"/>
      <c r="K28" s="11"/>
    </row>
    <row r="29" spans="2:14" x14ac:dyDescent="0.25">
      <c r="C29" s="2"/>
      <c r="D29" s="49"/>
      <c r="E29" s="225" t="s">
        <v>123</v>
      </c>
      <c r="F29" s="226"/>
      <c r="G29" s="227" t="s">
        <v>121</v>
      </c>
      <c r="H29" s="228">
        <f>SUM(F26:F27)</f>
        <v>0</v>
      </c>
      <c r="I29" s="101"/>
      <c r="J29" s="225" t="s">
        <v>123</v>
      </c>
      <c r="K29" s="226"/>
      <c r="L29" s="227" t="s">
        <v>121</v>
      </c>
      <c r="M29" s="228">
        <f>SUM(K26:K27)</f>
        <v>0</v>
      </c>
      <c r="N29" s="11"/>
    </row>
    <row r="30" spans="2:14" x14ac:dyDescent="0.25">
      <c r="B30" s="4"/>
      <c r="C30" s="10"/>
      <c r="D30" s="104"/>
      <c r="E30" s="2"/>
      <c r="J30" s="2"/>
      <c r="N30" s="11"/>
    </row>
    <row r="31" spans="2:14" x14ac:dyDescent="0.25">
      <c r="B31" s="1" t="s">
        <v>132</v>
      </c>
      <c r="C31" s="2"/>
      <c r="D31" s="216"/>
      <c r="E31" s="100" t="s">
        <v>121</v>
      </c>
      <c r="F31" s="102">
        <f>(H$16+H$24+H$29)*$D31</f>
        <v>0</v>
      </c>
      <c r="J31" s="100" t="s">
        <v>121</v>
      </c>
      <c r="K31" s="102">
        <f>(M$16+M$24+M$29)*$D31</f>
        <v>0</v>
      </c>
    </row>
    <row r="32" spans="2:14" x14ac:dyDescent="0.25">
      <c r="B32" s="1" t="s">
        <v>133</v>
      </c>
      <c r="C32" s="2"/>
      <c r="D32" s="216"/>
      <c r="E32" s="100" t="s">
        <v>121</v>
      </c>
      <c r="F32" s="102">
        <f t="shared" ref="F32:F38" si="1">(H$16+H$24+H$29)*$D32</f>
        <v>0</v>
      </c>
      <c r="J32" s="100" t="s">
        <v>121</v>
      </c>
      <c r="K32" s="102">
        <f t="shared" ref="K32:K38" si="2">(M$16+M$24+M$29)*$D32</f>
        <v>0</v>
      </c>
    </row>
    <row r="33" spans="2:14" x14ac:dyDescent="0.25">
      <c r="B33" s="1" t="s">
        <v>134</v>
      </c>
      <c r="C33" s="2"/>
      <c r="D33" s="216"/>
      <c r="E33" s="100" t="s">
        <v>121</v>
      </c>
      <c r="F33" s="102">
        <f t="shared" si="1"/>
        <v>0</v>
      </c>
      <c r="J33" s="100" t="s">
        <v>121</v>
      </c>
      <c r="K33" s="102">
        <f t="shared" si="2"/>
        <v>0</v>
      </c>
    </row>
    <row r="34" spans="2:14" x14ac:dyDescent="0.25">
      <c r="B34" s="1" t="s">
        <v>135</v>
      </c>
      <c r="C34" s="2"/>
      <c r="D34" s="216"/>
      <c r="E34" s="100" t="s">
        <v>121</v>
      </c>
      <c r="F34" s="102">
        <f t="shared" si="1"/>
        <v>0</v>
      </c>
      <c r="J34" s="100" t="s">
        <v>121</v>
      </c>
      <c r="K34" s="102">
        <f t="shared" si="2"/>
        <v>0</v>
      </c>
    </row>
    <row r="35" spans="2:14" x14ac:dyDescent="0.25">
      <c r="B35" s="1" t="s">
        <v>136</v>
      </c>
      <c r="C35" s="2"/>
      <c r="D35" s="216"/>
      <c r="E35" s="100" t="s">
        <v>121</v>
      </c>
      <c r="F35" s="102">
        <f t="shared" si="1"/>
        <v>0</v>
      </c>
      <c r="J35" s="100" t="s">
        <v>121</v>
      </c>
      <c r="K35" s="102">
        <f t="shared" si="2"/>
        <v>0</v>
      </c>
    </row>
    <row r="36" spans="2:14" x14ac:dyDescent="0.25">
      <c r="B36" s="1" t="s">
        <v>137</v>
      </c>
      <c r="C36" s="2"/>
      <c r="D36" s="216"/>
      <c r="E36" s="100" t="s">
        <v>121</v>
      </c>
      <c r="F36" s="102">
        <f t="shared" si="1"/>
        <v>0</v>
      </c>
      <c r="J36" s="100" t="s">
        <v>121</v>
      </c>
      <c r="K36" s="102">
        <f t="shared" si="2"/>
        <v>0</v>
      </c>
    </row>
    <row r="37" spans="2:14" x14ac:dyDescent="0.25">
      <c r="B37" s="1" t="s">
        <v>138</v>
      </c>
      <c r="C37" s="2"/>
      <c r="D37" s="216"/>
      <c r="E37" s="100" t="s">
        <v>121</v>
      </c>
      <c r="F37" s="102">
        <f t="shared" si="1"/>
        <v>0</v>
      </c>
      <c r="J37" s="100" t="s">
        <v>121</v>
      </c>
      <c r="K37" s="102">
        <f t="shared" si="2"/>
        <v>0</v>
      </c>
    </row>
    <row r="38" spans="2:14" x14ac:dyDescent="0.25">
      <c r="B38" s="1" t="s">
        <v>139</v>
      </c>
      <c r="C38" s="2"/>
      <c r="D38" s="216"/>
      <c r="E38" s="100" t="s">
        <v>121</v>
      </c>
      <c r="F38" s="102">
        <f t="shared" si="1"/>
        <v>0</v>
      </c>
      <c r="J38" s="100" t="s">
        <v>121</v>
      </c>
      <c r="K38" s="102">
        <f t="shared" si="2"/>
        <v>0</v>
      </c>
    </row>
    <row r="39" spans="2:14" x14ac:dyDescent="0.25">
      <c r="C39" s="2"/>
      <c r="D39" s="49"/>
      <c r="E39" s="2"/>
      <c r="F39" s="11"/>
      <c r="J39" s="2"/>
      <c r="K39" s="11"/>
    </row>
    <row r="40" spans="2:14" x14ac:dyDescent="0.25">
      <c r="C40" s="2"/>
      <c r="D40" s="49"/>
      <c r="E40" s="225" t="s">
        <v>123</v>
      </c>
      <c r="F40" s="226"/>
      <c r="G40" s="227" t="s">
        <v>121</v>
      </c>
      <c r="H40" s="228">
        <f>SUM(F31:F38)</f>
        <v>0</v>
      </c>
      <c r="I40" s="101"/>
      <c r="J40" s="225" t="s">
        <v>123</v>
      </c>
      <c r="K40" s="226"/>
      <c r="L40" s="227" t="s">
        <v>121</v>
      </c>
      <c r="M40" s="228">
        <f>SUM(K31:K38)</f>
        <v>0</v>
      </c>
      <c r="N40" s="11"/>
    </row>
    <row r="41" spans="2:14" x14ac:dyDescent="0.25">
      <c r="B41" s="4"/>
      <c r="C41" s="10"/>
      <c r="D41" s="104"/>
      <c r="E41" s="2"/>
      <c r="J41" s="2"/>
      <c r="N41" s="11"/>
    </row>
    <row r="42" spans="2:14" x14ac:dyDescent="0.25">
      <c r="B42" s="4" t="s">
        <v>140</v>
      </c>
      <c r="C42" s="2"/>
      <c r="D42" s="49"/>
      <c r="E42" s="225" t="s">
        <v>140</v>
      </c>
      <c r="F42" s="226"/>
      <c r="G42" s="227" t="s">
        <v>121</v>
      </c>
      <c r="H42" s="228">
        <f>H16+H24+H29+H40</f>
        <v>0</v>
      </c>
      <c r="J42" s="225" t="s">
        <v>140</v>
      </c>
      <c r="K42" s="226"/>
      <c r="L42" s="227" t="s">
        <v>121</v>
      </c>
      <c r="M42" s="228">
        <f>M16+M24+M29+M40</f>
        <v>0</v>
      </c>
    </row>
    <row r="43" spans="2:14" x14ac:dyDescent="0.25">
      <c r="B43" s="4"/>
      <c r="C43" s="10"/>
      <c r="D43" s="104"/>
      <c r="E43" s="2"/>
      <c r="I43" s="101"/>
      <c r="J43" s="2"/>
    </row>
    <row r="44" spans="2:14" x14ac:dyDescent="0.25">
      <c r="B44" s="1" t="s">
        <v>141</v>
      </c>
      <c r="C44" s="2"/>
      <c r="D44" s="49"/>
      <c r="E44" s="100" t="s">
        <v>121</v>
      </c>
      <c r="F44" s="217">
        <v>0</v>
      </c>
      <c r="J44" s="100" t="s">
        <v>121</v>
      </c>
      <c r="K44" s="217">
        <v>0</v>
      </c>
    </row>
    <row r="45" spans="2:14" x14ac:dyDescent="0.25">
      <c r="B45" s="1" t="s">
        <v>142</v>
      </c>
      <c r="C45" s="2"/>
      <c r="D45" s="49"/>
      <c r="E45" s="100" t="s">
        <v>121</v>
      </c>
      <c r="F45" s="217">
        <v>0</v>
      </c>
      <c r="J45" s="100" t="s">
        <v>121</v>
      </c>
      <c r="K45" s="217">
        <v>0</v>
      </c>
      <c r="N45" s="11"/>
    </row>
    <row r="46" spans="2:14" x14ac:dyDescent="0.25">
      <c r="C46" s="2"/>
      <c r="D46" s="49"/>
      <c r="E46" s="2"/>
      <c r="F46" s="11"/>
      <c r="J46" s="2"/>
      <c r="K46" s="11"/>
      <c r="N46" s="11"/>
    </row>
    <row r="47" spans="2:14" x14ac:dyDescent="0.25">
      <c r="C47" s="2"/>
      <c r="D47" s="49"/>
      <c r="E47" s="225" t="s">
        <v>123</v>
      </c>
      <c r="F47" s="226"/>
      <c r="G47" s="227" t="s">
        <v>121</v>
      </c>
      <c r="H47" s="228">
        <f>SUM(F44:F45)</f>
        <v>0</v>
      </c>
      <c r="I47" s="101"/>
      <c r="J47" s="225" t="s">
        <v>123</v>
      </c>
      <c r="K47" s="226"/>
      <c r="L47" s="227" t="s">
        <v>121</v>
      </c>
      <c r="M47" s="228">
        <f>SUM(K44:K45)</f>
        <v>0</v>
      </c>
    </row>
    <row r="48" spans="2:14" x14ac:dyDescent="0.25">
      <c r="B48" s="4"/>
      <c r="C48" s="10"/>
      <c r="D48" s="104"/>
      <c r="E48" s="2"/>
      <c r="J48" s="2"/>
    </row>
    <row r="49" spans="1:14" x14ac:dyDescent="0.25">
      <c r="B49" s="1" t="s">
        <v>143</v>
      </c>
      <c r="C49" s="2"/>
      <c r="D49" s="216"/>
      <c r="E49" s="100" t="s">
        <v>121</v>
      </c>
      <c r="F49" s="102">
        <f t="shared" ref="F49:F56" si="3">(H$47+H$42)*$D49</f>
        <v>0</v>
      </c>
      <c r="G49" s="11"/>
      <c r="J49" s="100" t="s">
        <v>121</v>
      </c>
      <c r="K49" s="102">
        <f t="shared" ref="K49:K56" si="4">(M$47+M$42)*$D49</f>
        <v>0</v>
      </c>
      <c r="L49" s="11"/>
    </row>
    <row r="50" spans="1:14" x14ac:dyDescent="0.25">
      <c r="B50" s="1" t="s">
        <v>144</v>
      </c>
      <c r="C50" s="2"/>
      <c r="D50" s="216"/>
      <c r="E50" s="100" t="s">
        <v>121</v>
      </c>
      <c r="F50" s="102">
        <f t="shared" si="3"/>
        <v>0</v>
      </c>
      <c r="G50" s="11"/>
      <c r="J50" s="100" t="s">
        <v>121</v>
      </c>
      <c r="K50" s="102">
        <f t="shared" si="4"/>
        <v>0</v>
      </c>
      <c r="L50" s="11"/>
    </row>
    <row r="51" spans="1:14" x14ac:dyDescent="0.25">
      <c r="B51" s="1" t="s">
        <v>145</v>
      </c>
      <c r="C51" s="2"/>
      <c r="D51" s="216"/>
      <c r="E51" s="100" t="s">
        <v>121</v>
      </c>
      <c r="F51" s="102">
        <f t="shared" si="3"/>
        <v>0</v>
      </c>
      <c r="G51" s="11"/>
      <c r="J51" s="100" t="s">
        <v>121</v>
      </c>
      <c r="K51" s="102">
        <f t="shared" si="4"/>
        <v>0</v>
      </c>
      <c r="L51" s="11"/>
    </row>
    <row r="52" spans="1:14" x14ac:dyDescent="0.25">
      <c r="B52" s="1" t="s">
        <v>146</v>
      </c>
      <c r="C52" s="2"/>
      <c r="D52" s="216"/>
      <c r="E52" s="100" t="s">
        <v>121</v>
      </c>
      <c r="F52" s="102">
        <f t="shared" si="3"/>
        <v>0</v>
      </c>
      <c r="G52" s="11"/>
      <c r="J52" s="100" t="s">
        <v>121</v>
      </c>
      <c r="K52" s="102">
        <f t="shared" si="4"/>
        <v>0</v>
      </c>
      <c r="L52" s="11"/>
    </row>
    <row r="53" spans="1:14" x14ac:dyDescent="0.25">
      <c r="B53" s="1" t="s">
        <v>147</v>
      </c>
      <c r="C53" s="2"/>
      <c r="D53" s="216"/>
      <c r="E53" s="100" t="s">
        <v>121</v>
      </c>
      <c r="F53" s="102">
        <f t="shared" si="3"/>
        <v>0</v>
      </c>
      <c r="G53" s="11"/>
      <c r="J53" s="100" t="s">
        <v>121</v>
      </c>
      <c r="K53" s="102">
        <f t="shared" si="4"/>
        <v>0</v>
      </c>
      <c r="L53" s="11"/>
    </row>
    <row r="54" spans="1:14" x14ac:dyDescent="0.25">
      <c r="B54" s="1" t="s">
        <v>148</v>
      </c>
      <c r="C54" s="2"/>
      <c r="D54" s="216"/>
      <c r="E54" s="100" t="s">
        <v>121</v>
      </c>
      <c r="F54" s="102">
        <f t="shared" si="3"/>
        <v>0</v>
      </c>
      <c r="G54" s="11"/>
      <c r="J54" s="100" t="s">
        <v>121</v>
      </c>
      <c r="K54" s="102">
        <f t="shared" si="4"/>
        <v>0</v>
      </c>
      <c r="L54" s="11"/>
    </row>
    <row r="55" spans="1:14" x14ac:dyDescent="0.25">
      <c r="B55" s="1" t="s">
        <v>149</v>
      </c>
      <c r="C55" s="2"/>
      <c r="D55" s="216"/>
      <c r="E55" s="100" t="s">
        <v>121</v>
      </c>
      <c r="F55" s="102">
        <f t="shared" si="3"/>
        <v>0</v>
      </c>
      <c r="G55" s="11"/>
      <c r="J55" s="100" t="s">
        <v>121</v>
      </c>
      <c r="K55" s="102">
        <f t="shared" si="4"/>
        <v>0</v>
      </c>
      <c r="L55" s="11"/>
    </row>
    <row r="56" spans="1:14" x14ac:dyDescent="0.25">
      <c r="B56" s="1" t="s">
        <v>150</v>
      </c>
      <c r="C56" s="2"/>
      <c r="D56" s="216"/>
      <c r="E56" s="100" t="s">
        <v>121</v>
      </c>
      <c r="F56" s="102">
        <f t="shared" si="3"/>
        <v>0</v>
      </c>
      <c r="G56" s="11"/>
      <c r="J56" s="100" t="s">
        <v>121</v>
      </c>
      <c r="K56" s="102">
        <f t="shared" si="4"/>
        <v>0</v>
      </c>
      <c r="L56" s="11"/>
      <c r="N56" s="11"/>
    </row>
    <row r="57" spans="1:14" x14ac:dyDescent="0.25">
      <c r="C57" s="2"/>
      <c r="D57" s="49"/>
      <c r="E57" s="2"/>
      <c r="F57" s="11"/>
      <c r="G57" s="11"/>
      <c r="J57" s="2"/>
      <c r="K57" s="11"/>
      <c r="L57" s="11"/>
      <c r="N57" s="11"/>
    </row>
    <row r="58" spans="1:14" x14ac:dyDescent="0.25">
      <c r="C58" s="2"/>
      <c r="D58" s="49"/>
      <c r="E58" s="162" t="s">
        <v>123</v>
      </c>
      <c r="F58" s="163"/>
      <c r="G58" s="164" t="s">
        <v>121</v>
      </c>
      <c r="H58" s="165">
        <f>SUM(F49:F56)</f>
        <v>0</v>
      </c>
      <c r="I58" s="101"/>
      <c r="J58" s="162" t="s">
        <v>123</v>
      </c>
      <c r="K58" s="163"/>
      <c r="L58" s="164" t="s">
        <v>121</v>
      </c>
      <c r="M58" s="165">
        <f>SUM(K49:K56)</f>
        <v>0</v>
      </c>
    </row>
    <row r="59" spans="1:14" x14ac:dyDescent="0.25">
      <c r="C59" s="2"/>
      <c r="D59" s="49"/>
      <c r="E59" s="52"/>
      <c r="F59" s="53"/>
      <c r="G59" s="54"/>
      <c r="H59" s="55"/>
      <c r="I59" s="52"/>
      <c r="J59" s="52"/>
      <c r="K59" s="53"/>
      <c r="L59" s="54"/>
      <c r="M59" s="55"/>
    </row>
    <row r="60" spans="1:14" x14ac:dyDescent="0.25">
      <c r="B60" s="1" t="s">
        <v>151</v>
      </c>
      <c r="C60" s="2"/>
      <c r="D60" s="216"/>
      <c r="E60" s="100" t="s">
        <v>121</v>
      </c>
      <c r="F60" s="102">
        <f>((H$58+H$47+H$42)/(100%-$D60))*$D60</f>
        <v>0</v>
      </c>
      <c r="J60" s="100" t="s">
        <v>121</v>
      </c>
      <c r="K60" s="102">
        <f>((M$58+M$47+M$42)/(100%-$D60))*$D60</f>
        <v>0</v>
      </c>
      <c r="N60" s="11"/>
    </row>
    <row r="61" spans="1:14" x14ac:dyDescent="0.25">
      <c r="C61" s="2"/>
      <c r="N61" s="11"/>
    </row>
    <row r="62" spans="1:14" x14ac:dyDescent="0.25">
      <c r="C62" s="2"/>
      <c r="E62" s="162" t="s">
        <v>123</v>
      </c>
      <c r="F62" s="163"/>
      <c r="G62" s="164" t="s">
        <v>121</v>
      </c>
      <c r="H62" s="165">
        <f>F60</f>
        <v>0</v>
      </c>
      <c r="I62" s="101"/>
      <c r="J62" s="162" t="s">
        <v>123</v>
      </c>
      <c r="K62" s="163"/>
      <c r="L62" s="164" t="s">
        <v>121</v>
      </c>
      <c r="M62" s="165">
        <f>K60</f>
        <v>0</v>
      </c>
      <c r="N62" s="11"/>
    </row>
    <row r="63" spans="1:14" x14ac:dyDescent="0.25">
      <c r="C63" s="2"/>
      <c r="E63" s="4"/>
      <c r="G63" s="2"/>
      <c r="H63" s="105"/>
      <c r="J63" s="4"/>
      <c r="L63" s="2"/>
      <c r="M63" s="105"/>
      <c r="N63" s="11"/>
    </row>
    <row r="64" spans="1:14" s="185" customFormat="1" x14ac:dyDescent="0.25">
      <c r="A64" s="1"/>
      <c r="B64" s="185" t="s">
        <v>152</v>
      </c>
      <c r="C64" s="186"/>
      <c r="D64" s="187"/>
      <c r="E64" s="188"/>
      <c r="F64" s="188"/>
      <c r="G64" s="186"/>
      <c r="H64" s="189"/>
      <c r="J64" s="188"/>
      <c r="K64" s="188"/>
      <c r="L64" s="186"/>
      <c r="M64" s="189"/>
      <c r="N64" s="190"/>
    </row>
    <row r="65" spans="1:14" s="185" customFormat="1" x14ac:dyDescent="0.25">
      <c r="B65" s="185" t="s">
        <v>153</v>
      </c>
      <c r="C65" s="186"/>
      <c r="D65" s="187"/>
      <c r="E65" s="188"/>
      <c r="F65" s="188"/>
      <c r="G65" s="186"/>
      <c r="H65" s="189"/>
      <c r="J65" s="188"/>
      <c r="K65" s="188"/>
      <c r="L65" s="186"/>
      <c r="M65" s="189"/>
      <c r="N65" s="190"/>
    </row>
    <row r="66" spans="1:14" x14ac:dyDescent="0.25">
      <c r="A66" s="185"/>
      <c r="B66" s="4"/>
      <c r="C66" s="10"/>
      <c r="D66" s="4"/>
      <c r="E66" s="10"/>
      <c r="J66" s="10"/>
      <c r="N66" s="11"/>
    </row>
    <row r="67" spans="1:14" s="3" customFormat="1" x14ac:dyDescent="0.25">
      <c r="A67" s="1"/>
      <c r="B67" s="4"/>
      <c r="C67" s="10"/>
      <c r="D67" s="4"/>
      <c r="E67" s="162" t="s">
        <v>123</v>
      </c>
      <c r="F67" s="163"/>
      <c r="G67" s="164" t="s">
        <v>121</v>
      </c>
      <c r="H67" s="165">
        <f>SUM(F64:F65)</f>
        <v>0</v>
      </c>
      <c r="I67" s="101"/>
      <c r="J67" s="162" t="s">
        <v>123</v>
      </c>
      <c r="K67" s="163"/>
      <c r="L67" s="164" t="s">
        <v>121</v>
      </c>
      <c r="M67" s="165">
        <f>SUM(K64:K65)</f>
        <v>0</v>
      </c>
      <c r="N67" s="12"/>
    </row>
    <row r="68" spans="1:14" x14ac:dyDescent="0.25">
      <c r="A68" s="3"/>
      <c r="B68" s="4"/>
      <c r="C68" s="10"/>
      <c r="D68" s="4"/>
      <c r="E68" s="10"/>
      <c r="J68" s="10"/>
    </row>
    <row r="69" spans="1:14" x14ac:dyDescent="0.25">
      <c r="B69" s="4" t="s">
        <v>154</v>
      </c>
      <c r="C69" s="10"/>
      <c r="D69" s="3"/>
      <c r="E69" s="162" t="s">
        <v>155</v>
      </c>
      <c r="F69" s="163"/>
      <c r="G69" s="164" t="s">
        <v>121</v>
      </c>
      <c r="H69" s="165">
        <f>H42+H47+H58+H62+H67</f>
        <v>0</v>
      </c>
      <c r="I69" s="101"/>
      <c r="J69" s="162" t="s">
        <v>155</v>
      </c>
      <c r="K69" s="163"/>
      <c r="L69" s="164" t="s">
        <v>121</v>
      </c>
      <c r="M69" s="165">
        <f>M42+M47+M58+M62+M67</f>
        <v>0</v>
      </c>
    </row>
    <row r="70" spans="1:14" x14ac:dyDescent="0.25">
      <c r="C70" s="2"/>
    </row>
    <row r="71" spans="1:14" x14ac:dyDescent="0.25">
      <c r="B71" s="1" t="s">
        <v>156</v>
      </c>
      <c r="C71" s="2"/>
      <c r="D71" s="168">
        <v>1.3</v>
      </c>
      <c r="E71" s="106" t="s">
        <v>155</v>
      </c>
      <c r="F71" s="106"/>
      <c r="G71" s="107" t="s">
        <v>121</v>
      </c>
      <c r="H71" s="108">
        <f>(((H$42*$D71)+H$47+H$58)/(100%-$D$60))*100%</f>
        <v>0</v>
      </c>
      <c r="J71" s="106" t="s">
        <v>155</v>
      </c>
      <c r="K71" s="106"/>
      <c r="L71" s="107" t="s">
        <v>121</v>
      </c>
      <c r="M71" s="108">
        <f>(((M$42*$D71)+M$47+M$58)/(100%-$D$60))*100%</f>
        <v>0</v>
      </c>
    </row>
    <row r="72" spans="1:14" x14ac:dyDescent="0.25">
      <c r="B72" s="1" t="s">
        <v>157</v>
      </c>
      <c r="C72" s="2"/>
      <c r="D72" s="168">
        <v>1.5</v>
      </c>
      <c r="E72" s="106" t="s">
        <v>155</v>
      </c>
      <c r="F72" s="106"/>
      <c r="G72" s="107" t="s">
        <v>121</v>
      </c>
      <c r="H72" s="108">
        <f>(((H$42*$D72)+H$47+H$58)/(100%-$D$60))*100%</f>
        <v>0</v>
      </c>
      <c r="J72" s="106" t="s">
        <v>155</v>
      </c>
      <c r="K72" s="106"/>
      <c r="L72" s="107" t="s">
        <v>121</v>
      </c>
      <c r="M72" s="108">
        <f>(((M$42*$D72)+M$47+M$58)/(100%-$D$60))*100%</f>
        <v>0</v>
      </c>
    </row>
    <row r="73" spans="1:14" x14ac:dyDescent="0.25">
      <c r="B73" s="1" t="s">
        <v>158</v>
      </c>
      <c r="C73" s="2"/>
      <c r="D73" s="168">
        <v>2.5</v>
      </c>
      <c r="E73" s="106" t="s">
        <v>155</v>
      </c>
      <c r="F73" s="106"/>
      <c r="G73" s="107" t="s">
        <v>121</v>
      </c>
      <c r="H73" s="108">
        <f>(((H$42*$D73)+H$47+H$58)/(100%-$D$60))*100%</f>
        <v>0</v>
      </c>
      <c r="J73" s="106" t="s">
        <v>155</v>
      </c>
      <c r="K73" s="106"/>
      <c r="L73" s="107" t="s">
        <v>121</v>
      </c>
      <c r="M73" s="108">
        <f>(((M$42*$D73)+M$47+M$58)/(100%-$D$60))*100%</f>
        <v>0</v>
      </c>
    </row>
  </sheetData>
  <mergeCells count="5">
    <mergeCell ref="B2:M2"/>
    <mergeCell ref="F12:H12"/>
    <mergeCell ref="K12:M12"/>
    <mergeCell ref="E7:I7"/>
    <mergeCell ref="B11:L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2:T38"/>
  <sheetViews>
    <sheetView zoomScale="90" zoomScaleNormal="90" workbookViewId="0">
      <selection activeCell="C11" sqref="C11"/>
    </sheetView>
  </sheetViews>
  <sheetFormatPr defaultRowHeight="13.2" x14ac:dyDescent="0.25"/>
  <cols>
    <col min="1" max="1" width="79.6640625" style="5" customWidth="1"/>
    <col min="2" max="2" width="8.109375" style="5" customWidth="1"/>
    <col min="3" max="3" width="14.109375" style="5" customWidth="1"/>
    <col min="4" max="4" width="4.6640625" style="5" customWidth="1"/>
    <col min="5" max="5" width="14.109375" style="1" customWidth="1"/>
    <col min="6" max="6" width="4.6640625" style="1" customWidth="1"/>
    <col min="7" max="7" width="14" style="1" customWidth="1"/>
    <col min="8" max="8" width="4.6640625" style="1" customWidth="1"/>
    <col min="9" max="9" width="14.109375" style="1" customWidth="1"/>
    <col min="10" max="256" width="8.88671875" style="5"/>
    <col min="257" max="257" width="41.33203125" style="5" customWidth="1"/>
    <col min="258" max="258" width="13" style="5" customWidth="1"/>
    <col min="259" max="259" width="8.88671875" style="5"/>
    <col min="260" max="260" width="11.5546875" style="5" customWidth="1"/>
    <col min="261" max="261" width="8.88671875" style="5"/>
    <col min="262" max="262" width="11.6640625" style="5" customWidth="1"/>
    <col min="263" max="263" width="8.88671875" style="5"/>
    <col min="264" max="264" width="11.33203125" style="5" customWidth="1"/>
    <col min="265" max="265" width="15.33203125" style="5" customWidth="1"/>
    <col min="266" max="512" width="8.88671875" style="5"/>
    <col min="513" max="513" width="41.33203125" style="5" customWidth="1"/>
    <col min="514" max="514" width="13" style="5" customWidth="1"/>
    <col min="515" max="515" width="8.88671875" style="5"/>
    <col min="516" max="516" width="11.5546875" style="5" customWidth="1"/>
    <col min="517" max="517" width="8.88671875" style="5"/>
    <col min="518" max="518" width="11.6640625" style="5" customWidth="1"/>
    <col min="519" max="519" width="8.88671875" style="5"/>
    <col min="520" max="520" width="11.33203125" style="5" customWidth="1"/>
    <col min="521" max="521" width="15.33203125" style="5" customWidth="1"/>
    <col min="522" max="768" width="8.88671875" style="5"/>
    <col min="769" max="769" width="41.33203125" style="5" customWidth="1"/>
    <col min="770" max="770" width="13" style="5" customWidth="1"/>
    <col min="771" max="771" width="8.88671875" style="5"/>
    <col min="772" max="772" width="11.5546875" style="5" customWidth="1"/>
    <col min="773" max="773" width="8.88671875" style="5"/>
    <col min="774" max="774" width="11.6640625" style="5" customWidth="1"/>
    <col min="775" max="775" width="8.88671875" style="5"/>
    <col min="776" max="776" width="11.33203125" style="5" customWidth="1"/>
    <col min="777" max="777" width="15.33203125" style="5" customWidth="1"/>
    <col min="778" max="1024" width="8.88671875" style="5"/>
    <col min="1025" max="1025" width="41.33203125" style="5" customWidth="1"/>
    <col min="1026" max="1026" width="13" style="5" customWidth="1"/>
    <col min="1027" max="1027" width="8.88671875" style="5"/>
    <col min="1028" max="1028" width="11.5546875" style="5" customWidth="1"/>
    <col min="1029" max="1029" width="8.88671875" style="5"/>
    <col min="1030" max="1030" width="11.6640625" style="5" customWidth="1"/>
    <col min="1031" max="1031" width="8.88671875" style="5"/>
    <col min="1032" max="1032" width="11.33203125" style="5" customWidth="1"/>
    <col min="1033" max="1033" width="15.33203125" style="5" customWidth="1"/>
    <col min="1034" max="1280" width="8.88671875" style="5"/>
    <col min="1281" max="1281" width="41.33203125" style="5" customWidth="1"/>
    <col min="1282" max="1282" width="13" style="5" customWidth="1"/>
    <col min="1283" max="1283" width="8.88671875" style="5"/>
    <col min="1284" max="1284" width="11.5546875" style="5" customWidth="1"/>
    <col min="1285" max="1285" width="8.88671875" style="5"/>
    <col min="1286" max="1286" width="11.6640625" style="5" customWidth="1"/>
    <col min="1287" max="1287" width="8.88671875" style="5"/>
    <col min="1288" max="1288" width="11.33203125" style="5" customWidth="1"/>
    <col min="1289" max="1289" width="15.33203125" style="5" customWidth="1"/>
    <col min="1290" max="1536" width="8.88671875" style="5"/>
    <col min="1537" max="1537" width="41.33203125" style="5" customWidth="1"/>
    <col min="1538" max="1538" width="13" style="5" customWidth="1"/>
    <col min="1539" max="1539" width="8.88671875" style="5"/>
    <col min="1540" max="1540" width="11.5546875" style="5" customWidth="1"/>
    <col min="1541" max="1541" width="8.88671875" style="5"/>
    <col min="1542" max="1542" width="11.6640625" style="5" customWidth="1"/>
    <col min="1543" max="1543" width="8.88671875" style="5"/>
    <col min="1544" max="1544" width="11.33203125" style="5" customWidth="1"/>
    <col min="1545" max="1545" width="15.33203125" style="5" customWidth="1"/>
    <col min="1546" max="1792" width="8.88671875" style="5"/>
    <col min="1793" max="1793" width="41.33203125" style="5" customWidth="1"/>
    <col min="1794" max="1794" width="13" style="5" customWidth="1"/>
    <col min="1795" max="1795" width="8.88671875" style="5"/>
    <col min="1796" max="1796" width="11.5546875" style="5" customWidth="1"/>
    <col min="1797" max="1797" width="8.88671875" style="5"/>
    <col min="1798" max="1798" width="11.6640625" style="5" customWidth="1"/>
    <col min="1799" max="1799" width="8.88671875" style="5"/>
    <col min="1800" max="1800" width="11.33203125" style="5" customWidth="1"/>
    <col min="1801" max="1801" width="15.33203125" style="5" customWidth="1"/>
    <col min="1802" max="2048" width="8.88671875" style="5"/>
    <col min="2049" max="2049" width="41.33203125" style="5" customWidth="1"/>
    <col min="2050" max="2050" width="13" style="5" customWidth="1"/>
    <col min="2051" max="2051" width="8.88671875" style="5"/>
    <col min="2052" max="2052" width="11.5546875" style="5" customWidth="1"/>
    <col min="2053" max="2053" width="8.88671875" style="5"/>
    <col min="2054" max="2054" width="11.6640625" style="5" customWidth="1"/>
    <col min="2055" max="2055" width="8.88671875" style="5"/>
    <col min="2056" max="2056" width="11.33203125" style="5" customWidth="1"/>
    <col min="2057" max="2057" width="15.33203125" style="5" customWidth="1"/>
    <col min="2058" max="2304" width="8.88671875" style="5"/>
    <col min="2305" max="2305" width="41.33203125" style="5" customWidth="1"/>
    <col min="2306" max="2306" width="13" style="5" customWidth="1"/>
    <col min="2307" max="2307" width="8.88671875" style="5"/>
    <col min="2308" max="2308" width="11.5546875" style="5" customWidth="1"/>
    <col min="2309" max="2309" width="8.88671875" style="5"/>
    <col min="2310" max="2310" width="11.6640625" style="5" customWidth="1"/>
    <col min="2311" max="2311" width="8.88671875" style="5"/>
    <col min="2312" max="2312" width="11.33203125" style="5" customWidth="1"/>
    <col min="2313" max="2313" width="15.33203125" style="5" customWidth="1"/>
    <col min="2314" max="2560" width="8.88671875" style="5"/>
    <col min="2561" max="2561" width="41.33203125" style="5" customWidth="1"/>
    <col min="2562" max="2562" width="13" style="5" customWidth="1"/>
    <col min="2563" max="2563" width="8.88671875" style="5"/>
    <col min="2564" max="2564" width="11.5546875" style="5" customWidth="1"/>
    <col min="2565" max="2565" width="8.88671875" style="5"/>
    <col min="2566" max="2566" width="11.6640625" style="5" customWidth="1"/>
    <col min="2567" max="2567" width="8.88671875" style="5"/>
    <col min="2568" max="2568" width="11.33203125" style="5" customWidth="1"/>
    <col min="2569" max="2569" width="15.33203125" style="5" customWidth="1"/>
    <col min="2570" max="2816" width="8.88671875" style="5"/>
    <col min="2817" max="2817" width="41.33203125" style="5" customWidth="1"/>
    <col min="2818" max="2818" width="13" style="5" customWidth="1"/>
    <col min="2819" max="2819" width="8.88671875" style="5"/>
    <col min="2820" max="2820" width="11.5546875" style="5" customWidth="1"/>
    <col min="2821" max="2821" width="8.88671875" style="5"/>
    <col min="2822" max="2822" width="11.6640625" style="5" customWidth="1"/>
    <col min="2823" max="2823" width="8.88671875" style="5"/>
    <col min="2824" max="2824" width="11.33203125" style="5" customWidth="1"/>
    <col min="2825" max="2825" width="15.33203125" style="5" customWidth="1"/>
    <col min="2826" max="3072" width="8.88671875" style="5"/>
    <col min="3073" max="3073" width="41.33203125" style="5" customWidth="1"/>
    <col min="3074" max="3074" width="13" style="5" customWidth="1"/>
    <col min="3075" max="3075" width="8.88671875" style="5"/>
    <col min="3076" max="3076" width="11.5546875" style="5" customWidth="1"/>
    <col min="3077" max="3077" width="8.88671875" style="5"/>
    <col min="3078" max="3078" width="11.6640625" style="5" customWidth="1"/>
    <col min="3079" max="3079" width="8.88671875" style="5"/>
    <col min="3080" max="3080" width="11.33203125" style="5" customWidth="1"/>
    <col min="3081" max="3081" width="15.33203125" style="5" customWidth="1"/>
    <col min="3082" max="3328" width="8.88671875" style="5"/>
    <col min="3329" max="3329" width="41.33203125" style="5" customWidth="1"/>
    <col min="3330" max="3330" width="13" style="5" customWidth="1"/>
    <col min="3331" max="3331" width="8.88671875" style="5"/>
    <col min="3332" max="3332" width="11.5546875" style="5" customWidth="1"/>
    <col min="3333" max="3333" width="8.88671875" style="5"/>
    <col min="3334" max="3334" width="11.6640625" style="5" customWidth="1"/>
    <col min="3335" max="3335" width="8.88671875" style="5"/>
    <col min="3336" max="3336" width="11.33203125" style="5" customWidth="1"/>
    <col min="3337" max="3337" width="15.33203125" style="5" customWidth="1"/>
    <col min="3338" max="3584" width="8.88671875" style="5"/>
    <col min="3585" max="3585" width="41.33203125" style="5" customWidth="1"/>
    <col min="3586" max="3586" width="13" style="5" customWidth="1"/>
    <col min="3587" max="3587" width="8.88671875" style="5"/>
    <col min="3588" max="3588" width="11.5546875" style="5" customWidth="1"/>
    <col min="3589" max="3589" width="8.88671875" style="5"/>
    <col min="3590" max="3590" width="11.6640625" style="5" customWidth="1"/>
    <col min="3591" max="3591" width="8.88671875" style="5"/>
    <col min="3592" max="3592" width="11.33203125" style="5" customWidth="1"/>
    <col min="3593" max="3593" width="15.33203125" style="5" customWidth="1"/>
    <col min="3594" max="3840" width="8.88671875" style="5"/>
    <col min="3841" max="3841" width="41.33203125" style="5" customWidth="1"/>
    <col min="3842" max="3842" width="13" style="5" customWidth="1"/>
    <col min="3843" max="3843" width="8.88671875" style="5"/>
    <col min="3844" max="3844" width="11.5546875" style="5" customWidth="1"/>
    <col min="3845" max="3845" width="8.88671875" style="5"/>
    <col min="3846" max="3846" width="11.6640625" style="5" customWidth="1"/>
    <col min="3847" max="3847" width="8.88671875" style="5"/>
    <col min="3848" max="3848" width="11.33203125" style="5" customWidth="1"/>
    <col min="3849" max="3849" width="15.33203125" style="5" customWidth="1"/>
    <col min="3850" max="4096" width="8.88671875" style="5"/>
    <col min="4097" max="4097" width="41.33203125" style="5" customWidth="1"/>
    <col min="4098" max="4098" width="13" style="5" customWidth="1"/>
    <col min="4099" max="4099" width="8.88671875" style="5"/>
    <col min="4100" max="4100" width="11.5546875" style="5" customWidth="1"/>
    <col min="4101" max="4101" width="8.88671875" style="5"/>
    <col min="4102" max="4102" width="11.6640625" style="5" customWidth="1"/>
    <col min="4103" max="4103" width="8.88671875" style="5"/>
    <col min="4104" max="4104" width="11.33203125" style="5" customWidth="1"/>
    <col min="4105" max="4105" width="15.33203125" style="5" customWidth="1"/>
    <col min="4106" max="4352" width="8.88671875" style="5"/>
    <col min="4353" max="4353" width="41.33203125" style="5" customWidth="1"/>
    <col min="4354" max="4354" width="13" style="5" customWidth="1"/>
    <col min="4355" max="4355" width="8.88671875" style="5"/>
    <col min="4356" max="4356" width="11.5546875" style="5" customWidth="1"/>
    <col min="4357" max="4357" width="8.88671875" style="5"/>
    <col min="4358" max="4358" width="11.6640625" style="5" customWidth="1"/>
    <col min="4359" max="4359" width="8.88671875" style="5"/>
    <col min="4360" max="4360" width="11.33203125" style="5" customWidth="1"/>
    <col min="4361" max="4361" width="15.33203125" style="5" customWidth="1"/>
    <col min="4362" max="4608" width="8.88671875" style="5"/>
    <col min="4609" max="4609" width="41.33203125" style="5" customWidth="1"/>
    <col min="4610" max="4610" width="13" style="5" customWidth="1"/>
    <col min="4611" max="4611" width="8.88671875" style="5"/>
    <col min="4612" max="4612" width="11.5546875" style="5" customWidth="1"/>
    <col min="4613" max="4613" width="8.88671875" style="5"/>
    <col min="4614" max="4614" width="11.6640625" style="5" customWidth="1"/>
    <col min="4615" max="4615" width="8.88671875" style="5"/>
    <col min="4616" max="4616" width="11.33203125" style="5" customWidth="1"/>
    <col min="4617" max="4617" width="15.33203125" style="5" customWidth="1"/>
    <col min="4618" max="4864" width="8.88671875" style="5"/>
    <col min="4865" max="4865" width="41.33203125" style="5" customWidth="1"/>
    <col min="4866" max="4866" width="13" style="5" customWidth="1"/>
    <col min="4867" max="4867" width="8.88671875" style="5"/>
    <col min="4868" max="4868" width="11.5546875" style="5" customWidth="1"/>
    <col min="4869" max="4869" width="8.88671875" style="5"/>
    <col min="4870" max="4870" width="11.6640625" style="5" customWidth="1"/>
    <col min="4871" max="4871" width="8.88671875" style="5"/>
    <col min="4872" max="4872" width="11.33203125" style="5" customWidth="1"/>
    <col min="4873" max="4873" width="15.33203125" style="5" customWidth="1"/>
    <col min="4874" max="5120" width="8.88671875" style="5"/>
    <col min="5121" max="5121" width="41.33203125" style="5" customWidth="1"/>
    <col min="5122" max="5122" width="13" style="5" customWidth="1"/>
    <col min="5123" max="5123" width="8.88671875" style="5"/>
    <col min="5124" max="5124" width="11.5546875" style="5" customWidth="1"/>
    <col min="5125" max="5125" width="8.88671875" style="5"/>
    <col min="5126" max="5126" width="11.6640625" style="5" customWidth="1"/>
    <col min="5127" max="5127" width="8.88671875" style="5"/>
    <col min="5128" max="5128" width="11.33203125" style="5" customWidth="1"/>
    <col min="5129" max="5129" width="15.33203125" style="5" customWidth="1"/>
    <col min="5130" max="5376" width="8.88671875" style="5"/>
    <col min="5377" max="5377" width="41.33203125" style="5" customWidth="1"/>
    <col min="5378" max="5378" width="13" style="5" customWidth="1"/>
    <col min="5379" max="5379" width="8.88671875" style="5"/>
    <col min="5380" max="5380" width="11.5546875" style="5" customWidth="1"/>
    <col min="5381" max="5381" width="8.88671875" style="5"/>
    <col min="5382" max="5382" width="11.6640625" style="5" customWidth="1"/>
    <col min="5383" max="5383" width="8.88671875" style="5"/>
    <col min="5384" max="5384" width="11.33203125" style="5" customWidth="1"/>
    <col min="5385" max="5385" width="15.33203125" style="5" customWidth="1"/>
    <col min="5386" max="5632" width="8.88671875" style="5"/>
    <col min="5633" max="5633" width="41.33203125" style="5" customWidth="1"/>
    <col min="5634" max="5634" width="13" style="5" customWidth="1"/>
    <col min="5635" max="5635" width="8.88671875" style="5"/>
    <col min="5636" max="5636" width="11.5546875" style="5" customWidth="1"/>
    <col min="5637" max="5637" width="8.88671875" style="5"/>
    <col min="5638" max="5638" width="11.6640625" style="5" customWidth="1"/>
    <col min="5639" max="5639" width="8.88671875" style="5"/>
    <col min="5640" max="5640" width="11.33203125" style="5" customWidth="1"/>
    <col min="5641" max="5641" width="15.33203125" style="5" customWidth="1"/>
    <col min="5642" max="5888" width="8.88671875" style="5"/>
    <col min="5889" max="5889" width="41.33203125" style="5" customWidth="1"/>
    <col min="5890" max="5890" width="13" style="5" customWidth="1"/>
    <col min="5891" max="5891" width="8.88671875" style="5"/>
    <col min="5892" max="5892" width="11.5546875" style="5" customWidth="1"/>
    <col min="5893" max="5893" width="8.88671875" style="5"/>
    <col min="5894" max="5894" width="11.6640625" style="5" customWidth="1"/>
    <col min="5895" max="5895" width="8.88671875" style="5"/>
    <col min="5896" max="5896" width="11.33203125" style="5" customWidth="1"/>
    <col min="5897" max="5897" width="15.33203125" style="5" customWidth="1"/>
    <col min="5898" max="6144" width="8.88671875" style="5"/>
    <col min="6145" max="6145" width="41.33203125" style="5" customWidth="1"/>
    <col min="6146" max="6146" width="13" style="5" customWidth="1"/>
    <col min="6147" max="6147" width="8.88671875" style="5"/>
    <col min="6148" max="6148" width="11.5546875" style="5" customWidth="1"/>
    <col min="6149" max="6149" width="8.88671875" style="5"/>
    <col min="6150" max="6150" width="11.6640625" style="5" customWidth="1"/>
    <col min="6151" max="6151" width="8.88671875" style="5"/>
    <col min="6152" max="6152" width="11.33203125" style="5" customWidth="1"/>
    <col min="6153" max="6153" width="15.33203125" style="5" customWidth="1"/>
    <col min="6154" max="6400" width="8.88671875" style="5"/>
    <col min="6401" max="6401" width="41.33203125" style="5" customWidth="1"/>
    <col min="6402" max="6402" width="13" style="5" customWidth="1"/>
    <col min="6403" max="6403" width="8.88671875" style="5"/>
    <col min="6404" max="6404" width="11.5546875" style="5" customWidth="1"/>
    <col min="6405" max="6405" width="8.88671875" style="5"/>
    <col min="6406" max="6406" width="11.6640625" style="5" customWidth="1"/>
    <col min="6407" max="6407" width="8.88671875" style="5"/>
    <col min="6408" max="6408" width="11.33203125" style="5" customWidth="1"/>
    <col min="6409" max="6409" width="15.33203125" style="5" customWidth="1"/>
    <col min="6410" max="6656" width="8.88671875" style="5"/>
    <col min="6657" max="6657" width="41.33203125" style="5" customWidth="1"/>
    <col min="6658" max="6658" width="13" style="5" customWidth="1"/>
    <col min="6659" max="6659" width="8.88671875" style="5"/>
    <col min="6660" max="6660" width="11.5546875" style="5" customWidth="1"/>
    <col min="6661" max="6661" width="8.88671875" style="5"/>
    <col min="6662" max="6662" width="11.6640625" style="5" customWidth="1"/>
    <col min="6663" max="6663" width="8.88671875" style="5"/>
    <col min="6664" max="6664" width="11.33203125" style="5" customWidth="1"/>
    <col min="6665" max="6665" width="15.33203125" style="5" customWidth="1"/>
    <col min="6666" max="6912" width="8.88671875" style="5"/>
    <col min="6913" max="6913" width="41.33203125" style="5" customWidth="1"/>
    <col min="6914" max="6914" width="13" style="5" customWidth="1"/>
    <col min="6915" max="6915" width="8.88671875" style="5"/>
    <col min="6916" max="6916" width="11.5546875" style="5" customWidth="1"/>
    <col min="6917" max="6917" width="8.88671875" style="5"/>
    <col min="6918" max="6918" width="11.6640625" style="5" customWidth="1"/>
    <col min="6919" max="6919" width="8.88671875" style="5"/>
    <col min="6920" max="6920" width="11.33203125" style="5" customWidth="1"/>
    <col min="6921" max="6921" width="15.33203125" style="5" customWidth="1"/>
    <col min="6922" max="7168" width="8.88671875" style="5"/>
    <col min="7169" max="7169" width="41.33203125" style="5" customWidth="1"/>
    <col min="7170" max="7170" width="13" style="5" customWidth="1"/>
    <col min="7171" max="7171" width="8.88671875" style="5"/>
    <col min="7172" max="7172" width="11.5546875" style="5" customWidth="1"/>
    <col min="7173" max="7173" width="8.88671875" style="5"/>
    <col min="7174" max="7174" width="11.6640625" style="5" customWidth="1"/>
    <col min="7175" max="7175" width="8.88671875" style="5"/>
    <col min="7176" max="7176" width="11.33203125" style="5" customWidth="1"/>
    <col min="7177" max="7177" width="15.33203125" style="5" customWidth="1"/>
    <col min="7178" max="7424" width="8.88671875" style="5"/>
    <col min="7425" max="7425" width="41.33203125" style="5" customWidth="1"/>
    <col min="7426" max="7426" width="13" style="5" customWidth="1"/>
    <col min="7427" max="7427" width="8.88671875" style="5"/>
    <col min="7428" max="7428" width="11.5546875" style="5" customWidth="1"/>
    <col min="7429" max="7429" width="8.88671875" style="5"/>
    <col min="7430" max="7430" width="11.6640625" style="5" customWidth="1"/>
    <col min="7431" max="7431" width="8.88671875" style="5"/>
    <col min="7432" max="7432" width="11.33203125" style="5" customWidth="1"/>
    <col min="7433" max="7433" width="15.33203125" style="5" customWidth="1"/>
    <col min="7434" max="7680" width="8.88671875" style="5"/>
    <col min="7681" max="7681" width="41.33203125" style="5" customWidth="1"/>
    <col min="7682" max="7682" width="13" style="5" customWidth="1"/>
    <col min="7683" max="7683" width="8.88671875" style="5"/>
    <col min="7684" max="7684" width="11.5546875" style="5" customWidth="1"/>
    <col min="7685" max="7685" width="8.88671875" style="5"/>
    <col min="7686" max="7686" width="11.6640625" style="5" customWidth="1"/>
    <col min="7687" max="7687" width="8.88671875" style="5"/>
    <col min="7688" max="7688" width="11.33203125" style="5" customWidth="1"/>
    <col min="7689" max="7689" width="15.33203125" style="5" customWidth="1"/>
    <col min="7690" max="7936" width="8.88671875" style="5"/>
    <col min="7937" max="7937" width="41.33203125" style="5" customWidth="1"/>
    <col min="7938" max="7938" width="13" style="5" customWidth="1"/>
    <col min="7939" max="7939" width="8.88671875" style="5"/>
    <col min="7940" max="7940" width="11.5546875" style="5" customWidth="1"/>
    <col min="7941" max="7941" width="8.88671875" style="5"/>
    <col min="7942" max="7942" width="11.6640625" style="5" customWidth="1"/>
    <col min="7943" max="7943" width="8.88671875" style="5"/>
    <col min="7944" max="7944" width="11.33203125" style="5" customWidth="1"/>
    <col min="7945" max="7945" width="15.33203125" style="5" customWidth="1"/>
    <col min="7946" max="8192" width="8.88671875" style="5"/>
    <col min="8193" max="8193" width="41.33203125" style="5" customWidth="1"/>
    <col min="8194" max="8194" width="13" style="5" customWidth="1"/>
    <col min="8195" max="8195" width="8.88671875" style="5"/>
    <col min="8196" max="8196" width="11.5546875" style="5" customWidth="1"/>
    <col min="8197" max="8197" width="8.88671875" style="5"/>
    <col min="8198" max="8198" width="11.6640625" style="5" customWidth="1"/>
    <col min="8199" max="8199" width="8.88671875" style="5"/>
    <col min="8200" max="8200" width="11.33203125" style="5" customWidth="1"/>
    <col min="8201" max="8201" width="15.33203125" style="5" customWidth="1"/>
    <col min="8202" max="8448" width="8.88671875" style="5"/>
    <col min="8449" max="8449" width="41.33203125" style="5" customWidth="1"/>
    <col min="8450" max="8450" width="13" style="5" customWidth="1"/>
    <col min="8451" max="8451" width="8.88671875" style="5"/>
    <col min="8452" max="8452" width="11.5546875" style="5" customWidth="1"/>
    <col min="8453" max="8453" width="8.88671875" style="5"/>
    <col min="8454" max="8454" width="11.6640625" style="5" customWidth="1"/>
    <col min="8455" max="8455" width="8.88671875" style="5"/>
    <col min="8456" max="8456" width="11.33203125" style="5" customWidth="1"/>
    <col min="8457" max="8457" width="15.33203125" style="5" customWidth="1"/>
    <col min="8458" max="8704" width="8.88671875" style="5"/>
    <col min="8705" max="8705" width="41.33203125" style="5" customWidth="1"/>
    <col min="8706" max="8706" width="13" style="5" customWidth="1"/>
    <col min="8707" max="8707" width="8.88671875" style="5"/>
    <col min="8708" max="8708" width="11.5546875" style="5" customWidth="1"/>
    <col min="8709" max="8709" width="8.88671875" style="5"/>
    <col min="8710" max="8710" width="11.6640625" style="5" customWidth="1"/>
    <col min="8711" max="8711" width="8.88671875" style="5"/>
    <col min="8712" max="8712" width="11.33203125" style="5" customWidth="1"/>
    <col min="8713" max="8713" width="15.33203125" style="5" customWidth="1"/>
    <col min="8714" max="8960" width="8.88671875" style="5"/>
    <col min="8961" max="8961" width="41.33203125" style="5" customWidth="1"/>
    <col min="8962" max="8962" width="13" style="5" customWidth="1"/>
    <col min="8963" max="8963" width="8.88671875" style="5"/>
    <col min="8964" max="8964" width="11.5546875" style="5" customWidth="1"/>
    <col min="8965" max="8965" width="8.88671875" style="5"/>
    <col min="8966" max="8966" width="11.6640625" style="5" customWidth="1"/>
    <col min="8967" max="8967" width="8.88671875" style="5"/>
    <col min="8968" max="8968" width="11.33203125" style="5" customWidth="1"/>
    <col min="8969" max="8969" width="15.33203125" style="5" customWidth="1"/>
    <col min="8970" max="9216" width="8.88671875" style="5"/>
    <col min="9217" max="9217" width="41.33203125" style="5" customWidth="1"/>
    <col min="9218" max="9218" width="13" style="5" customWidth="1"/>
    <col min="9219" max="9219" width="8.88671875" style="5"/>
    <col min="9220" max="9220" width="11.5546875" style="5" customWidth="1"/>
    <col min="9221" max="9221" width="8.88671875" style="5"/>
    <col min="9222" max="9222" width="11.6640625" style="5" customWidth="1"/>
    <col min="9223" max="9223" width="8.88671875" style="5"/>
    <col min="9224" max="9224" width="11.33203125" style="5" customWidth="1"/>
    <col min="9225" max="9225" width="15.33203125" style="5" customWidth="1"/>
    <col min="9226" max="9472" width="8.88671875" style="5"/>
    <col min="9473" max="9473" width="41.33203125" style="5" customWidth="1"/>
    <col min="9474" max="9474" width="13" style="5" customWidth="1"/>
    <col min="9475" max="9475" width="8.88671875" style="5"/>
    <col min="9476" max="9476" width="11.5546875" style="5" customWidth="1"/>
    <col min="9477" max="9477" width="8.88671875" style="5"/>
    <col min="9478" max="9478" width="11.6640625" style="5" customWidth="1"/>
    <col min="9479" max="9479" width="8.88671875" style="5"/>
    <col min="9480" max="9480" width="11.33203125" style="5" customWidth="1"/>
    <col min="9481" max="9481" width="15.33203125" style="5" customWidth="1"/>
    <col min="9482" max="9728" width="8.88671875" style="5"/>
    <col min="9729" max="9729" width="41.33203125" style="5" customWidth="1"/>
    <col min="9730" max="9730" width="13" style="5" customWidth="1"/>
    <col min="9731" max="9731" width="8.88671875" style="5"/>
    <col min="9732" max="9732" width="11.5546875" style="5" customWidth="1"/>
    <col min="9733" max="9733" width="8.88671875" style="5"/>
    <col min="9734" max="9734" width="11.6640625" style="5" customWidth="1"/>
    <col min="9735" max="9735" width="8.88671875" style="5"/>
    <col min="9736" max="9736" width="11.33203125" style="5" customWidth="1"/>
    <col min="9737" max="9737" width="15.33203125" style="5" customWidth="1"/>
    <col min="9738" max="9984" width="8.88671875" style="5"/>
    <col min="9985" max="9985" width="41.33203125" style="5" customWidth="1"/>
    <col min="9986" max="9986" width="13" style="5" customWidth="1"/>
    <col min="9987" max="9987" width="8.88671875" style="5"/>
    <col min="9988" max="9988" width="11.5546875" style="5" customWidth="1"/>
    <col min="9989" max="9989" width="8.88671875" style="5"/>
    <col min="9990" max="9990" width="11.6640625" style="5" customWidth="1"/>
    <col min="9991" max="9991" width="8.88671875" style="5"/>
    <col min="9992" max="9992" width="11.33203125" style="5" customWidth="1"/>
    <col min="9993" max="9993" width="15.33203125" style="5" customWidth="1"/>
    <col min="9994" max="10240" width="8.88671875" style="5"/>
    <col min="10241" max="10241" width="41.33203125" style="5" customWidth="1"/>
    <col min="10242" max="10242" width="13" style="5" customWidth="1"/>
    <col min="10243" max="10243" width="8.88671875" style="5"/>
    <col min="10244" max="10244" width="11.5546875" style="5" customWidth="1"/>
    <col min="10245" max="10245" width="8.88671875" style="5"/>
    <col min="10246" max="10246" width="11.6640625" style="5" customWidth="1"/>
    <col min="10247" max="10247" width="8.88671875" style="5"/>
    <col min="10248" max="10248" width="11.33203125" style="5" customWidth="1"/>
    <col min="10249" max="10249" width="15.33203125" style="5" customWidth="1"/>
    <col min="10250" max="10496" width="8.88671875" style="5"/>
    <col min="10497" max="10497" width="41.33203125" style="5" customWidth="1"/>
    <col min="10498" max="10498" width="13" style="5" customWidth="1"/>
    <col min="10499" max="10499" width="8.88671875" style="5"/>
    <col min="10500" max="10500" width="11.5546875" style="5" customWidth="1"/>
    <col min="10501" max="10501" width="8.88671875" style="5"/>
    <col min="10502" max="10502" width="11.6640625" style="5" customWidth="1"/>
    <col min="10503" max="10503" width="8.88671875" style="5"/>
    <col min="10504" max="10504" width="11.33203125" style="5" customWidth="1"/>
    <col min="10505" max="10505" width="15.33203125" style="5" customWidth="1"/>
    <col min="10506" max="10752" width="8.88671875" style="5"/>
    <col min="10753" max="10753" width="41.33203125" style="5" customWidth="1"/>
    <col min="10754" max="10754" width="13" style="5" customWidth="1"/>
    <col min="10755" max="10755" width="8.88671875" style="5"/>
    <col min="10756" max="10756" width="11.5546875" style="5" customWidth="1"/>
    <col min="10757" max="10757" width="8.88671875" style="5"/>
    <col min="10758" max="10758" width="11.6640625" style="5" customWidth="1"/>
    <col min="10759" max="10759" width="8.88671875" style="5"/>
    <col min="10760" max="10760" width="11.33203125" style="5" customWidth="1"/>
    <col min="10761" max="10761" width="15.33203125" style="5" customWidth="1"/>
    <col min="10762" max="11008" width="8.88671875" style="5"/>
    <col min="11009" max="11009" width="41.33203125" style="5" customWidth="1"/>
    <col min="11010" max="11010" width="13" style="5" customWidth="1"/>
    <col min="11011" max="11011" width="8.88671875" style="5"/>
    <col min="11012" max="11012" width="11.5546875" style="5" customWidth="1"/>
    <col min="11013" max="11013" width="8.88671875" style="5"/>
    <col min="11014" max="11014" width="11.6640625" style="5" customWidth="1"/>
    <col min="11015" max="11015" width="8.88671875" style="5"/>
    <col min="11016" max="11016" width="11.33203125" style="5" customWidth="1"/>
    <col min="11017" max="11017" width="15.33203125" style="5" customWidth="1"/>
    <col min="11018" max="11264" width="8.88671875" style="5"/>
    <col min="11265" max="11265" width="41.33203125" style="5" customWidth="1"/>
    <col min="11266" max="11266" width="13" style="5" customWidth="1"/>
    <col min="11267" max="11267" width="8.88671875" style="5"/>
    <col min="11268" max="11268" width="11.5546875" style="5" customWidth="1"/>
    <col min="11269" max="11269" width="8.88671875" style="5"/>
    <col min="11270" max="11270" width="11.6640625" style="5" customWidth="1"/>
    <col min="11271" max="11271" width="8.88671875" style="5"/>
    <col min="11272" max="11272" width="11.33203125" style="5" customWidth="1"/>
    <col min="11273" max="11273" width="15.33203125" style="5" customWidth="1"/>
    <col min="11274" max="11520" width="8.88671875" style="5"/>
    <col min="11521" max="11521" width="41.33203125" style="5" customWidth="1"/>
    <col min="11522" max="11522" width="13" style="5" customWidth="1"/>
    <col min="11523" max="11523" width="8.88671875" style="5"/>
    <col min="11524" max="11524" width="11.5546875" style="5" customWidth="1"/>
    <col min="11525" max="11525" width="8.88671875" style="5"/>
    <col min="11526" max="11526" width="11.6640625" style="5" customWidth="1"/>
    <col min="11527" max="11527" width="8.88671875" style="5"/>
    <col min="11528" max="11528" width="11.33203125" style="5" customWidth="1"/>
    <col min="11529" max="11529" width="15.33203125" style="5" customWidth="1"/>
    <col min="11530" max="11776" width="8.88671875" style="5"/>
    <col min="11777" max="11777" width="41.33203125" style="5" customWidth="1"/>
    <col min="11778" max="11778" width="13" style="5" customWidth="1"/>
    <col min="11779" max="11779" width="8.88671875" style="5"/>
    <col min="11780" max="11780" width="11.5546875" style="5" customWidth="1"/>
    <col min="11781" max="11781" width="8.88671875" style="5"/>
    <col min="11782" max="11782" width="11.6640625" style="5" customWidth="1"/>
    <col min="11783" max="11783" width="8.88671875" style="5"/>
    <col min="11784" max="11784" width="11.33203125" style="5" customWidth="1"/>
    <col min="11785" max="11785" width="15.33203125" style="5" customWidth="1"/>
    <col min="11786" max="12032" width="8.88671875" style="5"/>
    <col min="12033" max="12033" width="41.33203125" style="5" customWidth="1"/>
    <col min="12034" max="12034" width="13" style="5" customWidth="1"/>
    <col min="12035" max="12035" width="8.88671875" style="5"/>
    <col min="12036" max="12036" width="11.5546875" style="5" customWidth="1"/>
    <col min="12037" max="12037" width="8.88671875" style="5"/>
    <col min="12038" max="12038" width="11.6640625" style="5" customWidth="1"/>
    <col min="12039" max="12039" width="8.88671875" style="5"/>
    <col min="12040" max="12040" width="11.33203125" style="5" customWidth="1"/>
    <col min="12041" max="12041" width="15.33203125" style="5" customWidth="1"/>
    <col min="12042" max="12288" width="8.88671875" style="5"/>
    <col min="12289" max="12289" width="41.33203125" style="5" customWidth="1"/>
    <col min="12290" max="12290" width="13" style="5" customWidth="1"/>
    <col min="12291" max="12291" width="8.88671875" style="5"/>
    <col min="12292" max="12292" width="11.5546875" style="5" customWidth="1"/>
    <col min="12293" max="12293" width="8.88671875" style="5"/>
    <col min="12294" max="12294" width="11.6640625" style="5" customWidth="1"/>
    <col min="12295" max="12295" width="8.88671875" style="5"/>
    <col min="12296" max="12296" width="11.33203125" style="5" customWidth="1"/>
    <col min="12297" max="12297" width="15.33203125" style="5" customWidth="1"/>
    <col min="12298" max="12544" width="8.88671875" style="5"/>
    <col min="12545" max="12545" width="41.33203125" style="5" customWidth="1"/>
    <col min="12546" max="12546" width="13" style="5" customWidth="1"/>
    <col min="12547" max="12547" width="8.88671875" style="5"/>
    <col min="12548" max="12548" width="11.5546875" style="5" customWidth="1"/>
    <col min="12549" max="12549" width="8.88671875" style="5"/>
    <col min="12550" max="12550" width="11.6640625" style="5" customWidth="1"/>
    <col min="12551" max="12551" width="8.88671875" style="5"/>
    <col min="12552" max="12552" width="11.33203125" style="5" customWidth="1"/>
    <col min="12553" max="12553" width="15.33203125" style="5" customWidth="1"/>
    <col min="12554" max="12800" width="8.88671875" style="5"/>
    <col min="12801" max="12801" width="41.33203125" style="5" customWidth="1"/>
    <col min="12802" max="12802" width="13" style="5" customWidth="1"/>
    <col min="12803" max="12803" width="8.88671875" style="5"/>
    <col min="12804" max="12804" width="11.5546875" style="5" customWidth="1"/>
    <col min="12805" max="12805" width="8.88671875" style="5"/>
    <col min="12806" max="12806" width="11.6640625" style="5" customWidth="1"/>
    <col min="12807" max="12807" width="8.88671875" style="5"/>
    <col min="12808" max="12808" width="11.33203125" style="5" customWidth="1"/>
    <col min="12809" max="12809" width="15.33203125" style="5" customWidth="1"/>
    <col min="12810" max="13056" width="8.88671875" style="5"/>
    <col min="13057" max="13057" width="41.33203125" style="5" customWidth="1"/>
    <col min="13058" max="13058" width="13" style="5" customWidth="1"/>
    <col min="13059" max="13059" width="8.88671875" style="5"/>
    <col min="13060" max="13060" width="11.5546875" style="5" customWidth="1"/>
    <col min="13061" max="13061" width="8.88671875" style="5"/>
    <col min="13062" max="13062" width="11.6640625" style="5" customWidth="1"/>
    <col min="13063" max="13063" width="8.88671875" style="5"/>
    <col min="13064" max="13064" width="11.33203125" style="5" customWidth="1"/>
    <col min="13065" max="13065" width="15.33203125" style="5" customWidth="1"/>
    <col min="13066" max="13312" width="8.88671875" style="5"/>
    <col min="13313" max="13313" width="41.33203125" style="5" customWidth="1"/>
    <col min="13314" max="13314" width="13" style="5" customWidth="1"/>
    <col min="13315" max="13315" width="8.88671875" style="5"/>
    <col min="13316" max="13316" width="11.5546875" style="5" customWidth="1"/>
    <col min="13317" max="13317" width="8.88671875" style="5"/>
    <col min="13318" max="13318" width="11.6640625" style="5" customWidth="1"/>
    <col min="13319" max="13319" width="8.88671875" style="5"/>
    <col min="13320" max="13320" width="11.33203125" style="5" customWidth="1"/>
    <col min="13321" max="13321" width="15.33203125" style="5" customWidth="1"/>
    <col min="13322" max="13568" width="8.88671875" style="5"/>
    <col min="13569" max="13569" width="41.33203125" style="5" customWidth="1"/>
    <col min="13570" max="13570" width="13" style="5" customWidth="1"/>
    <col min="13571" max="13571" width="8.88671875" style="5"/>
    <col min="13572" max="13572" width="11.5546875" style="5" customWidth="1"/>
    <col min="13573" max="13573" width="8.88671875" style="5"/>
    <col min="13574" max="13574" width="11.6640625" style="5" customWidth="1"/>
    <col min="13575" max="13575" width="8.88671875" style="5"/>
    <col min="13576" max="13576" width="11.33203125" style="5" customWidth="1"/>
    <col min="13577" max="13577" width="15.33203125" style="5" customWidth="1"/>
    <col min="13578" max="13824" width="8.88671875" style="5"/>
    <col min="13825" max="13825" width="41.33203125" style="5" customWidth="1"/>
    <col min="13826" max="13826" width="13" style="5" customWidth="1"/>
    <col min="13827" max="13827" width="8.88671875" style="5"/>
    <col min="13828" max="13828" width="11.5546875" style="5" customWidth="1"/>
    <col min="13829" max="13829" width="8.88671875" style="5"/>
    <col min="13830" max="13830" width="11.6640625" style="5" customWidth="1"/>
    <col min="13831" max="13831" width="8.88671875" style="5"/>
    <col min="13832" max="13832" width="11.33203125" style="5" customWidth="1"/>
    <col min="13833" max="13833" width="15.33203125" style="5" customWidth="1"/>
    <col min="13834" max="14080" width="8.88671875" style="5"/>
    <col min="14081" max="14081" width="41.33203125" style="5" customWidth="1"/>
    <col min="14082" max="14082" width="13" style="5" customWidth="1"/>
    <col min="14083" max="14083" width="8.88671875" style="5"/>
    <col min="14084" max="14084" width="11.5546875" style="5" customWidth="1"/>
    <col min="14085" max="14085" width="8.88671875" style="5"/>
    <col min="14086" max="14086" width="11.6640625" style="5" customWidth="1"/>
    <col min="14087" max="14087" width="8.88671875" style="5"/>
    <col min="14088" max="14088" width="11.33203125" style="5" customWidth="1"/>
    <col min="14089" max="14089" width="15.33203125" style="5" customWidth="1"/>
    <col min="14090" max="14336" width="8.88671875" style="5"/>
    <col min="14337" max="14337" width="41.33203125" style="5" customWidth="1"/>
    <col min="14338" max="14338" width="13" style="5" customWidth="1"/>
    <col min="14339" max="14339" width="8.88671875" style="5"/>
    <col min="14340" max="14340" width="11.5546875" style="5" customWidth="1"/>
    <col min="14341" max="14341" width="8.88671875" style="5"/>
    <col min="14342" max="14342" width="11.6640625" style="5" customWidth="1"/>
    <col min="14343" max="14343" width="8.88671875" style="5"/>
    <col min="14344" max="14344" width="11.33203125" style="5" customWidth="1"/>
    <col min="14345" max="14345" width="15.33203125" style="5" customWidth="1"/>
    <col min="14346" max="14592" width="8.88671875" style="5"/>
    <col min="14593" max="14593" width="41.33203125" style="5" customWidth="1"/>
    <col min="14594" max="14594" width="13" style="5" customWidth="1"/>
    <col min="14595" max="14595" width="8.88671875" style="5"/>
    <col min="14596" max="14596" width="11.5546875" style="5" customWidth="1"/>
    <col min="14597" max="14597" width="8.88671875" style="5"/>
    <col min="14598" max="14598" width="11.6640625" style="5" customWidth="1"/>
    <col min="14599" max="14599" width="8.88671875" style="5"/>
    <col min="14600" max="14600" width="11.33203125" style="5" customWidth="1"/>
    <col min="14601" max="14601" width="15.33203125" style="5" customWidth="1"/>
    <col min="14602" max="14848" width="8.88671875" style="5"/>
    <col min="14849" max="14849" width="41.33203125" style="5" customWidth="1"/>
    <col min="14850" max="14850" width="13" style="5" customWidth="1"/>
    <col min="14851" max="14851" width="8.88671875" style="5"/>
    <col min="14852" max="14852" width="11.5546875" style="5" customWidth="1"/>
    <col min="14853" max="14853" width="8.88671875" style="5"/>
    <col min="14854" max="14854" width="11.6640625" style="5" customWidth="1"/>
    <col min="14855" max="14855" width="8.88671875" style="5"/>
    <col min="14856" max="14856" width="11.33203125" style="5" customWidth="1"/>
    <col min="14857" max="14857" width="15.33203125" style="5" customWidth="1"/>
    <col min="14858" max="15104" width="8.88671875" style="5"/>
    <col min="15105" max="15105" width="41.33203125" style="5" customWidth="1"/>
    <col min="15106" max="15106" width="13" style="5" customWidth="1"/>
    <col min="15107" max="15107" width="8.88671875" style="5"/>
    <col min="15108" max="15108" width="11.5546875" style="5" customWidth="1"/>
    <col min="15109" max="15109" width="8.88671875" style="5"/>
    <col min="15110" max="15110" width="11.6640625" style="5" customWidth="1"/>
    <col min="15111" max="15111" width="8.88671875" style="5"/>
    <col min="15112" max="15112" width="11.33203125" style="5" customWidth="1"/>
    <col min="15113" max="15113" width="15.33203125" style="5" customWidth="1"/>
    <col min="15114" max="15360" width="8.88671875" style="5"/>
    <col min="15361" max="15361" width="41.33203125" style="5" customWidth="1"/>
    <col min="15362" max="15362" width="13" style="5" customWidth="1"/>
    <col min="15363" max="15363" width="8.88671875" style="5"/>
    <col min="15364" max="15364" width="11.5546875" style="5" customWidth="1"/>
    <col min="15365" max="15365" width="8.88671875" style="5"/>
    <col min="15366" max="15366" width="11.6640625" style="5" customWidth="1"/>
    <col min="15367" max="15367" width="8.88671875" style="5"/>
    <col min="15368" max="15368" width="11.33203125" style="5" customWidth="1"/>
    <col min="15369" max="15369" width="15.33203125" style="5" customWidth="1"/>
    <col min="15370" max="15616" width="8.88671875" style="5"/>
    <col min="15617" max="15617" width="41.33203125" style="5" customWidth="1"/>
    <col min="15618" max="15618" width="13" style="5" customWidth="1"/>
    <col min="15619" max="15619" width="8.88671875" style="5"/>
    <col min="15620" max="15620" width="11.5546875" style="5" customWidth="1"/>
    <col min="15621" max="15621" width="8.88671875" style="5"/>
    <col min="15622" max="15622" width="11.6640625" style="5" customWidth="1"/>
    <col min="15623" max="15623" width="8.88671875" style="5"/>
    <col min="15624" max="15624" width="11.33203125" style="5" customWidth="1"/>
    <col min="15625" max="15625" width="15.33203125" style="5" customWidth="1"/>
    <col min="15626" max="15872" width="8.88671875" style="5"/>
    <col min="15873" max="15873" width="41.33203125" style="5" customWidth="1"/>
    <col min="15874" max="15874" width="13" style="5" customWidth="1"/>
    <col min="15875" max="15875" width="8.88671875" style="5"/>
    <col min="15876" max="15876" width="11.5546875" style="5" customWidth="1"/>
    <col min="15877" max="15877" width="8.88671875" style="5"/>
    <col min="15878" max="15878" width="11.6640625" style="5" customWidth="1"/>
    <col min="15879" max="15879" width="8.88671875" style="5"/>
    <col min="15880" max="15880" width="11.33203125" style="5" customWidth="1"/>
    <col min="15881" max="15881" width="15.33203125" style="5" customWidth="1"/>
    <col min="15882" max="16128" width="8.88671875" style="5"/>
    <col min="16129" max="16129" width="41.33203125" style="5" customWidth="1"/>
    <col min="16130" max="16130" width="13" style="5" customWidth="1"/>
    <col min="16131" max="16131" width="8.88671875" style="5"/>
    <col min="16132" max="16132" width="11.5546875" style="5" customWidth="1"/>
    <col min="16133" max="16133" width="8.88671875" style="5"/>
    <col min="16134" max="16134" width="11.6640625" style="5" customWidth="1"/>
    <col min="16135" max="16135" width="8.88671875" style="5"/>
    <col min="16136" max="16136" width="11.33203125" style="5" customWidth="1"/>
    <col min="16137" max="16137" width="15.33203125" style="5" customWidth="1"/>
    <col min="16138" max="16384" width="8.88671875" style="5"/>
  </cols>
  <sheetData>
    <row r="2" spans="1:20" s="128" customFormat="1" ht="14.4" customHeight="1" x14ac:dyDescent="0.3">
      <c r="A2" s="238" t="s">
        <v>159</v>
      </c>
      <c r="B2" s="244"/>
      <c r="C2" s="244"/>
      <c r="D2" s="244"/>
      <c r="E2" s="244"/>
      <c r="F2" s="244"/>
      <c r="G2" s="244"/>
      <c r="H2" s="244"/>
      <c r="I2" s="244"/>
      <c r="J2" s="129"/>
      <c r="K2" s="129"/>
      <c r="L2" s="129"/>
      <c r="M2" s="129"/>
      <c r="N2" s="129"/>
      <c r="O2" s="129"/>
      <c r="P2" s="129"/>
      <c r="Q2" s="129"/>
    </row>
    <row r="3" spans="1:20" x14ac:dyDescent="0.25">
      <c r="A3" s="8"/>
      <c r="B3" s="8"/>
      <c r="C3" s="8"/>
      <c r="D3" s="8"/>
      <c r="E3" s="10"/>
      <c r="F3" s="10"/>
      <c r="G3" s="10"/>
      <c r="H3" s="10"/>
      <c r="I3" s="10"/>
    </row>
    <row r="4" spans="1:20" x14ac:dyDescent="0.25">
      <c r="A4" s="36"/>
      <c r="B4" s="7"/>
      <c r="C4" s="7"/>
      <c r="D4" s="7"/>
      <c r="E4" s="36"/>
      <c r="F4" s="36"/>
      <c r="G4" s="36"/>
      <c r="H4" s="36"/>
      <c r="I4" s="36"/>
    </row>
    <row r="5" spans="1:20" x14ac:dyDescent="0.25">
      <c r="A5" s="202" t="s">
        <v>160</v>
      </c>
      <c r="B5" s="203"/>
      <c r="C5" s="203"/>
      <c r="D5" s="203"/>
      <c r="E5" s="203"/>
      <c r="F5" s="204"/>
      <c r="G5" s="205"/>
      <c r="H5" s="206"/>
      <c r="I5" s="207"/>
      <c r="J5" s="15"/>
      <c r="K5" s="15"/>
      <c r="L5" s="15"/>
      <c r="M5" s="65"/>
      <c r="N5" s="15"/>
      <c r="O5" s="15"/>
      <c r="P5" s="15"/>
    </row>
    <row r="6" spans="1:20" x14ac:dyDescent="0.25">
      <c r="A6" s="36"/>
      <c r="B6" s="7"/>
      <c r="C6" s="7"/>
      <c r="D6" s="7"/>
      <c r="E6" s="36"/>
      <c r="F6" s="36"/>
      <c r="G6" s="36"/>
      <c r="H6" s="36"/>
      <c r="I6" s="36"/>
    </row>
    <row r="7" spans="1:20" s="6" customFormat="1" ht="15.6" x14ac:dyDescent="0.3">
      <c r="A7" s="37" t="s">
        <v>161</v>
      </c>
      <c r="B7" s="43"/>
      <c r="C7" s="255" t="s">
        <v>162</v>
      </c>
      <c r="D7" s="256"/>
      <c r="E7" s="256"/>
      <c r="F7" s="256"/>
      <c r="G7" s="256"/>
      <c r="H7" s="256"/>
      <c r="I7" s="257"/>
    </row>
    <row r="8" spans="1:20" x14ac:dyDescent="0.25">
      <c r="A8" s="38"/>
      <c r="C8" s="42" t="s">
        <v>163</v>
      </c>
      <c r="D8" s="39"/>
      <c r="E8" s="39"/>
      <c r="F8" s="39"/>
      <c r="G8" s="39" t="s">
        <v>164</v>
      </c>
      <c r="H8" s="39"/>
      <c r="I8" s="39" t="s">
        <v>165</v>
      </c>
    </row>
    <row r="9" spans="1:20" x14ac:dyDescent="0.25">
      <c r="A9" s="38"/>
      <c r="C9" s="39" t="s">
        <v>166</v>
      </c>
      <c r="D9" s="41"/>
      <c r="E9" s="39" t="s">
        <v>167</v>
      </c>
      <c r="F9" s="41"/>
      <c r="G9" s="39" t="s">
        <v>168</v>
      </c>
      <c r="H9" s="41"/>
      <c r="I9" s="39" t="s">
        <v>168</v>
      </c>
    </row>
    <row r="10" spans="1:20" x14ac:dyDescent="0.25">
      <c r="A10" s="38"/>
      <c r="B10" s="1"/>
      <c r="C10" s="39" t="s">
        <v>169</v>
      </c>
      <c r="D10" s="2"/>
      <c r="E10" s="39" t="s">
        <v>169</v>
      </c>
      <c r="F10" s="2"/>
      <c r="G10" s="39" t="s">
        <v>169</v>
      </c>
      <c r="H10" s="2"/>
      <c r="I10" s="39" t="s">
        <v>169</v>
      </c>
    </row>
    <row r="11" spans="1:20" x14ac:dyDescent="0.25">
      <c r="A11" s="221" t="s">
        <v>170</v>
      </c>
      <c r="B11" s="40" t="s">
        <v>171</v>
      </c>
      <c r="C11" s="237"/>
      <c r="D11" s="191"/>
      <c r="E11" s="200"/>
      <c r="F11" s="192"/>
      <c r="G11" s="200"/>
      <c r="H11" s="192"/>
      <c r="I11" s="200"/>
      <c r="K11" s="51"/>
      <c r="L11" s="51"/>
      <c r="M11" s="51"/>
      <c r="N11" s="51"/>
      <c r="O11" s="51"/>
      <c r="P11" s="51"/>
      <c r="Q11" s="51"/>
      <c r="R11" s="51"/>
      <c r="S11" s="51"/>
      <c r="T11" s="51"/>
    </row>
    <row r="12" spans="1:20" x14ac:dyDescent="0.25">
      <c r="A12" s="9" t="s">
        <v>172</v>
      </c>
      <c r="B12" s="40" t="s">
        <v>171</v>
      </c>
      <c r="C12" s="201"/>
      <c r="D12" s="191"/>
      <c r="E12" s="200"/>
      <c r="F12" s="192"/>
      <c r="G12" s="200"/>
      <c r="H12" s="192"/>
      <c r="I12" s="200"/>
      <c r="K12" s="51"/>
      <c r="L12" s="51"/>
      <c r="M12" s="51"/>
      <c r="N12" s="51"/>
      <c r="O12" s="51"/>
      <c r="P12" s="51"/>
      <c r="Q12" s="51"/>
      <c r="R12" s="51"/>
      <c r="S12" s="51"/>
      <c r="T12" s="51"/>
    </row>
    <row r="13" spans="1:20" x14ac:dyDescent="0.25">
      <c r="A13" s="9" t="s">
        <v>173</v>
      </c>
      <c r="B13" s="40" t="s">
        <v>171</v>
      </c>
      <c r="C13" s="201"/>
      <c r="D13" s="191"/>
      <c r="E13" s="200"/>
      <c r="F13" s="192"/>
      <c r="G13" s="200"/>
      <c r="H13" s="192"/>
      <c r="I13" s="200"/>
      <c r="K13" s="51"/>
      <c r="L13" s="51"/>
      <c r="M13" s="51"/>
      <c r="N13" s="51"/>
      <c r="O13" s="51"/>
      <c r="P13" s="51"/>
      <c r="Q13" s="51"/>
      <c r="R13" s="51"/>
      <c r="S13" s="51"/>
      <c r="T13" s="51"/>
    </row>
    <row r="14" spans="1:20" x14ac:dyDescent="0.25">
      <c r="A14" s="221" t="s">
        <v>174</v>
      </c>
      <c r="B14" s="40" t="s">
        <v>171</v>
      </c>
      <c r="C14" s="237"/>
      <c r="D14" s="191"/>
      <c r="E14" s="200"/>
      <c r="F14" s="192"/>
      <c r="G14" s="200"/>
      <c r="H14" s="192"/>
      <c r="I14" s="200"/>
      <c r="K14" s="51"/>
      <c r="L14" s="51"/>
      <c r="M14" s="51"/>
      <c r="N14" s="51"/>
      <c r="O14" s="51"/>
      <c r="P14" s="51"/>
      <c r="Q14" s="51"/>
      <c r="R14" s="51"/>
      <c r="S14" s="51"/>
      <c r="T14" s="51"/>
    </row>
    <row r="15" spans="1:20" x14ac:dyDescent="0.25">
      <c r="A15" s="221" t="s">
        <v>175</v>
      </c>
      <c r="B15" s="40" t="s">
        <v>171</v>
      </c>
      <c r="C15" s="237"/>
      <c r="D15" s="191"/>
      <c r="E15" s="200"/>
      <c r="F15" s="192"/>
      <c r="G15" s="200"/>
      <c r="H15" s="192"/>
      <c r="I15" s="200"/>
      <c r="K15" s="51"/>
      <c r="L15" s="51"/>
      <c r="M15" s="51"/>
      <c r="N15" s="51"/>
      <c r="O15" s="51"/>
      <c r="P15" s="51"/>
      <c r="Q15" s="51"/>
      <c r="R15" s="51"/>
      <c r="S15" s="51"/>
      <c r="T15" s="51"/>
    </row>
    <row r="16" spans="1:20" x14ac:dyDescent="0.25">
      <c r="A16" s="221" t="s">
        <v>176</v>
      </c>
      <c r="B16" s="40" t="s">
        <v>171</v>
      </c>
      <c r="C16" s="237"/>
      <c r="D16" s="191"/>
      <c r="E16" s="200"/>
      <c r="F16" s="192"/>
      <c r="G16" s="200"/>
      <c r="H16" s="192"/>
      <c r="I16" s="200"/>
      <c r="K16" s="51"/>
      <c r="L16" s="51"/>
      <c r="M16" s="51"/>
      <c r="N16" s="51"/>
      <c r="O16" s="51"/>
      <c r="P16" s="51"/>
      <c r="Q16" s="51"/>
      <c r="R16" s="51"/>
      <c r="S16" s="51"/>
      <c r="T16" s="51"/>
    </row>
    <row r="17" spans="1:20" x14ac:dyDescent="0.25">
      <c r="A17" s="9" t="s">
        <v>177</v>
      </c>
      <c r="B17" s="40" t="s">
        <v>171</v>
      </c>
      <c r="C17" s="201"/>
      <c r="D17" s="191"/>
      <c r="E17" s="200"/>
      <c r="F17" s="192"/>
      <c r="G17" s="200"/>
      <c r="H17" s="192"/>
      <c r="I17" s="200"/>
      <c r="K17" s="51"/>
      <c r="L17" s="51"/>
      <c r="M17" s="51"/>
      <c r="N17" s="51"/>
      <c r="O17" s="51"/>
      <c r="P17" s="51"/>
      <c r="Q17" s="51"/>
      <c r="R17" s="51"/>
      <c r="S17" s="51"/>
      <c r="T17" s="51"/>
    </row>
    <row r="18" spans="1:20" s="1" customFormat="1" x14ac:dyDescent="0.25">
      <c r="A18" s="1" t="s">
        <v>178</v>
      </c>
      <c r="B18" s="40" t="s">
        <v>171</v>
      </c>
      <c r="C18" s="201"/>
      <c r="D18" s="191"/>
      <c r="E18" s="200"/>
      <c r="F18" s="192"/>
      <c r="G18" s="200"/>
      <c r="H18" s="192"/>
      <c r="I18" s="200"/>
      <c r="K18" s="98"/>
      <c r="L18" s="98"/>
      <c r="M18" s="98"/>
      <c r="N18" s="98"/>
      <c r="O18" s="98"/>
      <c r="P18" s="98"/>
      <c r="Q18" s="98"/>
      <c r="R18" s="98"/>
      <c r="S18" s="98"/>
      <c r="T18" s="98"/>
    </row>
    <row r="19" spans="1:20" x14ac:dyDescent="0.25">
      <c r="A19" s="5" t="s">
        <v>179</v>
      </c>
      <c r="B19" s="40" t="s">
        <v>180</v>
      </c>
      <c r="C19" s="201"/>
      <c r="E19" s="200"/>
      <c r="G19" s="200"/>
      <c r="I19" s="200"/>
      <c r="K19" s="51"/>
    </row>
    <row r="22" spans="1:20" s="180" customFormat="1" ht="11.4" x14ac:dyDescent="0.2">
      <c r="A22" s="180" t="s">
        <v>181</v>
      </c>
      <c r="B22" s="118"/>
      <c r="C22" s="118"/>
      <c r="D22" s="118"/>
      <c r="E22" s="222"/>
      <c r="F22" s="178"/>
      <c r="G22" s="178"/>
      <c r="H22" s="223"/>
      <c r="I22" s="178"/>
      <c r="J22" s="224"/>
      <c r="K22" s="177"/>
      <c r="L22" s="178"/>
      <c r="M22" s="177"/>
      <c r="N22" s="178"/>
      <c r="O22" s="179"/>
      <c r="P22" s="178"/>
      <c r="Q22" s="178"/>
      <c r="R22" s="178"/>
    </row>
    <row r="25" spans="1:20" x14ac:dyDescent="0.25">
      <c r="A25" s="232"/>
    </row>
    <row r="26" spans="1:20" x14ac:dyDescent="0.25">
      <c r="A26" s="233"/>
    </row>
    <row r="27" spans="1:20" x14ac:dyDescent="0.25">
      <c r="A27" s="233"/>
    </row>
    <row r="28" spans="1:20" x14ac:dyDescent="0.25">
      <c r="A28" s="233"/>
    </row>
    <row r="29" spans="1:20" x14ac:dyDescent="0.25">
      <c r="A29" s="233"/>
    </row>
    <row r="30" spans="1:20" x14ac:dyDescent="0.25">
      <c r="A30" s="233"/>
    </row>
    <row r="38" spans="1:9" x14ac:dyDescent="0.25">
      <c r="A38" s="251"/>
      <c r="B38" s="252"/>
      <c r="C38" s="253"/>
      <c r="D38" s="253"/>
      <c r="E38" s="253"/>
      <c r="F38" s="253"/>
      <c r="G38" s="253"/>
      <c r="H38" s="253"/>
      <c r="I38" s="254"/>
    </row>
  </sheetData>
  <mergeCells count="3">
    <mergeCell ref="A38:I38"/>
    <mergeCell ref="C7:I7"/>
    <mergeCell ref="A2:I2"/>
  </mergeCells>
  <phoneticPr fontId="22" type="noConversion"/>
  <pageMargins left="0.70866141732283472" right="0.70866141732283472" top="0.74803149606299213" bottom="0.74803149606299213" header="0.31496062992125984" footer="0.31496062992125984"/>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8F09B-C658-49C8-B746-3867F9A749E3}">
  <dimension ref="B1:B19"/>
  <sheetViews>
    <sheetView workbookViewId="0">
      <selection activeCell="B19" sqref="B19"/>
    </sheetView>
  </sheetViews>
  <sheetFormatPr defaultRowHeight="14.4" x14ac:dyDescent="0.3"/>
  <cols>
    <col min="1" max="1" width="4.88671875" customWidth="1"/>
    <col min="2" max="2" width="100.6640625" customWidth="1"/>
  </cols>
  <sheetData>
    <row r="1" spans="2:2" x14ac:dyDescent="0.3">
      <c r="B1" s="152" t="s">
        <v>182</v>
      </c>
    </row>
    <row r="2" spans="2:2" x14ac:dyDescent="0.3">
      <c r="B2" s="152"/>
    </row>
    <row r="3" spans="2:2" s="156" customFormat="1" x14ac:dyDescent="0.3">
      <c r="B3" s="158" t="s">
        <v>183</v>
      </c>
    </row>
    <row r="4" spans="2:2" s="156" customFormat="1" x14ac:dyDescent="0.3">
      <c r="B4" s="153" t="s">
        <v>184</v>
      </c>
    </row>
    <row r="5" spans="2:2" s="156" customFormat="1" x14ac:dyDescent="0.3">
      <c r="B5" s="153" t="s">
        <v>185</v>
      </c>
    </row>
    <row r="6" spans="2:2" s="156" customFormat="1" x14ac:dyDescent="0.3">
      <c r="B6" s="153" t="s">
        <v>186</v>
      </c>
    </row>
    <row r="7" spans="2:2" s="156" customFormat="1" x14ac:dyDescent="0.3">
      <c r="B7" s="153" t="s">
        <v>187</v>
      </c>
    </row>
    <row r="8" spans="2:2" s="156" customFormat="1" x14ac:dyDescent="0.3">
      <c r="B8" s="153" t="s">
        <v>188</v>
      </c>
    </row>
    <row r="9" spans="2:2" s="156" customFormat="1" x14ac:dyDescent="0.3">
      <c r="B9" s="154" t="s">
        <v>189</v>
      </c>
    </row>
    <row r="10" spans="2:2" s="156" customFormat="1" ht="14.4" customHeight="1" x14ac:dyDescent="0.3">
      <c r="B10" s="155" t="s">
        <v>190</v>
      </c>
    </row>
    <row r="11" spans="2:2" s="156" customFormat="1" x14ac:dyDescent="0.3">
      <c r="B11" s="158" t="s">
        <v>191</v>
      </c>
    </row>
    <row r="12" spans="2:2" s="156" customFormat="1" ht="43.2" x14ac:dyDescent="0.3">
      <c r="B12" s="159" t="s">
        <v>192</v>
      </c>
    </row>
    <row r="13" spans="2:2" s="156" customFormat="1" ht="43.2" x14ac:dyDescent="0.3">
      <c r="B13" s="157" t="s">
        <v>193</v>
      </c>
    </row>
    <row r="14" spans="2:2" s="156" customFormat="1" ht="28.8" x14ac:dyDescent="0.3">
      <c r="B14" s="155" t="s">
        <v>194</v>
      </c>
    </row>
    <row r="15" spans="2:2" s="156" customFormat="1" ht="14.4" customHeight="1" x14ac:dyDescent="0.3">
      <c r="B15" s="155" t="s">
        <v>195</v>
      </c>
    </row>
    <row r="16" spans="2:2" ht="28.8" x14ac:dyDescent="0.3">
      <c r="B16" s="155" t="s">
        <v>196</v>
      </c>
    </row>
    <row r="17" spans="2:2" s="161" customFormat="1" ht="28.8" x14ac:dyDescent="0.3">
      <c r="B17" s="155" t="s">
        <v>197</v>
      </c>
    </row>
    <row r="19" spans="2:2" x14ac:dyDescent="0.3">
      <c r="B19" s="160"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workbookViewId="0">
      <selection activeCell="J39" sqref="J39"/>
    </sheetView>
  </sheetViews>
  <sheetFormatPr defaultRowHeight="14.4" x14ac:dyDescent="0.3"/>
  <cols>
    <col min="1" max="1" width="51.33203125" bestFit="1" customWidth="1"/>
    <col min="2" max="2" width="9" bestFit="1" customWidth="1"/>
  </cols>
  <sheetData>
    <row r="1" spans="1:2" x14ac:dyDescent="0.3">
      <c r="A1" t="s">
        <v>199</v>
      </c>
      <c r="B1" t="s">
        <v>200</v>
      </c>
    </row>
    <row r="2" spans="1:2" x14ac:dyDescent="0.3">
      <c r="A2" s="48" t="s">
        <v>201</v>
      </c>
      <c r="B2" s="50">
        <v>35</v>
      </c>
    </row>
    <row r="3" spans="1:2" x14ac:dyDescent="0.3">
      <c r="A3" s="48" t="s">
        <v>202</v>
      </c>
      <c r="B3" s="50">
        <v>70</v>
      </c>
    </row>
    <row r="4" spans="1:2" x14ac:dyDescent="0.3">
      <c r="A4" s="48" t="s">
        <v>203</v>
      </c>
      <c r="B4" s="50">
        <v>70</v>
      </c>
    </row>
    <row r="5" spans="1:2" x14ac:dyDescent="0.3">
      <c r="A5" s="48" t="s">
        <v>204</v>
      </c>
      <c r="B5" s="50">
        <v>70</v>
      </c>
    </row>
    <row r="6" spans="1:2" x14ac:dyDescent="0.3">
      <c r="A6" s="48" t="s">
        <v>205</v>
      </c>
      <c r="B6" s="50">
        <v>75</v>
      </c>
    </row>
    <row r="7" spans="1:2" x14ac:dyDescent="0.3">
      <c r="A7" s="48" t="s">
        <v>206</v>
      </c>
      <c r="B7" s="50">
        <v>62</v>
      </c>
    </row>
    <row r="8" spans="1:2" x14ac:dyDescent="0.3">
      <c r="A8" s="48" t="s">
        <v>207</v>
      </c>
      <c r="B8" s="50">
        <v>65</v>
      </c>
    </row>
    <row r="9" spans="1:2" x14ac:dyDescent="0.3">
      <c r="A9" s="48" t="s">
        <v>208</v>
      </c>
      <c r="B9" s="50">
        <v>67</v>
      </c>
    </row>
    <row r="10" spans="1:2" x14ac:dyDescent="0.3">
      <c r="A10" s="48" t="s">
        <v>209</v>
      </c>
      <c r="B10" s="50">
        <v>62</v>
      </c>
    </row>
    <row r="11" spans="1:2" x14ac:dyDescent="0.3">
      <c r="A11" s="48" t="s">
        <v>210</v>
      </c>
      <c r="B11" s="50">
        <v>68</v>
      </c>
    </row>
    <row r="12" spans="1:2" x14ac:dyDescent="0.3">
      <c r="A12" s="48" t="s">
        <v>211</v>
      </c>
      <c r="B12" s="50">
        <v>70</v>
      </c>
    </row>
    <row r="13" spans="1:2" x14ac:dyDescent="0.3">
      <c r="A13" s="48" t="s">
        <v>212</v>
      </c>
      <c r="B13" s="50">
        <v>68</v>
      </c>
    </row>
    <row r="14" spans="1:2" x14ac:dyDescent="0.3">
      <c r="A14" s="48" t="s">
        <v>213</v>
      </c>
      <c r="B14" s="50">
        <v>70</v>
      </c>
    </row>
    <row r="15" spans="1:2" x14ac:dyDescent="0.3">
      <c r="A15" s="48" t="s">
        <v>214</v>
      </c>
      <c r="B15" s="50">
        <v>68</v>
      </c>
    </row>
    <row r="16" spans="1:2" x14ac:dyDescent="0.3">
      <c r="A16" s="48" t="s">
        <v>215</v>
      </c>
      <c r="B16" s="50">
        <v>63</v>
      </c>
    </row>
    <row r="17" spans="1:4" x14ac:dyDescent="0.3">
      <c r="A17" s="48" t="s">
        <v>216</v>
      </c>
      <c r="B17" s="50">
        <v>63</v>
      </c>
    </row>
    <row r="18" spans="1:4" x14ac:dyDescent="0.3">
      <c r="A18" s="48" t="s">
        <v>217</v>
      </c>
      <c r="B18" s="50">
        <v>63</v>
      </c>
    </row>
    <row r="19" spans="1:4" x14ac:dyDescent="0.3">
      <c r="A19" s="48" t="s">
        <v>218</v>
      </c>
      <c r="B19" s="50">
        <v>63</v>
      </c>
    </row>
    <row r="20" spans="1:4" x14ac:dyDescent="0.3">
      <c r="A20" s="48" t="s">
        <v>219</v>
      </c>
      <c r="B20" s="50">
        <v>63</v>
      </c>
    </row>
    <row r="21" spans="1:4" x14ac:dyDescent="0.3">
      <c r="A21" s="48" t="s">
        <v>220</v>
      </c>
      <c r="B21" s="50">
        <v>65</v>
      </c>
    </row>
    <row r="22" spans="1:4" x14ac:dyDescent="0.3">
      <c r="A22" s="48" t="s">
        <v>221</v>
      </c>
      <c r="B22" s="50">
        <v>55</v>
      </c>
    </row>
    <row r="23" spans="1:4" x14ac:dyDescent="0.3">
      <c r="A23" s="48" t="s">
        <v>222</v>
      </c>
      <c r="B23" s="50">
        <v>55</v>
      </c>
    </row>
    <row r="24" spans="1:4" x14ac:dyDescent="0.3">
      <c r="A24" s="48" t="s">
        <v>223</v>
      </c>
      <c r="B24" s="50">
        <v>70</v>
      </c>
    </row>
    <row r="25" spans="1:4" x14ac:dyDescent="0.3">
      <c r="A25" s="48" t="s">
        <v>224</v>
      </c>
      <c r="B25" s="50">
        <v>70</v>
      </c>
    </row>
    <row r="26" spans="1:4" x14ac:dyDescent="0.3">
      <c r="A26" s="48" t="s">
        <v>225</v>
      </c>
      <c r="B26" s="50">
        <v>30.625</v>
      </c>
    </row>
    <row r="27" spans="1:4" x14ac:dyDescent="0.3">
      <c r="A27" s="48" t="s">
        <v>226</v>
      </c>
      <c r="B27" s="50">
        <v>0</v>
      </c>
    </row>
    <row r="28" spans="1:4" x14ac:dyDescent="0.3">
      <c r="A28" s="48" t="s">
        <v>227</v>
      </c>
      <c r="B28" s="50">
        <v>40</v>
      </c>
    </row>
    <row r="29" spans="1:4" x14ac:dyDescent="0.3">
      <c r="A29" s="48" t="s">
        <v>228</v>
      </c>
      <c r="B29" s="50">
        <v>70</v>
      </c>
    </row>
    <row r="30" spans="1:4" x14ac:dyDescent="0.3">
      <c r="A30" s="48" t="s">
        <v>229</v>
      </c>
      <c r="B30" s="50">
        <v>70.71663808727078</v>
      </c>
    </row>
    <row r="31" spans="1:4" x14ac:dyDescent="0.3">
      <c r="A31" s="48" t="s">
        <v>230</v>
      </c>
      <c r="B31" s="50">
        <v>63.347650000000002</v>
      </c>
      <c r="D31" s="57"/>
    </row>
    <row r="32" spans="1:4" x14ac:dyDescent="0.3">
      <c r="A32" s="48" t="s">
        <v>231</v>
      </c>
      <c r="B32" s="50">
        <v>66.101799999999997</v>
      </c>
      <c r="D32" s="57"/>
    </row>
    <row r="33" spans="1:4" x14ac:dyDescent="0.3">
      <c r="A33" s="48" t="s">
        <v>232</v>
      </c>
      <c r="B33" s="50">
        <v>63.347700000000003</v>
      </c>
      <c r="D33" s="57"/>
    </row>
    <row r="34" spans="1:4" x14ac:dyDescent="0.3">
      <c r="A34" s="48" t="s">
        <v>233</v>
      </c>
      <c r="B34" s="50">
        <v>63.347999999999999</v>
      </c>
      <c r="D34" s="57"/>
    </row>
    <row r="35" spans="1:4" x14ac:dyDescent="0.3">
      <c r="A35" s="48" t="s">
        <v>234</v>
      </c>
      <c r="B35" s="50">
        <v>67.547899999999998</v>
      </c>
      <c r="D35" s="57"/>
    </row>
    <row r="36" spans="1:4" x14ac:dyDescent="0.3">
      <c r="A36" s="48" t="s">
        <v>235</v>
      </c>
      <c r="B36" s="50">
        <v>67.570999999999998</v>
      </c>
      <c r="D36" s="57"/>
    </row>
    <row r="37" spans="1:4" x14ac:dyDescent="0.3">
      <c r="A37" s="48" t="s">
        <v>236</v>
      </c>
      <c r="B37" s="50">
        <v>67.570999999999998</v>
      </c>
      <c r="D37" s="57"/>
    </row>
  </sheetData>
  <phoneticPr fontId="2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70cd1e-890c-4aa3-80b0-cde86e06cf1e" xsi:nil="true"/>
    <lcf76f155ced4ddcb4097134ff3c332f xmlns="6bcfe24f-59cc-4f8c-9405-73627e0be098">
      <Terms xmlns="http://schemas.microsoft.com/office/infopath/2007/PartnerControls"/>
    </lcf76f155ced4ddcb4097134ff3c332f>
    <SharedWithUsers xmlns="eb70cd1e-890c-4aa3-80b0-cde86e06cf1e">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0A29777059B3419F3BF6C7B2C344A8" ma:contentTypeVersion="13" ma:contentTypeDescription="Create a new document." ma:contentTypeScope="" ma:versionID="dc93df024da96fc5a0a998faf055bd7f">
  <xsd:schema xmlns:xsd="http://www.w3.org/2001/XMLSchema" xmlns:xs="http://www.w3.org/2001/XMLSchema" xmlns:p="http://schemas.microsoft.com/office/2006/metadata/properties" xmlns:ns2="6bcfe24f-59cc-4f8c-9405-73627e0be098" xmlns:ns3="eb70cd1e-890c-4aa3-80b0-cde86e06cf1e" targetNamespace="http://schemas.microsoft.com/office/2006/metadata/properties" ma:root="true" ma:fieldsID="5fb6a9a3a608ef6b3acb276bb2e6164b" ns2:_="" ns3:_="">
    <xsd:import namespace="6bcfe24f-59cc-4f8c-9405-73627e0be098"/>
    <xsd:import namespace="eb70cd1e-890c-4aa3-80b0-cde86e06cf1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cfe24f-59cc-4f8c-9405-73627e0be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70cd1e-890c-4aa3-80b0-cde86e06cf1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fa8f397-c4ca-4b7b-9297-c6d0915d0dbf}" ma:internalName="TaxCatchAll" ma:showField="CatchAllData" ma:web="eb70cd1e-890c-4aa3-80b0-cde86e06cf1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BFD2C8-A2CC-4D92-BD4B-2636FA8A26DF}">
  <ds:schemaRefs>
    <ds:schemaRef ds:uri="http://schemas.microsoft.com/office/2006/metadata/properties"/>
    <ds:schemaRef ds:uri="http://schemas.microsoft.com/office/infopath/2007/PartnerControls"/>
    <ds:schemaRef ds:uri="eb70cd1e-890c-4aa3-80b0-cde86e06cf1e"/>
    <ds:schemaRef ds:uri="6bcfe24f-59cc-4f8c-9405-73627e0be098"/>
  </ds:schemaRefs>
</ds:datastoreItem>
</file>

<file path=customXml/itemProps2.xml><?xml version="1.0" encoding="utf-8"?>
<ds:datastoreItem xmlns:ds="http://schemas.openxmlformats.org/officeDocument/2006/customXml" ds:itemID="{522C9AEC-4091-4E26-B819-18F8912B0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cfe24f-59cc-4f8c-9405-73627e0be098"/>
    <ds:schemaRef ds:uri="eb70cd1e-890c-4aa3-80b0-cde86e06cf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922DA1-D279-4164-B66A-02ECD678B1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1. Mutaties</vt:lpstr>
      <vt:lpstr>2. Invulmatrix contract</vt:lpstr>
      <vt:lpstr>3. Uurtariefopbouw contract</vt:lpstr>
      <vt:lpstr>4. Afroepprijzen</vt:lpstr>
      <vt:lpstr>5. Toelichting</vt:lpstr>
      <vt:lpstr>Normen</vt:lpstr>
    </vt:vector>
  </TitlesOfParts>
  <Manager/>
  <Company>Vrije Universiteit Amsterdam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Hoolwerf</dc:creator>
  <cp:keywords/>
  <dc:description/>
  <cp:lastModifiedBy>Vesters, A.O.M. (Annette)</cp:lastModifiedBy>
  <cp:revision/>
  <dcterms:created xsi:type="dcterms:W3CDTF">2011-12-12T12:13:39Z</dcterms:created>
  <dcterms:modified xsi:type="dcterms:W3CDTF">2024-05-07T15:23:06Z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0x010100800A29777059B3419F3BF6C7B2C344A8</vt:lpwstr>
  </property>
  <property fmtid="{D5CDD505-2E9C-101B-9397-08002B2CF9AE}" pid="3" name="MediaServiceImageTags">
    <vt:lpwstr/>
  </property>
  <property fmtid="{D5CDD505-2E9C-101B-9397-08002B2CF9AE}" pid="4" name="Order">
    <vt:r8>8451200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