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p.j.dingemans/Desktop/PD-files/Dingemans Management BV/OG/Spark Parkeren/PROJECTEN/VU-VUmc - PGS/Prijsformulier/"/>
    </mc:Choice>
  </mc:AlternateContent>
  <xr:revisionPtr revIDLastSave="0" documentId="13_ncr:1_{10E8FDA4-9E73-7F4E-8EDE-4C685C86FDBB}" xr6:coauthVersionLast="47" xr6:coauthVersionMax="47" xr10:uidLastSave="{00000000-0000-0000-0000-000000000000}"/>
  <bookViews>
    <workbookView xWindow="680" yWindow="800" windowWidth="28800" windowHeight="16780" xr2:uid="{00000000-000D-0000-FFFF-FFFF00000000}"/>
  </bookViews>
  <sheets>
    <sheet name="Prijsformulier" sheetId="3" r:id="rId1"/>
  </sheets>
  <definedNames>
    <definedName name="_xlnm.Print_Area" localSheetId="0">Prijsformulier!$A$1:$J$82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1" i="3" l="1"/>
  <c r="I10" i="3"/>
  <c r="J10" i="3" s="1"/>
  <c r="H11" i="3"/>
  <c r="G11" i="3"/>
  <c r="F11" i="3"/>
  <c r="I11" i="3" s="1"/>
  <c r="J11" i="3" s="1"/>
  <c r="E11" i="3"/>
  <c r="I14" i="3"/>
  <c r="J14" i="3" s="1"/>
  <c r="H60" i="3"/>
  <c r="I5" i="3"/>
  <c r="H48" i="3" s="1"/>
  <c r="I12" i="3"/>
  <c r="H50" i="3" s="1"/>
  <c r="I8" i="3"/>
  <c r="E27" i="3" s="1"/>
  <c r="G19" i="3"/>
  <c r="G18" i="3"/>
  <c r="G17" i="3"/>
  <c r="G16" i="3"/>
  <c r="G9" i="3"/>
  <c r="G7" i="3"/>
  <c r="G6" i="3"/>
  <c r="E6" i="3"/>
  <c r="F6" i="3"/>
  <c r="H6" i="3"/>
  <c r="E7" i="3"/>
  <c r="F7" i="3"/>
  <c r="H7" i="3"/>
  <c r="E9" i="3"/>
  <c r="F9" i="3"/>
  <c r="H9" i="3"/>
  <c r="I13" i="3"/>
  <c r="E29" i="3" s="1"/>
  <c r="I15" i="3"/>
  <c r="J15" i="3" s="1"/>
  <c r="E16" i="3"/>
  <c r="F16" i="3"/>
  <c r="H16" i="3"/>
  <c r="E17" i="3"/>
  <c r="F17" i="3"/>
  <c r="H17" i="3"/>
  <c r="E18" i="3"/>
  <c r="F18" i="3"/>
  <c r="H18" i="3"/>
  <c r="E19" i="3"/>
  <c r="F19" i="3"/>
  <c r="H19" i="3"/>
  <c r="J20" i="3"/>
  <c r="D28" i="3"/>
  <c r="D29" i="3"/>
  <c r="D27" i="3"/>
  <c r="B72" i="3"/>
  <c r="B71" i="3"/>
  <c r="B70" i="3"/>
  <c r="C65" i="3"/>
  <c r="C72" i="3"/>
  <c r="C63" i="3"/>
  <c r="C62" i="3"/>
  <c r="D26" i="3"/>
  <c r="C43" i="3"/>
  <c r="C71" i="3" s="1"/>
  <c r="C21" i="3"/>
  <c r="C70" i="3" s="1"/>
  <c r="H59" i="3" l="1"/>
  <c r="I59" i="3" s="1"/>
  <c r="I18" i="3"/>
  <c r="J18" i="3" s="1"/>
  <c r="I50" i="3"/>
  <c r="J5" i="3"/>
  <c r="J13" i="3"/>
  <c r="I16" i="3"/>
  <c r="J16" i="3" s="1"/>
  <c r="I19" i="3"/>
  <c r="J19" i="3" s="1"/>
  <c r="I7" i="3"/>
  <c r="J7" i="3" s="1"/>
  <c r="I48" i="3"/>
  <c r="E26" i="3"/>
  <c r="I60" i="3"/>
  <c r="I6" i="3"/>
  <c r="J6" i="3" s="1"/>
  <c r="E28" i="3"/>
  <c r="J12" i="3"/>
  <c r="I9" i="3"/>
  <c r="J9" i="3" s="1"/>
  <c r="J8" i="3"/>
  <c r="I17" i="3"/>
  <c r="J17" i="3" s="1"/>
  <c r="H49" i="3"/>
  <c r="I49" i="3" s="1"/>
  <c r="I64" i="3" l="1"/>
  <c r="H54" i="3"/>
  <c r="I34" i="3"/>
  <c r="I70" i="3"/>
  <c r="I37" i="3"/>
  <c r="I40" i="3"/>
  <c r="I41" i="3"/>
  <c r="I36" i="3"/>
  <c r="I39" i="3"/>
  <c r="I51" i="3"/>
  <c r="I62" i="3" s="1"/>
  <c r="I35" i="3"/>
  <c r="I33" i="3"/>
  <c r="I42" i="3"/>
  <c r="I38" i="3"/>
  <c r="I43" i="3" l="1"/>
  <c r="I71" i="3" s="1"/>
  <c r="I54" i="3"/>
  <c r="H55" i="3"/>
  <c r="I55" i="3" s="1"/>
  <c r="I56" i="3" l="1"/>
  <c r="I63" i="3" s="1"/>
  <c r="I65" i="3" s="1"/>
  <c r="I72" i="3" s="1"/>
  <c r="I73" i="3" s="1"/>
</calcChain>
</file>

<file path=xl/sharedStrings.xml><?xml version="1.0" encoding="utf-8"?>
<sst xmlns="http://schemas.openxmlformats.org/spreadsheetml/2006/main" count="150" uniqueCount="113">
  <si>
    <t>Positie 1: Levering en installatie</t>
  </si>
  <si>
    <t>Parkeergeleidingssysteem Parkeerbedrijf VU-VUmc</t>
  </si>
  <si>
    <t>Positie</t>
  </si>
  <si>
    <t xml:space="preserve">Onderdeel </t>
  </si>
  <si>
    <t>Prijs/stuk</t>
  </si>
  <si>
    <t>P1 Vumc</t>
  </si>
  <si>
    <t>P2 Vumc</t>
  </si>
  <si>
    <t>P3 VU Campus</t>
  </si>
  <si>
    <t>Overige Parkeervoorzieningen (zoals bijv. Parkeergarage Poli)</t>
  </si>
  <si>
    <t>Aantal</t>
  </si>
  <si>
    <t>Totaal</t>
  </si>
  <si>
    <t>1.1</t>
  </si>
  <si>
    <t>PGS Sensoren met camera's op basis van omschrijving Programma van Eisen, waarbij genoemde prijs uitgaat van een prijs per parkeerplaats, ook indien inschrijver de PGS Sensoren voor meerdere parkeerplaatsen combineert/ integreert*</t>
  </si>
  <si>
    <t>1.2</t>
  </si>
  <si>
    <t>Benodigde bekabeling per PGS Sensor, waarbij genoemde prijs uitgaat van een prijs per parkeerplaats, ook indien inschrijver de PGS Sensoren voor meerdere parkeerplaatsen combineert/ integreert*</t>
  </si>
  <si>
    <t>1.3</t>
  </si>
  <si>
    <t>Bevestigingsmateriaal/kabelgoten ten behoeve van de bekabeling, waarbij genoemde prijs uitgaat van een prijs per parkeerplaats, ook indien inschrijver de PGS Sensoren voor meerdere parkeerplaatsen combineert/ integreert*</t>
  </si>
  <si>
    <t>1.4</t>
  </si>
  <si>
    <t xml:space="preserve">Displays voor parkeergeleiding met (numerieke) dynamische informatie, inclusief voeding, bevestigingsmateriaal en aansturing* </t>
  </si>
  <si>
    <t>1.5</t>
  </si>
  <si>
    <t>Bekabeling en bevestigingsmateriaal voor aansluiting en werking van alle displays*</t>
  </si>
  <si>
    <t>1.6</t>
  </si>
  <si>
    <t xml:space="preserve">Overzichtsbord bij entree Parkeervoorziening voor weergave aantal beschikbare parkeerplaatsen per doelgroep, inclusief voeding, bevestigingsmateriaal en aansturing* </t>
  </si>
  <si>
    <t>1.7</t>
  </si>
  <si>
    <t>Bekabeling en bevestigingsmateriaal voor aansluiting en werking van het overzichtsbord*</t>
  </si>
  <si>
    <t>1.8</t>
  </si>
  <si>
    <t>Informatiezuilen ten behoeve van de functionaliteit 'Find my car', inclusief bevestigingsmateriaal en aansturing*</t>
  </si>
  <si>
    <t>1.9</t>
  </si>
  <si>
    <t>Server ten behoeve van het PGS</t>
  </si>
  <si>
    <t>1.10</t>
  </si>
  <si>
    <t>Software incl. licenties t.b.v. de server voor het PGS</t>
  </si>
  <si>
    <t>1.11</t>
  </si>
  <si>
    <t>API licenties voor 'Find my car' en tariefdifferentiatie via PMS</t>
  </si>
  <si>
    <t>1.12</t>
  </si>
  <si>
    <t>Installatie en plaatsing per PGS Sensor (excl. bekabeling) waarbij genoemde prijs uitgaat van een prijs per parkeerplaats, ook indien inschrijver de PGS Sensoren voor meerdere parkeerplaatsen combineert/ integreert*</t>
  </si>
  <si>
    <t>1.13</t>
  </si>
  <si>
    <t>Installatie en aansluitwerkzaamheden bekabeling en bevestigingsmateriaal bekabeling per PGS Sensor waarbij genoemde prijs uitgaat van een prijs per parkeerplaats, ook indien inschrijver de PGS Sensoren voor meerdere parkeerplaatsen combineert/ integreert*</t>
  </si>
  <si>
    <t>1.14</t>
  </si>
  <si>
    <t xml:space="preserve">Installatie en aansluitwerkzaamheden bekabeling en bevestigingsmateriaal bekabeling per display* </t>
  </si>
  <si>
    <t>1.15</t>
  </si>
  <si>
    <t xml:space="preserve">Installatie, plaatsing en aansluitwerkzaamheden Informatiezuilen ten behoeve van de functionaliteit 'Find my car'* </t>
  </si>
  <si>
    <t>1.16</t>
  </si>
  <si>
    <t>Veilig werken: inzet verkeersregelaars, dedicated veiligheidstoezichthouders en afzetmateriaal</t>
  </si>
  <si>
    <t>Prijs per Parkeervoorziening</t>
  </si>
  <si>
    <t>nvt</t>
  </si>
  <si>
    <t xml:space="preserve">* Deze onderdelen zijn verrekenbaar aan de hand van eventueel wijzigende aantallen </t>
  </si>
  <si>
    <t>Positie 2: Jaarlijkse kosten</t>
  </si>
  <si>
    <t xml:space="preserve">
</t>
  </si>
  <si>
    <t xml:space="preserve">Aantal PGS Sensoren conform levering: </t>
  </si>
  <si>
    <t>Aantal displays conform levering:</t>
  </si>
  <si>
    <t>Aantal zuilen met scherm t.b.v. 'find my car' functionaliteit:</t>
  </si>
  <si>
    <t>Aantal servers conform levering:</t>
  </si>
  <si>
    <t>Bedrag per onderdeel per jaar</t>
  </si>
  <si>
    <t>Jaar</t>
  </si>
  <si>
    <t>Onderhoud PGS Sensoren</t>
  </si>
  <si>
    <t>Onderhoud displays</t>
  </si>
  <si>
    <t>Onderhoud Informatiezuilen 'Find my car'</t>
  </si>
  <si>
    <t>Hosting Beheersysteem en onderhoud servers</t>
  </si>
  <si>
    <t>Weegfactor in TCO</t>
  </si>
  <si>
    <t>2.1</t>
  </si>
  <si>
    <t>jaar 1 (incl. garantie)</t>
  </si>
  <si>
    <t>2.2</t>
  </si>
  <si>
    <t>jaar 2</t>
  </si>
  <si>
    <t>2.3</t>
  </si>
  <si>
    <t>jaar 3</t>
  </si>
  <si>
    <t>2.4</t>
  </si>
  <si>
    <t>jaar 4</t>
  </si>
  <si>
    <t>2.5</t>
  </si>
  <si>
    <t>jaar 5</t>
  </si>
  <si>
    <t>2.6</t>
  </si>
  <si>
    <t>jaar 6</t>
  </si>
  <si>
    <t>2.7</t>
  </si>
  <si>
    <t>jaar 7</t>
  </si>
  <si>
    <t>2.8</t>
  </si>
  <si>
    <t>jaar 8</t>
  </si>
  <si>
    <t>2.9</t>
  </si>
  <si>
    <t>jaar 9</t>
  </si>
  <si>
    <t>2.10</t>
  </si>
  <si>
    <t>jaar 10</t>
  </si>
  <si>
    <t>Positie 3: Schade, vandalisme en storingsherstel buiten het contract</t>
  </si>
  <si>
    <t>Overzicht van de meest te vervangen onderdelen/ componenten bij schade en/ of vandalisme</t>
  </si>
  <si>
    <t>Stukprijs</t>
  </si>
  <si>
    <t>Forfaittair aantal in 10 jaar</t>
  </si>
  <si>
    <t>Prijs</t>
  </si>
  <si>
    <t>3.1</t>
  </si>
  <si>
    <t>PGS Sensor inclusief camera(s)</t>
  </si>
  <si>
    <t>3.2</t>
  </si>
  <si>
    <t>Numerieke LED-unit in displays</t>
  </si>
  <si>
    <t>3.3</t>
  </si>
  <si>
    <t>Informatiezuil t.b.v. functionaliteit 'Find my car'</t>
  </si>
  <si>
    <t>Totaal schade en vandalisme</t>
  </si>
  <si>
    <t>Storingsherstel buiten onderhoudscontract (uurtarief, inclusief eventuele voorrijkosten)</t>
  </si>
  <si>
    <t>Uurtarief</t>
  </si>
  <si>
    <t>3.4</t>
  </si>
  <si>
    <t>voor werkzaamheden die worden uitgevoerd op maandag - vrijdag tussen 08.30 en 17.00 uur</t>
  </si>
  <si>
    <t>3.5</t>
  </si>
  <si>
    <t>voor werkzaamheden die worden uitgevoerd op maandag - vrijdag tussen 17:00 en 08:30 uur</t>
  </si>
  <si>
    <t>Totaal storingsherstel buiten onderhoudscontract</t>
  </si>
  <si>
    <t>Verplaatsen displays bij wijziging route in Parkeervoorziening</t>
  </si>
  <si>
    <t>3.6</t>
  </si>
  <si>
    <t>Incidenteel verplaatsen displays en herprogrammeren informatievoorziening naar displays (excl. bekabeling)</t>
  </si>
  <si>
    <t>3.7</t>
  </si>
  <si>
    <t>Uurtarief (inclusief eventuele voorijkosten) voor werkzaamheden die worden uitgevoerd ten behoeve van nieuwe releases op verzoek Opdrachtgever (eis 162 PvE)</t>
  </si>
  <si>
    <t>Totaal incidenteel verplaatsen displays</t>
  </si>
  <si>
    <t>Total Cost of Ownership gedurende 10 jaar</t>
  </si>
  <si>
    <t>TCO onderdeel</t>
  </si>
  <si>
    <t>TCO gedurende 10 jaar</t>
  </si>
  <si>
    <t>Ondertekening rechtsgeldig vertegenwoordiger</t>
  </si>
  <si>
    <t>Handtekening:</t>
  </si>
  <si>
    <t>Datum:</t>
  </si>
  <si>
    <t>Naam :</t>
  </si>
  <si>
    <t>Alleen de niet-geblokkeerde paarse cellen invullen de overige cellen zijn vastgesteld of worden automatisch gevuld.</t>
  </si>
  <si>
    <t>Alle prijzen op basis prijspeil 1-1-2024,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</si>
</sst>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[$-413]mmm/yy;@"/>
    <numFmt numFmtId="166" formatCode="_-&quot;€&quot;\ * #,##0_-;_-&quot;€&quot;\ * #,##0\-;_-&quot;€&quot;\ * &quot;-&quot;_-;_-@_-"/>
    <numFmt numFmtId="167" formatCode="_-&quot;€&quot;\ * #,##0.00_-;_-&quot;€&quot;\ * #,##0.00\-;_-&quot;€&quot;\ * &quot;-&quot;_-;_-@_-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rgb="FFFFFFFF"/>
      <name val="Arial"/>
      <family val="2"/>
    </font>
    <font>
      <b/>
      <sz val="12"/>
      <color rgb="FFFFFFFF"/>
      <name val="Arial"/>
      <family val="2"/>
    </font>
    <font>
      <b/>
      <sz val="9"/>
      <color indexed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99"/>
        <bgColor indexed="64"/>
      </patternFill>
    </fill>
    <fill>
      <patternFill patternType="solid">
        <fgColor rgb="FFD0EBEC"/>
        <bgColor indexed="64"/>
      </patternFill>
    </fill>
    <fill>
      <patternFill patternType="solid">
        <fgColor rgb="FFCE97CA"/>
        <bgColor indexed="64"/>
      </patternFill>
    </fill>
    <fill>
      <patternFill patternType="solid">
        <fgColor rgb="FFE7F5F5"/>
        <bgColor indexed="64"/>
      </patternFill>
    </fill>
    <fill>
      <patternFill patternType="solid">
        <fgColor rgb="FFE7CB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99"/>
        <bgColor rgb="FF000000"/>
      </patternFill>
    </fill>
    <fill>
      <patternFill patternType="solid">
        <fgColor rgb="FF71C1C5"/>
        <bgColor indexed="64"/>
      </patternFill>
    </fill>
    <fill>
      <patternFill patternType="solid">
        <fgColor rgb="FFA6D8DA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165" fontId="7" fillId="3" borderId="3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4" borderId="1" xfId="7" applyFont="1" applyFill="1" applyBorder="1" applyAlignment="1">
      <alignment horizontal="left" vertical="center" indent="1"/>
    </xf>
    <xf numFmtId="0" fontId="8" fillId="4" borderId="1" xfId="7" applyFont="1" applyFill="1" applyBorder="1" applyAlignment="1">
      <alignment horizontal="right" vertical="center" indent="1"/>
    </xf>
    <xf numFmtId="0" fontId="8" fillId="6" borderId="1" xfId="1" applyNumberFormat="1" applyFont="1" applyFill="1" applyBorder="1" applyAlignment="1" applyProtection="1">
      <alignment horizontal="right" vertical="center" indent="1"/>
    </xf>
    <xf numFmtId="1" fontId="7" fillId="3" borderId="1" xfId="0" applyNumberFormat="1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9" fontId="8" fillId="4" borderId="1" xfId="1" applyFont="1" applyFill="1" applyBorder="1" applyAlignment="1" applyProtection="1">
      <alignment horizontal="left" indent="1"/>
    </xf>
    <xf numFmtId="9" fontId="8" fillId="6" borderId="1" xfId="1" applyFont="1" applyFill="1" applyBorder="1" applyAlignment="1" applyProtection="1">
      <alignment horizontal="left" indent="1"/>
    </xf>
    <xf numFmtId="0" fontId="2" fillId="0" borderId="0" xfId="0" applyFont="1"/>
    <xf numFmtId="165" fontId="7" fillId="3" borderId="1" xfId="0" applyNumberFormat="1" applyFont="1" applyFill="1" applyBorder="1" applyAlignment="1">
      <alignment vertical="center" wrapText="1"/>
    </xf>
    <xf numFmtId="0" fontId="8" fillId="4" borderId="1" xfId="7" applyFont="1" applyFill="1" applyBorder="1" applyAlignment="1">
      <alignment horizontal="left" vertical="top" indent="1"/>
    </xf>
    <xf numFmtId="9" fontId="8" fillId="4" borderId="1" xfId="1" applyFont="1" applyFill="1" applyBorder="1" applyAlignment="1" applyProtection="1">
      <alignment horizontal="right" indent="1"/>
    </xf>
    <xf numFmtId="0" fontId="6" fillId="0" borderId="0" xfId="0" applyFont="1"/>
    <xf numFmtId="9" fontId="8" fillId="6" borderId="1" xfId="1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horizontal="left" vertical="center" wrapText="1" indent="2"/>
    </xf>
    <xf numFmtId="1" fontId="8" fillId="4" borderId="1" xfId="7" applyNumberFormat="1" applyFont="1" applyFill="1" applyBorder="1" applyAlignment="1">
      <alignment horizontal="left" vertical="top" indent="1"/>
    </xf>
    <xf numFmtId="1" fontId="8" fillId="6" borderId="1" xfId="7" applyNumberFormat="1" applyFont="1" applyFill="1" applyBorder="1" applyAlignment="1">
      <alignment horizontal="left" vertical="top" indent="1"/>
    </xf>
    <xf numFmtId="1" fontId="8" fillId="4" borderId="1" xfId="1" applyNumberFormat="1" applyFont="1" applyFill="1" applyBorder="1" applyAlignment="1" applyProtection="1">
      <alignment horizontal="left" indent="1"/>
    </xf>
    <xf numFmtId="1" fontId="8" fillId="6" borderId="1" xfId="1" applyNumberFormat="1" applyFont="1" applyFill="1" applyBorder="1" applyAlignment="1" applyProtection="1">
      <alignment horizontal="left" indent="1"/>
    </xf>
    <xf numFmtId="167" fontId="8" fillId="4" borderId="1" xfId="7" applyNumberFormat="1" applyFont="1" applyFill="1" applyBorder="1" applyAlignment="1">
      <alignment horizontal="right" vertical="center"/>
    </xf>
    <xf numFmtId="167" fontId="8" fillId="5" borderId="1" xfId="7" applyNumberFormat="1" applyFont="1" applyFill="1" applyBorder="1" applyAlignment="1" applyProtection="1">
      <alignment horizontal="right" vertical="center"/>
      <protection locked="0"/>
    </xf>
    <xf numFmtId="167" fontId="8" fillId="7" borderId="1" xfId="7" applyNumberFormat="1" applyFont="1" applyFill="1" applyBorder="1" applyAlignment="1" applyProtection="1">
      <alignment horizontal="right" vertical="center"/>
      <protection locked="0"/>
    </xf>
    <xf numFmtId="167" fontId="8" fillId="6" borderId="1" xfId="7" applyNumberFormat="1" applyFont="1" applyFill="1" applyBorder="1" applyAlignment="1">
      <alignment horizontal="right" vertical="center"/>
    </xf>
    <xf numFmtId="167" fontId="8" fillId="4" borderId="1" xfId="7" applyNumberFormat="1" applyFont="1" applyFill="1" applyBorder="1" applyAlignment="1">
      <alignment horizontal="right"/>
    </xf>
    <xf numFmtId="167" fontId="8" fillId="6" borderId="1" xfId="7" applyNumberFormat="1" applyFont="1" applyFill="1" applyBorder="1" applyAlignment="1">
      <alignment horizontal="right"/>
    </xf>
    <xf numFmtId="167" fontId="7" fillId="3" borderId="1" xfId="0" applyNumberFormat="1" applyFont="1" applyFill="1" applyBorder="1" applyAlignment="1">
      <alignment horizontal="center" vertical="center" wrapText="1"/>
    </xf>
    <xf numFmtId="167" fontId="8" fillId="5" borderId="1" xfId="7" applyNumberFormat="1" applyFont="1" applyFill="1" applyBorder="1" applyAlignment="1" applyProtection="1">
      <alignment horizontal="right" vertical="top"/>
      <protection locked="0"/>
    </xf>
    <xf numFmtId="167" fontId="8" fillId="4" borderId="1" xfId="7" applyNumberFormat="1" applyFont="1" applyFill="1" applyBorder="1" applyAlignment="1">
      <alignment horizontal="right" vertical="top"/>
    </xf>
    <xf numFmtId="167" fontId="8" fillId="7" borderId="1" xfId="7" applyNumberFormat="1" applyFont="1" applyFill="1" applyBorder="1" applyAlignment="1" applyProtection="1">
      <alignment horizontal="right" vertical="top"/>
      <protection locked="0"/>
    </xf>
    <xf numFmtId="167" fontId="8" fillId="6" borderId="1" xfId="7" applyNumberFormat="1" applyFont="1" applyFill="1" applyBorder="1" applyAlignment="1">
      <alignment horizontal="right" vertical="top"/>
    </xf>
    <xf numFmtId="165" fontId="7" fillId="3" borderId="4" xfId="0" applyNumberFormat="1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vertical="center" wrapText="1"/>
    </xf>
    <xf numFmtId="167" fontId="11" fillId="3" borderId="1" xfId="0" applyNumberFormat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vertical="center" wrapText="1"/>
    </xf>
    <xf numFmtId="165" fontId="7" fillId="3" borderId="0" xfId="0" applyNumberFormat="1" applyFont="1" applyFill="1" applyAlignment="1">
      <alignment vertical="center" wrapText="1"/>
    </xf>
    <xf numFmtId="165" fontId="7" fillId="3" borderId="0" xfId="0" applyNumberFormat="1" applyFont="1" applyFill="1" applyAlignment="1">
      <alignment horizontal="left" vertical="center" wrapText="1"/>
    </xf>
    <xf numFmtId="165" fontId="7" fillId="3" borderId="7" xfId="0" applyNumberFormat="1" applyFont="1" applyFill="1" applyBorder="1" applyAlignment="1">
      <alignment horizontal="left" vertical="center" wrapText="1"/>
    </xf>
    <xf numFmtId="165" fontId="10" fillId="9" borderId="3" xfId="0" applyNumberFormat="1" applyFont="1" applyFill="1" applyBorder="1" applyAlignment="1">
      <alignment horizontal="left" vertical="center" wrapText="1"/>
    </xf>
    <xf numFmtId="165" fontId="10" fillId="9" borderId="4" xfId="0" applyNumberFormat="1" applyFont="1" applyFill="1" applyBorder="1" applyAlignment="1">
      <alignment horizontal="left" vertical="center" wrapText="1"/>
    </xf>
    <xf numFmtId="165" fontId="9" fillId="9" borderId="6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left" vertical="center" wrapText="1" indent="1"/>
    </xf>
    <xf numFmtId="165" fontId="7" fillId="3" borderId="3" xfId="0" applyNumberFormat="1" applyFont="1" applyFill="1" applyBorder="1" applyAlignment="1">
      <alignment horizontal="left" vertical="center" wrapText="1" indent="1"/>
    </xf>
    <xf numFmtId="166" fontId="8" fillId="8" borderId="0" xfId="7" applyNumberFormat="1" applyFont="1" applyFill="1" applyAlignment="1">
      <alignment horizontal="center" vertical="center" wrapText="1"/>
    </xf>
    <xf numFmtId="0" fontId="2" fillId="2" borderId="0" xfId="0" applyFont="1" applyFill="1"/>
    <xf numFmtId="165" fontId="10" fillId="9" borderId="0" xfId="0" applyNumberFormat="1" applyFont="1" applyFill="1" applyAlignment="1">
      <alignment horizontal="left" vertical="center" wrapText="1"/>
    </xf>
    <xf numFmtId="165" fontId="7" fillId="3" borderId="6" xfId="0" applyNumberFormat="1" applyFont="1" applyFill="1" applyBorder="1" applyAlignment="1">
      <alignment horizontal="left" vertical="center" wrapText="1" indent="1"/>
    </xf>
    <xf numFmtId="165" fontId="7" fillId="3" borderId="0" xfId="0" applyNumberFormat="1" applyFont="1" applyFill="1" applyAlignment="1">
      <alignment horizontal="left" vertical="center" wrapText="1" indent="1"/>
    </xf>
    <xf numFmtId="165" fontId="7" fillId="3" borderId="7" xfId="0" applyNumberFormat="1" applyFont="1" applyFill="1" applyBorder="1" applyAlignment="1">
      <alignment horizontal="left" vertical="center" wrapText="1" indent="1"/>
    </xf>
    <xf numFmtId="1" fontId="8" fillId="4" borderId="6" xfId="7" applyNumberFormat="1" applyFont="1" applyFill="1" applyBorder="1" applyAlignment="1">
      <alignment horizontal="left" vertical="top" wrapText="1"/>
    </xf>
    <xf numFmtId="1" fontId="8" fillId="6" borderId="6" xfId="7" applyNumberFormat="1" applyFont="1" applyFill="1" applyBorder="1" applyAlignment="1">
      <alignment horizontal="left" vertical="top" wrapText="1"/>
    </xf>
    <xf numFmtId="165" fontId="8" fillId="4" borderId="6" xfId="7" applyNumberFormat="1" applyFont="1" applyFill="1" applyBorder="1" applyAlignment="1">
      <alignment vertical="center" wrapText="1"/>
    </xf>
    <xf numFmtId="165" fontId="8" fillId="4" borderId="0" xfId="7" applyNumberFormat="1" applyFont="1" applyFill="1" applyAlignment="1">
      <alignment vertical="center" wrapText="1"/>
    </xf>
    <xf numFmtId="165" fontId="8" fillId="4" borderId="7" xfId="7" applyNumberFormat="1" applyFont="1" applyFill="1" applyBorder="1" applyAlignment="1">
      <alignment vertical="center" wrapText="1"/>
    </xf>
    <xf numFmtId="165" fontId="8" fillId="4" borderId="6" xfId="1" applyNumberFormat="1" applyFont="1" applyFill="1" applyBorder="1" applyAlignment="1" applyProtection="1">
      <alignment horizontal="left" indent="1"/>
    </xf>
    <xf numFmtId="9" fontId="8" fillId="4" borderId="0" xfId="1" applyFont="1" applyFill="1" applyBorder="1" applyAlignment="1" applyProtection="1">
      <alignment horizontal="left" indent="1"/>
    </xf>
    <xf numFmtId="9" fontId="8" fillId="4" borderId="7" xfId="1" applyFont="1" applyFill="1" applyBorder="1" applyAlignment="1" applyProtection="1">
      <alignment horizontal="left" indent="1"/>
    </xf>
    <xf numFmtId="165" fontId="8" fillId="6" borderId="6" xfId="1" applyNumberFormat="1" applyFont="1" applyFill="1" applyBorder="1" applyAlignment="1" applyProtection="1">
      <alignment horizontal="left" indent="1"/>
    </xf>
    <xf numFmtId="9" fontId="8" fillId="6" borderId="0" xfId="1" applyFont="1" applyFill="1" applyBorder="1" applyAlignment="1" applyProtection="1">
      <alignment horizontal="left" indent="1"/>
    </xf>
    <xf numFmtId="9" fontId="8" fillId="6" borderId="7" xfId="1" applyFont="1" applyFill="1" applyBorder="1" applyAlignment="1" applyProtection="1">
      <alignment horizontal="left" indent="1"/>
    </xf>
    <xf numFmtId="165" fontId="11" fillId="3" borderId="6" xfId="0" applyNumberFormat="1" applyFont="1" applyFill="1" applyBorder="1" applyAlignment="1">
      <alignment horizontal="left" vertical="center" wrapText="1" indent="1"/>
    </xf>
    <xf numFmtId="165" fontId="11" fillId="3" borderId="0" xfId="0" applyNumberFormat="1" applyFont="1" applyFill="1" applyAlignment="1">
      <alignment horizontal="left" vertical="center" wrapText="1" indent="1"/>
    </xf>
    <xf numFmtId="165" fontId="11" fillId="3" borderId="7" xfId="0" applyNumberFormat="1" applyFont="1" applyFill="1" applyBorder="1" applyAlignment="1">
      <alignment horizontal="left" vertical="center" wrapText="1" indent="1"/>
    </xf>
    <xf numFmtId="165" fontId="8" fillId="6" borderId="6" xfId="1" applyNumberFormat="1" applyFont="1" applyFill="1" applyBorder="1" applyAlignment="1" applyProtection="1">
      <alignment vertical="center" wrapText="1"/>
    </xf>
    <xf numFmtId="165" fontId="8" fillId="6" borderId="0" xfId="1" applyNumberFormat="1" applyFont="1" applyFill="1" applyBorder="1" applyAlignment="1" applyProtection="1">
      <alignment vertical="center" wrapText="1"/>
    </xf>
    <xf numFmtId="165" fontId="8" fillId="6" borderId="7" xfId="1" applyNumberFormat="1" applyFont="1" applyFill="1" applyBorder="1" applyAlignment="1" applyProtection="1">
      <alignment vertical="center" wrapText="1"/>
    </xf>
    <xf numFmtId="166" fontId="8" fillId="8" borderId="0" xfId="7" applyNumberFormat="1" applyFont="1" applyFill="1" applyAlignment="1">
      <alignment vertical="center" wrapText="1"/>
    </xf>
    <xf numFmtId="1" fontId="8" fillId="4" borderId="7" xfId="7" applyNumberFormat="1" applyFont="1" applyFill="1" applyBorder="1" applyAlignment="1">
      <alignment horizontal="center" vertical="top" wrapText="1"/>
    </xf>
    <xf numFmtId="1" fontId="8" fillId="6" borderId="7" xfId="7" applyNumberFormat="1" applyFont="1" applyFill="1" applyBorder="1" applyAlignment="1">
      <alignment horizontal="center" vertical="top" wrapText="1"/>
    </xf>
    <xf numFmtId="1" fontId="8" fillId="10" borderId="1" xfId="7" applyNumberFormat="1" applyFont="1" applyFill="1" applyBorder="1" applyAlignment="1">
      <alignment horizontal="center" vertical="top"/>
    </xf>
    <xf numFmtId="0" fontId="8" fillId="11" borderId="1" xfId="7" applyFont="1" applyFill="1" applyBorder="1" applyAlignment="1">
      <alignment horizontal="center" vertical="top"/>
    </xf>
    <xf numFmtId="0" fontId="8" fillId="10" borderId="1" xfId="7" applyFont="1" applyFill="1" applyBorder="1" applyAlignment="1">
      <alignment horizontal="center" vertical="top"/>
    </xf>
    <xf numFmtId="1" fontId="8" fillId="6" borderId="0" xfId="7" applyNumberFormat="1" applyFont="1" applyFill="1" applyAlignment="1">
      <alignment horizontal="center" vertical="top" wrapText="1"/>
    </xf>
    <xf numFmtId="0" fontId="8" fillId="11" borderId="3" xfId="7" applyFont="1" applyFill="1" applyBorder="1" applyAlignment="1">
      <alignment horizontal="center" vertical="top"/>
    </xf>
    <xf numFmtId="0" fontId="8" fillId="6" borderId="1" xfId="1" applyNumberFormat="1" applyFont="1" applyFill="1" applyBorder="1" applyAlignment="1" applyProtection="1">
      <alignment horizontal="left" vertical="center" indent="1"/>
    </xf>
    <xf numFmtId="0" fontId="8" fillId="10" borderId="1" xfId="7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right" vertical="center" wrapText="1"/>
    </xf>
    <xf numFmtId="165" fontId="9" fillId="9" borderId="3" xfId="0" applyNumberFormat="1" applyFont="1" applyFill="1" applyBorder="1" applyAlignment="1">
      <alignment horizontal="right" vertical="center" wrapText="1"/>
    </xf>
    <xf numFmtId="1" fontId="8" fillId="11" borderId="1" xfId="7" applyNumberFormat="1" applyFont="1" applyFill="1" applyBorder="1" applyAlignment="1">
      <alignment horizontal="center" vertical="top"/>
    </xf>
    <xf numFmtId="166" fontId="8" fillId="8" borderId="0" xfId="7" applyNumberFormat="1" applyFont="1" applyFill="1" applyAlignment="1">
      <alignment vertical="center" wrapText="1"/>
    </xf>
    <xf numFmtId="165" fontId="10" fillId="9" borderId="0" xfId="0" applyNumberFormat="1" applyFont="1" applyFill="1" applyAlignment="1" applyProtection="1">
      <alignment horizontal="center" vertical="center" wrapText="1"/>
      <protection locked="0"/>
    </xf>
    <xf numFmtId="165" fontId="7" fillId="3" borderId="6" xfId="0" applyNumberFormat="1" applyFont="1" applyFill="1" applyBorder="1" applyAlignment="1">
      <alignment horizontal="left" vertical="center" wrapText="1"/>
    </xf>
    <xf numFmtId="165" fontId="7" fillId="3" borderId="0" xfId="0" applyNumberFormat="1" applyFont="1" applyFill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6" xfId="7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9" fontId="8" fillId="6" borderId="6" xfId="1" applyFont="1" applyFill="1" applyBorder="1" applyAlignment="1" applyProtection="1">
      <alignment horizontal="left" vertical="center"/>
    </xf>
    <xf numFmtId="165" fontId="10" fillId="9" borderId="6" xfId="0" applyNumberFormat="1" applyFont="1" applyFill="1" applyBorder="1" applyAlignment="1">
      <alignment horizontal="left" vertical="center" wrapText="1"/>
    </xf>
    <xf numFmtId="165" fontId="10" fillId="9" borderId="0" xfId="0" applyNumberFormat="1" applyFont="1" applyFill="1" applyAlignment="1">
      <alignment horizontal="left" vertical="center" wrapText="1"/>
    </xf>
    <xf numFmtId="165" fontId="9" fillId="9" borderId="6" xfId="0" applyNumberFormat="1" applyFont="1" applyFill="1" applyBorder="1" applyAlignment="1">
      <alignment horizontal="center" vertical="center" wrapText="1"/>
    </xf>
    <xf numFmtId="165" fontId="9" fillId="9" borderId="0" xfId="0" applyNumberFormat="1" applyFont="1" applyFill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left" vertical="center" wrapText="1" indent="1"/>
    </xf>
    <xf numFmtId="165" fontId="7" fillId="3" borderId="5" xfId="0" applyNumberFormat="1" applyFont="1" applyFill="1" applyBorder="1" applyAlignment="1">
      <alignment horizontal="left" vertical="center" wrapText="1" indent="1"/>
    </xf>
    <xf numFmtId="165" fontId="7" fillId="3" borderId="11" xfId="0" applyNumberFormat="1" applyFont="1" applyFill="1" applyBorder="1" applyAlignment="1">
      <alignment horizontal="left" vertical="center" wrapText="1" indent="1"/>
    </xf>
    <xf numFmtId="166" fontId="8" fillId="7" borderId="8" xfId="7" applyNumberFormat="1" applyFont="1" applyFill="1" applyBorder="1" applyAlignment="1" applyProtection="1">
      <alignment horizontal="center"/>
      <protection locked="0"/>
    </xf>
    <xf numFmtId="166" fontId="8" fillId="7" borderId="9" xfId="7" applyNumberFormat="1" applyFont="1" applyFill="1" applyBorder="1" applyAlignment="1" applyProtection="1">
      <alignment horizontal="center"/>
      <protection locked="0"/>
    </xf>
    <xf numFmtId="166" fontId="8" fillId="7" borderId="10" xfId="7" applyNumberFormat="1" applyFont="1" applyFill="1" applyBorder="1" applyAlignment="1" applyProtection="1">
      <alignment horizontal="center"/>
      <protection locked="0"/>
    </xf>
    <xf numFmtId="166" fontId="8" fillId="7" borderId="5" xfId="7" applyNumberFormat="1" applyFont="1" applyFill="1" applyBorder="1" applyAlignment="1" applyProtection="1">
      <alignment horizontal="center"/>
      <protection locked="0"/>
    </xf>
    <xf numFmtId="166" fontId="8" fillId="5" borderId="2" xfId="7" applyNumberFormat="1" applyFont="1" applyFill="1" applyBorder="1" applyAlignment="1" applyProtection="1">
      <alignment horizontal="center"/>
      <protection locked="0"/>
    </xf>
    <xf numFmtId="166" fontId="8" fillId="5" borderId="3" xfId="7" applyNumberFormat="1" applyFont="1" applyFill="1" applyBorder="1" applyAlignment="1" applyProtection="1">
      <alignment horizontal="center"/>
      <protection locked="0"/>
    </xf>
    <xf numFmtId="166" fontId="8" fillId="5" borderId="4" xfId="7" applyNumberFormat="1" applyFont="1" applyFill="1" applyBorder="1" applyAlignment="1" applyProtection="1">
      <alignment horizontal="center"/>
      <protection locked="0"/>
    </xf>
    <xf numFmtId="166" fontId="8" fillId="7" borderId="2" xfId="7" applyNumberFormat="1" applyFont="1" applyFill="1" applyBorder="1" applyAlignment="1" applyProtection="1">
      <alignment horizontal="center"/>
      <protection locked="0"/>
    </xf>
    <xf numFmtId="166" fontId="8" fillId="7" borderId="3" xfId="7" applyNumberFormat="1" applyFont="1" applyFill="1" applyBorder="1" applyAlignment="1" applyProtection="1">
      <alignment horizontal="center"/>
      <protection locked="0"/>
    </xf>
    <xf numFmtId="166" fontId="8" fillId="7" borderId="4" xfId="7" applyNumberFormat="1" applyFont="1" applyFill="1" applyBorder="1" applyAlignment="1" applyProtection="1">
      <alignment horizontal="center"/>
      <protection locked="0"/>
    </xf>
    <xf numFmtId="165" fontId="7" fillId="3" borderId="2" xfId="0" applyNumberFormat="1" applyFont="1" applyFill="1" applyBorder="1" applyAlignment="1">
      <alignment horizontal="left" vertical="center" wrapText="1" indent="1"/>
    </xf>
    <xf numFmtId="165" fontId="7" fillId="3" borderId="3" xfId="0" applyNumberFormat="1" applyFont="1" applyFill="1" applyBorder="1" applyAlignment="1">
      <alignment horizontal="left" vertical="center" wrapText="1" indent="1"/>
    </xf>
    <xf numFmtId="166" fontId="8" fillId="8" borderId="0" xfId="7" applyNumberFormat="1" applyFont="1" applyFill="1" applyAlignment="1">
      <alignment horizontal="center" vertical="center" wrapText="1"/>
    </xf>
    <xf numFmtId="165" fontId="10" fillId="9" borderId="2" xfId="0" applyNumberFormat="1" applyFont="1" applyFill="1" applyBorder="1" applyAlignment="1">
      <alignment horizontal="left" vertical="center" wrapText="1"/>
    </xf>
    <xf numFmtId="165" fontId="10" fillId="9" borderId="3" xfId="0" applyNumberFormat="1" applyFont="1" applyFill="1" applyBorder="1" applyAlignment="1">
      <alignment horizontal="left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5" fontId="7" fillId="3" borderId="0" xfId="0" applyNumberFormat="1" applyFont="1" applyFill="1" applyAlignment="1">
      <alignment vertical="center" wrapText="1"/>
    </xf>
    <xf numFmtId="0" fontId="0" fillId="0" borderId="7" xfId="0" applyBorder="1" applyAlignment="1">
      <alignment vertical="center" wrapText="1"/>
    </xf>
    <xf numFmtId="1" fontId="8" fillId="4" borderId="6" xfId="7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9" fontId="8" fillId="6" borderId="6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8">
    <cellStyle name="Procent" xfId="1" builtinId="5"/>
    <cellStyle name="Procent 2" xfId="3" xr:uid="{00000000-0005-0000-0000-000002000000}"/>
    <cellStyle name="Procent 3" xfId="4" xr:uid="{00000000-0005-0000-0000-000003000000}"/>
    <cellStyle name="Standaard" xfId="0" builtinId="0"/>
    <cellStyle name="Standaard 2" xfId="2" xr:uid="{00000000-0005-0000-0000-000004000000}"/>
    <cellStyle name="Standaard 3" xfId="5" xr:uid="{00000000-0005-0000-0000-000005000000}"/>
    <cellStyle name="Standaard 4" xfId="7" xr:uid="{00000000-0005-0000-0000-000006000000}"/>
    <cellStyle name="Valuta 2" xfId="6" xr:uid="{00000000-0005-0000-0000-000007000000}"/>
  </cellStyles>
  <dxfs count="0"/>
  <tableStyles count="0" defaultTableStyle="TableStyleMedium9" defaultPivotStyle="PivotStyleLight16"/>
  <colors>
    <mruColors>
      <color rgb="FFA6D8DA"/>
      <color rgb="FF71C1C5"/>
      <color rgb="FFCE9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tabSelected="1" topLeftCell="A38" zoomScale="119" zoomScaleNormal="119" workbookViewId="0">
      <selection activeCell="G48" sqref="G48"/>
    </sheetView>
  </sheetViews>
  <sheetFormatPr defaultColWidth="0" defaultRowHeight="12.95" zeroHeight="1"/>
  <cols>
    <col min="1" max="1" width="2.42578125" style="13" customWidth="1"/>
    <col min="2" max="2" width="10.42578125" customWidth="1"/>
    <col min="3" max="3" width="48.140625" customWidth="1"/>
    <col min="4" max="7" width="13.42578125" customWidth="1"/>
    <col min="8" max="8" width="17.28515625" style="13" customWidth="1"/>
    <col min="9" max="9" width="17" customWidth="1"/>
    <col min="10" max="10" width="16" customWidth="1"/>
    <col min="11" max="16384" width="23.140625" hidden="1"/>
  </cols>
  <sheetData>
    <row r="1" spans="1:11" s="13" customFormat="1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1" s="13" customFormat="1" ht="24.95" customHeight="1">
      <c r="A2" s="49"/>
      <c r="B2" s="93" t="s">
        <v>0</v>
      </c>
      <c r="C2" s="94"/>
      <c r="D2" s="85" t="s">
        <v>1</v>
      </c>
      <c r="E2" s="85"/>
      <c r="F2" s="85"/>
      <c r="G2" s="85"/>
      <c r="H2" s="85"/>
      <c r="I2" s="85"/>
      <c r="J2" s="85"/>
    </row>
    <row r="3" spans="1:11" s="13" customForma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51.95">
      <c r="A4" s="49"/>
      <c r="B4" s="46" t="s">
        <v>2</v>
      </c>
      <c r="C4" s="51" t="s">
        <v>3</v>
      </c>
      <c r="D4" s="19" t="s">
        <v>4</v>
      </c>
      <c r="E4" s="53" t="s">
        <v>5</v>
      </c>
      <c r="F4" s="53" t="s">
        <v>6</v>
      </c>
      <c r="G4" s="53" t="s">
        <v>7</v>
      </c>
      <c r="H4" s="53" t="s">
        <v>8</v>
      </c>
      <c r="I4" s="46" t="s">
        <v>9</v>
      </c>
      <c r="J4" s="46" t="s">
        <v>10</v>
      </c>
      <c r="K4" s="49"/>
    </row>
    <row r="5" spans="1:11" ht="48">
      <c r="A5" s="49"/>
      <c r="B5" s="20" t="s">
        <v>11</v>
      </c>
      <c r="C5" s="54" t="s">
        <v>12</v>
      </c>
      <c r="D5" s="31">
        <v>0</v>
      </c>
      <c r="E5" s="72">
        <v>411</v>
      </c>
      <c r="F5" s="72">
        <v>450</v>
      </c>
      <c r="G5" s="72">
        <v>626</v>
      </c>
      <c r="H5" s="72">
        <v>370</v>
      </c>
      <c r="I5" s="74">
        <f t="shared" ref="I5:I19" si="0">SUM(E5:H5)</f>
        <v>1857</v>
      </c>
      <c r="J5" s="32">
        <f t="shared" ref="J5:J19" si="1">IFERROR(D5*I5,"")</f>
        <v>0</v>
      </c>
      <c r="K5" s="49"/>
    </row>
    <row r="6" spans="1:11" ht="36">
      <c r="A6" s="49"/>
      <c r="B6" s="21" t="s">
        <v>13</v>
      </c>
      <c r="C6" s="55" t="s">
        <v>14</v>
      </c>
      <c r="D6" s="33">
        <v>0</v>
      </c>
      <c r="E6" s="73">
        <f>E5</f>
        <v>411</v>
      </c>
      <c r="F6" s="73">
        <f>F5</f>
        <v>450</v>
      </c>
      <c r="G6" s="73">
        <f>G5</f>
        <v>626</v>
      </c>
      <c r="H6" s="73">
        <f>H5</f>
        <v>370</v>
      </c>
      <c r="I6" s="75">
        <f t="shared" si="0"/>
        <v>1857</v>
      </c>
      <c r="J6" s="34">
        <f t="shared" si="1"/>
        <v>0</v>
      </c>
      <c r="K6" s="49"/>
    </row>
    <row r="7" spans="1:11" ht="47.1" customHeight="1">
      <c r="A7" s="49"/>
      <c r="B7" s="20" t="s">
        <v>15</v>
      </c>
      <c r="C7" s="54" t="s">
        <v>16</v>
      </c>
      <c r="D7" s="31">
        <v>0</v>
      </c>
      <c r="E7" s="72">
        <f>E5</f>
        <v>411</v>
      </c>
      <c r="F7" s="72">
        <f>F5</f>
        <v>450</v>
      </c>
      <c r="G7" s="72">
        <f>G5</f>
        <v>626</v>
      </c>
      <c r="H7" s="72">
        <f>H5</f>
        <v>370</v>
      </c>
      <c r="I7" s="74">
        <f t="shared" si="0"/>
        <v>1857</v>
      </c>
      <c r="J7" s="32">
        <f t="shared" si="1"/>
        <v>0</v>
      </c>
      <c r="K7" s="49"/>
    </row>
    <row r="8" spans="1:11" ht="24">
      <c r="A8" s="49"/>
      <c r="B8" s="21" t="s">
        <v>17</v>
      </c>
      <c r="C8" s="55" t="s">
        <v>18</v>
      </c>
      <c r="D8" s="33">
        <v>0</v>
      </c>
      <c r="E8" s="73">
        <v>12</v>
      </c>
      <c r="F8" s="73">
        <v>12</v>
      </c>
      <c r="G8" s="73">
        <v>13</v>
      </c>
      <c r="H8" s="73">
        <v>6</v>
      </c>
      <c r="I8" s="83">
        <f t="shared" si="0"/>
        <v>43</v>
      </c>
      <c r="J8" s="34">
        <f t="shared" si="1"/>
        <v>0</v>
      </c>
      <c r="K8" s="49"/>
    </row>
    <row r="9" spans="1:11" ht="24" customHeight="1">
      <c r="A9" s="49"/>
      <c r="B9" s="20" t="s">
        <v>19</v>
      </c>
      <c r="C9" s="54" t="s">
        <v>20</v>
      </c>
      <c r="D9" s="31">
        <v>0</v>
      </c>
      <c r="E9" s="72">
        <f>E8</f>
        <v>12</v>
      </c>
      <c r="F9" s="72">
        <f>F8</f>
        <v>12</v>
      </c>
      <c r="G9" s="72">
        <f>G8</f>
        <v>13</v>
      </c>
      <c r="H9" s="72">
        <f>H8</f>
        <v>6</v>
      </c>
      <c r="I9" s="76">
        <f t="shared" si="0"/>
        <v>43</v>
      </c>
      <c r="J9" s="32">
        <f t="shared" si="1"/>
        <v>0</v>
      </c>
      <c r="K9" s="49"/>
    </row>
    <row r="10" spans="1:11" ht="36">
      <c r="A10" s="49"/>
      <c r="B10" s="21" t="s">
        <v>21</v>
      </c>
      <c r="C10" s="55" t="s">
        <v>22</v>
      </c>
      <c r="D10" s="33">
        <v>0</v>
      </c>
      <c r="E10" s="73">
        <v>1</v>
      </c>
      <c r="F10" s="73">
        <v>1</v>
      </c>
      <c r="G10" s="73">
        <v>1</v>
      </c>
      <c r="H10" s="73">
        <v>1</v>
      </c>
      <c r="I10" s="83">
        <f>SUM(E10:H10)</f>
        <v>4</v>
      </c>
      <c r="J10" s="34">
        <f t="shared" ref="J10:J11" si="2">IFERROR(D10*I10,"")</f>
        <v>0</v>
      </c>
      <c r="K10" s="49"/>
    </row>
    <row r="11" spans="1:11" ht="24" customHeight="1">
      <c r="A11" s="49"/>
      <c r="B11" s="20" t="s">
        <v>23</v>
      </c>
      <c r="C11" s="54" t="s">
        <v>24</v>
      </c>
      <c r="D11" s="31">
        <v>0</v>
      </c>
      <c r="E11" s="72">
        <f>E10</f>
        <v>1</v>
      </c>
      <c r="F11" s="72">
        <f>F10</f>
        <v>1</v>
      </c>
      <c r="G11" s="72">
        <f>G10</f>
        <v>1</v>
      </c>
      <c r="H11" s="72">
        <f>H10</f>
        <v>1</v>
      </c>
      <c r="I11" s="76">
        <f t="shared" ref="I10:I11" si="3">SUM(E11:H11)</f>
        <v>4</v>
      </c>
      <c r="J11" s="32">
        <f t="shared" si="2"/>
        <v>0</v>
      </c>
      <c r="K11" s="49"/>
    </row>
    <row r="12" spans="1:11" ht="24">
      <c r="A12" s="49"/>
      <c r="B12" s="21" t="s">
        <v>25</v>
      </c>
      <c r="C12" s="55" t="s">
        <v>26</v>
      </c>
      <c r="D12" s="33">
        <v>0</v>
      </c>
      <c r="E12" s="73">
        <v>1</v>
      </c>
      <c r="F12" s="73">
        <v>1</v>
      </c>
      <c r="G12" s="73">
        <v>1</v>
      </c>
      <c r="H12" s="73">
        <v>1</v>
      </c>
      <c r="I12" s="83">
        <f t="shared" si="0"/>
        <v>4</v>
      </c>
      <c r="J12" s="34">
        <f t="shared" si="1"/>
        <v>0</v>
      </c>
      <c r="K12" s="49"/>
    </row>
    <row r="13" spans="1:11">
      <c r="A13" s="49"/>
      <c r="B13" s="20" t="s">
        <v>27</v>
      </c>
      <c r="C13" s="54" t="s">
        <v>28</v>
      </c>
      <c r="D13" s="31">
        <v>0</v>
      </c>
      <c r="E13" s="72">
        <v>1</v>
      </c>
      <c r="F13" s="72">
        <v>1</v>
      </c>
      <c r="G13" s="72">
        <v>1</v>
      </c>
      <c r="H13" s="72">
        <v>1</v>
      </c>
      <c r="I13" s="76">
        <f t="shared" si="0"/>
        <v>4</v>
      </c>
      <c r="J13" s="32">
        <f t="shared" si="1"/>
        <v>0</v>
      </c>
      <c r="K13" s="49"/>
    </row>
    <row r="14" spans="1:11">
      <c r="A14" s="49"/>
      <c r="B14" s="21" t="s">
        <v>29</v>
      </c>
      <c r="C14" s="55" t="s">
        <v>30</v>
      </c>
      <c r="D14" s="33">
        <v>0</v>
      </c>
      <c r="E14" s="73">
        <v>1</v>
      </c>
      <c r="F14" s="73">
        <v>1</v>
      </c>
      <c r="G14" s="73">
        <v>1</v>
      </c>
      <c r="H14" s="73">
        <v>1</v>
      </c>
      <c r="I14" s="83">
        <f>SUM(E14:H14)</f>
        <v>4</v>
      </c>
      <c r="J14" s="34">
        <f t="shared" ref="J14" si="4">IFERROR(D14*I14,"")</f>
        <v>0</v>
      </c>
      <c r="K14" s="49"/>
    </row>
    <row r="15" spans="1:11">
      <c r="A15" s="49"/>
      <c r="B15" s="20" t="s">
        <v>31</v>
      </c>
      <c r="C15" s="54" t="s">
        <v>32</v>
      </c>
      <c r="D15" s="31">
        <v>0</v>
      </c>
      <c r="E15" s="72">
        <v>1</v>
      </c>
      <c r="F15" s="72">
        <v>1</v>
      </c>
      <c r="G15" s="72">
        <v>1</v>
      </c>
      <c r="H15" s="72">
        <v>1</v>
      </c>
      <c r="I15" s="76">
        <f t="shared" si="0"/>
        <v>4</v>
      </c>
      <c r="J15" s="32">
        <f t="shared" si="1"/>
        <v>0</v>
      </c>
      <c r="K15" s="49"/>
    </row>
    <row r="16" spans="1:11" ht="36">
      <c r="A16" s="49"/>
      <c r="B16" s="21" t="s">
        <v>33</v>
      </c>
      <c r="C16" s="55" t="s">
        <v>34</v>
      </c>
      <c r="D16" s="33">
        <v>0</v>
      </c>
      <c r="E16" s="73">
        <f>E5</f>
        <v>411</v>
      </c>
      <c r="F16" s="73">
        <f>F5</f>
        <v>450</v>
      </c>
      <c r="G16" s="73">
        <f>G5</f>
        <v>626</v>
      </c>
      <c r="H16" s="73">
        <f>H5</f>
        <v>370</v>
      </c>
      <c r="I16" s="75">
        <f t="shared" si="0"/>
        <v>1857</v>
      </c>
      <c r="J16" s="34">
        <f t="shared" si="1"/>
        <v>0</v>
      </c>
      <c r="K16" s="49"/>
    </row>
    <row r="17" spans="1:11" ht="47.1" customHeight="1">
      <c r="A17" s="49"/>
      <c r="B17" s="20" t="s">
        <v>35</v>
      </c>
      <c r="C17" s="54" t="s">
        <v>36</v>
      </c>
      <c r="D17" s="31">
        <v>0</v>
      </c>
      <c r="E17" s="72">
        <f>E5</f>
        <v>411</v>
      </c>
      <c r="F17" s="72">
        <f t="shared" ref="F17:H17" si="5">F5</f>
        <v>450</v>
      </c>
      <c r="G17" s="72">
        <f t="shared" ref="G17" si="6">G5</f>
        <v>626</v>
      </c>
      <c r="H17" s="72">
        <f t="shared" si="5"/>
        <v>370</v>
      </c>
      <c r="I17" s="74">
        <f t="shared" si="0"/>
        <v>1857</v>
      </c>
      <c r="J17" s="32">
        <f t="shared" si="1"/>
        <v>0</v>
      </c>
      <c r="K17" s="49"/>
    </row>
    <row r="18" spans="1:11" ht="24">
      <c r="A18" s="49"/>
      <c r="B18" s="21" t="s">
        <v>37</v>
      </c>
      <c r="C18" s="55" t="s">
        <v>38</v>
      </c>
      <c r="D18" s="33">
        <v>0</v>
      </c>
      <c r="E18" s="77">
        <f>E8</f>
        <v>12</v>
      </c>
      <c r="F18" s="77">
        <f>F8</f>
        <v>12</v>
      </c>
      <c r="G18" s="77">
        <f>G8</f>
        <v>13</v>
      </c>
      <c r="H18" s="77">
        <f>H8</f>
        <v>6</v>
      </c>
      <c r="I18" s="78">
        <f t="shared" si="0"/>
        <v>43</v>
      </c>
      <c r="J18" s="34">
        <f t="shared" si="1"/>
        <v>0</v>
      </c>
      <c r="K18" s="49"/>
    </row>
    <row r="19" spans="1:11" ht="24" customHeight="1">
      <c r="A19" s="49"/>
      <c r="B19" s="20" t="s">
        <v>39</v>
      </c>
      <c r="C19" s="54" t="s">
        <v>40</v>
      </c>
      <c r="D19" s="31">
        <v>0</v>
      </c>
      <c r="E19" s="72">
        <f>E12</f>
        <v>1</v>
      </c>
      <c r="F19" s="72">
        <f t="shared" ref="F19:H19" si="7">F12</f>
        <v>1</v>
      </c>
      <c r="G19" s="72">
        <f t="shared" ref="G19" si="8">G12</f>
        <v>1</v>
      </c>
      <c r="H19" s="72">
        <f t="shared" si="7"/>
        <v>1</v>
      </c>
      <c r="I19" s="76">
        <f t="shared" si="0"/>
        <v>4</v>
      </c>
      <c r="J19" s="32">
        <f t="shared" si="1"/>
        <v>0</v>
      </c>
      <c r="K19" s="49"/>
    </row>
    <row r="20" spans="1:11" ht="24">
      <c r="A20" s="49"/>
      <c r="B20" s="21" t="s">
        <v>41</v>
      </c>
      <c r="C20" s="55" t="s">
        <v>42</v>
      </c>
      <c r="D20" s="80" t="s">
        <v>43</v>
      </c>
      <c r="E20" s="31">
        <v>0</v>
      </c>
      <c r="F20" s="31">
        <v>0</v>
      </c>
      <c r="G20" s="31">
        <v>0</v>
      </c>
      <c r="H20" s="31">
        <v>0</v>
      </c>
      <c r="I20" s="78" t="s">
        <v>44</v>
      </c>
      <c r="J20" s="34">
        <f>IFERROR(SUM(E20:H20),"")</f>
        <v>0</v>
      </c>
      <c r="K20" s="49"/>
    </row>
    <row r="21" spans="1:11" ht="24.6" customHeight="1">
      <c r="A21" s="49"/>
      <c r="B21" s="9">
        <v>1</v>
      </c>
      <c r="C21" s="38" t="str">
        <f>B2</f>
        <v>Positie 1: Levering en installatie</v>
      </c>
      <c r="D21" s="39"/>
      <c r="E21" s="1"/>
      <c r="F21" s="1"/>
      <c r="G21" s="1"/>
      <c r="H21" s="1"/>
      <c r="I21" s="1"/>
      <c r="J21" s="30">
        <f>SUM(J5:J20)</f>
        <v>0</v>
      </c>
      <c r="K21" s="49"/>
    </row>
    <row r="22" spans="1:11" s="13" customFormat="1" ht="12.6" customHeight="1">
      <c r="A22" s="49"/>
      <c r="B22" s="84" t="s">
        <v>45</v>
      </c>
      <c r="C22" s="84"/>
      <c r="D22" s="71"/>
      <c r="E22" s="71"/>
      <c r="F22" s="71"/>
      <c r="G22" s="71"/>
      <c r="H22" s="49"/>
      <c r="I22" s="49"/>
      <c r="J22" s="49"/>
    </row>
    <row r="23" spans="1:11" s="13" customFormat="1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1" s="13" customFormat="1" ht="24.95" customHeight="1">
      <c r="A24" s="49"/>
      <c r="B24" s="113" t="s">
        <v>46</v>
      </c>
      <c r="C24" s="114"/>
      <c r="D24" s="42"/>
      <c r="E24" s="42"/>
      <c r="F24" s="42"/>
      <c r="G24" s="42"/>
      <c r="H24" s="42"/>
      <c r="I24" s="43"/>
      <c r="J24" s="2" t="s">
        <v>47</v>
      </c>
    </row>
    <row r="25" spans="1:11" s="13" customFormat="1">
      <c r="A25" s="49"/>
      <c r="B25" s="49"/>
      <c r="C25" s="49"/>
      <c r="D25" s="49"/>
      <c r="E25" s="49"/>
      <c r="F25" s="49"/>
      <c r="G25" s="49"/>
      <c r="H25" s="49"/>
      <c r="I25" s="49"/>
      <c r="J25" s="49"/>
    </row>
    <row r="26" spans="1:11" s="13" customFormat="1" ht="12.6" customHeight="1">
      <c r="A26" s="49"/>
      <c r="B26" s="49"/>
      <c r="C26" s="44" t="s">
        <v>48</v>
      </c>
      <c r="D26" s="82" t="str">
        <f>"(zie positie "&amp;B5&amp;")"</f>
        <v>(zie positie 1.1)</v>
      </c>
      <c r="E26" s="81">
        <f>I5</f>
        <v>1857</v>
      </c>
      <c r="F26" s="49"/>
      <c r="G26" s="49"/>
      <c r="H26" s="49"/>
      <c r="I26" s="49"/>
      <c r="J26" s="49"/>
    </row>
    <row r="27" spans="1:11" s="13" customFormat="1" ht="12.6" customHeight="1">
      <c r="A27" s="49"/>
      <c r="B27" s="49"/>
      <c r="C27" s="44" t="s">
        <v>49</v>
      </c>
      <c r="D27" s="82" t="str">
        <f>"(zie positie "&amp;B8&amp;")"</f>
        <v>(zie positie 1.4)</v>
      </c>
      <c r="E27" s="81">
        <f>I8</f>
        <v>43</v>
      </c>
      <c r="F27" s="49"/>
      <c r="G27" s="49"/>
      <c r="H27" s="49"/>
      <c r="I27" s="49"/>
      <c r="J27" s="49"/>
    </row>
    <row r="28" spans="1:11" s="13" customFormat="1" ht="12.6" customHeight="1">
      <c r="A28" s="49"/>
      <c r="B28" s="49"/>
      <c r="C28" s="44" t="s">
        <v>50</v>
      </c>
      <c r="D28" s="82" t="str">
        <f>"(zie positie "&amp;B12&amp;")"</f>
        <v>(zie positie 1.8)</v>
      </c>
      <c r="E28" s="81">
        <f>I12</f>
        <v>4</v>
      </c>
      <c r="F28" s="49"/>
      <c r="G28" s="49"/>
      <c r="H28" s="49"/>
      <c r="I28" s="49"/>
      <c r="J28" s="49"/>
    </row>
    <row r="29" spans="1:11" s="13" customFormat="1" ht="12.6" customHeight="1">
      <c r="A29" s="49"/>
      <c r="B29" s="49"/>
      <c r="C29" s="44" t="s">
        <v>51</v>
      </c>
      <c r="D29" s="82" t="str">
        <f>"(zie positie "&amp;B13&amp;")"</f>
        <v>(zie positie 1.9)</v>
      </c>
      <c r="E29" s="81">
        <f>I13</f>
        <v>4</v>
      </c>
      <c r="F29" s="49"/>
      <c r="G29" s="49"/>
      <c r="H29" s="49"/>
      <c r="I29" s="49"/>
      <c r="J29" s="49"/>
    </row>
    <row r="30" spans="1:11" s="13" customFormat="1">
      <c r="A30" s="49"/>
      <c r="B30" s="49"/>
      <c r="C30" s="49"/>
      <c r="D30" s="49"/>
      <c r="E30" s="49"/>
      <c r="F30" s="49"/>
      <c r="G30" s="49"/>
      <c r="H30" s="49"/>
      <c r="I30" s="49"/>
      <c r="J30" s="49"/>
    </row>
    <row r="31" spans="1:11" s="13" customFormat="1" ht="12.6" customHeight="1">
      <c r="A31" s="49"/>
      <c r="B31" s="49"/>
      <c r="C31" s="49"/>
      <c r="D31" s="115" t="s">
        <v>52</v>
      </c>
      <c r="E31" s="116"/>
      <c r="F31" s="116"/>
      <c r="G31" s="117"/>
      <c r="H31" s="49"/>
      <c r="I31" s="49"/>
      <c r="J31" s="49"/>
    </row>
    <row r="32" spans="1:11" s="13" customFormat="1" ht="51.95">
      <c r="A32" s="49"/>
      <c r="B32" s="14" t="s">
        <v>2</v>
      </c>
      <c r="C32" s="14" t="s">
        <v>53</v>
      </c>
      <c r="D32" s="46" t="s">
        <v>54</v>
      </c>
      <c r="E32" s="46" t="s">
        <v>55</v>
      </c>
      <c r="F32" s="46" t="s">
        <v>56</v>
      </c>
      <c r="G32" s="46" t="s">
        <v>57</v>
      </c>
      <c r="H32" s="45" t="s">
        <v>58</v>
      </c>
      <c r="I32" s="45" t="s">
        <v>10</v>
      </c>
      <c r="J32" s="49"/>
    </row>
    <row r="33" spans="1:10" s="17" customFormat="1">
      <c r="A33" s="49"/>
      <c r="B33" s="15" t="s">
        <v>59</v>
      </c>
      <c r="C33" s="11" t="s">
        <v>60</v>
      </c>
      <c r="D33" s="28">
        <v>0</v>
      </c>
      <c r="E33" s="28">
        <v>0</v>
      </c>
      <c r="F33" s="28">
        <v>0</v>
      </c>
      <c r="G33" s="25">
        <v>0</v>
      </c>
      <c r="H33" s="16">
        <v>1</v>
      </c>
      <c r="I33" s="28">
        <f t="shared" ref="I33:I42" si="9">((D33*$E$26)+(E33*$E$27)+(F33*$E$28)+(G33*$E$29))*H33</f>
        <v>0</v>
      </c>
      <c r="J33" s="49"/>
    </row>
    <row r="34" spans="1:10" s="17" customFormat="1">
      <c r="A34" s="49"/>
      <c r="B34" s="12" t="s">
        <v>61</v>
      </c>
      <c r="C34" s="12" t="s">
        <v>62</v>
      </c>
      <c r="D34" s="26">
        <v>0</v>
      </c>
      <c r="E34" s="26">
        <v>0</v>
      </c>
      <c r="F34" s="26">
        <v>0</v>
      </c>
      <c r="G34" s="26">
        <v>0</v>
      </c>
      <c r="H34" s="18">
        <v>1</v>
      </c>
      <c r="I34" s="29">
        <f>((D34*$E$26)+(E34*$E$27)+(F34*$E$28)+(G34*$E$29))*H34</f>
        <v>0</v>
      </c>
      <c r="J34" s="49"/>
    </row>
    <row r="35" spans="1:10" s="17" customFormat="1">
      <c r="A35" s="49"/>
      <c r="B35" s="11" t="s">
        <v>63</v>
      </c>
      <c r="C35" s="11" t="s">
        <v>64</v>
      </c>
      <c r="D35" s="25">
        <v>0</v>
      </c>
      <c r="E35" s="25">
        <v>0</v>
      </c>
      <c r="F35" s="25">
        <v>0</v>
      </c>
      <c r="G35" s="25">
        <v>0</v>
      </c>
      <c r="H35" s="16">
        <v>1</v>
      </c>
      <c r="I35" s="28">
        <f t="shared" si="9"/>
        <v>0</v>
      </c>
      <c r="J35" s="49"/>
    </row>
    <row r="36" spans="1:10" s="17" customFormat="1">
      <c r="A36" s="49"/>
      <c r="B36" s="12" t="s">
        <v>65</v>
      </c>
      <c r="C36" s="12" t="s">
        <v>66</v>
      </c>
      <c r="D36" s="26">
        <v>0</v>
      </c>
      <c r="E36" s="26">
        <v>0</v>
      </c>
      <c r="F36" s="26">
        <v>0</v>
      </c>
      <c r="G36" s="26">
        <v>0</v>
      </c>
      <c r="H36" s="18">
        <v>0.9</v>
      </c>
      <c r="I36" s="29">
        <f t="shared" si="9"/>
        <v>0</v>
      </c>
      <c r="J36" s="49"/>
    </row>
    <row r="37" spans="1:10" s="17" customFormat="1">
      <c r="A37" s="49"/>
      <c r="B37" s="11" t="s">
        <v>67</v>
      </c>
      <c r="C37" s="11" t="s">
        <v>68</v>
      </c>
      <c r="D37" s="25">
        <v>0</v>
      </c>
      <c r="E37" s="25">
        <v>0</v>
      </c>
      <c r="F37" s="25">
        <v>0</v>
      </c>
      <c r="G37" s="25">
        <v>0</v>
      </c>
      <c r="H37" s="16">
        <v>0.9</v>
      </c>
      <c r="I37" s="28">
        <f t="shared" si="9"/>
        <v>0</v>
      </c>
      <c r="J37" s="49"/>
    </row>
    <row r="38" spans="1:10" s="17" customFormat="1">
      <c r="A38" s="49"/>
      <c r="B38" s="12" t="s">
        <v>69</v>
      </c>
      <c r="C38" s="12" t="s">
        <v>70</v>
      </c>
      <c r="D38" s="26">
        <v>0</v>
      </c>
      <c r="E38" s="26">
        <v>0</v>
      </c>
      <c r="F38" s="26">
        <v>0</v>
      </c>
      <c r="G38" s="26">
        <v>0</v>
      </c>
      <c r="H38" s="18">
        <v>0.9</v>
      </c>
      <c r="I38" s="29">
        <f t="shared" si="9"/>
        <v>0</v>
      </c>
      <c r="J38" s="49"/>
    </row>
    <row r="39" spans="1:10" s="17" customFormat="1">
      <c r="A39" s="49"/>
      <c r="B39" s="11" t="s">
        <v>71</v>
      </c>
      <c r="C39" s="11" t="s">
        <v>72</v>
      </c>
      <c r="D39" s="25">
        <v>0</v>
      </c>
      <c r="E39" s="25">
        <v>0</v>
      </c>
      <c r="F39" s="25">
        <v>0</v>
      </c>
      <c r="G39" s="25">
        <v>0</v>
      </c>
      <c r="H39" s="16">
        <v>0.9</v>
      </c>
      <c r="I39" s="28">
        <f t="shared" si="9"/>
        <v>0</v>
      </c>
      <c r="J39" s="49"/>
    </row>
    <row r="40" spans="1:10" s="17" customFormat="1">
      <c r="A40" s="49"/>
      <c r="B40" s="12" t="s">
        <v>73</v>
      </c>
      <c r="C40" s="12" t="s">
        <v>74</v>
      </c>
      <c r="D40" s="26">
        <v>0</v>
      </c>
      <c r="E40" s="26">
        <v>0</v>
      </c>
      <c r="F40" s="26">
        <v>0</v>
      </c>
      <c r="G40" s="26">
        <v>0</v>
      </c>
      <c r="H40" s="18">
        <v>0.8</v>
      </c>
      <c r="I40" s="29">
        <f t="shared" si="9"/>
        <v>0</v>
      </c>
      <c r="J40" s="49"/>
    </row>
    <row r="41" spans="1:10" s="17" customFormat="1">
      <c r="A41" s="49"/>
      <c r="B41" s="11" t="s">
        <v>75</v>
      </c>
      <c r="C41" s="11" t="s">
        <v>76</v>
      </c>
      <c r="D41" s="25">
        <v>0</v>
      </c>
      <c r="E41" s="25">
        <v>0</v>
      </c>
      <c r="F41" s="25">
        <v>0</v>
      </c>
      <c r="G41" s="25">
        <v>0</v>
      </c>
      <c r="H41" s="16">
        <v>0.8</v>
      </c>
      <c r="I41" s="28">
        <f t="shared" si="9"/>
        <v>0</v>
      </c>
      <c r="J41" s="49"/>
    </row>
    <row r="42" spans="1:10" s="17" customFormat="1">
      <c r="A42" s="49"/>
      <c r="B42" s="12" t="s">
        <v>77</v>
      </c>
      <c r="C42" s="12" t="s">
        <v>78</v>
      </c>
      <c r="D42" s="26">
        <v>0</v>
      </c>
      <c r="E42" s="26">
        <v>0</v>
      </c>
      <c r="F42" s="26">
        <v>0</v>
      </c>
      <c r="G42" s="26">
        <v>0</v>
      </c>
      <c r="H42" s="18">
        <v>0.8</v>
      </c>
      <c r="I42" s="29">
        <f t="shared" si="9"/>
        <v>0</v>
      </c>
      <c r="J42" s="49"/>
    </row>
    <row r="43" spans="1:10" s="13" customFormat="1" ht="27.95">
      <c r="A43" s="2" t="s">
        <v>47</v>
      </c>
      <c r="B43" s="9">
        <v>2</v>
      </c>
      <c r="C43" s="46" t="str">
        <f>B24</f>
        <v>Positie 2: Jaarlijkse kosten</v>
      </c>
      <c r="D43" s="46"/>
      <c r="E43" s="46"/>
      <c r="F43" s="46"/>
      <c r="G43" s="46"/>
      <c r="H43" s="46"/>
      <c r="I43" s="30">
        <f>SUM(I33:I42)</f>
        <v>0</v>
      </c>
      <c r="J43" s="2" t="s">
        <v>47</v>
      </c>
    </row>
    <row r="44" spans="1:10" s="4" customFormat="1" ht="27.95">
      <c r="A44" s="49"/>
      <c r="B44" s="3"/>
      <c r="C44" s="3"/>
      <c r="D44" s="3"/>
      <c r="E44" s="3"/>
      <c r="F44" s="3"/>
      <c r="G44" s="3"/>
      <c r="H44" s="49"/>
      <c r="I44" s="49"/>
      <c r="J44" s="2" t="s">
        <v>47</v>
      </c>
    </row>
    <row r="45" spans="1:10" s="4" customFormat="1" ht="25.5" customHeight="1">
      <c r="A45" s="49"/>
      <c r="B45" s="93" t="s">
        <v>79</v>
      </c>
      <c r="C45" s="94"/>
      <c r="D45" s="94"/>
      <c r="E45" s="94"/>
      <c r="F45" s="50"/>
      <c r="G45" s="50"/>
      <c r="H45" s="50"/>
      <c r="I45" s="50"/>
      <c r="J45" s="2" t="s">
        <v>47</v>
      </c>
    </row>
    <row r="46" spans="1:10" s="5" customFormat="1" ht="12.75" customHeight="1">
      <c r="A46" s="49"/>
      <c r="B46" s="3"/>
      <c r="C46" s="3"/>
      <c r="D46" s="3"/>
      <c r="E46" s="3"/>
      <c r="F46" s="3"/>
      <c r="G46" s="3"/>
      <c r="H46" s="49"/>
      <c r="I46" s="49"/>
      <c r="J46" s="2" t="s">
        <v>47</v>
      </c>
    </row>
    <row r="47" spans="1:10" s="5" customFormat="1" ht="24.95" customHeight="1">
      <c r="A47" s="49"/>
      <c r="B47" s="46" t="s">
        <v>2</v>
      </c>
      <c r="C47" s="86" t="s">
        <v>80</v>
      </c>
      <c r="D47" s="87"/>
      <c r="E47" s="87"/>
      <c r="F47" s="88"/>
      <c r="G47" s="45" t="s">
        <v>81</v>
      </c>
      <c r="H47" s="45" t="s">
        <v>82</v>
      </c>
      <c r="I47" s="45" t="s">
        <v>83</v>
      </c>
      <c r="J47" s="2" t="s">
        <v>47</v>
      </c>
    </row>
    <row r="48" spans="1:10" s="5" customFormat="1" ht="12.6" customHeight="1">
      <c r="A48" s="49"/>
      <c r="B48" s="6" t="s">
        <v>84</v>
      </c>
      <c r="C48" s="89" t="s">
        <v>85</v>
      </c>
      <c r="D48" s="90"/>
      <c r="E48" s="90"/>
      <c r="F48" s="91"/>
      <c r="G48" s="25">
        <v>0</v>
      </c>
      <c r="H48" s="7">
        <f>CEILING(1.5%*(Prijsformulier!$I$5)*10,1)</f>
        <v>279</v>
      </c>
      <c r="I48" s="24">
        <f>H48*G48</f>
        <v>0</v>
      </c>
      <c r="J48" s="2" t="s">
        <v>47</v>
      </c>
    </row>
    <row r="49" spans="1:10" s="5" customFormat="1" ht="12.6" customHeight="1">
      <c r="A49" s="49"/>
      <c r="B49" s="79" t="s">
        <v>86</v>
      </c>
      <c r="C49" s="92" t="s">
        <v>87</v>
      </c>
      <c r="D49" s="90"/>
      <c r="E49" s="90"/>
      <c r="F49" s="91"/>
      <c r="G49" s="26">
        <v>0</v>
      </c>
      <c r="H49" s="8">
        <f>CEILING(5%*(Prijsformulier!$I$8)*10,1)</f>
        <v>22</v>
      </c>
      <c r="I49" s="27">
        <f t="shared" ref="I49" si="10">H49*G49</f>
        <v>0</v>
      </c>
      <c r="J49" s="2"/>
    </row>
    <row r="50" spans="1:10" s="5" customFormat="1" ht="12.6" customHeight="1">
      <c r="A50" s="49"/>
      <c r="B50" s="6" t="s">
        <v>88</v>
      </c>
      <c r="C50" s="89" t="s">
        <v>89</v>
      </c>
      <c r="D50" s="90"/>
      <c r="E50" s="90"/>
      <c r="F50" s="91"/>
      <c r="G50" s="25">
        <v>0</v>
      </c>
      <c r="H50" s="7">
        <f>CEILING(4%*(Prijsformulier!$I$12)*10,1)</f>
        <v>2</v>
      </c>
      <c r="I50" s="24">
        <f>H50*G50</f>
        <v>0</v>
      </c>
      <c r="J50" s="2" t="s">
        <v>47</v>
      </c>
    </row>
    <row r="51" spans="1:10" s="10" customFormat="1" ht="24.6" customHeight="1">
      <c r="A51" s="49"/>
      <c r="B51" s="9"/>
      <c r="C51" s="118" t="s">
        <v>90</v>
      </c>
      <c r="D51" s="119"/>
      <c r="E51" s="119"/>
      <c r="F51" s="119"/>
      <c r="G51" s="1"/>
      <c r="H51" s="35"/>
      <c r="I51" s="30">
        <f>SUM(I48:I50)</f>
        <v>0</v>
      </c>
      <c r="J51" s="2" t="s">
        <v>47</v>
      </c>
    </row>
    <row r="52" spans="1:10" s="5" customFormat="1" ht="12.6" customHeight="1">
      <c r="A52" s="49"/>
      <c r="B52" s="49"/>
      <c r="C52" s="49"/>
      <c r="D52" s="49"/>
      <c r="E52" s="49"/>
      <c r="F52" s="49"/>
      <c r="G52" s="49"/>
      <c r="H52" s="49"/>
      <c r="I52" s="49"/>
      <c r="J52" s="2" t="s">
        <v>47</v>
      </c>
    </row>
    <row r="53" spans="1:10" s="4" customFormat="1" ht="24.95" customHeight="1">
      <c r="A53" s="49"/>
      <c r="B53" s="46"/>
      <c r="C53" s="118" t="s">
        <v>91</v>
      </c>
      <c r="D53" s="120"/>
      <c r="E53" s="120"/>
      <c r="F53" s="121"/>
      <c r="G53" s="45" t="s">
        <v>92</v>
      </c>
      <c r="H53" s="45" t="s">
        <v>82</v>
      </c>
      <c r="I53" s="45" t="s">
        <v>83</v>
      </c>
      <c r="J53" s="2" t="s">
        <v>47</v>
      </c>
    </row>
    <row r="54" spans="1:10" s="5" customFormat="1" ht="12.6" customHeight="1">
      <c r="A54" s="49"/>
      <c r="B54" s="6" t="s">
        <v>93</v>
      </c>
      <c r="C54" s="89" t="s">
        <v>94</v>
      </c>
      <c r="D54" s="90"/>
      <c r="E54" s="90"/>
      <c r="F54" s="91"/>
      <c r="G54" s="25">
        <v>0</v>
      </c>
      <c r="H54" s="7">
        <f>SUM(H48:H50)</f>
        <v>303</v>
      </c>
      <c r="I54" s="24">
        <f>H54*G54</f>
        <v>0</v>
      </c>
      <c r="J54" s="2" t="s">
        <v>47</v>
      </c>
    </row>
    <row r="55" spans="1:10" s="5" customFormat="1" ht="12.6" customHeight="1">
      <c r="A55" s="49"/>
      <c r="B55" s="79" t="s">
        <v>95</v>
      </c>
      <c r="C55" s="92" t="s">
        <v>96</v>
      </c>
      <c r="D55" s="90"/>
      <c r="E55" s="90"/>
      <c r="F55" s="91"/>
      <c r="G55" s="26">
        <v>0</v>
      </c>
      <c r="H55" s="8">
        <f>H54/2</f>
        <v>151.5</v>
      </c>
      <c r="I55" s="27">
        <f>H55*G55</f>
        <v>0</v>
      </c>
      <c r="J55" s="2" t="s">
        <v>47</v>
      </c>
    </row>
    <row r="56" spans="1:10" s="10" customFormat="1" ht="24.95" customHeight="1">
      <c r="A56" s="49"/>
      <c r="B56" s="9"/>
      <c r="C56" s="118" t="s">
        <v>97</v>
      </c>
      <c r="D56" s="119"/>
      <c r="E56" s="119"/>
      <c r="F56" s="119"/>
      <c r="G56" s="1"/>
      <c r="H56" s="35"/>
      <c r="I56" s="30">
        <f>SUM(I54:I55)</f>
        <v>0</v>
      </c>
      <c r="J56" s="2" t="s">
        <v>47</v>
      </c>
    </row>
    <row r="57" spans="1:10" s="10" customFormat="1" ht="12.6" customHeight="1">
      <c r="A57" s="49"/>
      <c r="B57" s="3"/>
      <c r="C57" s="3"/>
      <c r="D57" s="3"/>
      <c r="E57" s="3"/>
      <c r="F57" s="3"/>
      <c r="G57" s="3"/>
      <c r="H57" s="3"/>
      <c r="I57" s="3"/>
      <c r="J57" s="2" t="s">
        <v>47</v>
      </c>
    </row>
    <row r="58" spans="1:10" s="10" customFormat="1" ht="24.95" customHeight="1">
      <c r="A58" s="49"/>
      <c r="B58" s="46"/>
      <c r="C58" s="118" t="s">
        <v>98</v>
      </c>
      <c r="D58" s="119"/>
      <c r="E58" s="119"/>
      <c r="F58" s="121"/>
      <c r="G58" s="45" t="s">
        <v>81</v>
      </c>
      <c r="H58" s="45" t="s">
        <v>82</v>
      </c>
      <c r="I58" s="45" t="s">
        <v>83</v>
      </c>
      <c r="J58" s="2" t="s">
        <v>47</v>
      </c>
    </row>
    <row r="59" spans="1:10" s="5" customFormat="1" ht="12.6" customHeight="1">
      <c r="A59" s="49"/>
      <c r="B59" s="6" t="s">
        <v>99</v>
      </c>
      <c r="C59" s="122" t="s">
        <v>100</v>
      </c>
      <c r="D59" s="123"/>
      <c r="E59" s="123"/>
      <c r="F59" s="124"/>
      <c r="G59" s="25">
        <v>0</v>
      </c>
      <c r="H59" s="7">
        <f>CEILING(5%*(Prijsformulier!$I$8)*10,1)</f>
        <v>22</v>
      </c>
      <c r="I59" s="24">
        <f>G59*H59</f>
        <v>0</v>
      </c>
      <c r="J59" s="2"/>
    </row>
    <row r="60" spans="1:10" s="5" customFormat="1" ht="24.95" customHeight="1">
      <c r="A60" s="49"/>
      <c r="B60" s="79" t="s">
        <v>101</v>
      </c>
      <c r="C60" s="125" t="s">
        <v>102</v>
      </c>
      <c r="D60" s="126"/>
      <c r="E60" s="126"/>
      <c r="F60" s="88"/>
      <c r="G60" s="26">
        <v>0</v>
      </c>
      <c r="H60" s="8">
        <f>24*10</f>
        <v>240</v>
      </c>
      <c r="I60" s="27">
        <f>G60*H60</f>
        <v>0</v>
      </c>
      <c r="J60" s="2" t="s">
        <v>47</v>
      </c>
    </row>
    <row r="61" spans="1:10" s="10" customFormat="1" ht="12.95" customHeight="1">
      <c r="A61" s="49"/>
      <c r="B61" s="3"/>
      <c r="C61" s="3"/>
      <c r="D61" s="3"/>
      <c r="E61" s="3"/>
      <c r="F61" s="3"/>
      <c r="G61" s="3"/>
      <c r="H61" s="3"/>
      <c r="I61" s="3"/>
      <c r="J61" s="2" t="s">
        <v>47</v>
      </c>
    </row>
    <row r="62" spans="1:10" s="10" customFormat="1" ht="12.6" customHeight="1">
      <c r="A62" s="2"/>
      <c r="B62" s="2"/>
      <c r="C62" s="56" t="str">
        <f>C51</f>
        <v>Totaal schade en vandalisme</v>
      </c>
      <c r="D62" s="57"/>
      <c r="E62" s="57"/>
      <c r="F62" s="57"/>
      <c r="G62" s="57"/>
      <c r="H62" s="58"/>
      <c r="I62" s="24">
        <f>I51</f>
        <v>0</v>
      </c>
      <c r="J62" s="2" t="s">
        <v>47</v>
      </c>
    </row>
    <row r="63" spans="1:10" s="10" customFormat="1" ht="12.6" customHeight="1">
      <c r="A63" s="2"/>
      <c r="B63" s="2"/>
      <c r="C63" s="68" t="str">
        <f>C56</f>
        <v>Totaal storingsherstel buiten onderhoudscontract</v>
      </c>
      <c r="D63" s="69"/>
      <c r="E63" s="69"/>
      <c r="F63" s="69"/>
      <c r="G63" s="69"/>
      <c r="H63" s="70"/>
      <c r="I63" s="27">
        <f>I56</f>
        <v>0</v>
      </c>
      <c r="J63" s="2" t="s">
        <v>47</v>
      </c>
    </row>
    <row r="64" spans="1:10" s="10" customFormat="1" ht="12.75" customHeight="1">
      <c r="A64" s="2"/>
      <c r="B64" s="2"/>
      <c r="C64" s="56" t="s">
        <v>103</v>
      </c>
      <c r="D64" s="57"/>
      <c r="E64" s="57"/>
      <c r="F64" s="57"/>
      <c r="G64" s="57"/>
      <c r="H64" s="58"/>
      <c r="I64" s="24">
        <f>I59+I60</f>
        <v>0</v>
      </c>
      <c r="J64" s="2" t="s">
        <v>47</v>
      </c>
    </row>
    <row r="65" spans="1:10" s="4" customFormat="1" ht="24.95" customHeight="1">
      <c r="A65" s="49"/>
      <c r="B65" s="9">
        <v>3</v>
      </c>
      <c r="C65" s="86" t="str">
        <f>B45</f>
        <v>Positie 3: Schade, vandalisme en storingsherstel buiten het contract</v>
      </c>
      <c r="D65" s="87"/>
      <c r="E65" s="87"/>
      <c r="F65" s="40"/>
      <c r="G65" s="40"/>
      <c r="H65" s="41"/>
      <c r="I65" s="30">
        <f>SUM(I62:I64)</f>
        <v>0</v>
      </c>
      <c r="J65" s="2" t="s">
        <v>47</v>
      </c>
    </row>
    <row r="66" spans="1:10" s="4" customFormat="1" ht="27.95" hidden="1">
      <c r="A66" s="49"/>
      <c r="B66" s="3"/>
      <c r="C66" s="3"/>
      <c r="D66" s="3"/>
      <c r="E66" s="3"/>
      <c r="F66" s="3"/>
      <c r="G66" s="3"/>
      <c r="H66" s="3"/>
      <c r="I66" s="49"/>
      <c r="J66" s="2" t="s">
        <v>47</v>
      </c>
    </row>
    <row r="67" spans="1:10" s="4" customFormat="1" ht="25.5" customHeight="1">
      <c r="A67" s="49"/>
      <c r="B67" s="93" t="s">
        <v>104</v>
      </c>
      <c r="C67" s="94"/>
      <c r="D67" s="50"/>
      <c r="E67" s="50"/>
      <c r="F67" s="50"/>
      <c r="G67" s="50"/>
      <c r="H67" s="50"/>
      <c r="I67" s="50"/>
      <c r="J67" s="2" t="s">
        <v>47</v>
      </c>
    </row>
    <row r="68" spans="1:10" s="4" customFormat="1">
      <c r="A68" s="49"/>
      <c r="B68" s="3"/>
      <c r="C68" s="3"/>
      <c r="D68" s="3"/>
      <c r="E68" s="3"/>
      <c r="F68" s="3"/>
      <c r="G68" s="3"/>
      <c r="H68" s="3"/>
      <c r="I68" s="49"/>
      <c r="J68" s="2"/>
    </row>
    <row r="69" spans="1:10" s="13" customFormat="1">
      <c r="A69" s="49"/>
      <c r="B69" s="46" t="s">
        <v>2</v>
      </c>
      <c r="C69" s="51" t="s">
        <v>105</v>
      </c>
      <c r="D69" s="52"/>
      <c r="E69" s="52"/>
      <c r="F69" s="52"/>
      <c r="G69" s="52"/>
      <c r="H69" s="53"/>
      <c r="I69" s="45" t="s">
        <v>10</v>
      </c>
      <c r="J69" s="49"/>
    </row>
    <row r="70" spans="1:10" s="17" customFormat="1">
      <c r="A70" s="49"/>
      <c r="B70" s="22">
        <f>B21</f>
        <v>1</v>
      </c>
      <c r="C70" s="59" t="str">
        <f>C21</f>
        <v>Positie 1: Levering en installatie</v>
      </c>
      <c r="D70" s="60"/>
      <c r="E70" s="60"/>
      <c r="F70" s="60"/>
      <c r="G70" s="60"/>
      <c r="H70" s="61"/>
      <c r="I70" s="28">
        <f>J21</f>
        <v>0</v>
      </c>
      <c r="J70" s="49"/>
    </row>
    <row r="71" spans="1:10" s="17" customFormat="1">
      <c r="A71" s="49"/>
      <c r="B71" s="23">
        <f>B43</f>
        <v>2</v>
      </c>
      <c r="C71" s="62" t="str">
        <f>C43</f>
        <v>Positie 2: Jaarlijkse kosten</v>
      </c>
      <c r="D71" s="63"/>
      <c r="E71" s="63"/>
      <c r="F71" s="63"/>
      <c r="G71" s="63"/>
      <c r="H71" s="64"/>
      <c r="I71" s="29">
        <f>I43</f>
        <v>0</v>
      </c>
      <c r="J71" s="49"/>
    </row>
    <row r="72" spans="1:10" s="17" customFormat="1">
      <c r="A72" s="49"/>
      <c r="B72" s="22">
        <f>B65</f>
        <v>3</v>
      </c>
      <c r="C72" s="59" t="str">
        <f>C65</f>
        <v>Positie 3: Schade, vandalisme en storingsherstel buiten het contract</v>
      </c>
      <c r="D72" s="60"/>
      <c r="E72" s="60"/>
      <c r="F72" s="60"/>
      <c r="G72" s="60"/>
      <c r="H72" s="61"/>
      <c r="I72" s="28">
        <f>I65</f>
        <v>0</v>
      </c>
      <c r="J72" s="49"/>
    </row>
    <row r="73" spans="1:10" s="13" customFormat="1" ht="27.95">
      <c r="A73" s="2" t="s">
        <v>47</v>
      </c>
      <c r="B73" s="36"/>
      <c r="C73" s="65" t="s">
        <v>106</v>
      </c>
      <c r="D73" s="66"/>
      <c r="E73" s="66"/>
      <c r="F73" s="66"/>
      <c r="G73" s="66"/>
      <c r="H73" s="67"/>
      <c r="I73" s="37">
        <f>SUM(I70:I72)</f>
        <v>0</v>
      </c>
      <c r="J73" s="2" t="s">
        <v>47</v>
      </c>
    </row>
    <row r="74" spans="1:10" s="4" customFormat="1" ht="27.95">
      <c r="A74" s="49"/>
      <c r="B74" s="3"/>
      <c r="C74" s="3"/>
      <c r="D74" s="3"/>
      <c r="E74" s="3"/>
      <c r="F74" s="3"/>
      <c r="G74" s="3"/>
      <c r="H74" s="49"/>
      <c r="I74" s="49"/>
      <c r="J74" s="2" t="s">
        <v>47</v>
      </c>
    </row>
    <row r="75" spans="1:10" s="13" customFormat="1" ht="22.7" customHeight="1">
      <c r="A75" s="49"/>
      <c r="B75" s="110" t="s">
        <v>107</v>
      </c>
      <c r="C75" s="111"/>
      <c r="D75" s="47"/>
      <c r="E75" s="47"/>
      <c r="F75" s="97" t="s">
        <v>108</v>
      </c>
      <c r="G75" s="98"/>
      <c r="H75" s="98"/>
      <c r="I75" s="99"/>
      <c r="J75" s="49"/>
    </row>
    <row r="76" spans="1:10" s="13" customFormat="1" ht="22.7" customHeight="1">
      <c r="A76" s="49"/>
      <c r="B76" s="11" t="s">
        <v>109</v>
      </c>
      <c r="C76" s="104"/>
      <c r="D76" s="105"/>
      <c r="E76" s="106"/>
      <c r="F76" s="100"/>
      <c r="G76" s="101"/>
      <c r="H76" s="101"/>
      <c r="I76" s="101"/>
      <c r="J76" s="49"/>
    </row>
    <row r="77" spans="1:10" s="13" customFormat="1" ht="22.7" customHeight="1">
      <c r="A77" s="49"/>
      <c r="B77" s="12" t="s">
        <v>110</v>
      </c>
      <c r="C77" s="107"/>
      <c r="D77" s="108"/>
      <c r="E77" s="109"/>
      <c r="F77" s="102"/>
      <c r="G77" s="103"/>
      <c r="H77" s="103"/>
      <c r="I77" s="103"/>
      <c r="J77" s="49"/>
    </row>
    <row r="78" spans="1:10" s="13" customFormat="1">
      <c r="A78" s="49"/>
      <c r="B78" s="49"/>
      <c r="C78" s="49"/>
      <c r="D78" s="49"/>
      <c r="E78" s="49"/>
      <c r="F78" s="49"/>
      <c r="G78" s="49"/>
      <c r="H78" s="49"/>
      <c r="I78" s="49"/>
      <c r="J78" s="49"/>
    </row>
    <row r="79" spans="1:10" s="13" customFormat="1" ht="12.6" customHeight="1">
      <c r="A79" s="49"/>
      <c r="B79" s="112" t="s">
        <v>111</v>
      </c>
      <c r="C79" s="112"/>
      <c r="D79" s="112"/>
      <c r="E79" s="112"/>
      <c r="F79" s="112"/>
      <c r="G79" s="112"/>
      <c r="H79" s="48"/>
      <c r="I79" s="48"/>
      <c r="J79" s="49"/>
    </row>
    <row r="80" spans="1:10" s="13" customFormat="1">
      <c r="A80" s="49"/>
      <c r="B80" s="49"/>
      <c r="C80" s="49"/>
      <c r="D80" s="49"/>
      <c r="E80" s="49"/>
      <c r="F80" s="49"/>
      <c r="G80" s="49"/>
      <c r="H80" s="49"/>
      <c r="I80" s="49"/>
      <c r="J80" s="49"/>
    </row>
    <row r="81" spans="1:10" s="13" customFormat="1" ht="12.6" customHeight="1">
      <c r="A81" s="49"/>
      <c r="B81" s="95" t="s">
        <v>112</v>
      </c>
      <c r="C81" s="96"/>
      <c r="D81" s="96"/>
      <c r="E81" s="96"/>
      <c r="F81" s="96"/>
      <c r="G81" s="96"/>
      <c r="H81" s="96"/>
      <c r="I81" s="96"/>
      <c r="J81" s="49"/>
    </row>
    <row r="82" spans="1:10" s="13" customFormat="1">
      <c r="A82" s="49"/>
      <c r="B82" s="49"/>
      <c r="C82" s="49"/>
      <c r="D82" s="49"/>
      <c r="E82" s="49"/>
      <c r="F82" s="49"/>
      <c r="G82" s="49"/>
      <c r="H82" s="49"/>
      <c r="I82" s="49"/>
      <c r="J82" s="49"/>
    </row>
    <row r="83" spans="1:10" ht="12.6" hidden="1" customHeight="1"/>
    <row r="84" spans="1:10" ht="12.6" hidden="1" customHeight="1"/>
    <row r="85" spans="1:10" ht="12.6" hidden="1" customHeight="1"/>
    <row r="86" spans="1:10" ht="12.6" hidden="1" customHeight="1"/>
    <row r="87" spans="1:10" ht="12.6" hidden="1" customHeight="1"/>
    <row r="88" spans="1:10" ht="12.6" hidden="1" customHeight="1"/>
    <row r="89" spans="1:10" ht="12.6" hidden="1" customHeight="1"/>
    <row r="90" spans="1:10" ht="12.6" hidden="1" customHeight="1"/>
    <row r="91" spans="1:10" ht="12.6" hidden="1" customHeight="1"/>
    <row r="92" spans="1:10" ht="12.6" hidden="1" customHeight="1"/>
    <row r="93" spans="1:10" ht="12.6" hidden="1" customHeight="1"/>
    <row r="94" spans="1:10" ht="12.6" hidden="1" customHeight="1"/>
    <row r="95" spans="1:10" ht="12.6" hidden="1" customHeight="1"/>
    <row r="96" spans="1:10" ht="12.6" hidden="1" customHeight="1"/>
    <row r="97"/>
  </sheetData>
  <sheetProtection algorithmName="SHA-512" hashValue="5DfSSTJl2o+V4TOmSCLlgd2F2gc3eytvgn0q0fxSoNzkqrf1Ty75t3lyRcN5zOMd7vx9Fe2fOt1Ve5GdSC1Xvg==" saltValue="mbWxJ4MfY+UZE6WRDKANdQ==" spinCount="100000" sheet="1" selectLockedCells="1"/>
  <mergeCells count="27">
    <mergeCell ref="C65:E65"/>
    <mergeCell ref="B67:C67"/>
    <mergeCell ref="B75:C75"/>
    <mergeCell ref="B79:G79"/>
    <mergeCell ref="B24:C24"/>
    <mergeCell ref="D31:G31"/>
    <mergeCell ref="B45:E45"/>
    <mergeCell ref="C50:F50"/>
    <mergeCell ref="C51:F51"/>
    <mergeCell ref="C53:F53"/>
    <mergeCell ref="C54:F54"/>
    <mergeCell ref="C55:F55"/>
    <mergeCell ref="C56:F56"/>
    <mergeCell ref="C58:F58"/>
    <mergeCell ref="C59:F59"/>
    <mergeCell ref="C60:F60"/>
    <mergeCell ref="B81:I81"/>
    <mergeCell ref="F75:I75"/>
    <mergeCell ref="F76:I77"/>
    <mergeCell ref="C76:E76"/>
    <mergeCell ref="C77:E77"/>
    <mergeCell ref="B22:C22"/>
    <mergeCell ref="D2:J2"/>
    <mergeCell ref="C47:F47"/>
    <mergeCell ref="C48:F48"/>
    <mergeCell ref="C49:F49"/>
    <mergeCell ref="B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/>
  <headerFooter>
    <oddFooter>&amp;L&amp;F&amp;RBlad: &amp;A</oddFooter>
  </headerFooter>
  <ignoredErrors>
    <ignoredError sqref="I8 I15 I5 I12:I14 I10" formulaRange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72E4041E97E44921D37C8D22A8F1D" ma:contentTypeVersion="6" ma:contentTypeDescription="Create a new document." ma:contentTypeScope="" ma:versionID="e687d91033ec98fe568b476e8a46973b">
  <xsd:schema xmlns:xsd="http://www.w3.org/2001/XMLSchema" xmlns:xs="http://www.w3.org/2001/XMLSchema" xmlns:p="http://schemas.microsoft.com/office/2006/metadata/properties" xmlns:ns2="e6c17bb6-66eb-4285-ad8e-76fff84dcaa5" xmlns:ns3="72447d9a-87cd-4bf9-a473-95fb443f343b" targetNamespace="http://schemas.microsoft.com/office/2006/metadata/properties" ma:root="true" ma:fieldsID="303aa30786bd104ae1da18e4e032c806" ns2:_="" ns3:_="">
    <xsd:import namespace="e6c17bb6-66eb-4285-ad8e-76fff84dcaa5"/>
    <xsd:import namespace="72447d9a-87cd-4bf9-a473-95fb443f34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17bb6-66eb-4285-ad8e-76fff84dc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47d9a-87cd-4bf9-a473-95fb443f343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FF9A9-0D94-469C-AED7-6DECD570795F}"/>
</file>

<file path=customXml/itemProps2.xml><?xml version="1.0" encoding="utf-8"?>
<ds:datastoreItem xmlns:ds="http://schemas.openxmlformats.org/officeDocument/2006/customXml" ds:itemID="{705CF2F5-FF4F-48A5-B535-2FBEF0F1781B}"/>
</file>

<file path=customXml/itemProps3.xml><?xml version="1.0" encoding="utf-8"?>
<ds:datastoreItem xmlns:ds="http://schemas.openxmlformats.org/officeDocument/2006/customXml" ds:itemID="{FCFAB6E1-BA8C-4EA8-BC17-D46856B89B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Spark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Prijsformulier VU-VUmc PGS</dc:subject>
  <dc:creator>Spark</dc:creator>
  <cp:keywords/>
  <dc:description/>
  <cp:lastModifiedBy>Peter Dingemans</cp:lastModifiedBy>
  <cp:revision/>
  <dcterms:created xsi:type="dcterms:W3CDTF">2002-11-08T13:13:10Z</dcterms:created>
  <dcterms:modified xsi:type="dcterms:W3CDTF">2024-02-28T16:16:03Z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0x010100C8D72E4041E97E44921D37C8D22A8F1D</vt:lpwstr>
  </property>
  <property fmtid="{D5CDD505-2E9C-101B-9397-08002B2CF9AE}" pid="3" name="TaxKeyword">
    <vt:lpwstr/>
  </property>
</Properties>
</file>