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rtez/Warme drankenautomaten 2023/Aanbestedingsleidraad/"/>
    </mc:Choice>
  </mc:AlternateContent>
  <xr:revisionPtr revIDLastSave="614" documentId="8_{6CF3819E-08C4-421E-AAD7-CE404C09D89B}" xr6:coauthVersionLast="47" xr6:coauthVersionMax="47" xr10:uidLastSave="{69216801-F084-40FA-A832-703C0D909BD4}"/>
  <bookViews>
    <workbookView xWindow="-108" yWindow="-108" windowWidth="23256" windowHeight="12456" tabRatio="768" activeTab="3" xr2:uid="{00000000-000D-0000-FFFF-FFFF00000000}"/>
  </bookViews>
  <sheets>
    <sheet name="Leaseprijs" sheetId="1" r:id="rId1"/>
    <sheet name="Ingrediënten" sheetId="7" r:id="rId2"/>
    <sheet name="Aanvullende kosten" sheetId="5" r:id="rId3"/>
    <sheet name="Totalisatie" sheetId="3" r:id="rId4"/>
  </sheets>
  <definedNames>
    <definedName name="_xlnm.Print_Area" localSheetId="2">'Aanvullende kosten'!$A$1:$G$25</definedName>
    <definedName name="_xlnm.Print_Area" localSheetId="0">Leaseprijs!$A$1:$G$12</definedName>
    <definedName name="_xlnm.Print_Area" localSheetId="3">Totalisatie!$A$1:$F$28</definedName>
    <definedName name="Artikel">#REF!</definedName>
    <definedName name="Artikeltype1">#REF!</definedName>
    <definedName name="Artikeltype2aen3a">Ingrediënten!$C$53:$G$59</definedName>
    <definedName name="Grammagetype1">#REF!</definedName>
    <definedName name="Grammagetype2aen3a">Ingrediënten!$C$62:$E$141</definedName>
    <definedName name="mixtur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F18" i="5" l="1"/>
  <c r="G18" i="5" s="1"/>
  <c r="F17" i="5"/>
  <c r="G17" i="5" s="1"/>
  <c r="F16" i="5"/>
  <c r="G16" i="5" s="1"/>
  <c r="F15" i="5"/>
  <c r="G15" i="5" s="1"/>
  <c r="F14" i="5"/>
  <c r="G14" i="5" s="1"/>
  <c r="F9" i="5" l="1"/>
  <c r="G9" i="5" s="1"/>
  <c r="F8" i="5"/>
  <c r="G8" i="5" s="1"/>
  <c r="F7" i="5"/>
  <c r="G7" i="5" s="1"/>
  <c r="D9" i="1"/>
  <c r="G58" i="7" l="1"/>
  <c r="D138" i="7"/>
  <c r="D132" i="7"/>
  <c r="D135" i="7"/>
  <c r="D134" i="7"/>
  <c r="D133" i="7"/>
  <c r="D117" i="7"/>
  <c r="D120" i="7"/>
  <c r="D119" i="7"/>
  <c r="D118" i="7"/>
  <c r="D103" i="7"/>
  <c r="D102" i="7"/>
  <c r="D99" i="7"/>
  <c r="D98" i="7"/>
  <c r="D95" i="7"/>
  <c r="D94" i="7"/>
  <c r="D93" i="7"/>
  <c r="D84" i="7"/>
  <c r="D87" i="7"/>
  <c r="D86" i="7"/>
  <c r="D85" i="7"/>
  <c r="D76" i="7"/>
  <c r="D75" i="7"/>
  <c r="D68" i="7"/>
  <c r="D67" i="7"/>
  <c r="D66" i="7"/>
  <c r="C22" i="7"/>
  <c r="D136" i="7" l="1"/>
  <c r="D104" i="7"/>
  <c r="D100" i="7"/>
  <c r="D121" i="7"/>
  <c r="D96" i="7"/>
  <c r="D88" i="7"/>
  <c r="D77" i="7"/>
  <c r="D69" i="7"/>
  <c r="D22" i="7"/>
  <c r="C19" i="7"/>
  <c r="C18" i="7"/>
  <c r="C17" i="7"/>
  <c r="C16" i="7"/>
  <c r="C15" i="7"/>
  <c r="C14" i="7"/>
  <c r="C12" i="7"/>
  <c r="C10" i="7"/>
  <c r="C8" i="7"/>
  <c r="D10" i="7" l="1"/>
  <c r="D8" i="7"/>
  <c r="D14" i="7"/>
  <c r="D15" i="7"/>
  <c r="D12" i="7"/>
  <c r="D16" i="7"/>
  <c r="D19" i="7"/>
  <c r="G57" i="7" l="1"/>
  <c r="E134" i="7" s="1"/>
  <c r="E95" i="7" l="1"/>
  <c r="E99" i="7"/>
  <c r="E68" i="7"/>
  <c r="E86" i="7"/>
  <c r="D114" i="7"/>
  <c r="D113" i="7"/>
  <c r="D112" i="7"/>
  <c r="D106" i="7"/>
  <c r="D109" i="7"/>
  <c r="D108" i="7"/>
  <c r="D107" i="7"/>
  <c r="D115" i="7" l="1"/>
  <c r="D18" i="7" s="1"/>
  <c r="D110" i="7"/>
  <c r="D17" i="7" s="1"/>
  <c r="G56" i="7" l="1"/>
  <c r="F8" i="1"/>
  <c r="G8" i="1" s="1"/>
  <c r="D8" i="1"/>
  <c r="C11" i="1"/>
  <c r="E133" i="7" l="1"/>
  <c r="E85" i="7"/>
  <c r="E119" i="7"/>
  <c r="E107" i="7"/>
  <c r="E113" i="7"/>
  <c r="D10" i="1" l="1"/>
  <c r="F13" i="5" l="1"/>
  <c r="G13" i="5" s="1"/>
  <c r="F6" i="5"/>
  <c r="G6" i="5" s="1"/>
  <c r="G19" i="5" l="1"/>
  <c r="D17" i="3" s="1"/>
  <c r="E17" i="3" s="1"/>
  <c r="G10" i="5"/>
  <c r="D16" i="3" s="1"/>
  <c r="E16" i="3" s="1"/>
  <c r="D129" i="7"/>
  <c r="D128" i="7"/>
  <c r="D127" i="7"/>
  <c r="D124" i="7"/>
  <c r="D123" i="7"/>
  <c r="D90" i="7"/>
  <c r="D91" i="7" s="1"/>
  <c r="D81" i="7"/>
  <c r="D80" i="7"/>
  <c r="D79" i="7"/>
  <c r="D72" i="7"/>
  <c r="D71" i="7"/>
  <c r="D63" i="7"/>
  <c r="D64" i="7" s="1"/>
  <c r="G59" i="7"/>
  <c r="E138" i="7" s="1"/>
  <c r="G55" i="7"/>
  <c r="E132" i="7" s="1"/>
  <c r="G54" i="7"/>
  <c r="B49" i="7"/>
  <c r="C23" i="7"/>
  <c r="C21" i="7"/>
  <c r="C20" i="7"/>
  <c r="C13" i="7"/>
  <c r="C11" i="7"/>
  <c r="C9" i="7"/>
  <c r="C7" i="7"/>
  <c r="A3" i="7"/>
  <c r="C47" i="7" l="1"/>
  <c r="B22" i="7" s="1"/>
  <c r="E22" i="7" s="1"/>
  <c r="E120" i="7"/>
  <c r="E135" i="7"/>
  <c r="E136" i="7" s="1"/>
  <c r="F22" i="7" s="1"/>
  <c r="E118" i="7"/>
  <c r="E117" i="7"/>
  <c r="E87" i="7"/>
  <c r="E88" i="7" s="1"/>
  <c r="F12" i="7" s="1"/>
  <c r="E94" i="7"/>
  <c r="E103" i="7"/>
  <c r="E102" i="7"/>
  <c r="E93" i="7"/>
  <c r="E98" i="7"/>
  <c r="E100" i="7" s="1"/>
  <c r="F15" i="7" s="1"/>
  <c r="E75" i="7"/>
  <c r="E84" i="7"/>
  <c r="E67" i="7"/>
  <c r="E76" i="7"/>
  <c r="E112" i="7"/>
  <c r="E66" i="7"/>
  <c r="C44" i="7"/>
  <c r="B19" i="7" s="1"/>
  <c r="C43" i="7"/>
  <c r="B18" i="7" s="1"/>
  <c r="E18" i="7" s="1"/>
  <c r="C42" i="7"/>
  <c r="B17" i="7" s="1"/>
  <c r="E17" i="7" s="1"/>
  <c r="C41" i="7"/>
  <c r="B16" i="7" s="1"/>
  <c r="C39" i="7"/>
  <c r="B14" i="7" s="1"/>
  <c r="C40" i="7"/>
  <c r="B15" i="7" s="1"/>
  <c r="C35" i="7"/>
  <c r="B10" i="7" s="1"/>
  <c r="C37" i="7"/>
  <c r="B12" i="7" s="1"/>
  <c r="C33" i="7"/>
  <c r="B8" i="7" s="1"/>
  <c r="E114" i="7"/>
  <c r="E108" i="7"/>
  <c r="E127" i="7"/>
  <c r="E106" i="7"/>
  <c r="E109" i="7"/>
  <c r="E72" i="7"/>
  <c r="E128" i="7"/>
  <c r="E129" i="7"/>
  <c r="D13" i="7"/>
  <c r="D7" i="7"/>
  <c r="E81" i="7"/>
  <c r="E124" i="7"/>
  <c r="D139" i="7"/>
  <c r="D23" i="7" s="1"/>
  <c r="C46" i="7"/>
  <c r="B21" i="7" s="1"/>
  <c r="C36" i="7"/>
  <c r="B11" i="7" s="1"/>
  <c r="C48" i="7"/>
  <c r="B23" i="7" s="1"/>
  <c r="C34" i="7"/>
  <c r="A25" i="7"/>
  <c r="B13" i="3" s="1"/>
  <c r="C38" i="7"/>
  <c r="B13" i="7" s="1"/>
  <c r="C32" i="7"/>
  <c r="B7" i="7" s="1"/>
  <c r="C45" i="7"/>
  <c r="B20" i="7" s="1"/>
  <c r="E80" i="7"/>
  <c r="D125" i="7"/>
  <c r="D20" i="7" s="1"/>
  <c r="E123" i="7"/>
  <c r="D73" i="7"/>
  <c r="D9" i="7" s="1"/>
  <c r="E63" i="7"/>
  <c r="E64" i="7" s="1"/>
  <c r="F7" i="7" s="1"/>
  <c r="E90" i="7"/>
  <c r="E91" i="7" s="1"/>
  <c r="F13" i="7" s="1"/>
  <c r="E71" i="7"/>
  <c r="E79" i="7"/>
  <c r="D82" i="7"/>
  <c r="D11" i="7" s="1"/>
  <c r="D130" i="7"/>
  <c r="D21" i="7" s="1"/>
  <c r="G22" i="7" l="1"/>
  <c r="E121" i="7"/>
  <c r="F19" i="7" s="1"/>
  <c r="G19" i="7" s="1"/>
  <c r="E96" i="7"/>
  <c r="F14" i="7" s="1"/>
  <c r="G14" i="7" s="1"/>
  <c r="E104" i="7"/>
  <c r="F16" i="7" s="1"/>
  <c r="G16" i="7" s="1"/>
  <c r="E77" i="7"/>
  <c r="F10" i="7" s="1"/>
  <c r="G10" i="7" s="1"/>
  <c r="E69" i="7"/>
  <c r="F8" i="7" s="1"/>
  <c r="G8" i="7" s="1"/>
  <c r="E115" i="7"/>
  <c r="F18" i="7" s="1"/>
  <c r="G18" i="7" s="1"/>
  <c r="E16" i="7"/>
  <c r="E14" i="7"/>
  <c r="E8" i="7"/>
  <c r="E19" i="7"/>
  <c r="G12" i="7"/>
  <c r="E12" i="7"/>
  <c r="E15" i="7"/>
  <c r="G15" i="7"/>
  <c r="E10" i="7"/>
  <c r="E139" i="7"/>
  <c r="F23" i="7" s="1"/>
  <c r="G23" i="7" s="1"/>
  <c r="E110" i="7"/>
  <c r="F17" i="7" s="1"/>
  <c r="G17" i="7" s="1"/>
  <c r="E130" i="7"/>
  <c r="F21" i="7" s="1"/>
  <c r="G21" i="7" s="1"/>
  <c r="E73" i="7"/>
  <c r="F9" i="7" s="1"/>
  <c r="G7" i="7"/>
  <c r="E21" i="7"/>
  <c r="E125" i="7"/>
  <c r="F20" i="7" s="1"/>
  <c r="G20" i="7" s="1"/>
  <c r="E11" i="7"/>
  <c r="E13" i="7"/>
  <c r="E82" i="7"/>
  <c r="F11" i="7" s="1"/>
  <c r="G11" i="7" s="1"/>
  <c r="E23" i="7"/>
  <c r="E7" i="7"/>
  <c r="G13" i="7"/>
  <c r="E20" i="7"/>
  <c r="C49" i="7"/>
  <c r="B9" i="7"/>
  <c r="D25" i="7"/>
  <c r="G9" i="7" l="1"/>
  <c r="G25" i="7" s="1"/>
  <c r="G27" i="7" s="1"/>
  <c r="G28" i="7" s="1"/>
  <c r="D13" i="3" s="1"/>
  <c r="E13" i="3" s="1"/>
  <c r="F25" i="7"/>
  <c r="E9" i="7"/>
  <c r="E25" i="7" s="1"/>
  <c r="E27" i="7" s="1"/>
  <c r="B25" i="7"/>
  <c r="C10" i="3" l="1"/>
  <c r="D10" i="3" s="1"/>
  <c r="E10" i="3" s="1"/>
  <c r="A3" i="3" l="1"/>
  <c r="A3" i="5"/>
  <c r="B8" i="3" l="1"/>
  <c r="B10" i="3" s="1"/>
  <c r="D7" i="1" l="1"/>
  <c r="D11" i="1" s="1"/>
  <c r="C8" i="3" l="1"/>
  <c r="D8" i="3" s="1"/>
  <c r="E8" i="3" s="1"/>
  <c r="E20" i="3" s="1"/>
</calcChain>
</file>

<file path=xl/sharedStrings.xml><?xml version="1.0" encoding="utf-8"?>
<sst xmlns="http://schemas.openxmlformats.org/spreadsheetml/2006/main" count="230" uniqueCount="105">
  <si>
    <t>Cacao</t>
  </si>
  <si>
    <t>Aantal</t>
  </si>
  <si>
    <t>gram</t>
  </si>
  <si>
    <t>Espresso</t>
  </si>
  <si>
    <t>Koffie</t>
  </si>
  <si>
    <t>In te vullen door Inschrijver</t>
  </si>
  <si>
    <t>Cappuccino</t>
  </si>
  <si>
    <t>Totaal per maand</t>
  </si>
  <si>
    <t>Korting</t>
  </si>
  <si>
    <t>Artikel</t>
  </si>
  <si>
    <t>Totaal</t>
  </si>
  <si>
    <t>Aan bovengenoemde omschrijving en aantallen kunnen geen rechten worden ontleend.</t>
  </si>
  <si>
    <t>Uurtarief</t>
  </si>
  <si>
    <t>Voorrijkosten</t>
  </si>
  <si>
    <t>Totaalprijs per maand 
(excl. btw)</t>
  </si>
  <si>
    <t>Totalisatie</t>
  </si>
  <si>
    <t>Prijs per maand 
excl . BTW</t>
  </si>
  <si>
    <t>Prijs per jaar 
excl. BTW</t>
  </si>
  <si>
    <t>Verhouding</t>
  </si>
  <si>
    <t>Consumptie</t>
  </si>
  <si>
    <t>Bruto</t>
  </si>
  <si>
    <t>Netto</t>
  </si>
  <si>
    <t>Consumpties (excl bekers)</t>
  </si>
  <si>
    <t>Aantal consumpties</t>
  </si>
  <si>
    <t>%  van totaal</t>
  </si>
  <si>
    <t>Totaal aantal consumpties</t>
  </si>
  <si>
    <t>Bruto excl. BTW</t>
  </si>
  <si>
    <t>Netto excl. BTW</t>
  </si>
  <si>
    <t>Leaseprijs per automaat</t>
  </si>
  <si>
    <t>Huidig verbruik</t>
  </si>
  <si>
    <t xml:space="preserve">Totaal t.b.v gunning </t>
  </si>
  <si>
    <t>Totaalprijs gedurende looptijd contract
excl. BTW</t>
  </si>
  <si>
    <t>Chocolademelk</t>
  </si>
  <si>
    <t>Latte macchiato</t>
  </si>
  <si>
    <t>Eventuele onderhoudskosten in optiejaren</t>
  </si>
  <si>
    <t>Onderhoudskosten per automaat per maand in optiejaren
(excl. btw)</t>
  </si>
  <si>
    <t>Koffie - met melk</t>
  </si>
  <si>
    <t>Koffie - zwart</t>
  </si>
  <si>
    <t xml:space="preserve">Bonen met espresso zetmethode </t>
  </si>
  <si>
    <t>Thee</t>
  </si>
  <si>
    <t>Lease en onderhoudskosten</t>
  </si>
  <si>
    <t>Consumptiekosten</t>
  </si>
  <si>
    <t>Per  1.000 stuks</t>
  </si>
  <si>
    <t>Merk / type</t>
  </si>
  <si>
    <t>Bruto per 1.000 stuks
excl. BTW</t>
  </si>
  <si>
    <t>Netto per 1.000 stuks excl. BTW</t>
  </si>
  <si>
    <t>Totaal netto 
excl. BTW</t>
  </si>
  <si>
    <t>Netto per 1.000 gram excl. BTW</t>
  </si>
  <si>
    <t>Topping</t>
  </si>
  <si>
    <t>ArtEZ - Warme Drankenautomaten</t>
  </si>
  <si>
    <t>Diversen</t>
  </si>
  <si>
    <t>Totaal diversen</t>
  </si>
  <si>
    <t>Onderdeel</t>
  </si>
  <si>
    <t>Looptijd contract = 5 jaar + 5 optiejaren</t>
  </si>
  <si>
    <t>Naam Inschrijver</t>
  </si>
  <si>
    <t>Naam ondertekenaar</t>
  </si>
  <si>
    <t>Handtekening</t>
  </si>
  <si>
    <t>Datum</t>
  </si>
  <si>
    <t>Aanvullende kosten</t>
  </si>
  <si>
    <t>Onderhoudskosten per automaat</t>
  </si>
  <si>
    <t>Prijs per automaat 
per maand 
(excl. btw)</t>
  </si>
  <si>
    <t>Onderhoudskosten in optiejaren</t>
  </si>
  <si>
    <t>Totaal consumpties</t>
  </si>
  <si>
    <t>Zetmethode: espresso</t>
  </si>
  <si>
    <t>Consumpties:</t>
  </si>
  <si>
    <t>Gemiddelde prijs per consumptie (excl. BTW)</t>
  </si>
  <si>
    <t>Totaal consumpties per jaar</t>
  </si>
  <si>
    <t>Dosering</t>
  </si>
  <si>
    <t>Grammage</t>
  </si>
  <si>
    <t>Merk (+ evt. keurmerk)</t>
  </si>
  <si>
    <t>Per 80 stuks</t>
  </si>
  <si>
    <t>Merk en grammage</t>
  </si>
  <si>
    <t>Bruto per doos 
á 80 st. excl. BTW</t>
  </si>
  <si>
    <t>Aanvullende kosten conform
Artikel 10.5 Overeenkomst</t>
  </si>
  <si>
    <t>artikel 10.5 a: Onderhoudswerkzaamheden</t>
  </si>
  <si>
    <t>artikel 10.5 b: Verplaatsing, verhuizing, her-installatie</t>
  </si>
  <si>
    <t>artikel 10.5 c: Herstelwerkzaamheden</t>
  </si>
  <si>
    <t>Onderzetkast per automaat</t>
  </si>
  <si>
    <t>Suiker</t>
  </si>
  <si>
    <t>Wiener melange</t>
  </si>
  <si>
    <t>Café au lait/koffie verkeerd</t>
  </si>
  <si>
    <t>Decaf koffie</t>
  </si>
  <si>
    <t>Leaseprijs</t>
  </si>
  <si>
    <t>Totaal leaseprijs incl. 5x onderzetkast</t>
  </si>
  <si>
    <t>Koffie - compleet</t>
  </si>
  <si>
    <t>Koffie - met suiker</t>
  </si>
  <si>
    <t>Cappuccino - met suiker</t>
  </si>
  <si>
    <t>Espresso - compleet</t>
  </si>
  <si>
    <t>Espresso - met melk</t>
  </si>
  <si>
    <t>Espresso - met suiker</t>
  </si>
  <si>
    <t>Café au lait/koffie verkeerd - met suiker</t>
  </si>
  <si>
    <t>Latte macchiato - met suiker</t>
  </si>
  <si>
    <t>Creamer / Melkproduct</t>
  </si>
  <si>
    <t>Inbouw tbv Xafax cashless terminals</t>
  </si>
  <si>
    <t xml:space="preserve">Roerstaafjes hout </t>
  </si>
  <si>
    <t>Suikerzakjes (4 gram)</t>
  </si>
  <si>
    <t>Thee - Engelse melange (2 gram/zakje)</t>
  </si>
  <si>
    <t>Thee - Earl Grey (2 gram/zakje)</t>
  </si>
  <si>
    <t>Thee - Groene regulier en lemon (2 gram/zakje)</t>
  </si>
  <si>
    <t>Thee - Rooibos (1,5 gram/zakje)</t>
  </si>
  <si>
    <t>Thee - Fruitthee alle smaken (2 gram/zakje)</t>
  </si>
  <si>
    <t>Thee - Kruidenthee alle smaken (2 gram/zakje)</t>
  </si>
  <si>
    <t>Totaal thee</t>
  </si>
  <si>
    <t>Creamer (2,5 gram)</t>
  </si>
  <si>
    <t>Zoetjes Natrena (sachets)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</si>
</sst>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_-&quot;€&quot;\ * #,##0.000_-;_-&quot;€&quot;\ * #,##0.000\-;_-&quot;€&quot;\ * &quot;-&quot;??_-;_-@_-"/>
    <numFmt numFmtId="167" formatCode="_-* #,##0_-;_-* #,##0\-;_-* &quot;-&quot;??_-;_-@_-"/>
    <numFmt numFmtId="168" formatCode="&quot;€&quot;\ #,##0.00_-"/>
    <numFmt numFmtId="169" formatCode="_ &quot;€&quot;\ * #,##0.000_ ;_ &quot;€&quot;\ * \-#,##0.000_ ;_ &quot;€&quot;\ * &quot;-&quot;???_ ;_ @_ "/>
    <numFmt numFmtId="170" formatCode="&quot;€&quot;\ #,##0.000_-"/>
    <numFmt numFmtId="171" formatCode="0.000"/>
    <numFmt numFmtId="172" formatCode="#,##0_ ;\-#,##0\ "/>
    <numFmt numFmtId="173" formatCode="_ &quot;€&quot;\ * #,##0.00_ ;_ &quot;€&quot;\ * \-#,##0.00_ ;_ &quot;€&quot;\ * &quot;-&quot;????_ ;_ @_ "/>
    <numFmt numFmtId="174" formatCode="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ahoma"/>
      <family val="2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CC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2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10" fontId="0" fillId="0" borderId="3" xfId="0" applyNumberFormat="1" applyBorder="1"/>
    <xf numFmtId="0" fontId="0" fillId="0" borderId="3" xfId="0" applyBorder="1"/>
    <xf numFmtId="0" fontId="0" fillId="0" borderId="9" xfId="0" applyBorder="1"/>
    <xf numFmtId="165" fontId="5" fillId="0" borderId="0" xfId="3" applyNumberFormat="1" applyFont="1" applyAlignment="1" applyProtection="1">
      <alignment horizontal="center"/>
      <protection locked="0"/>
    </xf>
    <xf numFmtId="0" fontId="0" fillId="3" borderId="8" xfId="0" applyFill="1" applyBorder="1"/>
    <xf numFmtId="167" fontId="0" fillId="3" borderId="0" xfId="1" applyNumberFormat="1" applyFont="1" applyFill="1" applyBorder="1"/>
    <xf numFmtId="0" fontId="9" fillId="0" borderId="0" xfId="0" applyFont="1"/>
    <xf numFmtId="44" fontId="9" fillId="0" borderId="0" xfId="2" applyFont="1"/>
    <xf numFmtId="166" fontId="0" fillId="0" borderId="10" xfId="0" applyNumberFormat="1" applyBorder="1"/>
    <xf numFmtId="10" fontId="0" fillId="2" borderId="10" xfId="0" applyNumberFormat="1" applyFill="1" applyBorder="1"/>
    <xf numFmtId="166" fontId="0" fillId="2" borderId="10" xfId="0" applyNumberFormat="1" applyFill="1" applyBorder="1"/>
    <xf numFmtId="0" fontId="0" fillId="2" borderId="10" xfId="0" applyFill="1" applyBorder="1"/>
    <xf numFmtId="10" fontId="3" fillId="5" borderId="6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  <xf numFmtId="168" fontId="0" fillId="4" borderId="8" xfId="0" applyNumberFormat="1" applyFill="1" applyBorder="1"/>
    <xf numFmtId="0" fontId="2" fillId="6" borderId="6" xfId="0" applyFont="1" applyFill="1" applyBorder="1"/>
    <xf numFmtId="0" fontId="2" fillId="6" borderId="5" xfId="0" applyFont="1" applyFill="1" applyBorder="1"/>
    <xf numFmtId="0" fontId="3" fillId="3" borderId="8" xfId="0" applyFont="1" applyFill="1" applyBorder="1"/>
    <xf numFmtId="0" fontId="3" fillId="3" borderId="0" xfId="0" applyFont="1" applyFill="1"/>
    <xf numFmtId="0" fontId="3" fillId="4" borderId="8" xfId="0" applyFont="1" applyFill="1" applyBorder="1"/>
    <xf numFmtId="0" fontId="3" fillId="4" borderId="9" xfId="0" applyFont="1" applyFill="1" applyBorder="1"/>
    <xf numFmtId="0" fontId="0" fillId="6" borderId="14" xfId="0" applyFill="1" applyBorder="1"/>
    <xf numFmtId="0" fontId="0" fillId="6" borderId="15" xfId="0" applyFill="1" applyBorder="1"/>
    <xf numFmtId="0" fontId="8" fillId="5" borderId="5" xfId="0" applyFont="1" applyFill="1" applyBorder="1"/>
    <xf numFmtId="0" fontId="11" fillId="0" borderId="10" xfId="4" applyFont="1" applyBorder="1" applyAlignment="1">
      <alignment vertical="center" wrapText="1"/>
    </xf>
    <xf numFmtId="0" fontId="6" fillId="6" borderId="10" xfId="0" applyFont="1" applyFill="1" applyBorder="1" applyAlignment="1">
      <alignment horizontal="center" vertical="center"/>
    </xf>
    <xf numFmtId="167" fontId="0" fillId="0" borderId="0" xfId="0" applyNumberFormat="1"/>
    <xf numFmtId="169" fontId="0" fillId="0" borderId="0" xfId="0" applyNumberFormat="1"/>
    <xf numFmtId="164" fontId="2" fillId="6" borderId="10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4" fontId="7" fillId="2" borderId="10" xfId="0" applyNumberFormat="1" applyFon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/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2" fillId="7" borderId="5" xfId="0" applyFont="1" applyFill="1" applyBorder="1"/>
    <xf numFmtId="0" fontId="3" fillId="5" borderId="6" xfId="0" applyFont="1" applyFill="1" applyBorder="1"/>
    <xf numFmtId="0" fontId="0" fillId="0" borderId="20" xfId="0" applyBorder="1"/>
    <xf numFmtId="170" fontId="0" fillId="0" borderId="20" xfId="0" applyNumberFormat="1" applyBorder="1"/>
    <xf numFmtId="170" fontId="0" fillId="0" borderId="13" xfId="0" applyNumberFormat="1" applyBorder="1"/>
    <xf numFmtId="0" fontId="2" fillId="7" borderId="6" xfId="0" applyFont="1" applyFill="1" applyBorder="1"/>
    <xf numFmtId="0" fontId="0" fillId="0" borderId="10" xfId="0" applyBorder="1"/>
    <xf numFmtId="10" fontId="0" fillId="0" borderId="10" xfId="0" applyNumberFormat="1" applyBorder="1"/>
    <xf numFmtId="167" fontId="0" fillId="0" borderId="10" xfId="1" applyNumberFormat="1" applyFont="1" applyFill="1" applyBorder="1"/>
    <xf numFmtId="10" fontId="0" fillId="0" borderId="0" xfId="0" applyNumberFormat="1"/>
    <xf numFmtId="166" fontId="0" fillId="0" borderId="0" xfId="0" applyNumberFormat="1"/>
    <xf numFmtId="166" fontId="2" fillId="7" borderId="6" xfId="0" applyNumberFormat="1" applyFont="1" applyFill="1" applyBorder="1"/>
    <xf numFmtId="166" fontId="2" fillId="7" borderId="10" xfId="0" applyNumberFormat="1" applyFont="1" applyFill="1" applyBorder="1"/>
    <xf numFmtId="171" fontId="0" fillId="0" borderId="0" xfId="0" applyNumberFormat="1"/>
    <xf numFmtId="0" fontId="6" fillId="7" borderId="10" xfId="3" applyFont="1" applyFill="1" applyBorder="1" applyAlignment="1">
      <alignment vertical="center"/>
    </xf>
    <xf numFmtId="0" fontId="1" fillId="0" borderId="0" xfId="0" applyFont="1"/>
    <xf numFmtId="0" fontId="8" fillId="5" borderId="10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7" fillId="0" borderId="10" xfId="3" applyNumberFormat="1" applyFont="1" applyBorder="1" applyAlignment="1" applyProtection="1">
      <alignment horizontal="center"/>
      <protection locked="0"/>
    </xf>
    <xf numFmtId="0" fontId="12" fillId="0" borderId="0" xfId="0" applyFont="1" applyAlignment="1">
      <alignment wrapText="1"/>
    </xf>
    <xf numFmtId="0" fontId="2" fillId="7" borderId="10" xfId="3" applyFont="1" applyFill="1" applyBorder="1"/>
    <xf numFmtId="167" fontId="2" fillId="7" borderId="10" xfId="3" applyNumberFormat="1" applyFont="1" applyFill="1" applyBorder="1"/>
    <xf numFmtId="10" fontId="2" fillId="7" borderId="10" xfId="3" applyNumberFormat="1" applyFont="1" applyFill="1" applyBorder="1" applyAlignment="1">
      <alignment horizontal="center"/>
    </xf>
    <xf numFmtId="10" fontId="2" fillId="0" borderId="0" xfId="3" applyNumberFormat="1" applyFont="1"/>
    <xf numFmtId="0" fontId="2" fillId="0" borderId="0" xfId="3" applyFont="1"/>
    <xf numFmtId="167" fontId="2" fillId="0" borderId="0" xfId="3" applyNumberFormat="1" applyFont="1"/>
    <xf numFmtId="10" fontId="8" fillId="0" borderId="0" xfId="3" applyNumberFormat="1" applyFont="1"/>
    <xf numFmtId="0" fontId="0" fillId="7" borderId="5" xfId="0" applyFill="1" applyBorder="1"/>
    <xf numFmtId="0" fontId="0" fillId="7" borderId="6" xfId="0" applyFill="1" applyBorder="1"/>
    <xf numFmtId="0" fontId="3" fillId="7" borderId="7" xfId="0" applyFont="1" applyFill="1" applyBorder="1"/>
    <xf numFmtId="0" fontId="0" fillId="0" borderId="4" xfId="0" applyBorder="1"/>
    <xf numFmtId="0" fontId="3" fillId="0" borderId="0" xfId="0" applyFont="1"/>
    <xf numFmtId="170" fontId="3" fillId="0" borderId="0" xfId="0" applyNumberFormat="1" applyFont="1"/>
    <xf numFmtId="170" fontId="3" fillId="0" borderId="9" xfId="0" applyNumberFormat="1" applyFont="1" applyBorder="1"/>
    <xf numFmtId="170" fontId="0" fillId="0" borderId="0" xfId="0" applyNumberFormat="1"/>
    <xf numFmtId="170" fontId="0" fillId="0" borderId="9" xfId="0" applyNumberFormat="1" applyBorder="1"/>
    <xf numFmtId="0" fontId="7" fillId="0" borderId="20" xfId="0" applyFont="1" applyBorder="1"/>
    <xf numFmtId="0" fontId="2" fillId="6" borderId="10" xfId="0" applyFont="1" applyFill="1" applyBorder="1" applyAlignment="1">
      <alignment vertical="center" wrapText="1"/>
    </xf>
    <xf numFmtId="166" fontId="8" fillId="5" borderId="10" xfId="0" applyNumberFormat="1" applyFont="1" applyFill="1" applyBorder="1"/>
    <xf numFmtId="0" fontId="3" fillId="5" borderId="5" xfId="0" applyFont="1" applyFill="1" applyBorder="1" applyAlignment="1">
      <alignment horizontal="left"/>
    </xf>
    <xf numFmtId="0" fontId="0" fillId="0" borderId="21" xfId="0" applyBorder="1"/>
    <xf numFmtId="168" fontId="0" fillId="4" borderId="0" xfId="0" applyNumberFormat="1" applyFill="1"/>
    <xf numFmtId="3" fontId="12" fillId="4" borderId="0" xfId="0" applyNumberFormat="1" applyFont="1" applyFill="1" applyAlignment="1">
      <alignment horizontal="center"/>
    </xf>
    <xf numFmtId="164" fontId="2" fillId="6" borderId="17" xfId="0" applyNumberFormat="1" applyFont="1" applyFill="1" applyBorder="1" applyAlignment="1">
      <alignment horizontal="center" vertical="center"/>
    </xf>
    <xf numFmtId="164" fontId="2" fillId="6" borderId="2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3" xfId="0" applyFont="1" applyBorder="1"/>
    <xf numFmtId="164" fontId="0" fillId="3" borderId="24" xfId="0" applyNumberFormat="1" applyFill="1" applyBorder="1"/>
    <xf numFmtId="0" fontId="3" fillId="5" borderId="25" xfId="0" applyFont="1" applyFill="1" applyBorder="1"/>
    <xf numFmtId="0" fontId="3" fillId="5" borderId="26" xfId="0" applyFont="1" applyFill="1" applyBorder="1" applyAlignment="1">
      <alignment horizontal="center"/>
    </xf>
    <xf numFmtId="164" fontId="3" fillId="5" borderId="27" xfId="0" applyNumberFormat="1" applyFont="1" applyFill="1" applyBorder="1"/>
    <xf numFmtId="164" fontId="0" fillId="5" borderId="7" xfId="0" applyNumberFormat="1" applyFill="1" applyBorder="1"/>
    <xf numFmtId="0" fontId="7" fillId="3" borderId="8" xfId="0" applyFont="1" applyFill="1" applyBorder="1"/>
    <xf numFmtId="0" fontId="8" fillId="0" borderId="1" xfId="0" applyFont="1" applyBorder="1" applyAlignment="1">
      <alignment vertical="center"/>
    </xf>
    <xf numFmtId="0" fontId="0" fillId="3" borderId="0" xfId="0" applyFill="1"/>
    <xf numFmtId="0" fontId="0" fillId="3" borderId="1" xfId="0" applyFill="1" applyBorder="1"/>
    <xf numFmtId="0" fontId="0" fillId="3" borderId="29" xfId="0" applyFill="1" applyBorder="1"/>
    <xf numFmtId="0" fontId="0" fillId="3" borderId="28" xfId="0" applyFill="1" applyBorder="1"/>
    <xf numFmtId="0" fontId="3" fillId="0" borderId="1" xfId="0" applyFont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7" fillId="0" borderId="10" xfId="3" applyFont="1" applyBorder="1"/>
    <xf numFmtId="167" fontId="7" fillId="3" borderId="0" xfId="1" applyNumberFormat="1" applyFont="1" applyFill="1" applyBorder="1" applyAlignment="1">
      <alignment horizontal="center"/>
    </xf>
    <xf numFmtId="164" fontId="7" fillId="4" borderId="9" xfId="0" applyNumberFormat="1" applyFont="1" applyFill="1" applyBorder="1"/>
    <xf numFmtId="164" fontId="7" fillId="4" borderId="0" xfId="0" applyNumberFormat="1" applyFont="1" applyFill="1"/>
    <xf numFmtId="164" fontId="2" fillId="6" borderId="7" xfId="0" applyNumberFormat="1" applyFont="1" applyFill="1" applyBorder="1" applyAlignment="1">
      <alignment horizontal="center" vertical="center"/>
    </xf>
    <xf numFmtId="164" fontId="0" fillId="5" borderId="10" xfId="0" applyNumberFormat="1" applyFill="1" applyBorder="1"/>
    <xf numFmtId="0" fontId="3" fillId="3" borderId="11" xfId="0" applyFont="1" applyFill="1" applyBorder="1"/>
    <xf numFmtId="167" fontId="7" fillId="3" borderId="12" xfId="1" applyNumberFormat="1" applyFont="1" applyFill="1" applyBorder="1" applyAlignment="1">
      <alignment horizontal="center"/>
    </xf>
    <xf numFmtId="168" fontId="0" fillId="4" borderId="11" xfId="0" applyNumberFormat="1" applyFill="1" applyBorder="1"/>
    <xf numFmtId="164" fontId="7" fillId="4" borderId="12" xfId="0" applyNumberFormat="1" applyFont="1" applyFill="1" applyBorder="1"/>
    <xf numFmtId="0" fontId="3" fillId="5" borderId="10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13" fillId="2" borderId="10" xfId="1" applyNumberFormat="1" applyFont="1" applyFill="1" applyBorder="1" applyAlignment="1" applyProtection="1">
      <alignment horizontal="left" vertical="center"/>
      <protection locked="0"/>
    </xf>
    <xf numFmtId="173" fontId="7" fillId="2" borderId="10" xfId="3" applyNumberFormat="1" applyFont="1" applyFill="1" applyBorder="1" applyAlignment="1" applyProtection="1">
      <alignment horizontal="center" vertical="center"/>
      <protection locked="0"/>
    </xf>
    <xf numFmtId="10" fontId="7" fillId="2" borderId="10" xfId="5" applyNumberFormat="1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6" borderId="10" xfId="3" applyFont="1" applyFill="1" applyBorder="1" applyAlignment="1">
      <alignment vertical="center"/>
    </xf>
    <xf numFmtId="167" fontId="2" fillId="6" borderId="10" xfId="1" applyNumberFormat="1" applyFont="1" applyFill="1" applyBorder="1" applyAlignment="1" applyProtection="1">
      <alignment horizontal="center" vertical="center"/>
      <protection locked="0"/>
    </xf>
    <xf numFmtId="173" fontId="2" fillId="6" borderId="10" xfId="3" applyNumberFormat="1" applyFont="1" applyFill="1" applyBorder="1" applyAlignment="1" applyProtection="1">
      <alignment horizontal="center" vertical="center"/>
      <protection locked="0"/>
    </xf>
    <xf numFmtId="9" fontId="2" fillId="6" borderId="10" xfId="5" applyFont="1" applyFill="1" applyBorder="1" applyAlignment="1" applyProtection="1">
      <alignment horizontal="center" vertical="center"/>
      <protection locked="0"/>
    </xf>
    <xf numFmtId="166" fontId="2" fillId="6" borderId="10" xfId="0" applyNumberFormat="1" applyFont="1" applyFill="1" applyBorder="1" applyAlignment="1">
      <alignment horizontal="center" vertical="center"/>
    </xf>
    <xf numFmtId="44" fontId="2" fillId="6" borderId="10" xfId="0" applyNumberFormat="1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164" fontId="2" fillId="6" borderId="30" xfId="0" applyNumberFormat="1" applyFont="1" applyFill="1" applyBorder="1" applyAlignment="1">
      <alignment horizontal="center" vertical="center"/>
    </xf>
    <xf numFmtId="0" fontId="14" fillId="8" borderId="10" xfId="0" applyFont="1" applyFill="1" applyBorder="1" applyAlignment="1" applyProtection="1">
      <alignment vertical="top"/>
      <protection locked="0"/>
    </xf>
    <xf numFmtId="0" fontId="14" fillId="8" borderId="10" xfId="0" applyFont="1" applyFill="1" applyBorder="1" applyAlignment="1" applyProtection="1">
      <alignment horizontal="left" vertical="center"/>
      <protection locked="0"/>
    </xf>
    <xf numFmtId="164" fontId="0" fillId="3" borderId="32" xfId="0" applyNumberFormat="1" applyFill="1" applyBorder="1"/>
    <xf numFmtId="164" fontId="3" fillId="5" borderId="33" xfId="0" applyNumberFormat="1" applyFont="1" applyFill="1" applyBorder="1"/>
    <xf numFmtId="164" fontId="3" fillId="5" borderId="34" xfId="0" applyNumberFormat="1" applyFont="1" applyFill="1" applyBorder="1"/>
    <xf numFmtId="164" fontId="0" fillId="3" borderId="31" xfId="0" applyNumberFormat="1" applyFill="1" applyBorder="1"/>
    <xf numFmtId="0" fontId="10" fillId="6" borderId="1" xfId="0" applyFont="1" applyFill="1" applyBorder="1" applyAlignment="1">
      <alignment vertical="center"/>
    </xf>
    <xf numFmtId="0" fontId="2" fillId="6" borderId="16" xfId="0" applyFont="1" applyFill="1" applyBorder="1" applyAlignment="1">
      <alignment vertical="center"/>
    </xf>
    <xf numFmtId="0" fontId="2" fillId="6" borderId="2" xfId="0" applyFont="1" applyFill="1" applyBorder="1"/>
    <xf numFmtId="0" fontId="2" fillId="6" borderId="4" xfId="0" applyFont="1" applyFill="1" applyBorder="1"/>
    <xf numFmtId="0" fontId="0" fillId="3" borderId="5" xfId="0" applyFill="1" applyBorder="1"/>
    <xf numFmtId="0" fontId="0" fillId="3" borderId="6" xfId="0" applyFill="1" applyBorder="1" applyAlignment="1">
      <alignment horizontal="center"/>
    </xf>
    <xf numFmtId="164" fontId="0" fillId="4" borderId="5" xfId="0" applyNumberFormat="1" applyFill="1" applyBorder="1"/>
    <xf numFmtId="164" fontId="0" fillId="4" borderId="7" xfId="0" applyNumberFormat="1" applyFill="1" applyBorder="1"/>
    <xf numFmtId="0" fontId="7" fillId="3" borderId="6" xfId="0" applyFont="1" applyFill="1" applyBorder="1" applyAlignment="1">
      <alignment horizontal="center"/>
    </xf>
    <xf numFmtId="0" fontId="13" fillId="2" borderId="7" xfId="1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/>
    <xf numFmtId="0" fontId="3" fillId="5" borderId="3" xfId="0" applyFont="1" applyFill="1" applyBorder="1"/>
    <xf numFmtId="167" fontId="1" fillId="0" borderId="10" xfId="1" applyNumberFormat="1" applyFont="1" applyFill="1" applyBorder="1" applyAlignment="1" applyProtection="1">
      <alignment horizontal="center"/>
      <protection locked="0"/>
    </xf>
    <xf numFmtId="0" fontId="7" fillId="3" borderId="10" xfId="3" applyFont="1" applyFill="1" applyBorder="1"/>
    <xf numFmtId="0" fontId="7" fillId="3" borderId="23" xfId="0" applyFont="1" applyFill="1" applyBorder="1"/>
    <xf numFmtId="0" fontId="7" fillId="0" borderId="10" xfId="3" applyFont="1" applyBorder="1" applyAlignment="1">
      <alignment vertical="center"/>
    </xf>
    <xf numFmtId="167" fontId="7" fillId="0" borderId="0" xfId="0" applyNumberFormat="1" applyFont="1"/>
    <xf numFmtId="172" fontId="7" fillId="3" borderId="10" xfId="1" applyNumberFormat="1" applyFont="1" applyFill="1" applyBorder="1" applyAlignment="1" applyProtection="1">
      <alignment horizontal="center" vertical="center"/>
      <protection locked="0"/>
    </xf>
    <xf numFmtId="165" fontId="8" fillId="2" borderId="5" xfId="3" applyNumberFormat="1" applyFont="1" applyFill="1" applyBorder="1" applyAlignment="1" applyProtection="1">
      <alignment horizontal="center"/>
      <protection locked="0"/>
    </xf>
    <xf numFmtId="165" fontId="8" fillId="2" borderId="6" xfId="3" applyNumberFormat="1" applyFont="1" applyFill="1" applyBorder="1" applyAlignment="1" applyProtection="1">
      <alignment horizontal="center"/>
      <protection locked="0"/>
    </xf>
    <xf numFmtId="165" fontId="8" fillId="2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164" fontId="0" fillId="3" borderId="35" xfId="0" applyNumberFormat="1" applyFill="1" applyBorder="1" applyAlignment="1">
      <alignment horizontal="center"/>
    </xf>
    <xf numFmtId="164" fontId="0" fillId="3" borderId="36" xfId="0" applyNumberForma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5" fontId="8" fillId="2" borderId="19" xfId="3" applyNumberFormat="1" applyFont="1" applyFill="1" applyBorder="1" applyAlignment="1" applyProtection="1">
      <alignment horizontal="center" vertical="center"/>
      <protection locked="0"/>
    </xf>
    <xf numFmtId="165" fontId="8" fillId="2" borderId="14" xfId="3" applyNumberFormat="1" applyFont="1" applyFill="1" applyBorder="1" applyAlignment="1" applyProtection="1">
      <alignment horizontal="center" vertical="center"/>
      <protection locked="0"/>
    </xf>
    <xf numFmtId="165" fontId="8" fillId="2" borderId="15" xfId="3" applyNumberFormat="1" applyFont="1" applyFill="1" applyBorder="1" applyAlignment="1" applyProtection="1">
      <alignment horizontal="center" vertical="center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left"/>
    </xf>
    <xf numFmtId="0" fontId="2" fillId="7" borderId="6" xfId="0" applyFont="1" applyFill="1" applyBorder="1" applyAlignment="1">
      <alignment horizontal="left"/>
    </xf>
    <xf numFmtId="0" fontId="0" fillId="0" borderId="6" xfId="0" applyBorder="1"/>
    <xf numFmtId="0" fontId="0" fillId="0" borderId="7" xfId="0" applyBorder="1"/>
    <xf numFmtId="165" fontId="8" fillId="2" borderId="5" xfId="3" applyNumberFormat="1" applyFont="1" applyFill="1" applyBorder="1" applyAlignment="1" applyProtection="1">
      <alignment horizontal="center" vertical="center"/>
      <protection locked="0"/>
    </xf>
    <xf numFmtId="165" fontId="8" fillId="2" borderId="6" xfId="3" applyNumberFormat="1" applyFont="1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165" fontId="8" fillId="5" borderId="5" xfId="3" applyNumberFormat="1" applyFont="1" applyFill="1" applyBorder="1" applyAlignment="1" applyProtection="1">
      <alignment horizontal="center"/>
      <protection locked="0"/>
    </xf>
    <xf numFmtId="165" fontId="8" fillId="5" borderId="6" xfId="3" applyNumberFormat="1" applyFont="1" applyFill="1" applyBorder="1" applyAlignment="1" applyProtection="1">
      <alignment horizontal="center"/>
      <protection locked="0"/>
    </xf>
    <xf numFmtId="165" fontId="8" fillId="5" borderId="7" xfId="3" applyNumberFormat="1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>
      <alignment horizontal="center"/>
    </xf>
    <xf numFmtId="174" fontId="14" fillId="8" borderId="10" xfId="0" applyNumberFormat="1" applyFont="1" applyFill="1" applyBorder="1" applyAlignment="1" applyProtection="1">
      <alignment horizontal="left" vertical="top"/>
      <protection locked="0"/>
    </xf>
  </cellXfs>
  <cellStyles count="6">
    <cellStyle name="Komma" xfId="1" builtinId="3"/>
    <cellStyle name="Procent" xfId="5" builtinId="5"/>
    <cellStyle name="Standaard" xfId="0" builtinId="0"/>
    <cellStyle name="Standaard 11" xfId="4" xr:uid="{00000000-0005-0000-0000-000003000000}"/>
    <cellStyle name="Standaard 3" xfId="3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28575</xdr:rowOff>
    </xdr:from>
    <xdr:to>
      <xdr:col>5</xdr:col>
      <xdr:colOff>893445</xdr:colOff>
      <xdr:row>2</xdr:row>
      <xdr:rowOff>56515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DD01B20F-8108-2A51-7EBD-22C3B7460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5" y="21907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1790700</xdr:colOff>
      <xdr:row>1</xdr:row>
      <xdr:rowOff>9525</xdr:rowOff>
    </xdr:from>
    <xdr:to>
      <xdr:col>4</xdr:col>
      <xdr:colOff>331470</xdr:colOff>
      <xdr:row>1</xdr:row>
      <xdr:rowOff>1085215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CFDC37C2-F847-BD3D-A021-9B2E116DC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7622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2619375</xdr:colOff>
      <xdr:row>1</xdr:row>
      <xdr:rowOff>85725</xdr:rowOff>
    </xdr:from>
    <xdr:to>
      <xdr:col>4</xdr:col>
      <xdr:colOff>817245</xdr:colOff>
      <xdr:row>1</xdr:row>
      <xdr:rowOff>1161415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8EDE0D33-3F4A-FAAD-1E54-9EE11695F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75" y="352425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1838325</xdr:colOff>
      <xdr:row>1</xdr:row>
      <xdr:rowOff>114300</xdr:rowOff>
    </xdr:from>
    <xdr:to>
      <xdr:col>4</xdr:col>
      <xdr:colOff>55245</xdr:colOff>
      <xdr:row>2</xdr:row>
      <xdr:rowOff>1270</xdr:rowOff>
    </xdr:to>
    <xdr:pic>
      <xdr:nvPicPr>
        <xdr:cNvPr id="2" name="Afbeelding 1" descr="De bronafbeelding bekijken">
          <a:extLst>
            <a:ext uri="{FF2B5EF4-FFF2-40B4-BE49-F238E27FC236}">
              <a16:creationId xmlns:a16="http://schemas.microsoft.com/office/drawing/2014/main" id="{35BB70BF-D841-996C-3999-1E6FC059D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304800"/>
          <a:ext cx="5760720" cy="1075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view="pageBreakPreview" zoomScaleNormal="100" zoomScaleSheetLayoutView="100" workbookViewId="0">
      <selection activeCell="D11" sqref="D11"/>
    </sheetView>
  </sheetViews>
  <sheetFormatPr defaultRowHeight="14.4" x14ac:dyDescent="0.3"/>
  <cols>
    <col min="1" max="1" width="32.6640625" customWidth="1"/>
    <col min="2" max="2" width="24.5546875" customWidth="1"/>
    <col min="3" max="3" width="25.6640625" customWidth="1"/>
    <col min="4" max="4" width="24.5546875" customWidth="1"/>
    <col min="5" max="5" width="3.5546875" style="102" customWidth="1"/>
    <col min="6" max="6" width="22.88671875" customWidth="1"/>
    <col min="7" max="7" width="20.5546875" customWidth="1"/>
  </cols>
  <sheetData>
    <row r="1" spans="1:7" x14ac:dyDescent="0.3">
      <c r="A1" s="161" t="s">
        <v>5</v>
      </c>
      <c r="B1" s="162"/>
      <c r="C1" s="162"/>
      <c r="D1" s="162"/>
      <c r="E1" s="162"/>
      <c r="F1" s="162"/>
      <c r="G1" s="163"/>
    </row>
    <row r="2" spans="1:7" ht="82.5" customHeight="1" x14ac:dyDescent="0.3"/>
    <row r="3" spans="1:7" ht="28.5" customHeight="1" x14ac:dyDescent="0.3">
      <c r="A3" s="164" t="s">
        <v>49</v>
      </c>
      <c r="B3" s="165"/>
      <c r="C3" s="165"/>
      <c r="D3" s="165"/>
      <c r="E3" s="165"/>
      <c r="F3" s="165"/>
      <c r="G3" s="166"/>
    </row>
    <row r="4" spans="1:7" ht="12.75" customHeight="1" thickBot="1" x14ac:dyDescent="0.35"/>
    <row r="5" spans="1:7" ht="30" customHeight="1" thickBot="1" x14ac:dyDescent="0.35">
      <c r="A5" s="143" t="s">
        <v>82</v>
      </c>
      <c r="B5" s="144" t="s">
        <v>63</v>
      </c>
      <c r="C5" s="27"/>
      <c r="D5" s="28"/>
      <c r="E5" s="103"/>
      <c r="F5" s="167" t="s">
        <v>34</v>
      </c>
      <c r="G5" s="168"/>
    </row>
    <row r="6" spans="1:7" ht="57.6" x14ac:dyDescent="0.3">
      <c r="A6" s="101"/>
      <c r="B6" s="93" t="s">
        <v>1</v>
      </c>
      <c r="C6" s="38" t="s">
        <v>60</v>
      </c>
      <c r="D6" s="39" t="s">
        <v>14</v>
      </c>
      <c r="E6" s="104"/>
      <c r="F6" s="106" t="s">
        <v>35</v>
      </c>
      <c r="G6" s="39" t="s">
        <v>14</v>
      </c>
    </row>
    <row r="7" spans="1:7" x14ac:dyDescent="0.3">
      <c r="A7" s="94" t="s">
        <v>28</v>
      </c>
      <c r="B7" s="37">
        <v>21</v>
      </c>
      <c r="C7" s="41">
        <v>0</v>
      </c>
      <c r="D7" s="95">
        <f>B7*C7</f>
        <v>0</v>
      </c>
      <c r="E7" s="104"/>
      <c r="F7" s="169"/>
      <c r="G7" s="170"/>
    </row>
    <row r="8" spans="1:7" x14ac:dyDescent="0.3">
      <c r="A8" s="94" t="s">
        <v>59</v>
      </c>
      <c r="B8" s="37">
        <v>21</v>
      </c>
      <c r="C8" s="41">
        <v>0</v>
      </c>
      <c r="D8" s="95">
        <f>B8*C8</f>
        <v>0</v>
      </c>
      <c r="E8" s="104"/>
      <c r="F8" s="142">
        <f>C8</f>
        <v>0</v>
      </c>
      <c r="G8" s="139">
        <f>B8*F8</f>
        <v>0</v>
      </c>
    </row>
    <row r="9" spans="1:7" x14ac:dyDescent="0.3">
      <c r="A9" s="157" t="s">
        <v>93</v>
      </c>
      <c r="B9" s="37">
        <v>21</v>
      </c>
      <c r="C9" s="41">
        <v>0</v>
      </c>
      <c r="D9" s="95">
        <f>B9*C9</f>
        <v>0</v>
      </c>
      <c r="E9" s="104"/>
      <c r="F9" s="169"/>
      <c r="G9" s="170"/>
    </row>
    <row r="10" spans="1:7" x14ac:dyDescent="0.3">
      <c r="A10" s="157" t="s">
        <v>77</v>
      </c>
      <c r="B10" s="37">
        <v>5</v>
      </c>
      <c r="C10" s="41">
        <v>0</v>
      </c>
      <c r="D10" s="95">
        <f>B10*C10</f>
        <v>0</v>
      </c>
      <c r="E10" s="104"/>
      <c r="F10" s="169"/>
      <c r="G10" s="170"/>
    </row>
    <row r="11" spans="1:7" ht="15" thickBot="1" x14ac:dyDescent="0.35">
      <c r="A11" s="96"/>
      <c r="B11" s="97" t="s">
        <v>7</v>
      </c>
      <c r="C11" s="141">
        <f>SUM(C7:C10)</f>
        <v>0</v>
      </c>
      <c r="D11" s="140">
        <f>SUM(D7:D10)</f>
        <v>0</v>
      </c>
      <c r="E11" s="105"/>
      <c r="F11" s="107" t="s">
        <v>7</v>
      </c>
      <c r="G11" s="98">
        <f>SUM(G8)</f>
        <v>0</v>
      </c>
    </row>
  </sheetData>
  <mergeCells count="6">
    <mergeCell ref="A1:G1"/>
    <mergeCell ref="A3:G3"/>
    <mergeCell ref="F5:G5"/>
    <mergeCell ref="F7:G7"/>
    <mergeCell ref="F10:G10"/>
    <mergeCell ref="F9:G9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FD62-6AF0-4E24-8CB0-7D94621D9A76}">
  <dimension ref="A1:G141"/>
  <sheetViews>
    <sheetView view="pageBreakPreview" zoomScaleNormal="100" zoomScaleSheetLayoutView="100" workbookViewId="0">
      <selection sqref="A1:G1"/>
    </sheetView>
  </sheetViews>
  <sheetFormatPr defaultRowHeight="14.4" x14ac:dyDescent="0.3"/>
  <cols>
    <col min="1" max="1" width="37.5546875" bestFit="1" customWidth="1"/>
    <col min="2" max="2" width="15.33203125" customWidth="1"/>
    <col min="3" max="3" width="37.33203125" bestFit="1" customWidth="1"/>
    <col min="4" max="4" width="18.109375" customWidth="1"/>
    <col min="5" max="5" width="15.109375" customWidth="1"/>
    <col min="6" max="6" width="15.6640625" customWidth="1"/>
    <col min="7" max="7" width="16.5546875" customWidth="1"/>
    <col min="8" max="8" width="6.109375" customWidth="1"/>
    <col min="9" max="10" width="11.109375" customWidth="1"/>
  </cols>
  <sheetData>
    <row r="1" spans="1:7" ht="21" customHeight="1" thickBot="1" x14ac:dyDescent="0.35">
      <c r="A1" s="172" t="s">
        <v>5</v>
      </c>
      <c r="B1" s="173"/>
      <c r="C1" s="173"/>
      <c r="D1" s="173"/>
      <c r="E1" s="173"/>
      <c r="F1" s="173"/>
      <c r="G1" s="174"/>
    </row>
    <row r="2" spans="1:7" ht="93.75" customHeight="1" x14ac:dyDescent="0.3">
      <c r="B2" s="8"/>
    </row>
    <row r="3" spans="1:7" ht="19.95" customHeight="1" x14ac:dyDescent="0.3">
      <c r="A3" s="164" t="str">
        <f>Leaseprijs!A3</f>
        <v>ArtEZ - Warme Drankenautomaten</v>
      </c>
      <c r="B3" s="165"/>
      <c r="C3" s="165"/>
      <c r="D3" s="165"/>
      <c r="E3" s="165"/>
      <c r="F3" s="165"/>
      <c r="G3" s="166"/>
    </row>
    <row r="4" spans="1:7" ht="18" customHeight="1" x14ac:dyDescent="0.3">
      <c r="B4" s="8"/>
    </row>
    <row r="5" spans="1:7" x14ac:dyDescent="0.3">
      <c r="A5" s="46" t="s">
        <v>64</v>
      </c>
      <c r="B5" s="51" t="s">
        <v>38</v>
      </c>
      <c r="C5" s="51"/>
      <c r="D5" s="51"/>
      <c r="E5" s="51"/>
      <c r="F5" s="175"/>
      <c r="G5" s="176"/>
    </row>
    <row r="6" spans="1:7" x14ac:dyDescent="0.3">
      <c r="A6" s="110" t="s">
        <v>1</v>
      </c>
      <c r="B6" s="108" t="s">
        <v>18</v>
      </c>
      <c r="C6" s="47" t="s">
        <v>19</v>
      </c>
      <c r="D6" s="171" t="s">
        <v>20</v>
      </c>
      <c r="E6" s="171"/>
      <c r="F6" s="171" t="s">
        <v>21</v>
      </c>
      <c r="G6" s="177"/>
    </row>
    <row r="7" spans="1:7" x14ac:dyDescent="0.3">
      <c r="A7" s="52"/>
      <c r="B7" s="53">
        <f>C32</f>
        <v>0.34897581497999908</v>
      </c>
      <c r="C7" s="45" t="str">
        <f>A32</f>
        <v>Koffie - zwart</v>
      </c>
      <c r="D7" s="13">
        <f t="shared" ref="D7:D23" si="0">VLOOKUP(C7,Grammagetype2aen3a,2,0)</f>
        <v>0</v>
      </c>
      <c r="E7" s="13">
        <f>D7*$B7</f>
        <v>0</v>
      </c>
      <c r="F7" s="13">
        <f>VLOOKUP(C7,Grammagetype2aen3a,3,0)</f>
        <v>0</v>
      </c>
      <c r="G7" s="13">
        <f t="shared" ref="G7:G12" si="1">F7*$B7</f>
        <v>0</v>
      </c>
    </row>
    <row r="8" spans="1:7" x14ac:dyDescent="0.3">
      <c r="A8" s="52"/>
      <c r="B8" s="53">
        <f>C33</f>
        <v>1.5658765920272197E-2</v>
      </c>
      <c r="C8" s="45" t="str">
        <f>A33</f>
        <v>Koffie - compleet</v>
      </c>
      <c r="D8" s="13">
        <f t="shared" ref="D8" si="2">VLOOKUP(C8,Grammagetype2aen3a,2,0)</f>
        <v>0</v>
      </c>
      <c r="E8" s="13">
        <f>D8*$B8</f>
        <v>0</v>
      </c>
      <c r="F8" s="13">
        <f>VLOOKUP(C8,Grammagetype2aen3a,3,0)</f>
        <v>0</v>
      </c>
      <c r="G8" s="13">
        <f t="shared" si="1"/>
        <v>0</v>
      </c>
    </row>
    <row r="9" spans="1:7" x14ac:dyDescent="0.3">
      <c r="A9" s="52"/>
      <c r="B9" s="53">
        <f t="shared" ref="B9:B10" si="3">C34</f>
        <v>2.0773943629592166E-2</v>
      </c>
      <c r="C9" s="45" t="str">
        <f t="shared" ref="C9" si="4">A34</f>
        <v>Koffie - met melk</v>
      </c>
      <c r="D9" s="13">
        <f t="shared" si="0"/>
        <v>0</v>
      </c>
      <c r="E9" s="13">
        <f t="shared" ref="E9:E23" si="5">D9*$B9</f>
        <v>0</v>
      </c>
      <c r="F9" s="13">
        <f t="shared" ref="F9:F23" si="6">VLOOKUP(C9,Grammagetype2aen3a,3,0)</f>
        <v>0</v>
      </c>
      <c r="G9" s="13">
        <f t="shared" si="1"/>
        <v>0</v>
      </c>
    </row>
    <row r="10" spans="1:7" x14ac:dyDescent="0.3">
      <c r="A10" s="52"/>
      <c r="B10" s="53">
        <f t="shared" si="3"/>
        <v>1.7673226355234724E-2</v>
      </c>
      <c r="C10" s="45" t="str">
        <f>A35</f>
        <v>Koffie - met suiker</v>
      </c>
      <c r="D10" s="13">
        <f t="shared" ref="D10" si="7">VLOOKUP(C10,Grammagetype2aen3a,2,0)</f>
        <v>0</v>
      </c>
      <c r="E10" s="13">
        <f>D10*$B10</f>
        <v>0</v>
      </c>
      <c r="F10" s="13">
        <f>VLOOKUP(C10,Grammagetype2aen3a,3,0)</f>
        <v>0</v>
      </c>
      <c r="G10" s="13">
        <f t="shared" si="1"/>
        <v>0</v>
      </c>
    </row>
    <row r="11" spans="1:7" x14ac:dyDescent="0.3">
      <c r="A11" s="52"/>
      <c r="B11" s="53">
        <f>C36</f>
        <v>0.25407202630005976</v>
      </c>
      <c r="C11" s="45" t="str">
        <f>A36</f>
        <v>Cappuccino</v>
      </c>
      <c r="D11" s="13">
        <f t="shared" si="0"/>
        <v>0</v>
      </c>
      <c r="E11" s="13">
        <f t="shared" si="5"/>
        <v>0</v>
      </c>
      <c r="F11" s="13">
        <f t="shared" si="6"/>
        <v>0</v>
      </c>
      <c r="G11" s="13">
        <f t="shared" si="1"/>
        <v>0</v>
      </c>
    </row>
    <row r="12" spans="1:7" x14ac:dyDescent="0.3">
      <c r="A12" s="52"/>
      <c r="B12" s="53">
        <f>C37</f>
        <v>5.0054025472435516E-2</v>
      </c>
      <c r="C12" s="45" t="str">
        <f>A37</f>
        <v>Cappuccino - met suiker</v>
      </c>
      <c r="D12" s="13">
        <f t="shared" ref="D12" si="8">VLOOKUP(C12,Grammagetype2aen3a,2,0)</f>
        <v>0</v>
      </c>
      <c r="E12" s="13">
        <f>D12*$B12</f>
        <v>0</v>
      </c>
      <c r="F12" s="13">
        <f>VLOOKUP(C12,Grammagetype2aen3a,3,0)</f>
        <v>0</v>
      </c>
      <c r="G12" s="13">
        <f t="shared" si="1"/>
        <v>0</v>
      </c>
    </row>
    <row r="13" spans="1:7" x14ac:dyDescent="0.3">
      <c r="A13" s="52"/>
      <c r="B13" s="53">
        <f>C38</f>
        <v>8.6897673456250865E-2</v>
      </c>
      <c r="C13" s="45" t="str">
        <f>A38</f>
        <v>Espresso</v>
      </c>
      <c r="D13" s="13">
        <f t="shared" si="0"/>
        <v>0</v>
      </c>
      <c r="E13" s="13">
        <f t="shared" si="5"/>
        <v>0</v>
      </c>
      <c r="F13" s="13">
        <f t="shared" si="6"/>
        <v>0</v>
      </c>
      <c r="G13" s="13">
        <f t="shared" ref="G13:G20" si="9">F13*$B13</f>
        <v>0</v>
      </c>
    </row>
    <row r="14" spans="1:7" x14ac:dyDescent="0.3">
      <c r="A14" s="52"/>
      <c r="B14" s="53">
        <f t="shared" ref="B14:B17" si="10">C39</f>
        <v>5.7473906846291784E-4</v>
      </c>
      <c r="C14" s="45" t="str">
        <f t="shared" ref="C14:C16" si="11">A39</f>
        <v>Espresso - compleet</v>
      </c>
      <c r="D14" s="13">
        <f t="shared" ref="D14:D19" si="12">VLOOKUP(C14,Grammagetype2aen3a,2,0)</f>
        <v>0</v>
      </c>
      <c r="E14" s="13">
        <f t="shared" si="5"/>
        <v>0</v>
      </c>
      <c r="F14" s="13">
        <f t="shared" si="6"/>
        <v>0</v>
      </c>
      <c r="G14" s="13">
        <f t="shared" si="9"/>
        <v>0</v>
      </c>
    </row>
    <row r="15" spans="1:7" x14ac:dyDescent="0.3">
      <c r="A15" s="52"/>
      <c r="B15" s="53">
        <f t="shared" si="10"/>
        <v>1.8679019725044829E-3</v>
      </c>
      <c r="C15" s="45" t="str">
        <f t="shared" si="11"/>
        <v>Espresso - met melk</v>
      </c>
      <c r="D15" s="13">
        <f t="shared" si="12"/>
        <v>0</v>
      </c>
      <c r="E15" s="13">
        <f t="shared" si="5"/>
        <v>0</v>
      </c>
      <c r="F15" s="13">
        <f t="shared" si="6"/>
        <v>0</v>
      </c>
      <c r="G15" s="13">
        <f t="shared" si="9"/>
        <v>0</v>
      </c>
    </row>
    <row r="16" spans="1:7" x14ac:dyDescent="0.3">
      <c r="A16" s="52"/>
      <c r="B16" s="53">
        <f t="shared" si="10"/>
        <v>3.9656995723941334E-3</v>
      </c>
      <c r="C16" s="45" t="str">
        <f t="shared" si="11"/>
        <v>Espresso - met suiker</v>
      </c>
      <c r="D16" s="13">
        <f t="shared" si="12"/>
        <v>0</v>
      </c>
      <c r="E16" s="13">
        <f t="shared" si="5"/>
        <v>0</v>
      </c>
      <c r="F16" s="13">
        <f t="shared" si="6"/>
        <v>0</v>
      </c>
      <c r="G16" s="13">
        <f t="shared" si="9"/>
        <v>0</v>
      </c>
    </row>
    <row r="17" spans="1:7" x14ac:dyDescent="0.3">
      <c r="A17" s="52"/>
      <c r="B17" s="53">
        <f t="shared" si="10"/>
        <v>1.7773805692215733E-2</v>
      </c>
      <c r="C17" s="45" t="str">
        <f t="shared" ref="C17" si="13">A42</f>
        <v>Wiener melange</v>
      </c>
      <c r="D17" s="13">
        <f t="shared" si="12"/>
        <v>0</v>
      </c>
      <c r="E17" s="13">
        <f t="shared" si="5"/>
        <v>0</v>
      </c>
      <c r="F17" s="13">
        <f t="shared" si="6"/>
        <v>0</v>
      </c>
      <c r="G17" s="13">
        <f t="shared" si="9"/>
        <v>0</v>
      </c>
    </row>
    <row r="18" spans="1:7" x14ac:dyDescent="0.3">
      <c r="A18" s="52"/>
      <c r="B18" s="53">
        <f t="shared" ref="B18:B23" si="14">C43</f>
        <v>1.0557956687663803E-2</v>
      </c>
      <c r="C18" s="45" t="str">
        <f t="shared" ref="C18:C23" si="15">A43</f>
        <v>Café au lait/koffie verkeerd</v>
      </c>
      <c r="D18" s="13">
        <f t="shared" si="12"/>
        <v>0</v>
      </c>
      <c r="E18" s="13">
        <f t="shared" si="5"/>
        <v>0</v>
      </c>
      <c r="F18" s="13">
        <f t="shared" si="6"/>
        <v>0</v>
      </c>
      <c r="G18" s="13">
        <f t="shared" si="9"/>
        <v>0</v>
      </c>
    </row>
    <row r="19" spans="1:7" x14ac:dyDescent="0.3">
      <c r="A19" s="52"/>
      <c r="B19" s="53">
        <f t="shared" si="14"/>
        <v>3.3593498551657548E-3</v>
      </c>
      <c r="C19" s="45" t="str">
        <f t="shared" si="15"/>
        <v>Café au lait/koffie verkeerd - met suiker</v>
      </c>
      <c r="D19" s="13">
        <f t="shared" si="12"/>
        <v>0</v>
      </c>
      <c r="E19" s="13">
        <f t="shared" si="5"/>
        <v>0</v>
      </c>
      <c r="F19" s="13">
        <f t="shared" si="6"/>
        <v>0</v>
      </c>
      <c r="G19" s="13">
        <f t="shared" si="9"/>
        <v>0</v>
      </c>
    </row>
    <row r="20" spans="1:7" x14ac:dyDescent="0.3">
      <c r="A20" s="52"/>
      <c r="B20" s="53">
        <f t="shared" si="14"/>
        <v>0.11499091912271829</v>
      </c>
      <c r="C20" s="45" t="str">
        <f t="shared" si="15"/>
        <v>Chocolademelk</v>
      </c>
      <c r="D20" s="13">
        <f t="shared" si="0"/>
        <v>0</v>
      </c>
      <c r="E20" s="13">
        <f t="shared" si="5"/>
        <v>0</v>
      </c>
      <c r="F20" s="13">
        <f t="shared" si="6"/>
        <v>0</v>
      </c>
      <c r="G20" s="13">
        <f t="shared" si="9"/>
        <v>0</v>
      </c>
    </row>
    <row r="21" spans="1:7" x14ac:dyDescent="0.3">
      <c r="A21" s="52"/>
      <c r="B21" s="53">
        <f t="shared" si="14"/>
        <v>2.3955124373534416E-2</v>
      </c>
      <c r="C21" s="45" t="str">
        <f t="shared" si="15"/>
        <v>Latte macchiato</v>
      </c>
      <c r="D21" s="13">
        <f t="shared" si="0"/>
        <v>0</v>
      </c>
      <c r="E21" s="13">
        <f t="shared" si="5"/>
        <v>0</v>
      </c>
      <c r="F21" s="13">
        <f t="shared" si="6"/>
        <v>0</v>
      </c>
      <c r="G21" s="13">
        <f>F21*$B21</f>
        <v>0</v>
      </c>
    </row>
    <row r="22" spans="1:7" x14ac:dyDescent="0.3">
      <c r="A22" s="52"/>
      <c r="B22" s="53">
        <f t="shared" si="14"/>
        <v>1.4480550829923215E-2</v>
      </c>
      <c r="C22" s="45" t="str">
        <f t="shared" si="15"/>
        <v>Latte macchiato - met suiker</v>
      </c>
      <c r="D22" s="13">
        <f t="shared" ref="D22" si="16">VLOOKUP(C22,Grammagetype2aen3a,2,0)</f>
        <v>0</v>
      </c>
      <c r="E22" s="13">
        <f>D22*$B22</f>
        <v>0</v>
      </c>
      <c r="F22" s="13">
        <f>VLOOKUP(C22,Grammagetype2aen3a,3,0)</f>
        <v>0</v>
      </c>
      <c r="G22" s="13">
        <f>F22*$B22</f>
        <v>0</v>
      </c>
    </row>
    <row r="23" spans="1:7" x14ac:dyDescent="0.3">
      <c r="A23" s="52"/>
      <c r="B23" s="53">
        <f t="shared" si="14"/>
        <v>1.4368476711572946E-2</v>
      </c>
      <c r="C23" s="45" t="str">
        <f t="shared" si="15"/>
        <v>Decaf koffie</v>
      </c>
      <c r="D23" s="13">
        <f t="shared" si="0"/>
        <v>0</v>
      </c>
      <c r="E23" s="13">
        <f t="shared" si="5"/>
        <v>0</v>
      </c>
      <c r="F23" s="13">
        <f t="shared" si="6"/>
        <v>0</v>
      </c>
      <c r="G23" s="13">
        <f>F23*$B23</f>
        <v>0</v>
      </c>
    </row>
    <row r="24" spans="1:7" x14ac:dyDescent="0.3">
      <c r="A24" s="52"/>
      <c r="B24" s="53"/>
      <c r="C24" s="52"/>
      <c r="D24" s="13"/>
      <c r="E24" s="13"/>
      <c r="F24" s="13"/>
      <c r="G24" s="13"/>
    </row>
    <row r="25" spans="1:7" x14ac:dyDescent="0.3">
      <c r="A25" s="54">
        <f>B49</f>
        <v>347984</v>
      </c>
      <c r="B25" s="53">
        <f>SUM(B7:B23)</f>
        <v>1</v>
      </c>
      <c r="C25" s="52" t="s">
        <v>22</v>
      </c>
      <c r="D25" s="13">
        <f>SUM(D7:D23)</f>
        <v>0</v>
      </c>
      <c r="E25" s="13">
        <f>SUM(E7:E23)</f>
        <v>0</v>
      </c>
      <c r="F25" s="13">
        <f>SUM(F7:F23)</f>
        <v>0</v>
      </c>
      <c r="G25" s="13">
        <f>SUM(G7:G23)</f>
        <v>0</v>
      </c>
    </row>
    <row r="26" spans="1:7" x14ac:dyDescent="0.3">
      <c r="B26" s="55"/>
      <c r="D26" s="56"/>
      <c r="E26" s="56"/>
      <c r="F26" s="56"/>
      <c r="G26" s="56"/>
    </row>
    <row r="27" spans="1:7" x14ac:dyDescent="0.3">
      <c r="A27" s="178" t="s">
        <v>65</v>
      </c>
      <c r="B27" s="179"/>
      <c r="C27" s="179"/>
      <c r="D27" s="57"/>
      <c r="E27" s="58">
        <f>SUM(E25:E25)</f>
        <v>0</v>
      </c>
      <c r="F27" s="57"/>
      <c r="G27" s="58">
        <f>SUM(G25:G25)</f>
        <v>0</v>
      </c>
    </row>
    <row r="28" spans="1:7" x14ac:dyDescent="0.3">
      <c r="A28" s="87" t="s">
        <v>66</v>
      </c>
      <c r="B28" s="108"/>
      <c r="C28" s="47"/>
      <c r="D28" s="171"/>
      <c r="E28" s="171"/>
      <c r="F28" s="47"/>
      <c r="G28" s="86">
        <f>A25*G27</f>
        <v>0</v>
      </c>
    </row>
    <row r="29" spans="1:7" x14ac:dyDescent="0.3">
      <c r="B29" s="55"/>
      <c r="E29" s="59"/>
      <c r="G29" s="59"/>
    </row>
    <row r="30" spans="1:7" x14ac:dyDescent="0.3">
      <c r="A30" s="60" t="s">
        <v>29</v>
      </c>
      <c r="B30" s="60"/>
      <c r="C30" s="60"/>
      <c r="D30" s="61"/>
    </row>
    <row r="31" spans="1:7" s="65" customFormat="1" ht="28.8" x14ac:dyDescent="0.3">
      <c r="A31" s="62"/>
      <c r="B31" s="63" t="s">
        <v>23</v>
      </c>
      <c r="C31" s="63" t="s">
        <v>24</v>
      </c>
      <c r="D31" s="64"/>
    </row>
    <row r="32" spans="1:7" x14ac:dyDescent="0.3">
      <c r="A32" s="111" t="s">
        <v>37</v>
      </c>
      <c r="B32" s="155">
        <v>121438</v>
      </c>
      <c r="C32" s="66">
        <f t="shared" ref="C32:C48" si="17">B32/$B$49</f>
        <v>0.34897581497999908</v>
      </c>
      <c r="D32" s="61"/>
      <c r="E32" s="55"/>
    </row>
    <row r="33" spans="1:7" x14ac:dyDescent="0.3">
      <c r="A33" s="111" t="s">
        <v>84</v>
      </c>
      <c r="B33" s="155">
        <v>5449</v>
      </c>
      <c r="C33" s="66">
        <f t="shared" si="17"/>
        <v>1.5658765920272197E-2</v>
      </c>
      <c r="D33" s="61"/>
      <c r="E33" s="55"/>
    </row>
    <row r="34" spans="1:7" x14ac:dyDescent="0.3">
      <c r="A34" s="111" t="s">
        <v>36</v>
      </c>
      <c r="B34" s="155">
        <v>7229</v>
      </c>
      <c r="C34" s="66">
        <f t="shared" si="17"/>
        <v>2.0773943629592166E-2</v>
      </c>
      <c r="D34" s="61"/>
      <c r="E34" s="55"/>
    </row>
    <row r="35" spans="1:7" x14ac:dyDescent="0.3">
      <c r="A35" s="111" t="s">
        <v>85</v>
      </c>
      <c r="B35" s="155">
        <v>6150</v>
      </c>
      <c r="C35" s="66">
        <f t="shared" si="17"/>
        <v>1.7673226355234724E-2</v>
      </c>
      <c r="D35" s="61"/>
      <c r="E35" s="55"/>
    </row>
    <row r="36" spans="1:7" x14ac:dyDescent="0.3">
      <c r="A36" s="111" t="s">
        <v>6</v>
      </c>
      <c r="B36" s="155">
        <v>88413</v>
      </c>
      <c r="C36" s="66">
        <f t="shared" si="17"/>
        <v>0.25407202630005976</v>
      </c>
      <c r="E36" s="55"/>
    </row>
    <row r="37" spans="1:7" x14ac:dyDescent="0.3">
      <c r="A37" s="111" t="s">
        <v>86</v>
      </c>
      <c r="B37" s="155">
        <v>17418</v>
      </c>
      <c r="C37" s="66">
        <f t="shared" si="17"/>
        <v>5.0054025472435516E-2</v>
      </c>
      <c r="E37" s="55"/>
    </row>
    <row r="38" spans="1:7" ht="15" customHeight="1" x14ac:dyDescent="0.3">
      <c r="A38" s="111" t="s">
        <v>3</v>
      </c>
      <c r="B38" s="155">
        <v>30239</v>
      </c>
      <c r="C38" s="66">
        <f t="shared" si="17"/>
        <v>8.6897673456250865E-2</v>
      </c>
      <c r="E38" s="55"/>
      <c r="F38" s="67"/>
      <c r="G38" s="67"/>
    </row>
    <row r="39" spans="1:7" ht="15" customHeight="1" x14ac:dyDescent="0.3">
      <c r="A39" s="111" t="s">
        <v>87</v>
      </c>
      <c r="B39" s="155">
        <v>200</v>
      </c>
      <c r="C39" s="66">
        <f t="shared" si="17"/>
        <v>5.7473906846291784E-4</v>
      </c>
      <c r="E39" s="55"/>
      <c r="F39" s="67"/>
      <c r="G39" s="67"/>
    </row>
    <row r="40" spans="1:7" ht="15" customHeight="1" x14ac:dyDescent="0.3">
      <c r="A40" s="111" t="s">
        <v>88</v>
      </c>
      <c r="B40" s="155">
        <v>650</v>
      </c>
      <c r="C40" s="66">
        <f t="shared" si="17"/>
        <v>1.8679019725044829E-3</v>
      </c>
      <c r="E40" s="55"/>
      <c r="F40" s="67"/>
      <c r="G40" s="67"/>
    </row>
    <row r="41" spans="1:7" ht="15" customHeight="1" x14ac:dyDescent="0.3">
      <c r="A41" s="111" t="s">
        <v>89</v>
      </c>
      <c r="B41" s="155">
        <v>1380</v>
      </c>
      <c r="C41" s="66">
        <f t="shared" si="17"/>
        <v>3.9656995723941334E-3</v>
      </c>
      <c r="E41" s="55"/>
      <c r="F41" s="67"/>
      <c r="G41" s="67"/>
    </row>
    <row r="42" spans="1:7" ht="15" customHeight="1" x14ac:dyDescent="0.3">
      <c r="A42" s="156" t="s">
        <v>79</v>
      </c>
      <c r="B42" s="155">
        <v>6185</v>
      </c>
      <c r="C42" s="66">
        <f t="shared" si="17"/>
        <v>1.7773805692215733E-2</v>
      </c>
      <c r="E42" s="55"/>
      <c r="F42" s="67"/>
      <c r="G42" s="67"/>
    </row>
    <row r="43" spans="1:7" ht="15" customHeight="1" x14ac:dyDescent="0.3">
      <c r="A43" s="156" t="s">
        <v>80</v>
      </c>
      <c r="B43" s="155">
        <v>3674.0000000000009</v>
      </c>
      <c r="C43" s="66">
        <f t="shared" si="17"/>
        <v>1.0557956687663803E-2</v>
      </c>
      <c r="E43" s="55"/>
      <c r="F43" s="67"/>
      <c r="G43" s="67"/>
    </row>
    <row r="44" spans="1:7" ht="15" customHeight="1" x14ac:dyDescent="0.3">
      <c r="A44" s="156" t="s">
        <v>90</v>
      </c>
      <c r="B44" s="155">
        <v>1169</v>
      </c>
      <c r="C44" s="66">
        <f t="shared" si="17"/>
        <v>3.3593498551657548E-3</v>
      </c>
      <c r="E44" s="55"/>
      <c r="F44" s="67"/>
      <c r="G44" s="67"/>
    </row>
    <row r="45" spans="1:7" x14ac:dyDescent="0.3">
      <c r="A45" s="111" t="s">
        <v>32</v>
      </c>
      <c r="B45" s="155">
        <v>40015</v>
      </c>
      <c r="C45" s="66">
        <f t="shared" si="17"/>
        <v>0.11499091912271829</v>
      </c>
      <c r="D45" s="55"/>
      <c r="E45" s="55"/>
      <c r="F45" s="67"/>
      <c r="G45" s="67"/>
    </row>
    <row r="46" spans="1:7" x14ac:dyDescent="0.3">
      <c r="A46" s="111" t="s">
        <v>33</v>
      </c>
      <c r="B46" s="155">
        <v>8336</v>
      </c>
      <c r="C46" s="66">
        <f t="shared" si="17"/>
        <v>2.3955124373534416E-2</v>
      </c>
      <c r="E46" s="55"/>
      <c r="F46" s="67"/>
      <c r="G46" s="67"/>
    </row>
    <row r="47" spans="1:7" x14ac:dyDescent="0.3">
      <c r="A47" s="111" t="s">
        <v>91</v>
      </c>
      <c r="B47" s="155">
        <v>5039</v>
      </c>
      <c r="C47" s="66">
        <f t="shared" si="17"/>
        <v>1.4480550829923215E-2</v>
      </c>
      <c r="E47" s="55"/>
      <c r="F47" s="67"/>
      <c r="G47" s="67"/>
    </row>
    <row r="48" spans="1:7" x14ac:dyDescent="0.3">
      <c r="A48" s="156" t="s">
        <v>81</v>
      </c>
      <c r="B48" s="155">
        <v>5000</v>
      </c>
      <c r="C48" s="66">
        <f t="shared" si="17"/>
        <v>1.4368476711572946E-2</v>
      </c>
      <c r="E48" s="55"/>
      <c r="F48" s="67"/>
      <c r="G48" s="67"/>
    </row>
    <row r="49" spans="1:7" x14ac:dyDescent="0.3">
      <c r="A49" s="68" t="s">
        <v>25</v>
      </c>
      <c r="B49" s="69">
        <f>SUM(B32:B48)</f>
        <v>347984</v>
      </c>
      <c r="C49" s="70">
        <f>SUM(C32:C48)</f>
        <v>1</v>
      </c>
      <c r="D49" s="71"/>
      <c r="E49" s="159"/>
      <c r="F49" s="32"/>
    </row>
    <row r="50" spans="1:7" x14ac:dyDescent="0.3">
      <c r="A50" s="72"/>
      <c r="B50" s="73"/>
      <c r="C50" s="71"/>
      <c r="D50" s="71"/>
      <c r="E50" s="74"/>
      <c r="F50" s="71"/>
    </row>
    <row r="51" spans="1:7" x14ac:dyDescent="0.3">
      <c r="A51" s="72"/>
      <c r="B51" s="73"/>
      <c r="C51" s="71"/>
      <c r="D51" s="71"/>
      <c r="E51" s="74"/>
      <c r="F51" s="71"/>
    </row>
    <row r="52" spans="1:7" x14ac:dyDescent="0.3">
      <c r="A52" s="75"/>
      <c r="B52" s="76"/>
      <c r="C52" s="76"/>
      <c r="D52" s="76"/>
      <c r="E52" s="76"/>
      <c r="F52" s="76"/>
      <c r="G52" s="77"/>
    </row>
    <row r="53" spans="1:7" ht="28.8" x14ac:dyDescent="0.3">
      <c r="A53" s="153" t="s">
        <v>67</v>
      </c>
      <c r="B53" s="154"/>
      <c r="C53" s="154" t="s">
        <v>9</v>
      </c>
      <c r="D53" s="122" t="s">
        <v>69</v>
      </c>
      <c r="E53" s="108" t="s">
        <v>26</v>
      </c>
      <c r="F53" s="108" t="s">
        <v>8</v>
      </c>
      <c r="G53" s="109" t="s">
        <v>27</v>
      </c>
    </row>
    <row r="54" spans="1:7" x14ac:dyDescent="0.3">
      <c r="A54" s="1">
        <v>1000</v>
      </c>
      <c r="B54" s="6" t="s">
        <v>2</v>
      </c>
      <c r="C54" s="78" t="s">
        <v>0</v>
      </c>
      <c r="D54" s="152"/>
      <c r="E54" s="15">
        <v>0</v>
      </c>
      <c r="F54" s="14">
        <v>0</v>
      </c>
      <c r="G54" s="13">
        <f t="shared" ref="G54:G59" si="18">E54*(1-$F54)</f>
        <v>0</v>
      </c>
    </row>
    <row r="55" spans="1:7" x14ac:dyDescent="0.3">
      <c r="A55" s="2">
        <v>1000</v>
      </c>
      <c r="B55" t="s">
        <v>2</v>
      </c>
      <c r="C55" s="7" t="s">
        <v>4</v>
      </c>
      <c r="D55" s="152"/>
      <c r="E55" s="15">
        <v>0</v>
      </c>
      <c r="F55" s="14">
        <v>0</v>
      </c>
      <c r="G55" s="13">
        <f t="shared" si="18"/>
        <v>0</v>
      </c>
    </row>
    <row r="56" spans="1:7" x14ac:dyDescent="0.3">
      <c r="A56" s="2">
        <v>1000</v>
      </c>
      <c r="B56" t="s">
        <v>2</v>
      </c>
      <c r="C56" s="7" t="s">
        <v>48</v>
      </c>
      <c r="D56" s="152"/>
      <c r="E56" s="15">
        <v>0</v>
      </c>
      <c r="F56" s="14">
        <v>0</v>
      </c>
      <c r="G56" s="13">
        <f t="shared" ref="G56" si="19">E56*(1-$F56)</f>
        <v>0</v>
      </c>
    </row>
    <row r="57" spans="1:7" x14ac:dyDescent="0.3">
      <c r="A57" s="2">
        <v>1000</v>
      </c>
      <c r="B57" t="s">
        <v>2</v>
      </c>
      <c r="C57" s="7" t="s">
        <v>92</v>
      </c>
      <c r="D57" s="152"/>
      <c r="E57" s="15">
        <v>0</v>
      </c>
      <c r="F57" s="14">
        <v>0</v>
      </c>
      <c r="G57" s="13">
        <f t="shared" ref="G57:G58" si="20">E57*(1-$F57)</f>
        <v>0</v>
      </c>
    </row>
    <row r="58" spans="1:7" x14ac:dyDescent="0.3">
      <c r="A58" s="2">
        <v>1000</v>
      </c>
      <c r="B58" t="s">
        <v>2</v>
      </c>
      <c r="C58" s="7" t="s">
        <v>78</v>
      </c>
      <c r="D58" s="152"/>
      <c r="E58" s="15">
        <v>0</v>
      </c>
      <c r="F58" s="14">
        <v>0</v>
      </c>
      <c r="G58" s="13">
        <f t="shared" si="20"/>
        <v>0</v>
      </c>
    </row>
    <row r="59" spans="1:7" x14ac:dyDescent="0.3">
      <c r="A59" s="4">
        <v>1000</v>
      </c>
      <c r="B59" s="3" t="s">
        <v>2</v>
      </c>
      <c r="C59" s="88" t="s">
        <v>81</v>
      </c>
      <c r="D59" s="152"/>
      <c r="E59" s="15">
        <v>0</v>
      </c>
      <c r="F59" s="14">
        <v>0</v>
      </c>
      <c r="G59" s="13">
        <f t="shared" si="18"/>
        <v>0</v>
      </c>
    </row>
    <row r="60" spans="1:7" ht="15" customHeight="1" x14ac:dyDescent="0.3">
      <c r="B60" s="55"/>
    </row>
    <row r="61" spans="1:7" ht="10.5" customHeight="1" x14ac:dyDescent="0.3">
      <c r="A61" s="1"/>
      <c r="B61" s="5"/>
      <c r="C61" s="6"/>
      <c r="D61" s="6"/>
      <c r="E61" s="78"/>
    </row>
    <row r="62" spans="1:7" x14ac:dyDescent="0.3">
      <c r="A62" s="29" t="s">
        <v>68</v>
      </c>
      <c r="B62" s="17"/>
      <c r="C62" s="47" t="s">
        <v>9</v>
      </c>
      <c r="D62" s="108" t="s">
        <v>20</v>
      </c>
      <c r="E62" s="109" t="s">
        <v>21</v>
      </c>
    </row>
    <row r="63" spans="1:7" ht="15" thickBot="1" x14ac:dyDescent="0.35">
      <c r="A63" s="16"/>
      <c r="B63" t="s">
        <v>2</v>
      </c>
      <c r="C63" s="48" t="s">
        <v>4</v>
      </c>
      <c r="D63" s="49">
        <f>VLOOKUP(C63,Artikeltype2aen3a,3,0)/1000*A63</f>
        <v>0</v>
      </c>
      <c r="E63" s="50">
        <f>VLOOKUP(C63,Artikeltype2aen3a,5,0)/1000*A63</f>
        <v>0</v>
      </c>
    </row>
    <row r="64" spans="1:7" ht="15" thickTop="1" x14ac:dyDescent="0.3">
      <c r="A64" s="2"/>
      <c r="C64" s="79" t="s">
        <v>37</v>
      </c>
      <c r="D64" s="80">
        <f>SUM(D63)</f>
        <v>0</v>
      </c>
      <c r="E64" s="81">
        <f>SUM(E63)</f>
        <v>0</v>
      </c>
    </row>
    <row r="65" spans="1:5" x14ac:dyDescent="0.3">
      <c r="A65" s="2"/>
      <c r="C65" s="79"/>
      <c r="D65" s="80"/>
      <c r="E65" s="81"/>
    </row>
    <row r="66" spans="1:5" x14ac:dyDescent="0.3">
      <c r="A66" s="16"/>
      <c r="B66" t="s">
        <v>2</v>
      </c>
      <c r="C66" t="s">
        <v>4</v>
      </c>
      <c r="D66" s="82">
        <f>VLOOKUP(C66,Artikeltype2aen3a,3,0)/1000*A66</f>
        <v>0</v>
      </c>
      <c r="E66" s="83">
        <f>VLOOKUP(C66,Artikeltype2aen3a,5,0)/1000*A66</f>
        <v>0</v>
      </c>
    </row>
    <row r="67" spans="1:5" x14ac:dyDescent="0.3">
      <c r="A67" s="16"/>
      <c r="B67" t="s">
        <v>2</v>
      </c>
      <c r="C67" t="s">
        <v>78</v>
      </c>
      <c r="D67" s="82">
        <f>VLOOKUP(C67,Artikeltype2aen3a,3,0)/1000*A67</f>
        <v>0</v>
      </c>
      <c r="E67" s="83">
        <f>VLOOKUP(C67,Artikeltype2aen3a,5,0)/1000*A67</f>
        <v>0</v>
      </c>
    </row>
    <row r="68" spans="1:5" ht="15" thickBot="1" x14ac:dyDescent="0.35">
      <c r="A68" s="16"/>
      <c r="B68" t="s">
        <v>2</v>
      </c>
      <c r="C68" s="84" t="s">
        <v>92</v>
      </c>
      <c r="D68" s="49">
        <f>VLOOKUP(C68,Artikeltype2aen3a,3,0)/1000*A68</f>
        <v>0</v>
      </c>
      <c r="E68" s="50">
        <f>VLOOKUP(C68,Artikeltype2aen3a,5,0)/1000*A68</f>
        <v>0</v>
      </c>
    </row>
    <row r="69" spans="1:5" ht="15" thickTop="1" x14ac:dyDescent="0.3">
      <c r="A69" s="2"/>
      <c r="C69" s="79" t="s">
        <v>84</v>
      </c>
      <c r="D69" s="80">
        <f>SUM(D66:D68)</f>
        <v>0</v>
      </c>
      <c r="E69" s="81">
        <f>SUM(E66:E68)</f>
        <v>0</v>
      </c>
    </row>
    <row r="70" spans="1:5" x14ac:dyDescent="0.3">
      <c r="A70" s="2"/>
      <c r="C70" s="79"/>
      <c r="D70" s="80"/>
      <c r="E70" s="81"/>
    </row>
    <row r="71" spans="1:5" x14ac:dyDescent="0.3">
      <c r="A71" s="16"/>
      <c r="B71" t="s">
        <v>2</v>
      </c>
      <c r="C71" t="s">
        <v>4</v>
      </c>
      <c r="D71" s="82">
        <f>VLOOKUP(C71,Artikeltype2aen3a,3,0)/1000*A71</f>
        <v>0</v>
      </c>
      <c r="E71" s="83">
        <f>VLOOKUP(C71,Artikeltype2aen3a,5,0)/1000*A71</f>
        <v>0</v>
      </c>
    </row>
    <row r="72" spans="1:5" ht="15" thickBot="1" x14ac:dyDescent="0.35">
      <c r="A72" s="16"/>
      <c r="B72" t="s">
        <v>2</v>
      </c>
      <c r="C72" s="84" t="s">
        <v>92</v>
      </c>
      <c r="D72" s="49">
        <f>VLOOKUP(C72,Artikeltype2aen3a,3,0)/1000*A72</f>
        <v>0</v>
      </c>
      <c r="E72" s="50">
        <f>VLOOKUP(C72,Artikeltype2aen3a,5,0)/1000*A72</f>
        <v>0</v>
      </c>
    </row>
    <row r="73" spans="1:5" ht="15" thickTop="1" x14ac:dyDescent="0.3">
      <c r="A73" s="2"/>
      <c r="C73" s="79" t="s">
        <v>36</v>
      </c>
      <c r="D73" s="80">
        <f>SUM(D71:D72)</f>
        <v>0</v>
      </c>
      <c r="E73" s="81">
        <f>SUM(E71:E72)</f>
        <v>0</v>
      </c>
    </row>
    <row r="74" spans="1:5" x14ac:dyDescent="0.3">
      <c r="A74" s="2"/>
      <c r="E74" s="7"/>
    </row>
    <row r="75" spans="1:5" x14ac:dyDescent="0.3">
      <c r="A75" s="16"/>
      <c r="B75" t="s">
        <v>2</v>
      </c>
      <c r="C75" t="s">
        <v>4</v>
      </c>
      <c r="D75" s="82">
        <f>VLOOKUP(C75,Artikeltype2aen3a,3,0)/1000*A75</f>
        <v>0</v>
      </c>
      <c r="E75" s="83">
        <f>VLOOKUP(C75,Artikeltype2aen3a,5,0)/1000*A75</f>
        <v>0</v>
      </c>
    </row>
    <row r="76" spans="1:5" ht="15" thickBot="1" x14ac:dyDescent="0.35">
      <c r="A76" s="16"/>
      <c r="B76" t="s">
        <v>2</v>
      </c>
      <c r="C76" s="84" t="s">
        <v>78</v>
      </c>
      <c r="D76" s="49">
        <f>VLOOKUP(C76,Artikeltype2aen3a,3,0)/1000*A76</f>
        <v>0</v>
      </c>
      <c r="E76" s="50">
        <f>VLOOKUP(C76,Artikeltype2aen3a,5,0)/1000*A76</f>
        <v>0</v>
      </c>
    </row>
    <row r="77" spans="1:5" ht="15" thickTop="1" x14ac:dyDescent="0.3">
      <c r="A77" s="2"/>
      <c r="C77" s="79" t="s">
        <v>85</v>
      </c>
      <c r="D77" s="80">
        <f>SUM(D75:D76)</f>
        <v>0</v>
      </c>
      <c r="E77" s="81">
        <f>SUM(E75:E76)</f>
        <v>0</v>
      </c>
    </row>
    <row r="78" spans="1:5" x14ac:dyDescent="0.3">
      <c r="A78" s="2"/>
      <c r="E78" s="7"/>
    </row>
    <row r="79" spans="1:5" x14ac:dyDescent="0.3">
      <c r="A79" s="16"/>
      <c r="B79" t="s">
        <v>2</v>
      </c>
      <c r="C79" t="s">
        <v>4</v>
      </c>
      <c r="D79" s="82">
        <f>VLOOKUP(C79,Artikeltype2aen3a,3,0)/1000*A79</f>
        <v>0</v>
      </c>
      <c r="E79" s="83">
        <f>VLOOKUP(C79,Artikeltype2aen3a,5,0)/1000*A79</f>
        <v>0</v>
      </c>
    </row>
    <row r="80" spans="1:5" x14ac:dyDescent="0.3">
      <c r="A80" s="16"/>
      <c r="B80" t="s">
        <v>2</v>
      </c>
      <c r="C80" t="s">
        <v>48</v>
      </c>
      <c r="D80" s="82">
        <f>VLOOKUP(C80,Artikeltype2aen3a,3,0)/1000*A80</f>
        <v>0</v>
      </c>
      <c r="E80" s="83">
        <f>VLOOKUP(C80,Artikeltype2aen3a,5,0)/1000*A80</f>
        <v>0</v>
      </c>
    </row>
    <row r="81" spans="1:5" ht="15" thickBot="1" x14ac:dyDescent="0.35">
      <c r="A81" s="16"/>
      <c r="B81" t="s">
        <v>2</v>
      </c>
      <c r="C81" s="84" t="s">
        <v>92</v>
      </c>
      <c r="D81" s="49">
        <f>VLOOKUP(C81,Artikeltype2aen3a,3,0)/1000*A81</f>
        <v>0</v>
      </c>
      <c r="E81" s="50">
        <f>VLOOKUP(C81,Artikeltype2aen3a,5,0)/1000*A81</f>
        <v>0</v>
      </c>
    </row>
    <row r="82" spans="1:5" ht="15" thickTop="1" x14ac:dyDescent="0.3">
      <c r="A82" s="2"/>
      <c r="C82" s="79" t="s">
        <v>6</v>
      </c>
      <c r="D82" s="80">
        <f>SUM(D79:D81)</f>
        <v>0</v>
      </c>
      <c r="E82" s="81">
        <f>SUM(E79:E81)</f>
        <v>0</v>
      </c>
    </row>
    <row r="83" spans="1:5" x14ac:dyDescent="0.3">
      <c r="A83" s="2"/>
      <c r="C83" s="79"/>
      <c r="D83" s="80"/>
      <c r="E83" s="81"/>
    </row>
    <row r="84" spans="1:5" x14ac:dyDescent="0.3">
      <c r="A84" s="16"/>
      <c r="B84" t="s">
        <v>2</v>
      </c>
      <c r="C84" t="s">
        <v>4</v>
      </c>
      <c r="D84" s="82">
        <f>VLOOKUP(C84,Artikeltype2aen3a,3,0)/1000*A84</f>
        <v>0</v>
      </c>
      <c r="E84" s="83">
        <f>VLOOKUP(C84,Artikeltype2aen3a,5,0)/1000*A84</f>
        <v>0</v>
      </c>
    </row>
    <row r="85" spans="1:5" x14ac:dyDescent="0.3">
      <c r="A85" s="16"/>
      <c r="B85" t="s">
        <v>2</v>
      </c>
      <c r="C85" t="s">
        <v>48</v>
      </c>
      <c r="D85" s="82">
        <f>VLOOKUP(C85,Artikeltype2aen3a,3,0)/1000*A85</f>
        <v>0</v>
      </c>
      <c r="E85" s="83">
        <f>VLOOKUP(C85,Artikeltype2aen3a,5,0)/1000*A85</f>
        <v>0</v>
      </c>
    </row>
    <row r="86" spans="1:5" x14ac:dyDescent="0.3">
      <c r="A86" s="16"/>
      <c r="B86" t="s">
        <v>2</v>
      </c>
      <c r="C86" t="s">
        <v>92</v>
      </c>
      <c r="D86" s="82">
        <f>VLOOKUP(C86,Artikeltype2aen3a,3,0)/1000*A86</f>
        <v>0</v>
      </c>
      <c r="E86" s="83">
        <f>VLOOKUP(C86,Artikeltype2aen3a,5,0)/1000*A86</f>
        <v>0</v>
      </c>
    </row>
    <row r="87" spans="1:5" ht="15" thickBot="1" x14ac:dyDescent="0.35">
      <c r="A87" s="16"/>
      <c r="B87" t="s">
        <v>2</v>
      </c>
      <c r="C87" s="84" t="s">
        <v>78</v>
      </c>
      <c r="D87" s="49">
        <f>VLOOKUP(C87,Artikeltype2aen3a,3,0)/1000*A87</f>
        <v>0</v>
      </c>
      <c r="E87" s="50">
        <f>VLOOKUP(C87,Artikeltype2aen3a,5,0)/1000*A87</f>
        <v>0</v>
      </c>
    </row>
    <row r="88" spans="1:5" ht="15" thickTop="1" x14ac:dyDescent="0.3">
      <c r="A88" s="2"/>
      <c r="C88" s="79" t="s">
        <v>86</v>
      </c>
      <c r="D88" s="80">
        <f>SUM(D85:D87)</f>
        <v>0</v>
      </c>
      <c r="E88" s="81">
        <f>SUM(E85:E87)</f>
        <v>0</v>
      </c>
    </row>
    <row r="89" spans="1:5" x14ac:dyDescent="0.3">
      <c r="A89" s="2"/>
      <c r="E89" s="7"/>
    </row>
    <row r="90" spans="1:5" ht="15" thickBot="1" x14ac:dyDescent="0.35">
      <c r="A90" s="16"/>
      <c r="B90" t="s">
        <v>2</v>
      </c>
      <c r="C90" s="48" t="s">
        <v>4</v>
      </c>
      <c r="D90" s="49">
        <f>VLOOKUP(C90,Artikeltype2aen3a,3,0)/1000*A90</f>
        <v>0</v>
      </c>
      <c r="E90" s="50">
        <f>VLOOKUP(C90,Artikeltype2aen3a,5,0)/1000*A90</f>
        <v>0</v>
      </c>
    </row>
    <row r="91" spans="1:5" ht="15" thickTop="1" x14ac:dyDescent="0.3">
      <c r="A91" s="2"/>
      <c r="C91" s="79" t="s">
        <v>3</v>
      </c>
      <c r="D91" s="80">
        <f>SUM(D90)</f>
        <v>0</v>
      </c>
      <c r="E91" s="81">
        <f>SUM(E90)</f>
        <v>0</v>
      </c>
    </row>
    <row r="92" spans="1:5" x14ac:dyDescent="0.3">
      <c r="A92" s="2"/>
      <c r="C92" s="79"/>
      <c r="D92" s="80"/>
      <c r="E92" s="81"/>
    </row>
    <row r="93" spans="1:5" x14ac:dyDescent="0.3">
      <c r="A93" s="16"/>
      <c r="B93" t="s">
        <v>2</v>
      </c>
      <c r="C93" t="s">
        <v>4</v>
      </c>
      <c r="D93" s="82">
        <f>VLOOKUP(C93,Artikeltype2aen3a,3,0)/1000*A93</f>
        <v>0</v>
      </c>
      <c r="E93" s="83">
        <f>VLOOKUP(C93,Artikeltype2aen3a,5,0)/1000*A93</f>
        <v>0</v>
      </c>
    </row>
    <row r="94" spans="1:5" x14ac:dyDescent="0.3">
      <c r="A94" s="16"/>
      <c r="B94" t="s">
        <v>2</v>
      </c>
      <c r="C94" t="s">
        <v>78</v>
      </c>
      <c r="D94" s="82">
        <f>VLOOKUP(C94,Artikeltype2aen3a,3,0)/1000*A94</f>
        <v>0</v>
      </c>
      <c r="E94" s="83">
        <f>VLOOKUP(C94,Artikeltype2aen3a,5,0)/1000*A94</f>
        <v>0</v>
      </c>
    </row>
    <row r="95" spans="1:5" ht="15" thickBot="1" x14ac:dyDescent="0.35">
      <c r="A95" s="16"/>
      <c r="B95" t="s">
        <v>2</v>
      </c>
      <c r="C95" s="84" t="s">
        <v>92</v>
      </c>
      <c r="D95" s="49">
        <f>VLOOKUP(C95,Artikeltype2aen3a,3,0)/1000*A95</f>
        <v>0</v>
      </c>
      <c r="E95" s="50">
        <f>VLOOKUP(C95,Artikeltype2aen3a,5,0)/1000*A95</f>
        <v>0</v>
      </c>
    </row>
    <row r="96" spans="1:5" ht="15" thickTop="1" x14ac:dyDescent="0.3">
      <c r="A96" s="2"/>
      <c r="C96" s="79" t="s">
        <v>87</v>
      </c>
      <c r="D96" s="80">
        <f>SUM(D93:D95)</f>
        <v>0</v>
      </c>
      <c r="E96" s="81">
        <f>SUM(E93:E95)</f>
        <v>0</v>
      </c>
    </row>
    <row r="97" spans="1:5" x14ac:dyDescent="0.3">
      <c r="A97" s="2"/>
      <c r="C97" s="79"/>
      <c r="D97" s="80"/>
      <c r="E97" s="81"/>
    </row>
    <row r="98" spans="1:5" x14ac:dyDescent="0.3">
      <c r="A98" s="16"/>
      <c r="B98" t="s">
        <v>2</v>
      </c>
      <c r="C98" t="s">
        <v>4</v>
      </c>
      <c r="D98" s="82">
        <f>VLOOKUP(C98,Artikeltype2aen3a,3,0)/1000*A98</f>
        <v>0</v>
      </c>
      <c r="E98" s="83">
        <f>VLOOKUP(C98,Artikeltype2aen3a,5,0)/1000*A98</f>
        <v>0</v>
      </c>
    </row>
    <row r="99" spans="1:5" ht="15" thickBot="1" x14ac:dyDescent="0.35">
      <c r="A99" s="16"/>
      <c r="B99" t="s">
        <v>2</v>
      </c>
      <c r="C99" s="84" t="s">
        <v>92</v>
      </c>
      <c r="D99" s="49">
        <f>VLOOKUP(C99,Artikeltype2aen3a,3,0)/1000*A99</f>
        <v>0</v>
      </c>
      <c r="E99" s="50">
        <f>VLOOKUP(C99,Artikeltype2aen3a,5,0)/1000*A99</f>
        <v>0</v>
      </c>
    </row>
    <row r="100" spans="1:5" ht="15" thickTop="1" x14ac:dyDescent="0.3">
      <c r="A100" s="2"/>
      <c r="C100" s="79" t="s">
        <v>88</v>
      </c>
      <c r="D100" s="80">
        <f>SUM(D98:D99)</f>
        <v>0</v>
      </c>
      <c r="E100" s="81">
        <f>SUM(E98:E99)</f>
        <v>0</v>
      </c>
    </row>
    <row r="101" spans="1:5" x14ac:dyDescent="0.3">
      <c r="A101" s="2"/>
      <c r="E101" s="7"/>
    </row>
    <row r="102" spans="1:5" x14ac:dyDescent="0.3">
      <c r="A102" s="16"/>
      <c r="B102" t="s">
        <v>2</v>
      </c>
      <c r="C102" t="s">
        <v>4</v>
      </c>
      <c r="D102" s="82">
        <f>VLOOKUP(C102,Artikeltype2aen3a,3,0)/1000*A102</f>
        <v>0</v>
      </c>
      <c r="E102" s="83">
        <f>VLOOKUP(C102,Artikeltype2aen3a,5,0)/1000*A102</f>
        <v>0</v>
      </c>
    </row>
    <row r="103" spans="1:5" ht="15" thickBot="1" x14ac:dyDescent="0.35">
      <c r="A103" s="16"/>
      <c r="B103" t="s">
        <v>2</v>
      </c>
      <c r="C103" s="84" t="s">
        <v>78</v>
      </c>
      <c r="D103" s="49">
        <f>VLOOKUP(C103,Artikeltype2aen3a,3,0)/1000*A103</f>
        <v>0</v>
      </c>
      <c r="E103" s="50">
        <f>VLOOKUP(C103,Artikeltype2aen3a,5,0)/1000*A103</f>
        <v>0</v>
      </c>
    </row>
    <row r="104" spans="1:5" ht="15" thickTop="1" x14ac:dyDescent="0.3">
      <c r="A104" s="2"/>
      <c r="C104" s="79" t="s">
        <v>89</v>
      </c>
      <c r="D104" s="80">
        <f>SUM(D102:D103)</f>
        <v>0</v>
      </c>
      <c r="E104" s="81">
        <f>SUM(E102:E103)</f>
        <v>0</v>
      </c>
    </row>
    <row r="105" spans="1:5" x14ac:dyDescent="0.3">
      <c r="A105" s="2"/>
      <c r="C105" s="79"/>
      <c r="D105" s="80"/>
      <c r="E105" s="81"/>
    </row>
    <row r="106" spans="1:5" x14ac:dyDescent="0.3">
      <c r="A106" s="16"/>
      <c r="B106" t="s">
        <v>2</v>
      </c>
      <c r="C106" t="s">
        <v>4</v>
      </c>
      <c r="D106" s="82">
        <f>VLOOKUP(C106,Artikeltype2aen3a,3,0)/1000*A106</f>
        <v>0</v>
      </c>
      <c r="E106" s="83">
        <f>VLOOKUP(C106,Artikeltype2aen3a,5,0)/1000*A106</f>
        <v>0</v>
      </c>
    </row>
    <row r="107" spans="1:5" x14ac:dyDescent="0.3">
      <c r="A107" s="16"/>
      <c r="B107" t="s">
        <v>2</v>
      </c>
      <c r="C107" t="s">
        <v>48</v>
      </c>
      <c r="D107" s="82">
        <f>VLOOKUP(C107,Artikeltype2aen3a,3,0)/1000*A107</f>
        <v>0</v>
      </c>
      <c r="E107" s="83">
        <f>VLOOKUP(C107,Artikeltype2aen3a,5,0)/1000*A107</f>
        <v>0</v>
      </c>
    </row>
    <row r="108" spans="1:5" x14ac:dyDescent="0.3">
      <c r="A108" s="16"/>
      <c r="B108" t="s">
        <v>2</v>
      </c>
      <c r="C108" t="s">
        <v>92</v>
      </c>
      <c r="D108" s="82">
        <f>VLOOKUP(C108,Artikeltype2aen3a,3,0)/1000*A108</f>
        <v>0</v>
      </c>
      <c r="E108" s="83">
        <f>VLOOKUP(C108,Artikeltype2aen3a,5,0)/1000*A108</f>
        <v>0</v>
      </c>
    </row>
    <row r="109" spans="1:5" ht="15" thickBot="1" x14ac:dyDescent="0.35">
      <c r="A109" s="16"/>
      <c r="B109" t="s">
        <v>2</v>
      </c>
      <c r="C109" s="84" t="s">
        <v>0</v>
      </c>
      <c r="D109" s="49">
        <f>VLOOKUP(C109,Artikeltype2aen3a,3,0)/1000*A109</f>
        <v>0</v>
      </c>
      <c r="E109" s="50">
        <f>VLOOKUP(C109,Artikeltype2aen3a,5,0)/1000*A109</f>
        <v>0</v>
      </c>
    </row>
    <row r="110" spans="1:5" ht="15" thickTop="1" x14ac:dyDescent="0.3">
      <c r="A110" s="2"/>
      <c r="C110" s="79" t="s">
        <v>79</v>
      </c>
      <c r="D110" s="80">
        <f>SUM(D106:D109)</f>
        <v>0</v>
      </c>
      <c r="E110" s="81">
        <f>SUM(E106:E109)</f>
        <v>0</v>
      </c>
    </row>
    <row r="111" spans="1:5" x14ac:dyDescent="0.3">
      <c r="A111" s="2"/>
      <c r="C111" s="79"/>
      <c r="D111" s="80"/>
      <c r="E111" s="81"/>
    </row>
    <row r="112" spans="1:5" x14ac:dyDescent="0.3">
      <c r="A112" s="16"/>
      <c r="B112" t="s">
        <v>2</v>
      </c>
      <c r="C112" t="s">
        <v>4</v>
      </c>
      <c r="D112" s="82">
        <f>VLOOKUP(C112,Artikeltype2aen3a,3,0)/1000*A112</f>
        <v>0</v>
      </c>
      <c r="E112" s="83">
        <f>VLOOKUP(C112,Artikeltype2aen3a,5,0)/1000*A112</f>
        <v>0</v>
      </c>
    </row>
    <row r="113" spans="1:5" x14ac:dyDescent="0.3">
      <c r="A113" s="16"/>
      <c r="B113" t="s">
        <v>2</v>
      </c>
      <c r="C113" t="s">
        <v>48</v>
      </c>
      <c r="D113" s="82">
        <f>VLOOKUP(C113,Artikeltype2aen3a,3,0)/1000*A113</f>
        <v>0</v>
      </c>
      <c r="E113" s="83">
        <f>VLOOKUP(C113,Artikeltype2aen3a,5,0)/1000*A113</f>
        <v>0</v>
      </c>
    </row>
    <row r="114" spans="1:5" ht="15" thickBot="1" x14ac:dyDescent="0.35">
      <c r="A114" s="16"/>
      <c r="B114" t="s">
        <v>2</v>
      </c>
      <c r="C114" s="84" t="s">
        <v>92</v>
      </c>
      <c r="D114" s="49">
        <f>VLOOKUP(C114,Artikeltype2aen3a,3,0)/1000*A114</f>
        <v>0</v>
      </c>
      <c r="E114" s="50">
        <f>VLOOKUP(C114,Artikeltype2aen3a,5,0)/1000*A114</f>
        <v>0</v>
      </c>
    </row>
    <row r="115" spans="1:5" ht="15" thickTop="1" x14ac:dyDescent="0.3">
      <c r="A115" s="2"/>
      <c r="C115" s="79" t="s">
        <v>80</v>
      </c>
      <c r="D115" s="80">
        <f>SUM(D112:D114)</f>
        <v>0</v>
      </c>
      <c r="E115" s="81">
        <f>SUM(E112:E114)</f>
        <v>0</v>
      </c>
    </row>
    <row r="116" spans="1:5" x14ac:dyDescent="0.3">
      <c r="A116" s="2"/>
      <c r="C116" s="79"/>
      <c r="D116" s="80"/>
      <c r="E116" s="81"/>
    </row>
    <row r="117" spans="1:5" x14ac:dyDescent="0.3">
      <c r="A117" s="16"/>
      <c r="B117" t="s">
        <v>2</v>
      </c>
      <c r="C117" t="s">
        <v>4</v>
      </c>
      <c r="D117" s="82">
        <f>VLOOKUP(C117,Artikeltype2aen3a,3,0)/1000*A117</f>
        <v>0</v>
      </c>
      <c r="E117" s="83">
        <f>VLOOKUP(C117,Artikeltype2aen3a,5,0)/1000*A117</f>
        <v>0</v>
      </c>
    </row>
    <row r="118" spans="1:5" x14ac:dyDescent="0.3">
      <c r="A118" s="16"/>
      <c r="B118" t="s">
        <v>2</v>
      </c>
      <c r="C118" t="s">
        <v>48</v>
      </c>
      <c r="D118" s="82">
        <f>VLOOKUP(C118,Artikeltype2aen3a,3,0)/1000*A118</f>
        <v>0</v>
      </c>
      <c r="E118" s="83">
        <f>VLOOKUP(C118,Artikeltype2aen3a,5,0)/1000*A118</f>
        <v>0</v>
      </c>
    </row>
    <row r="119" spans="1:5" x14ac:dyDescent="0.3">
      <c r="A119" s="16"/>
      <c r="B119" t="s">
        <v>2</v>
      </c>
      <c r="C119" t="s">
        <v>92</v>
      </c>
      <c r="D119" s="82">
        <f>VLOOKUP(C119,Artikeltype2aen3a,3,0)/1000*A119</f>
        <v>0</v>
      </c>
      <c r="E119" s="83">
        <f>VLOOKUP(C119,Artikeltype2aen3a,5,0)/1000*A119</f>
        <v>0</v>
      </c>
    </row>
    <row r="120" spans="1:5" ht="15" thickBot="1" x14ac:dyDescent="0.35">
      <c r="A120" s="16"/>
      <c r="B120" t="s">
        <v>2</v>
      </c>
      <c r="C120" s="84" t="s">
        <v>78</v>
      </c>
      <c r="D120" s="49">
        <f>VLOOKUP(C120,Artikeltype2aen3a,3,0)/1000*A120</f>
        <v>0</v>
      </c>
      <c r="E120" s="50">
        <f>VLOOKUP(C120,Artikeltype2aen3a,5,0)/1000*A120</f>
        <v>0</v>
      </c>
    </row>
    <row r="121" spans="1:5" ht="15" thickTop="1" x14ac:dyDescent="0.3">
      <c r="A121" s="2"/>
      <c r="C121" s="79" t="s">
        <v>90</v>
      </c>
      <c r="D121" s="80">
        <f>SUM(D118:D120)</f>
        <v>0</v>
      </c>
      <c r="E121" s="81">
        <f>SUM(E118:E120)</f>
        <v>0</v>
      </c>
    </row>
    <row r="122" spans="1:5" x14ac:dyDescent="0.3">
      <c r="A122" s="2"/>
      <c r="E122" s="7"/>
    </row>
    <row r="123" spans="1:5" x14ac:dyDescent="0.3">
      <c r="A123" s="16"/>
      <c r="B123" t="s">
        <v>2</v>
      </c>
      <c r="C123" t="s">
        <v>0</v>
      </c>
      <c r="D123" s="82">
        <f>VLOOKUP(C123,Artikeltype2aen3a,3,0)/1000*A123</f>
        <v>0</v>
      </c>
      <c r="E123" s="83">
        <f>VLOOKUP(C123,Artikeltype2aen3a,5,0)/1000*A123</f>
        <v>0</v>
      </c>
    </row>
    <row r="124" spans="1:5" ht="15" thickBot="1" x14ac:dyDescent="0.35">
      <c r="A124" s="16"/>
      <c r="B124" t="s">
        <v>2</v>
      </c>
      <c r="C124" s="84" t="s">
        <v>92</v>
      </c>
      <c r="D124" s="49">
        <f>VLOOKUP(C124,Artikeltype2aen3a,3,0)/1000*A124</f>
        <v>0</v>
      </c>
      <c r="E124" s="50">
        <f>VLOOKUP(C124,Artikeltype2aen3a,5,0)/1000*A124</f>
        <v>0</v>
      </c>
    </row>
    <row r="125" spans="1:5" ht="15" thickTop="1" x14ac:dyDescent="0.3">
      <c r="A125" s="2"/>
      <c r="C125" s="79" t="s">
        <v>32</v>
      </c>
      <c r="D125" s="80">
        <f>SUM(D123:D124)</f>
        <v>0</v>
      </c>
      <c r="E125" s="81">
        <f>SUM(E123:E124)</f>
        <v>0</v>
      </c>
    </row>
    <row r="126" spans="1:5" x14ac:dyDescent="0.3">
      <c r="A126" s="2"/>
      <c r="C126" s="79"/>
      <c r="D126" s="80"/>
      <c r="E126" s="81"/>
    </row>
    <row r="127" spans="1:5" x14ac:dyDescent="0.3">
      <c r="A127" s="16"/>
      <c r="B127" t="s">
        <v>2</v>
      </c>
      <c r="C127" t="s">
        <v>4</v>
      </c>
      <c r="D127" s="82">
        <f>VLOOKUP(C127,Artikeltype2aen3a,3,0)/1000*A127</f>
        <v>0</v>
      </c>
      <c r="E127" s="83">
        <f>VLOOKUP(C127,Artikeltype2aen3a,5,0)/1000*A127</f>
        <v>0</v>
      </c>
    </row>
    <row r="128" spans="1:5" x14ac:dyDescent="0.3">
      <c r="A128" s="16"/>
      <c r="B128" t="s">
        <v>2</v>
      </c>
      <c r="C128" t="s">
        <v>48</v>
      </c>
      <c r="D128" s="82">
        <f>VLOOKUP(C128,Artikeltype2aen3a,3,0)/1000*A128</f>
        <v>0</v>
      </c>
      <c r="E128" s="83">
        <f>VLOOKUP(C128,Artikeltype2aen3a,5,0)/1000*A128</f>
        <v>0</v>
      </c>
    </row>
    <row r="129" spans="1:7" ht="15" thickBot="1" x14ac:dyDescent="0.35">
      <c r="A129" s="16"/>
      <c r="B129" t="s">
        <v>2</v>
      </c>
      <c r="C129" s="84" t="s">
        <v>92</v>
      </c>
      <c r="D129" s="49">
        <f>VLOOKUP(C129,Artikeltype2aen3a,3,0)/1000*A129</f>
        <v>0</v>
      </c>
      <c r="E129" s="50">
        <f>VLOOKUP(C129,Artikeltype2aen3a,5,0)/1000*A129</f>
        <v>0</v>
      </c>
    </row>
    <row r="130" spans="1:7" ht="15" thickTop="1" x14ac:dyDescent="0.3">
      <c r="A130" s="2"/>
      <c r="C130" s="79" t="s">
        <v>33</v>
      </c>
      <c r="D130" s="80">
        <f>SUM(D127:D129)</f>
        <v>0</v>
      </c>
      <c r="E130" s="81">
        <f>SUM(E127:E129)</f>
        <v>0</v>
      </c>
      <c r="G130" s="33"/>
    </row>
    <row r="131" spans="1:7" x14ac:dyDescent="0.3">
      <c r="A131" s="2"/>
      <c r="C131" s="79"/>
      <c r="D131" s="80"/>
      <c r="E131" s="81"/>
    </row>
    <row r="132" spans="1:7" x14ac:dyDescent="0.3">
      <c r="A132" s="16"/>
      <c r="B132" t="s">
        <v>2</v>
      </c>
      <c r="C132" t="s">
        <v>4</v>
      </c>
      <c r="D132" s="82">
        <f>VLOOKUP(C132,Artikeltype2aen3a,3,0)/1000*A132</f>
        <v>0</v>
      </c>
      <c r="E132" s="83">
        <f>VLOOKUP(C132,Artikeltype2aen3a,5,0)/1000*A132</f>
        <v>0</v>
      </c>
    </row>
    <row r="133" spans="1:7" x14ac:dyDescent="0.3">
      <c r="A133" s="16"/>
      <c r="B133" t="s">
        <v>2</v>
      </c>
      <c r="C133" t="s">
        <v>48</v>
      </c>
      <c r="D133" s="82">
        <f>VLOOKUP(C133,Artikeltype2aen3a,3,0)/1000*A133</f>
        <v>0</v>
      </c>
      <c r="E133" s="83">
        <f>VLOOKUP(C133,Artikeltype2aen3a,5,0)/1000*A133</f>
        <v>0</v>
      </c>
    </row>
    <row r="134" spans="1:7" x14ac:dyDescent="0.3">
      <c r="A134" s="16"/>
      <c r="B134" t="s">
        <v>2</v>
      </c>
      <c r="C134" t="s">
        <v>92</v>
      </c>
      <c r="D134" s="82">
        <f>VLOOKUP(C134,Artikeltype2aen3a,3,0)/1000*A134</f>
        <v>0</v>
      </c>
      <c r="E134" s="83">
        <f>VLOOKUP(C134,Artikeltype2aen3a,5,0)/1000*A134</f>
        <v>0</v>
      </c>
    </row>
    <row r="135" spans="1:7" ht="15" thickBot="1" x14ac:dyDescent="0.35">
      <c r="A135" s="16"/>
      <c r="B135" t="s">
        <v>2</v>
      </c>
      <c r="C135" s="84" t="s">
        <v>78</v>
      </c>
      <c r="D135" s="49">
        <f>VLOOKUP(C135,Artikeltype2aen3a,3,0)/1000*A135</f>
        <v>0</v>
      </c>
      <c r="E135" s="50">
        <f>VLOOKUP(C135,Artikeltype2aen3a,5,0)/1000*A135</f>
        <v>0</v>
      </c>
    </row>
    <row r="136" spans="1:7" ht="15" thickTop="1" x14ac:dyDescent="0.3">
      <c r="A136" s="2"/>
      <c r="C136" s="79" t="s">
        <v>91</v>
      </c>
      <c r="D136" s="80">
        <f>SUM(D133:D135)</f>
        <v>0</v>
      </c>
      <c r="E136" s="81">
        <f>SUM(E133:E135)</f>
        <v>0</v>
      </c>
      <c r="G136" s="33"/>
    </row>
    <row r="137" spans="1:7" x14ac:dyDescent="0.3">
      <c r="A137" s="2"/>
      <c r="C137" s="79"/>
      <c r="D137" s="80"/>
      <c r="E137" s="81"/>
    </row>
    <row r="138" spans="1:7" ht="15" thickBot="1" x14ac:dyDescent="0.35">
      <c r="A138" s="16"/>
      <c r="B138" t="s">
        <v>2</v>
      </c>
      <c r="C138" s="84" t="s">
        <v>81</v>
      </c>
      <c r="D138" s="49">
        <f>VLOOKUP(C138,Artikeltype2aen3a,3,0)/1000*A138</f>
        <v>0</v>
      </c>
      <c r="E138" s="50">
        <f>VLOOKUP(C138,Artikeltype2aen3a,5,0)/1000*A138</f>
        <v>0</v>
      </c>
    </row>
    <row r="139" spans="1:7" ht="15" thickTop="1" x14ac:dyDescent="0.3">
      <c r="A139" s="2"/>
      <c r="C139" s="79" t="s">
        <v>81</v>
      </c>
      <c r="D139" s="80">
        <f>SUM(D138:D138)</f>
        <v>0</v>
      </c>
      <c r="E139" s="81">
        <f>SUM(E138:E138)</f>
        <v>0</v>
      </c>
      <c r="G139" s="33"/>
    </row>
    <row r="140" spans="1:7" x14ac:dyDescent="0.3">
      <c r="A140" s="4"/>
      <c r="B140" s="3"/>
      <c r="C140" s="3"/>
      <c r="D140" s="3"/>
      <c r="E140" s="88"/>
    </row>
    <row r="141" spans="1:7" x14ac:dyDescent="0.3">
      <c r="A141" s="4"/>
      <c r="B141" s="3"/>
      <c r="C141" s="3"/>
      <c r="D141" s="3"/>
      <c r="E141" s="88"/>
    </row>
  </sheetData>
  <mergeCells count="7">
    <mergeCell ref="D28:E28"/>
    <mergeCell ref="A1:G1"/>
    <mergeCell ref="A3:G3"/>
    <mergeCell ref="F5:G5"/>
    <mergeCell ref="D6:E6"/>
    <mergeCell ref="F6:G6"/>
    <mergeCell ref="A27:C27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24"/>
  <sheetViews>
    <sheetView view="pageBreakPreview" zoomScaleNormal="100" zoomScaleSheetLayoutView="100" workbookViewId="0">
      <selection activeCell="G2" sqref="G2"/>
    </sheetView>
  </sheetViews>
  <sheetFormatPr defaultRowHeight="14.4" x14ac:dyDescent="0.3"/>
  <cols>
    <col min="1" max="1" width="40" customWidth="1"/>
    <col min="2" max="2" width="28.44140625" customWidth="1"/>
    <col min="3" max="3" width="24.5546875" customWidth="1"/>
    <col min="4" max="4" width="20.44140625" customWidth="1"/>
    <col min="5" max="5" width="18.109375" customWidth="1"/>
    <col min="6" max="6" width="20.5546875" customWidth="1"/>
    <col min="7" max="7" width="21.5546875" customWidth="1"/>
  </cols>
  <sheetData>
    <row r="1" spans="1:7" ht="21" customHeight="1" x14ac:dyDescent="0.3">
      <c r="A1" s="182" t="s">
        <v>5</v>
      </c>
      <c r="B1" s="183"/>
      <c r="C1" s="183"/>
      <c r="D1" s="180"/>
      <c r="E1" s="180"/>
      <c r="F1" s="180"/>
      <c r="G1" s="181"/>
    </row>
    <row r="2" spans="1:7" ht="93.75" customHeight="1" x14ac:dyDescent="0.3">
      <c r="B2" s="8"/>
    </row>
    <row r="3" spans="1:7" ht="19.95" customHeight="1" x14ac:dyDescent="0.3">
      <c r="A3" s="164" t="str">
        <f>Leaseprijs!A3</f>
        <v>ArtEZ - Warme Drankenautomaten</v>
      </c>
      <c r="B3" s="165"/>
      <c r="C3" s="165"/>
      <c r="D3" s="180"/>
      <c r="E3" s="180"/>
      <c r="F3" s="180"/>
      <c r="G3" s="181"/>
    </row>
    <row r="4" spans="1:7" ht="18" customHeight="1" x14ac:dyDescent="0.3">
      <c r="A4" s="8"/>
      <c r="B4" s="8"/>
    </row>
    <row r="5" spans="1:7" ht="28.8" x14ac:dyDescent="0.3">
      <c r="A5" s="121" t="s">
        <v>50</v>
      </c>
      <c r="B5" s="122" t="s">
        <v>42</v>
      </c>
      <c r="C5" s="123" t="s">
        <v>43</v>
      </c>
      <c r="D5" s="122" t="s">
        <v>44</v>
      </c>
      <c r="E5" s="123" t="s">
        <v>8</v>
      </c>
      <c r="F5" s="122" t="s">
        <v>45</v>
      </c>
      <c r="G5" s="122" t="s">
        <v>46</v>
      </c>
    </row>
    <row r="6" spans="1:7" s="128" customFormat="1" ht="18" customHeight="1" x14ac:dyDescent="0.3">
      <c r="A6" s="158" t="s">
        <v>94</v>
      </c>
      <c r="B6" s="160">
        <v>6</v>
      </c>
      <c r="C6" s="124"/>
      <c r="D6" s="125">
        <v>0</v>
      </c>
      <c r="E6" s="126">
        <v>0</v>
      </c>
      <c r="F6" s="127">
        <f t="shared" ref="F6:F13" si="0">D6*(1-$E6)</f>
        <v>0</v>
      </c>
      <c r="G6" s="127">
        <f t="shared" ref="G6:G13" si="1">B6*F6</f>
        <v>0</v>
      </c>
    </row>
    <row r="7" spans="1:7" s="128" customFormat="1" ht="18" customHeight="1" x14ac:dyDescent="0.3">
      <c r="A7" s="158" t="s">
        <v>95</v>
      </c>
      <c r="B7" s="160">
        <v>35</v>
      </c>
      <c r="C7" s="124"/>
      <c r="D7" s="125">
        <v>0</v>
      </c>
      <c r="E7" s="126">
        <v>0</v>
      </c>
      <c r="F7" s="127">
        <f t="shared" ref="F7:F9" si="2">D7*(1-$E7)</f>
        <v>0</v>
      </c>
      <c r="G7" s="127">
        <f t="shared" ref="G7:G9" si="3">B7*F7</f>
        <v>0</v>
      </c>
    </row>
    <row r="8" spans="1:7" s="128" customFormat="1" ht="18" customHeight="1" x14ac:dyDescent="0.3">
      <c r="A8" s="158" t="s">
        <v>103</v>
      </c>
      <c r="B8" s="160">
        <v>25</v>
      </c>
      <c r="C8" s="124"/>
      <c r="D8" s="125">
        <v>0</v>
      </c>
      <c r="E8" s="126">
        <v>0</v>
      </c>
      <c r="F8" s="127">
        <f t="shared" si="2"/>
        <v>0</v>
      </c>
      <c r="G8" s="127">
        <f t="shared" si="3"/>
        <v>0</v>
      </c>
    </row>
    <row r="9" spans="1:7" s="128" customFormat="1" ht="18" customHeight="1" x14ac:dyDescent="0.3">
      <c r="A9" s="158" t="s">
        <v>104</v>
      </c>
      <c r="B9" s="160">
        <v>5</v>
      </c>
      <c r="C9" s="124"/>
      <c r="D9" s="125">
        <v>0</v>
      </c>
      <c r="E9" s="126">
        <v>0</v>
      </c>
      <c r="F9" s="127">
        <f t="shared" si="2"/>
        <v>0</v>
      </c>
      <c r="G9" s="127">
        <f t="shared" si="3"/>
        <v>0</v>
      </c>
    </row>
    <row r="10" spans="1:7" s="128" customFormat="1" ht="18" customHeight="1" x14ac:dyDescent="0.3">
      <c r="A10" s="129"/>
      <c r="B10" s="130"/>
      <c r="C10" s="130"/>
      <c r="D10" s="131"/>
      <c r="E10" s="132"/>
      <c r="F10" s="133" t="s">
        <v>51</v>
      </c>
      <c r="G10" s="134">
        <f>SUM(G6:G9)</f>
        <v>0</v>
      </c>
    </row>
    <row r="11" spans="1:7" ht="18" customHeight="1" x14ac:dyDescent="0.3">
      <c r="B11" s="8"/>
    </row>
    <row r="12" spans="1:7" ht="28.8" x14ac:dyDescent="0.3">
      <c r="A12" s="121" t="s">
        <v>39</v>
      </c>
      <c r="B12" s="122" t="s">
        <v>70</v>
      </c>
      <c r="C12" s="123" t="s">
        <v>71</v>
      </c>
      <c r="D12" s="122" t="s">
        <v>72</v>
      </c>
      <c r="E12" s="123" t="s">
        <v>8</v>
      </c>
      <c r="F12" s="122" t="s">
        <v>47</v>
      </c>
      <c r="G12" s="122" t="s">
        <v>46</v>
      </c>
    </row>
    <row r="13" spans="1:7" ht="18" customHeight="1" x14ac:dyDescent="0.3">
      <c r="A13" s="158" t="s">
        <v>96</v>
      </c>
      <c r="B13" s="160">
        <v>150</v>
      </c>
      <c r="C13" s="124"/>
      <c r="D13" s="125">
        <v>0</v>
      </c>
      <c r="E13" s="126">
        <v>0</v>
      </c>
      <c r="F13" s="127">
        <f t="shared" si="0"/>
        <v>0</v>
      </c>
      <c r="G13" s="127">
        <f t="shared" si="1"/>
        <v>0</v>
      </c>
    </row>
    <row r="14" spans="1:7" ht="18" customHeight="1" x14ac:dyDescent="0.3">
      <c r="A14" s="158" t="s">
        <v>97</v>
      </c>
      <c r="B14" s="160">
        <v>200</v>
      </c>
      <c r="C14" s="124"/>
      <c r="D14" s="125">
        <v>0</v>
      </c>
      <c r="E14" s="126">
        <v>0</v>
      </c>
      <c r="F14" s="127">
        <f t="shared" ref="F14:F18" si="4">D14*(1-$E14)</f>
        <v>0</v>
      </c>
      <c r="G14" s="127">
        <f t="shared" ref="G14:G18" si="5">B14*F14</f>
        <v>0</v>
      </c>
    </row>
    <row r="15" spans="1:7" ht="18" customHeight="1" x14ac:dyDescent="0.3">
      <c r="A15" s="158" t="s">
        <v>98</v>
      </c>
      <c r="B15" s="160">
        <v>350</v>
      </c>
      <c r="C15" s="124"/>
      <c r="D15" s="125">
        <v>0</v>
      </c>
      <c r="E15" s="126">
        <v>0</v>
      </c>
      <c r="F15" s="127">
        <f t="shared" si="4"/>
        <v>0</v>
      </c>
      <c r="G15" s="127">
        <f t="shared" si="5"/>
        <v>0</v>
      </c>
    </row>
    <row r="16" spans="1:7" ht="18" customHeight="1" x14ac:dyDescent="0.3">
      <c r="A16" s="158" t="s">
        <v>99</v>
      </c>
      <c r="B16" s="160">
        <v>220</v>
      </c>
      <c r="C16" s="124"/>
      <c r="D16" s="125">
        <v>0</v>
      </c>
      <c r="E16" s="126">
        <v>0</v>
      </c>
      <c r="F16" s="127">
        <f t="shared" si="4"/>
        <v>0</v>
      </c>
      <c r="G16" s="127">
        <f t="shared" si="5"/>
        <v>0</v>
      </c>
    </row>
    <row r="17" spans="1:7" ht="18" customHeight="1" x14ac:dyDescent="0.3">
      <c r="A17" s="158" t="s">
        <v>100</v>
      </c>
      <c r="B17" s="160">
        <v>200</v>
      </c>
      <c r="C17" s="124"/>
      <c r="D17" s="125">
        <v>0</v>
      </c>
      <c r="E17" s="126">
        <v>0</v>
      </c>
      <c r="F17" s="127">
        <f t="shared" si="4"/>
        <v>0</v>
      </c>
      <c r="G17" s="127">
        <f t="shared" si="5"/>
        <v>0</v>
      </c>
    </row>
    <row r="18" spans="1:7" ht="18" customHeight="1" x14ac:dyDescent="0.3">
      <c r="A18" s="158" t="s">
        <v>101</v>
      </c>
      <c r="B18" s="160">
        <v>150</v>
      </c>
      <c r="C18" s="124"/>
      <c r="D18" s="125">
        <v>0</v>
      </c>
      <c r="E18" s="126">
        <v>0</v>
      </c>
      <c r="F18" s="127">
        <f t="shared" si="4"/>
        <v>0</v>
      </c>
      <c r="G18" s="127">
        <f t="shared" si="5"/>
        <v>0</v>
      </c>
    </row>
    <row r="19" spans="1:7" ht="18" customHeight="1" x14ac:dyDescent="0.3">
      <c r="A19" s="129"/>
      <c r="B19" s="130"/>
      <c r="C19" s="130"/>
      <c r="D19" s="131"/>
      <c r="E19" s="132"/>
      <c r="F19" s="133" t="s">
        <v>102</v>
      </c>
      <c r="G19" s="134">
        <f>SUM(G13:G18)</f>
        <v>0</v>
      </c>
    </row>
    <row r="20" spans="1:7" ht="18" customHeight="1" x14ac:dyDescent="0.3">
      <c r="B20" s="8"/>
    </row>
    <row r="21" spans="1:7" ht="28.8" x14ac:dyDescent="0.3">
      <c r="A21" s="85" t="s">
        <v>73</v>
      </c>
      <c r="B21" s="31" t="s">
        <v>12</v>
      </c>
      <c r="C21" s="31" t="s">
        <v>13</v>
      </c>
    </row>
    <row r="22" spans="1:7" ht="31.5" customHeight="1" x14ac:dyDescent="0.3">
      <c r="A22" s="30" t="s">
        <v>74</v>
      </c>
      <c r="B22" s="40">
        <v>0</v>
      </c>
      <c r="C22" s="40">
        <v>0</v>
      </c>
    </row>
    <row r="23" spans="1:7" ht="31.5" customHeight="1" x14ac:dyDescent="0.3">
      <c r="A23" s="30" t="s">
        <v>75</v>
      </c>
      <c r="B23" s="40">
        <v>0</v>
      </c>
      <c r="C23" s="40">
        <v>0</v>
      </c>
    </row>
    <row r="24" spans="1:7" ht="31.5" customHeight="1" x14ac:dyDescent="0.3">
      <c r="A24" s="30" t="s">
        <v>76</v>
      </c>
      <c r="B24" s="40">
        <v>0</v>
      </c>
      <c r="C24" s="40">
        <v>0</v>
      </c>
    </row>
  </sheetData>
  <mergeCells count="2">
    <mergeCell ref="A3:G3"/>
    <mergeCell ref="A1:G1"/>
  </mergeCells>
  <pageMargins left="0.7" right="0.7" top="0.75" bottom="0.75" header="0.3" footer="0.3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7"/>
  <sheetViews>
    <sheetView tabSelected="1" view="pageBreakPreview" zoomScaleNormal="100" zoomScaleSheetLayoutView="100" workbookViewId="0">
      <selection sqref="A1:F1"/>
    </sheetView>
  </sheetViews>
  <sheetFormatPr defaultRowHeight="14.4" x14ac:dyDescent="0.3"/>
  <cols>
    <col min="1" max="1" width="40.33203125" customWidth="1"/>
    <col min="2" max="2" width="27.88671875" customWidth="1"/>
    <col min="3" max="3" width="20.109375" customWidth="1"/>
    <col min="4" max="4" width="24.88671875" bestFit="1" customWidth="1"/>
    <col min="5" max="5" width="21.5546875" bestFit="1" customWidth="1"/>
    <col min="6" max="6" width="5.109375" customWidth="1"/>
  </cols>
  <sheetData>
    <row r="1" spans="1:6" x14ac:dyDescent="0.3">
      <c r="A1" s="186" t="s">
        <v>15</v>
      </c>
      <c r="B1" s="187"/>
      <c r="C1" s="187"/>
      <c r="D1" s="187"/>
      <c r="E1" s="187"/>
      <c r="F1" s="188"/>
    </row>
    <row r="2" spans="1:6" ht="93.75" customHeight="1" x14ac:dyDescent="0.3"/>
    <row r="3" spans="1:6" x14ac:dyDescent="0.3">
      <c r="A3" s="189" t="str">
        <f>Leaseprijs!A3</f>
        <v>ArtEZ - Warme Drankenautomaten</v>
      </c>
      <c r="B3" s="171"/>
      <c r="C3" s="171"/>
      <c r="D3" s="171"/>
      <c r="E3" s="171"/>
      <c r="F3" s="177"/>
    </row>
    <row r="5" spans="1:6" x14ac:dyDescent="0.3">
      <c r="A5" s="145"/>
      <c r="B5" s="146"/>
      <c r="C5" s="184" t="s">
        <v>10</v>
      </c>
      <c r="D5" s="185"/>
      <c r="E5" s="185"/>
    </row>
    <row r="6" spans="1:6" ht="43.2" x14ac:dyDescent="0.3">
      <c r="A6" s="135" t="s">
        <v>52</v>
      </c>
      <c r="B6" s="42" t="s">
        <v>1</v>
      </c>
      <c r="C6" s="44" t="s">
        <v>16</v>
      </c>
      <c r="D6" s="43" t="s">
        <v>17</v>
      </c>
      <c r="E6" s="43" t="s">
        <v>31</v>
      </c>
    </row>
    <row r="7" spans="1:6" x14ac:dyDescent="0.3">
      <c r="A7" s="23" t="s">
        <v>40</v>
      </c>
      <c r="B7" s="24"/>
      <c r="C7" s="25"/>
      <c r="D7" s="26"/>
      <c r="E7" s="136"/>
    </row>
    <row r="8" spans="1:6" x14ac:dyDescent="0.3">
      <c r="A8" s="147" t="s">
        <v>83</v>
      </c>
      <c r="B8" s="148" t="str">
        <f>Leaseprijs!B11</f>
        <v>Totaal per maand</v>
      </c>
      <c r="C8" s="149">
        <f>Leaseprijs!D11</f>
        <v>0</v>
      </c>
      <c r="D8" s="150">
        <f>C8*12</f>
        <v>0</v>
      </c>
      <c r="E8" s="99">
        <f>D8*5</f>
        <v>0</v>
      </c>
    </row>
    <row r="9" spans="1:6" x14ac:dyDescent="0.3">
      <c r="A9" s="9"/>
      <c r="B9" s="36"/>
      <c r="C9" s="18"/>
      <c r="D9" s="19"/>
      <c r="E9" s="92"/>
    </row>
    <row r="10" spans="1:6" x14ac:dyDescent="0.3">
      <c r="A10" s="147" t="s">
        <v>61</v>
      </c>
      <c r="B10" s="151" t="str">
        <f>B8</f>
        <v>Totaal per maand</v>
      </c>
      <c r="C10" s="149">
        <f>Leaseprijs!G11</f>
        <v>0</v>
      </c>
      <c r="D10" s="150">
        <f>C10*12</f>
        <v>0</v>
      </c>
      <c r="E10" s="116">
        <f>D10*5</f>
        <v>0</v>
      </c>
    </row>
    <row r="11" spans="1:6" x14ac:dyDescent="0.3">
      <c r="A11" s="9"/>
      <c r="B11" s="36"/>
      <c r="C11" s="18"/>
      <c r="D11" s="19"/>
      <c r="E11" s="91"/>
    </row>
    <row r="12" spans="1:6" x14ac:dyDescent="0.3">
      <c r="A12" s="23" t="s">
        <v>41</v>
      </c>
      <c r="B12" s="36"/>
      <c r="C12" s="18"/>
      <c r="D12" s="19"/>
      <c r="E12" s="115"/>
    </row>
    <row r="13" spans="1:6" x14ac:dyDescent="0.3">
      <c r="A13" s="9" t="s">
        <v>62</v>
      </c>
      <c r="B13" s="112">
        <f>Ingrediënten!A25</f>
        <v>347984</v>
      </c>
      <c r="C13" s="20"/>
      <c r="D13" s="113">
        <f>Ingrediënten!G28</f>
        <v>0</v>
      </c>
      <c r="E13" s="99">
        <f>D13*10</f>
        <v>0</v>
      </c>
    </row>
    <row r="14" spans="1:6" x14ac:dyDescent="0.3">
      <c r="A14" s="9"/>
      <c r="B14" s="112"/>
      <c r="C14" s="20"/>
      <c r="D14" s="114"/>
      <c r="E14" s="34"/>
    </row>
    <row r="15" spans="1:6" x14ac:dyDescent="0.3">
      <c r="A15" s="117" t="s">
        <v>58</v>
      </c>
      <c r="B15" s="118"/>
      <c r="C15" s="119"/>
      <c r="D15" s="120"/>
      <c r="E15" s="34"/>
    </row>
    <row r="16" spans="1:6" x14ac:dyDescent="0.3">
      <c r="A16" s="100" t="s">
        <v>50</v>
      </c>
      <c r="B16" s="112"/>
      <c r="C16" s="20"/>
      <c r="D16" s="114">
        <f>'Aanvullende kosten'!G10</f>
        <v>0</v>
      </c>
      <c r="E16" s="116">
        <f>D16*10</f>
        <v>0</v>
      </c>
    </row>
    <row r="17" spans="1:5" x14ac:dyDescent="0.3">
      <c r="A17" s="100" t="s">
        <v>39</v>
      </c>
      <c r="B17" s="112"/>
      <c r="C17" s="20"/>
      <c r="D17" s="114">
        <f>'Aanvullende kosten'!G19</f>
        <v>0</v>
      </c>
      <c r="E17" s="116">
        <f>D17*10</f>
        <v>0</v>
      </c>
    </row>
    <row r="18" spans="1:5" x14ac:dyDescent="0.3">
      <c r="A18" s="9"/>
      <c r="B18" s="10"/>
      <c r="C18" s="20"/>
      <c r="D18" s="89"/>
      <c r="E18" s="92"/>
    </row>
    <row r="19" spans="1:5" x14ac:dyDescent="0.3">
      <c r="A19" s="100" t="s">
        <v>53</v>
      </c>
      <c r="B19" s="10"/>
      <c r="C19" s="20"/>
      <c r="D19" s="90"/>
      <c r="E19" s="91"/>
    </row>
    <row r="20" spans="1:5" ht="21.75" customHeight="1" x14ac:dyDescent="0.3">
      <c r="A20" s="35" t="s">
        <v>30</v>
      </c>
      <c r="B20" s="21"/>
      <c r="C20" s="22"/>
      <c r="D20" s="34"/>
      <c r="E20" s="91">
        <f>SUM(E8:E18)</f>
        <v>0</v>
      </c>
    </row>
    <row r="21" spans="1:5" ht="15.6" x14ac:dyDescent="0.3">
      <c r="A21" s="11"/>
      <c r="B21" s="11"/>
      <c r="C21" s="11"/>
      <c r="D21" s="11"/>
      <c r="E21" s="11"/>
    </row>
    <row r="22" spans="1:5" ht="15.6" x14ac:dyDescent="0.3">
      <c r="A22" t="s">
        <v>11</v>
      </c>
      <c r="C22" s="11"/>
      <c r="D22" s="11"/>
      <c r="E22" s="12"/>
    </row>
    <row r="24" spans="1:5" ht="15.6" x14ac:dyDescent="0.3">
      <c r="A24" s="35" t="s">
        <v>54</v>
      </c>
      <c r="B24" s="137"/>
    </row>
    <row r="25" spans="1:5" ht="15.6" x14ac:dyDescent="0.3">
      <c r="A25" s="35" t="s">
        <v>55</v>
      </c>
      <c r="B25" s="137"/>
    </row>
    <row r="26" spans="1:5" ht="15.6" x14ac:dyDescent="0.3">
      <c r="A26" s="35" t="s">
        <v>56</v>
      </c>
      <c r="B26" s="138"/>
    </row>
    <row r="27" spans="1:5" ht="15.6" x14ac:dyDescent="0.3">
      <c r="A27" s="35" t="s">
        <v>57</v>
      </c>
      <c r="B27" s="190"/>
    </row>
  </sheetData>
  <mergeCells count="3">
    <mergeCell ref="C5:E5"/>
    <mergeCell ref="A1:F1"/>
    <mergeCell ref="A3:F3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&amp;L&amp;F&amp;R&amp;A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D1692-57D3-4E75-998E-BB954589D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3D3ED7-A620-4085-B8A8-8FA5E552829F}">
  <ds:schemaRefs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C48EC-87EE-4B19-8172-EFAEBCB72D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59e134d-d03c-4611-9cd6-7146b693fd91}" enabled="1" method="Privileged" siteId="{607c2ac4-da16-4b70-87ea-0a2909c0dc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5</vt:i4>
      </vt:variant>
    </vt:vector>
  </HeadingPairs>
  <TitlesOfParts>
    <vt:vector size="9" baseType="lpstr">
      <vt:lpstr>Leaseprijs</vt:lpstr>
      <vt:lpstr>Ingrediënten</vt:lpstr>
      <vt:lpstr>Aanvullende kosten</vt:lpstr>
      <vt:lpstr>Totalisatie</vt:lpstr>
      <vt:lpstr>'Aanvullende kosten'!Afdrukbereik</vt:lpstr>
      <vt:lpstr>Leaseprijs!Afdrukbereik</vt:lpstr>
      <vt:lpstr>Totalisatie!Afdrukbereik</vt:lpstr>
      <vt:lpstr>Artikeltype2aen3a</vt:lpstr>
      <vt:lpstr>Grammagetype2aen3a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moniek</dc:creator>
  <cp:lastModifiedBy>Myrna Lansink | Inkada Inkoop &amp; Advies</cp:lastModifiedBy>
  <cp:lastPrinted>2024-03-05T15:40:53Z</cp:lastPrinted>
  <dcterms:created xsi:type="dcterms:W3CDTF">2015-04-09T06:42:53Z</dcterms:created>
  <dcterms:modified xsi:type="dcterms:W3CDTF">2024-03-08T08:44:57Z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