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parkparkeren.sharepoint.com/sites/GemeenteAlmere-Parkeerbeheer/Gedeelde documenten/General/Werkdocumenten/Aanbesteding Parkeerbeheer 2023/NvI/NvI-2/"/>
    </mc:Choice>
  </mc:AlternateContent>
  <xr:revisionPtr revIDLastSave="0" documentId="8_{BE4333E0-FCE8-42D0-8A21-C3AA1AED4633}" xr6:coauthVersionLast="47" xr6:coauthVersionMax="47" xr10:uidLastSave="{00000000-0000-0000-0000-000000000000}"/>
  <bookViews>
    <workbookView xWindow="-108" yWindow="-17388" windowWidth="30936" windowHeight="16896" xr2:uid="{AE1F154D-8E29-4BBA-8D21-C8E71ACF64C5}"/>
  </bookViews>
  <sheets>
    <sheet name="Voorbeeldbereken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1" l="1"/>
  <c r="G26" i="1"/>
  <c r="I9" i="1"/>
  <c r="I10" i="1"/>
  <c r="I12" i="1"/>
  <c r="I13" i="1"/>
  <c r="I15" i="1"/>
  <c r="I16" i="1"/>
  <c r="I17" i="1"/>
  <c r="I18" i="1"/>
  <c r="I20" i="1"/>
  <c r="I21" i="1"/>
  <c r="I23" i="1"/>
  <c r="I24" i="1"/>
  <c r="I25" i="1"/>
  <c r="G9" i="1"/>
  <c r="G10" i="1"/>
  <c r="G12" i="1"/>
  <c r="G13" i="1"/>
  <c r="G15" i="1"/>
  <c r="G16" i="1"/>
  <c r="G17" i="1"/>
  <c r="G18" i="1"/>
  <c r="G20" i="1"/>
  <c r="G21" i="1"/>
  <c r="G23" i="1"/>
  <c r="G24" i="1"/>
  <c r="G25" i="1"/>
  <c r="G8" i="1"/>
  <c r="I8" i="1"/>
  <c r="I26" i="1" s="1"/>
  <c r="I27" i="1" s="1"/>
  <c r="E12" i="1"/>
  <c r="E13" i="1"/>
  <c r="E15" i="1"/>
  <c r="E16" i="1"/>
  <c r="E17" i="1"/>
  <c r="E18" i="1"/>
  <c r="E20" i="1"/>
  <c r="E21" i="1"/>
  <c r="E23" i="1"/>
  <c r="E24" i="1"/>
  <c r="E25" i="1"/>
  <c r="E10" i="1"/>
  <c r="E9" i="1"/>
  <c r="E8" i="1"/>
  <c r="E26" i="1" s="1"/>
  <c r="I5" i="1"/>
  <c r="I6" i="1" s="1"/>
  <c r="G5" i="1"/>
  <c r="E5" i="1"/>
  <c r="E6" i="1" s="1"/>
  <c r="E27" i="1" l="1"/>
  <c r="G27" i="1"/>
  <c r="G28" i="1"/>
  <c r="G6" i="1"/>
  <c r="I28" i="1"/>
  <c r="E28" i="1"/>
</calcChain>
</file>

<file path=xl/sharedStrings.xml><?xml version="1.0" encoding="utf-8"?>
<sst xmlns="http://schemas.openxmlformats.org/spreadsheetml/2006/main" count="33" uniqueCount="23">
  <si>
    <t>max punten</t>
  </si>
  <si>
    <t>Gunningcriterium</t>
  </si>
  <si>
    <t>G.1 Prijs</t>
  </si>
  <si>
    <t>punten inschrijver1</t>
  </si>
  <si>
    <t>punten inschrijver2</t>
  </si>
  <si>
    <t>punten inschrijver3</t>
  </si>
  <si>
    <t>aspect a</t>
  </si>
  <si>
    <t>aspect b</t>
  </si>
  <si>
    <t>aspect c</t>
  </si>
  <si>
    <t>aspect d</t>
  </si>
  <si>
    <t xml:space="preserve">G.2.1 </t>
  </si>
  <si>
    <t xml:space="preserve">G.2.2 </t>
  </si>
  <si>
    <t xml:space="preserve">G.2.3 </t>
  </si>
  <si>
    <t xml:space="preserve">G.2.4 </t>
  </si>
  <si>
    <t xml:space="preserve">G.2.5 </t>
  </si>
  <si>
    <t>score inschrijver1</t>
  </si>
  <si>
    <t>score inschrijver2</t>
  </si>
  <si>
    <t>score inschrijver3</t>
  </si>
  <si>
    <t>Totaal G.2</t>
  </si>
  <si>
    <t>Totaal G.1</t>
  </si>
  <si>
    <t>Score G.2 obv formule</t>
  </si>
  <si>
    <t>Totaalscore:</t>
  </si>
  <si>
    <t>Voorbeeldberekening beoordeling gunningcriteria aanbesteding parkeerbeheerdiensten gemeente Almere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</si>
</sst>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3" xfId="0" applyBorder="1"/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4" xfId="0" applyBorder="1"/>
    <xf numFmtId="0" fontId="0" fillId="0" borderId="3" xfId="0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/>
    <xf numFmtId="2" fontId="0" fillId="0" borderId="4" xfId="0" applyNumberFormat="1" applyBorder="1"/>
    <xf numFmtId="2" fontId="0" fillId="0" borderId="3" xfId="0" applyNumberFormat="1" applyBorder="1"/>
    <xf numFmtId="0" fontId="2" fillId="0" borderId="5" xfId="0" applyFont="1" applyBorder="1"/>
    <xf numFmtId="2" fontId="2" fillId="0" borderId="6" xfId="0" applyNumberFormat="1" applyFont="1" applyBorder="1"/>
    <xf numFmtId="2" fontId="2" fillId="0" borderId="5" xfId="0" applyNumberFormat="1" applyFont="1" applyBorder="1"/>
    <xf numFmtId="0" fontId="0" fillId="0" borderId="7" xfId="0" applyBorder="1"/>
    <xf numFmtId="0" fontId="0" fillId="0" borderId="8" xfId="0" applyBorder="1"/>
    <xf numFmtId="0" fontId="0" fillId="0" borderId="2" xfId="0" applyBorder="1" applyAlignment="1">
      <alignment horizontal="left"/>
    </xf>
    <xf numFmtId="44" fontId="0" fillId="0" borderId="1" xfId="1" applyNumberFormat="1" applyFont="1" applyBorder="1"/>
    <xf numFmtId="2" fontId="0" fillId="0" borderId="2" xfId="0" applyNumberFormat="1" applyBorder="1"/>
    <xf numFmtId="0" fontId="2" fillId="0" borderId="6" xfId="0" applyFont="1" applyBorder="1" applyAlignment="1">
      <alignment horizontal="left"/>
    </xf>
    <xf numFmtId="2" fontId="2" fillId="0" borderId="5" xfId="1" applyNumberFormat="1" applyFont="1" applyBorder="1"/>
    <xf numFmtId="2" fontId="0" fillId="0" borderId="1" xfId="0" applyNumberFormat="1" applyBorder="1"/>
    <xf numFmtId="0" fontId="2" fillId="0" borderId="7" xfId="0" applyFont="1" applyBorder="1" applyAlignment="1">
      <alignment horizontal="left"/>
    </xf>
    <xf numFmtId="0" fontId="2" fillId="0" borderId="8" xfId="0" applyFont="1" applyBorder="1"/>
    <xf numFmtId="0" fontId="2" fillId="0" borderId="7" xfId="0" applyFont="1" applyBorder="1"/>
    <xf numFmtId="2" fontId="2" fillId="0" borderId="8" xfId="0" applyNumberFormat="1" applyFont="1" applyBorder="1"/>
    <xf numFmtId="2" fontId="2" fillId="0" borderId="7" xfId="0" applyNumberFormat="1" applyFont="1" applyBorder="1"/>
    <xf numFmtId="1" fontId="0" fillId="0" borderId="3" xfId="0" applyNumberFormat="1" applyBorder="1"/>
  </cellXfs>
  <cellStyles count="2">
    <cellStyle name="Standaard" xfId="0" builtinId="0"/>
    <cellStyle name="Valuta" xfId="1" builtinId="4"/>
  </cellStyles>
  <dxfs count="1"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A6D79-29D8-4195-AD73-F6BE6EF0A202}">
  <dimension ref="A1:J29"/>
  <sheetViews>
    <sheetView tabSelected="1" workbookViewId="0">
      <selection activeCell="H2" sqref="H2"/>
    </sheetView>
  </sheetViews>
  <sheetFormatPr defaultColWidth="0" defaultRowHeight="14.25" zeroHeight="1" x14ac:dyDescent="0.45"/>
  <cols>
    <col min="1" max="1" width="3.53125" customWidth="1"/>
    <col min="2" max="2" width="14.59765625" bestFit="1" customWidth="1"/>
    <col min="3" max="3" width="10.1328125" bestFit="1" customWidth="1"/>
    <col min="4" max="4" width="14.59765625" bestFit="1" customWidth="1"/>
    <col min="5" max="5" width="15.9296875" bestFit="1" customWidth="1"/>
    <col min="6" max="6" width="14.59765625" bestFit="1" customWidth="1"/>
    <col min="7" max="7" width="15.9296875" bestFit="1" customWidth="1"/>
    <col min="8" max="8" width="14.59765625" bestFit="1" customWidth="1"/>
    <col min="9" max="9" width="15.9296875" bestFit="1" customWidth="1"/>
    <col min="10" max="10" width="3.53125" customWidth="1"/>
    <col min="11" max="16384" width="9.06640625" hidden="1"/>
  </cols>
  <sheetData>
    <row r="1" spans="2:9" x14ac:dyDescent="0.45"/>
    <row r="2" spans="2:9" x14ac:dyDescent="0.45">
      <c r="B2" s="1" t="s">
        <v>22</v>
      </c>
    </row>
    <row r="3" spans="2:9" x14ac:dyDescent="0.45"/>
    <row r="4" spans="2:9" x14ac:dyDescent="0.45">
      <c r="B4" s="15" t="s">
        <v>1</v>
      </c>
      <c r="C4" s="16" t="s">
        <v>0</v>
      </c>
      <c r="D4" s="15" t="s">
        <v>15</v>
      </c>
      <c r="E4" s="16" t="s">
        <v>3</v>
      </c>
      <c r="F4" s="15" t="s">
        <v>16</v>
      </c>
      <c r="G4" s="16" t="s">
        <v>4</v>
      </c>
      <c r="H4" s="15" t="s">
        <v>17</v>
      </c>
      <c r="I4" s="16" t="s">
        <v>5</v>
      </c>
    </row>
    <row r="5" spans="2:9" x14ac:dyDescent="0.45">
      <c r="B5" s="2" t="s">
        <v>2</v>
      </c>
      <c r="C5" s="17">
        <v>400</v>
      </c>
      <c r="D5" s="18">
        <v>100000</v>
      </c>
      <c r="E5" s="19">
        <f>MIN($D$5,$F$5,$H$5)/D5*$C$5</f>
        <v>400</v>
      </c>
      <c r="F5" s="18">
        <v>140000</v>
      </c>
      <c r="G5" s="19">
        <f>MIN($D$5,$F$5,$H$5)/F5*$C$5</f>
        <v>285.71428571428572</v>
      </c>
      <c r="H5" s="18">
        <v>180000</v>
      </c>
      <c r="I5" s="19">
        <f>MIN($D$5,$F$5,$H$5)/H5*$C$5</f>
        <v>222.22222222222223</v>
      </c>
    </row>
    <row r="6" spans="2:9" x14ac:dyDescent="0.45">
      <c r="B6" s="12" t="s">
        <v>19</v>
      </c>
      <c r="C6" s="20"/>
      <c r="D6" s="21"/>
      <c r="E6" s="13">
        <f>E5</f>
        <v>400</v>
      </c>
      <c r="F6" s="14"/>
      <c r="G6" s="13">
        <f t="shared" ref="G6:I6" si="0">G5</f>
        <v>285.71428571428572</v>
      </c>
      <c r="H6" s="14"/>
      <c r="I6" s="13">
        <f t="shared" si="0"/>
        <v>222.22222222222223</v>
      </c>
    </row>
    <row r="7" spans="2:9" x14ac:dyDescent="0.45">
      <c r="B7" s="2" t="s">
        <v>10</v>
      </c>
      <c r="C7" s="17">
        <v>170</v>
      </c>
      <c r="D7" s="22"/>
      <c r="E7" s="19"/>
      <c r="F7" s="22"/>
      <c r="G7" s="19"/>
      <c r="H7" s="22"/>
      <c r="I7" s="19"/>
    </row>
    <row r="8" spans="2:9" x14ac:dyDescent="0.45">
      <c r="B8" s="5" t="s">
        <v>6</v>
      </c>
      <c r="C8" s="6">
        <v>50</v>
      </c>
      <c r="D8" s="28">
        <v>2</v>
      </c>
      <c r="E8" s="10">
        <f>IF(D8=0,0%*$C8,IF(D8=1,33.33%*$C8,IF(D8=2,66.66%*$C8,$C8)))</f>
        <v>33.33</v>
      </c>
      <c r="F8" s="28">
        <v>3</v>
      </c>
      <c r="G8" s="10">
        <f>IF(F8=0,0%*$C8,IF(F8=1,33.33%*$C8,IF(F8=2,66.66%*$C8,$C8)))</f>
        <v>50</v>
      </c>
      <c r="H8" s="28">
        <v>2</v>
      </c>
      <c r="I8" s="10">
        <f>IF(H8=0,0%*$C8,IF(H8=1,33.33%*$C8,IF(H8=2,66.66%*$C8,$C8)))</f>
        <v>33.33</v>
      </c>
    </row>
    <row r="9" spans="2:9" x14ac:dyDescent="0.45">
      <c r="B9" s="5" t="s">
        <v>7</v>
      </c>
      <c r="C9" s="6">
        <v>50</v>
      </c>
      <c r="D9" s="28">
        <v>3</v>
      </c>
      <c r="E9" s="10">
        <f>IF(D9=0,0%*$C9,IF(D9=1,33.33%*$C9,IF(D9=2,66.66%*$C9,$C9)))</f>
        <v>50</v>
      </c>
      <c r="F9" s="28">
        <v>3</v>
      </c>
      <c r="G9" s="10">
        <f>IF(F9=0,0%*$C9,IF(F9=1,33.33%*$C9,IF(F9=2,66.66%*$C9,$C9)))</f>
        <v>50</v>
      </c>
      <c r="H9" s="28">
        <v>3</v>
      </c>
      <c r="I9" s="10">
        <f>IF(H9=0,0%*$C9,IF(H9=1,33.33%*$C9,IF(H9=2,66.66%*$C9,$C9)))</f>
        <v>50</v>
      </c>
    </row>
    <row r="10" spans="2:9" x14ac:dyDescent="0.45">
      <c r="B10" s="5" t="s">
        <v>8</v>
      </c>
      <c r="C10" s="6">
        <v>70</v>
      </c>
      <c r="D10" s="28">
        <v>2</v>
      </c>
      <c r="E10" s="10">
        <f>IF(D10=0,0%*$C10,IF(D10=1,33.33%*$C10,IF(D10=2,66.66%*$C10,$C10)))</f>
        <v>46.661999999999999</v>
      </c>
      <c r="F10" s="28">
        <v>2</v>
      </c>
      <c r="G10" s="10">
        <f>IF(F10=0,0%*$C10,IF(F10=1,33.33%*$C10,IF(F10=2,66.66%*$C10,$C10)))</f>
        <v>46.661999999999999</v>
      </c>
      <c r="H10" s="28">
        <v>3</v>
      </c>
      <c r="I10" s="10">
        <f>IF(H10=0,0%*$C10,IF(H10=1,33.33%*$C10,IF(H10=2,66.66%*$C10,$C10)))</f>
        <v>70</v>
      </c>
    </row>
    <row r="11" spans="2:9" x14ac:dyDescent="0.45">
      <c r="B11" s="3" t="s">
        <v>11</v>
      </c>
      <c r="C11" s="4">
        <v>120</v>
      </c>
      <c r="D11" s="28"/>
      <c r="E11" s="10"/>
      <c r="F11" s="28"/>
      <c r="G11" s="10"/>
      <c r="H11" s="28"/>
      <c r="I11" s="10"/>
    </row>
    <row r="12" spans="2:9" x14ac:dyDescent="0.45">
      <c r="B12" s="5" t="s">
        <v>6</v>
      </c>
      <c r="C12" s="6">
        <v>70</v>
      </c>
      <c r="D12" s="28">
        <v>2</v>
      </c>
      <c r="E12" s="10">
        <f>IF(D12=0,0%*$C12,IF(D12=1,33.33%*$C12,IF(D12=2,66.66%*$C12,$C12)))</f>
        <v>46.661999999999999</v>
      </c>
      <c r="F12" s="28">
        <v>3</v>
      </c>
      <c r="G12" s="10">
        <f>IF(F12=0,0%*$C12,IF(F12=1,33.33%*$C12,IF(F12=2,66.66%*$C12,$C12)))</f>
        <v>70</v>
      </c>
      <c r="H12" s="28">
        <v>3</v>
      </c>
      <c r="I12" s="10">
        <f>IF(H12=0,0%*$C12,IF(H12=1,33.33%*$C12,IF(H12=2,66.66%*$C12,$C12)))</f>
        <v>70</v>
      </c>
    </row>
    <row r="13" spans="2:9" x14ac:dyDescent="0.45">
      <c r="B13" s="5" t="s">
        <v>7</v>
      </c>
      <c r="C13" s="6">
        <v>50</v>
      </c>
      <c r="D13" s="28">
        <v>1</v>
      </c>
      <c r="E13" s="10">
        <f>IF(D13=0,0%*$C13,IF(D13=1,33.33%*$C13,IF(D13=2,66.66%*$C13,$C13)))</f>
        <v>16.664999999999999</v>
      </c>
      <c r="F13" s="28">
        <v>1</v>
      </c>
      <c r="G13" s="10">
        <f>IF(F13=0,0%*$C13,IF(F13=1,33.33%*$C13,IF(F13=2,66.66%*$C13,$C13)))</f>
        <v>16.664999999999999</v>
      </c>
      <c r="H13" s="28">
        <v>2</v>
      </c>
      <c r="I13" s="10">
        <f>IF(H13=0,0%*$C13,IF(H13=1,33.33%*$C13,IF(H13=2,66.66%*$C13,$C13)))</f>
        <v>33.33</v>
      </c>
    </row>
    <row r="14" spans="2:9" x14ac:dyDescent="0.45">
      <c r="B14" s="3" t="s">
        <v>12</v>
      </c>
      <c r="C14" s="4">
        <v>140</v>
      </c>
      <c r="D14" s="28"/>
      <c r="E14" s="10"/>
      <c r="F14" s="28"/>
      <c r="G14" s="10"/>
      <c r="H14" s="28"/>
      <c r="I14" s="10"/>
    </row>
    <row r="15" spans="2:9" x14ac:dyDescent="0.45">
      <c r="B15" s="5" t="s">
        <v>6</v>
      </c>
      <c r="C15" s="6">
        <v>40</v>
      </c>
      <c r="D15" s="28">
        <v>1</v>
      </c>
      <c r="E15" s="10">
        <f>IF(D15=0,0%*$C15,IF(D15=1,33.33%*$C15,IF(D15=2,66.66%*$C15,$C15)))</f>
        <v>13.331999999999999</v>
      </c>
      <c r="F15" s="28">
        <v>2</v>
      </c>
      <c r="G15" s="10">
        <f>IF(F15=0,0%*$C15,IF(F15=1,33.33%*$C15,IF(F15=2,66.66%*$C15,$C15)))</f>
        <v>26.663999999999998</v>
      </c>
      <c r="H15" s="28">
        <v>3</v>
      </c>
      <c r="I15" s="10">
        <f>IF(H15=0,0%*$C15,IF(H15=1,33.33%*$C15,IF(H15=2,66.66%*$C15,$C15)))</f>
        <v>40</v>
      </c>
    </row>
    <row r="16" spans="2:9" x14ac:dyDescent="0.45">
      <c r="B16" s="5" t="s">
        <v>7</v>
      </c>
      <c r="C16" s="6">
        <v>40</v>
      </c>
      <c r="D16" s="28">
        <v>1</v>
      </c>
      <c r="E16" s="10">
        <f>IF(D16=0,0%*$C16,IF(D16=1,33.33%*$C16,IF(D16=2,66.66%*$C16,$C16)))</f>
        <v>13.331999999999999</v>
      </c>
      <c r="F16" s="28">
        <v>2</v>
      </c>
      <c r="G16" s="10">
        <f>IF(F16=0,0%*$C16,IF(F16=1,33.33%*$C16,IF(F16=2,66.66%*$C16,$C16)))</f>
        <v>26.663999999999998</v>
      </c>
      <c r="H16" s="28">
        <v>3</v>
      </c>
      <c r="I16" s="10">
        <f>IF(H16=0,0%*$C16,IF(H16=1,33.33%*$C16,IF(H16=2,66.66%*$C16,$C16)))</f>
        <v>40</v>
      </c>
    </row>
    <row r="17" spans="2:9" x14ac:dyDescent="0.45">
      <c r="B17" s="5" t="s">
        <v>8</v>
      </c>
      <c r="C17" s="6">
        <v>30</v>
      </c>
      <c r="D17" s="28">
        <v>2</v>
      </c>
      <c r="E17" s="10">
        <f>IF(D17=0,0%*$C17,IF(D17=1,33.33%*$C17,IF(D17=2,66.66%*$C17,$C17)))</f>
        <v>19.997999999999998</v>
      </c>
      <c r="F17" s="28">
        <v>2</v>
      </c>
      <c r="G17" s="10">
        <f>IF(F17=0,0%*$C17,IF(F17=1,33.33%*$C17,IF(F17=2,66.66%*$C17,$C17)))</f>
        <v>19.997999999999998</v>
      </c>
      <c r="H17" s="28">
        <v>2</v>
      </c>
      <c r="I17" s="10">
        <f>IF(H17=0,0%*$C17,IF(H17=1,33.33%*$C17,IF(H17=2,66.66%*$C17,$C17)))</f>
        <v>19.997999999999998</v>
      </c>
    </row>
    <row r="18" spans="2:9" x14ac:dyDescent="0.45">
      <c r="B18" s="5" t="s">
        <v>9</v>
      </c>
      <c r="C18" s="6">
        <v>30</v>
      </c>
      <c r="D18" s="28">
        <v>1</v>
      </c>
      <c r="E18" s="10">
        <f>IF(D18=0,0%*$C18,IF(D18=1,33.33%*$C18,IF(D18=2,66.66%*$C18,$C18)))</f>
        <v>9.9989999999999988</v>
      </c>
      <c r="F18" s="28">
        <v>1</v>
      </c>
      <c r="G18" s="10">
        <f>IF(F18=0,0%*$C18,IF(F18=1,33.33%*$C18,IF(F18=2,66.66%*$C18,$C18)))</f>
        <v>9.9989999999999988</v>
      </c>
      <c r="H18" s="28">
        <v>2</v>
      </c>
      <c r="I18" s="10">
        <f>IF(H18=0,0%*$C18,IF(H18=1,33.33%*$C18,IF(H18=2,66.66%*$C18,$C18)))</f>
        <v>19.997999999999998</v>
      </c>
    </row>
    <row r="19" spans="2:9" x14ac:dyDescent="0.45">
      <c r="B19" s="3" t="s">
        <v>13</v>
      </c>
      <c r="C19" s="4">
        <v>90</v>
      </c>
      <c r="D19" s="28"/>
      <c r="E19" s="10"/>
      <c r="F19" s="28"/>
      <c r="G19" s="10"/>
      <c r="H19" s="28"/>
      <c r="I19" s="10"/>
    </row>
    <row r="20" spans="2:9" x14ac:dyDescent="0.45">
      <c r="B20" s="5" t="s">
        <v>6</v>
      </c>
      <c r="C20" s="6">
        <v>50</v>
      </c>
      <c r="D20" s="28">
        <v>2</v>
      </c>
      <c r="E20" s="10">
        <f>IF(D20=0,0%*$C20,IF(D20=1,33.33%*$C20,IF(D20=2,66.66%*$C20,$C20)))</f>
        <v>33.33</v>
      </c>
      <c r="F20" s="28">
        <v>1</v>
      </c>
      <c r="G20" s="10">
        <f>IF(F20=0,0%*$C20,IF(F20=1,33.33%*$C20,IF(F20=2,66.66%*$C20,$C20)))</f>
        <v>16.664999999999999</v>
      </c>
      <c r="H20" s="28">
        <v>2</v>
      </c>
      <c r="I20" s="10">
        <f>IF(H20=0,0%*$C20,IF(H20=1,33.33%*$C20,IF(H20=2,66.66%*$C20,$C20)))</f>
        <v>33.33</v>
      </c>
    </row>
    <row r="21" spans="2:9" x14ac:dyDescent="0.45">
      <c r="B21" s="5" t="s">
        <v>7</v>
      </c>
      <c r="C21" s="6">
        <v>40</v>
      </c>
      <c r="D21" s="28">
        <v>1</v>
      </c>
      <c r="E21" s="10">
        <f>IF(D21=0,0%*$C21,IF(D21=1,33.33%*$C21,IF(D21=2,66.66%*$C21,$C21)))</f>
        <v>13.331999999999999</v>
      </c>
      <c r="F21" s="28">
        <v>1</v>
      </c>
      <c r="G21" s="10">
        <f>IF(F21=0,0%*$C21,IF(F21=1,33.33%*$C21,IF(F21=2,66.66%*$C21,$C21)))</f>
        <v>13.331999999999999</v>
      </c>
      <c r="H21" s="28">
        <v>2</v>
      </c>
      <c r="I21" s="10">
        <f>IF(H21=0,0%*$C21,IF(H21=1,33.33%*$C21,IF(H21=2,66.66%*$C21,$C21)))</f>
        <v>26.663999999999998</v>
      </c>
    </row>
    <row r="22" spans="2:9" x14ac:dyDescent="0.45">
      <c r="B22" s="3" t="s">
        <v>14</v>
      </c>
      <c r="C22" s="4">
        <v>80</v>
      </c>
      <c r="D22" s="28"/>
      <c r="E22" s="10"/>
      <c r="F22" s="28"/>
      <c r="G22" s="10"/>
      <c r="H22" s="28"/>
      <c r="I22" s="10"/>
    </row>
    <row r="23" spans="2:9" x14ac:dyDescent="0.45">
      <c r="B23" s="5" t="s">
        <v>6</v>
      </c>
      <c r="C23" s="6">
        <v>30</v>
      </c>
      <c r="D23" s="28">
        <v>3</v>
      </c>
      <c r="E23" s="10">
        <f>IF(D23=0,0%*$C23,IF(D23=1,33.33%*$C23,IF(D23=2,66.66%*$C23,$C23)))</f>
        <v>30</v>
      </c>
      <c r="F23" s="28">
        <v>2</v>
      </c>
      <c r="G23" s="10">
        <f>IF(F23=0,0%*$C23,IF(F23=1,33.33%*$C23,IF(F23=2,66.66%*$C23,$C23)))</f>
        <v>19.997999999999998</v>
      </c>
      <c r="H23" s="28">
        <v>3</v>
      </c>
      <c r="I23" s="10">
        <f>IF(H23=0,0%*$C23,IF(H23=1,33.33%*$C23,IF(H23=2,66.66%*$C23,$C23)))</f>
        <v>30</v>
      </c>
    </row>
    <row r="24" spans="2:9" x14ac:dyDescent="0.45">
      <c r="B24" s="5" t="s">
        <v>7</v>
      </c>
      <c r="C24" s="6">
        <v>25</v>
      </c>
      <c r="D24" s="28">
        <v>1</v>
      </c>
      <c r="E24" s="10">
        <f>IF(D24=0,0%*$C24,IF(D24=1,33.33%*$C24,IF(D24=2,66.66%*$C24,$C24)))</f>
        <v>8.3324999999999996</v>
      </c>
      <c r="F24" s="28">
        <v>1</v>
      </c>
      <c r="G24" s="10">
        <f>IF(F24=0,0%*$C24,IF(F24=1,33.33%*$C24,IF(F24=2,66.66%*$C24,$C24)))</f>
        <v>8.3324999999999996</v>
      </c>
      <c r="H24" s="28">
        <v>2</v>
      </c>
      <c r="I24" s="10">
        <f>IF(H24=0,0%*$C24,IF(H24=1,33.33%*$C24,IF(H24=2,66.66%*$C24,$C24)))</f>
        <v>16.664999999999999</v>
      </c>
    </row>
    <row r="25" spans="2:9" x14ac:dyDescent="0.45">
      <c r="B25" s="5" t="s">
        <v>8</v>
      </c>
      <c r="C25" s="6">
        <v>25</v>
      </c>
      <c r="D25" s="28">
        <v>1</v>
      </c>
      <c r="E25" s="10">
        <f>IF(D25=0,0%*$C25,IF(D25=1,33.33%*$C25,IF(D25=2,66.66%*$C25,$C25)))</f>
        <v>8.3324999999999996</v>
      </c>
      <c r="F25" s="28">
        <v>2</v>
      </c>
      <c r="G25" s="10">
        <f>IF(F25=0,0%*$C25,IF(F25=1,33.33%*$C25,IF(F25=2,66.66%*$C25,$C25)))</f>
        <v>16.664999999999999</v>
      </c>
      <c r="H25" s="28">
        <v>2</v>
      </c>
      <c r="I25" s="10">
        <f>IF(H25=0,0%*$C25,IF(H25=1,33.33%*$C25,IF(H25=2,66.66%*$C25,$C25)))</f>
        <v>16.664999999999999</v>
      </c>
    </row>
    <row r="26" spans="2:9" x14ac:dyDescent="0.45">
      <c r="B26" s="8" t="s">
        <v>18</v>
      </c>
      <c r="C26" s="9">
        <f>SUM(C8:C10,C12:C13,C15:C18,C20:C21,C23:C25)</f>
        <v>600</v>
      </c>
      <c r="D26" s="12"/>
      <c r="E26" s="13">
        <f>SUM(E8:E25)</f>
        <v>343.3069999999999</v>
      </c>
      <c r="F26" s="14"/>
      <c r="G26" s="13">
        <f t="shared" ref="G26:I26" si="1">SUM(G8:G25)</f>
        <v>391.64449999999999</v>
      </c>
      <c r="H26" s="14"/>
      <c r="I26" s="13">
        <f t="shared" si="1"/>
        <v>499.97999999999996</v>
      </c>
    </row>
    <row r="27" spans="2:9" x14ac:dyDescent="0.45">
      <c r="B27" s="7" t="s">
        <v>20</v>
      </c>
      <c r="C27" s="6"/>
      <c r="D27" s="3"/>
      <c r="E27" s="10">
        <f>E26/MAX($E$26,$G$26,$I$26)*$C$26</f>
        <v>411.98487939517571</v>
      </c>
      <c r="F27" s="11"/>
      <c r="G27" s="10">
        <f>G26/MAX($E$26,$G$26,$I$26)*$C$26</f>
        <v>469.99219968798758</v>
      </c>
      <c r="H27" s="11"/>
      <c r="I27" s="10">
        <f>I26/MAX($E$26,$G$26,$I$26)*$C$26</f>
        <v>600</v>
      </c>
    </row>
    <row r="28" spans="2:9" x14ac:dyDescent="0.45">
      <c r="B28" s="23" t="s">
        <v>21</v>
      </c>
      <c r="C28" s="24"/>
      <c r="D28" s="25"/>
      <c r="E28" s="26">
        <f>E5+E27</f>
        <v>811.98487939517577</v>
      </c>
      <c r="F28" s="27"/>
      <c r="G28" s="26">
        <f t="shared" ref="G28:I28" si="2">G5+G27</f>
        <v>755.7064854022733</v>
      </c>
      <c r="H28" s="27"/>
      <c r="I28" s="26">
        <f t="shared" si="2"/>
        <v>822.22222222222217</v>
      </c>
    </row>
    <row r="29" spans="2:9" x14ac:dyDescent="0.45"/>
  </sheetData>
  <conditionalFormatting sqref="B28:I28">
    <cfRule type="top10" dxfId="0" priority="1" rank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686DA6B960C04CAF4CB83D5E322E96" ma:contentTypeVersion="14" ma:contentTypeDescription="Een nieuw document maken." ma:contentTypeScope="" ma:versionID="fdac2306d5519b1a38aa913091211277">
  <xsd:schema xmlns:xsd="http://www.w3.org/2001/XMLSchema" xmlns:xs="http://www.w3.org/2001/XMLSchema" xmlns:p="http://schemas.microsoft.com/office/2006/metadata/properties" xmlns:ns2="0a7bddb3-1b52-406e-be64-d1fba7647809" xmlns:ns3="19bd7da0-aecf-4586-9216-4f171b8b4c93" targetNamespace="http://schemas.microsoft.com/office/2006/metadata/properties" ma:root="true" ma:fieldsID="ec8545aae4127e37b096de309d2e6283" ns2:_="" ns3:_="">
    <xsd:import namespace="0a7bddb3-1b52-406e-be64-d1fba7647809"/>
    <xsd:import namespace="19bd7da0-aecf-4586-9216-4f171b8b4c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7bddb3-1b52-406e-be64-d1fba76478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0e5ce9d9-975e-485d-91d7-9f3ac49512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bd7da0-aecf-4586-9216-4f171b8b4c93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9745283c-96e4-486f-b048-34e9a818f4be}" ma:internalName="TaxCatchAll" ma:showField="CatchAllData" ma:web="19bd7da0-aecf-4586-9216-4f171b8b4c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a7bddb3-1b52-406e-be64-d1fba7647809">
      <Terms xmlns="http://schemas.microsoft.com/office/infopath/2007/PartnerControls"/>
    </lcf76f155ced4ddcb4097134ff3c332f>
    <TaxCatchAll xmlns="19bd7da0-aecf-4586-9216-4f171b8b4c93" xsi:nil="true"/>
  </documentManagement>
</p:properties>
</file>

<file path=customXml/itemProps1.xml><?xml version="1.0" encoding="utf-8"?>
<ds:datastoreItem xmlns:ds="http://schemas.openxmlformats.org/officeDocument/2006/customXml" ds:itemID="{390E6C5F-3CA8-4591-A1E3-44E9ACBB7104}"/>
</file>

<file path=customXml/itemProps2.xml><?xml version="1.0" encoding="utf-8"?>
<ds:datastoreItem xmlns:ds="http://schemas.openxmlformats.org/officeDocument/2006/customXml" ds:itemID="{5FC15952-C175-4263-BF82-3D397A5A077E}"/>
</file>

<file path=customXml/itemProps3.xml><?xml version="1.0" encoding="utf-8"?>
<ds:datastoreItem xmlns:ds="http://schemas.openxmlformats.org/officeDocument/2006/customXml" ds:itemID="{A26E9A47-D00F-4A93-91CC-4D3257836B3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Voorbeeldberekening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Arie Pijp</dc:creator>
  <cp:lastModifiedBy>Arie Pijp</cp:lastModifiedBy>
  <dcterms:created xsi:type="dcterms:W3CDTF">2023-11-07T21:56:27Z</dcterms:created>
  <dcterms:modified xsi:type="dcterms:W3CDTF">2023-11-07T22:35:11Z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0x010100F5686DA6B960C04CAF4CB83D5E322E96</vt:lpwstr>
  </property>
</Properties>
</file>