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Amos/Amos aanbesteding 2024/4. Publicatie documenten/"/>
    </mc:Choice>
  </mc:AlternateContent>
  <xr:revisionPtr revIDLastSave="0" documentId="14_{96CCDBDE-AC5B-4060-B514-15CC50F0D1C2}" xr6:coauthVersionLast="47" xr6:coauthVersionMax="47" xr10:uidLastSave="{00000000-0000-0000-0000-000000000000}"/>
  <bookViews>
    <workbookView xWindow="-108" yWindow="-108" windowWidth="23256" windowHeight="12456"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'10-Glasbewassing'!$A$12:$Z$101</definedName>
    <definedName name="_xlnm._FilterDatabase" localSheetId="1" hidden="1">'2-Kosten per locatie'!$A$11:$I$42</definedName>
    <definedName name="_xlnm._FilterDatabase" localSheetId="3" hidden="1">'4-Basis ruimtestaat'!$B$9:$U$2100</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locatie'!$A$3:$AA$41</definedName>
    <definedName name="_xlnm.Print_Area" localSheetId="3">'4-Basis ruimtestaat'!$B$3:$U$421</definedName>
    <definedName name="_xlnm.Print_Area" localSheetId="4">'5-Premies en opslagen'!$A$3:$E$55</definedName>
    <definedName name="_xlnm.Print_Area" localSheetId="5">'6-Opbouw uurtarief productie'!$A$1:$R$63</definedName>
    <definedName name="_xlnm.Print_Area" localSheetId="8">'9-Afroepprijs'!$A$3:$F$45</definedName>
    <definedName name="_xlnm.Print_Titles" localSheetId="9">'10-Glasbewassing'!$12:$12</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35" l="1"/>
  <c r="F59" i="35" s="1"/>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1221" i="2"/>
  <c r="R1222" i="2"/>
  <c r="R1223" i="2"/>
  <c r="R1224" i="2"/>
  <c r="R1225" i="2"/>
  <c r="R1226" i="2"/>
  <c r="R1227" i="2"/>
  <c r="R1228" i="2"/>
  <c r="R1229" i="2"/>
  <c r="R1230" i="2"/>
  <c r="R1231" i="2"/>
  <c r="R1232" i="2"/>
  <c r="R1233" i="2"/>
  <c r="R1234" i="2"/>
  <c r="R1235" i="2"/>
  <c r="R1236" i="2"/>
  <c r="R1237" i="2"/>
  <c r="R1238" i="2"/>
  <c r="R1239" i="2"/>
  <c r="R1240" i="2"/>
  <c r="R1241" i="2"/>
  <c r="R1242" i="2"/>
  <c r="R1243" i="2"/>
  <c r="R1244" i="2"/>
  <c r="R1245" i="2"/>
  <c r="R1246" i="2"/>
  <c r="R1247" i="2"/>
  <c r="R1248" i="2"/>
  <c r="R1249" i="2"/>
  <c r="R1250" i="2"/>
  <c r="R1251" i="2"/>
  <c r="R1252" i="2"/>
  <c r="R1253" i="2"/>
  <c r="R1254" i="2"/>
  <c r="R1255" i="2"/>
  <c r="R1256" i="2"/>
  <c r="R1257" i="2"/>
  <c r="R1258" i="2"/>
  <c r="R1259" i="2"/>
  <c r="R1260" i="2"/>
  <c r="R1261" i="2"/>
  <c r="R1262" i="2"/>
  <c r="R1263" i="2"/>
  <c r="R1264" i="2"/>
  <c r="R1265" i="2"/>
  <c r="R1266" i="2"/>
  <c r="R1267" i="2"/>
  <c r="R1268" i="2"/>
  <c r="R1269" i="2"/>
  <c r="R1270" i="2"/>
  <c r="R1271" i="2"/>
  <c r="R1272" i="2"/>
  <c r="R1273" i="2"/>
  <c r="R1274" i="2"/>
  <c r="R1275" i="2"/>
  <c r="R1276" i="2"/>
  <c r="R1277" i="2"/>
  <c r="R1278" i="2"/>
  <c r="R1279" i="2"/>
  <c r="R1280" i="2"/>
  <c r="R1281" i="2"/>
  <c r="R1282" i="2"/>
  <c r="R1283" i="2"/>
  <c r="R1284" i="2"/>
  <c r="R1285" i="2"/>
  <c r="R1286" i="2"/>
  <c r="R1287" i="2"/>
  <c r="R1288" i="2"/>
  <c r="R1289" i="2"/>
  <c r="R1290" i="2"/>
  <c r="R1291" i="2"/>
  <c r="R1292" i="2"/>
  <c r="R1293" i="2"/>
  <c r="R1294" i="2"/>
  <c r="R1295" i="2"/>
  <c r="R1296" i="2"/>
  <c r="R1297" i="2"/>
  <c r="R1298" i="2"/>
  <c r="R1299" i="2"/>
  <c r="R1300" i="2"/>
  <c r="R1301" i="2"/>
  <c r="R1302" i="2"/>
  <c r="R1303" i="2"/>
  <c r="R1304" i="2"/>
  <c r="R1305" i="2"/>
  <c r="R1306" i="2"/>
  <c r="R1307" i="2"/>
  <c r="R1308" i="2"/>
  <c r="R1309" i="2"/>
  <c r="R1310" i="2"/>
  <c r="R1311" i="2"/>
  <c r="R1312" i="2"/>
  <c r="R1313" i="2"/>
  <c r="R1314" i="2"/>
  <c r="R1315" i="2"/>
  <c r="R1316" i="2"/>
  <c r="R1317" i="2"/>
  <c r="R1318" i="2"/>
  <c r="R1319" i="2"/>
  <c r="R1320" i="2"/>
  <c r="R1321" i="2"/>
  <c r="R1322" i="2"/>
  <c r="R1323" i="2"/>
  <c r="R1324" i="2"/>
  <c r="R1325" i="2"/>
  <c r="R1326" i="2"/>
  <c r="R1327" i="2"/>
  <c r="R1328" i="2"/>
  <c r="R1329" i="2"/>
  <c r="R1330" i="2"/>
  <c r="R1331" i="2"/>
  <c r="R1332" i="2"/>
  <c r="R1333" i="2"/>
  <c r="R1334" i="2"/>
  <c r="R1335" i="2"/>
  <c r="R1336" i="2"/>
  <c r="R1337" i="2"/>
  <c r="R1338" i="2"/>
  <c r="R1339" i="2"/>
  <c r="R1340" i="2"/>
  <c r="R1341" i="2"/>
  <c r="R1342" i="2"/>
  <c r="R1343" i="2"/>
  <c r="R1344" i="2"/>
  <c r="R1345" i="2"/>
  <c r="R1346" i="2"/>
  <c r="R1347" i="2"/>
  <c r="R1348" i="2"/>
  <c r="R1349" i="2"/>
  <c r="R1350" i="2"/>
  <c r="R1351" i="2"/>
  <c r="R1352" i="2"/>
  <c r="R1353" i="2"/>
  <c r="R1354" i="2"/>
  <c r="R1355" i="2"/>
  <c r="R1356" i="2"/>
  <c r="R1357" i="2"/>
  <c r="R1358" i="2"/>
  <c r="R1359" i="2"/>
  <c r="R1360" i="2"/>
  <c r="R1361" i="2"/>
  <c r="R1362" i="2"/>
  <c r="R1363" i="2"/>
  <c r="R1364" i="2"/>
  <c r="R1365" i="2"/>
  <c r="R1366" i="2"/>
  <c r="R1367" i="2"/>
  <c r="R1368" i="2"/>
  <c r="R1369" i="2"/>
  <c r="R1370" i="2"/>
  <c r="R1371" i="2"/>
  <c r="R1372" i="2"/>
  <c r="R1373" i="2"/>
  <c r="R1374" i="2"/>
  <c r="R1375" i="2"/>
  <c r="R1376" i="2"/>
  <c r="R1377" i="2"/>
  <c r="R1378" i="2"/>
  <c r="R1379" i="2"/>
  <c r="R1380" i="2"/>
  <c r="R1381" i="2"/>
  <c r="R1382" i="2"/>
  <c r="R1383" i="2"/>
  <c r="R1384" i="2"/>
  <c r="R1385" i="2"/>
  <c r="R1386" i="2"/>
  <c r="R1387" i="2"/>
  <c r="R1388" i="2"/>
  <c r="R1389" i="2"/>
  <c r="R1390" i="2"/>
  <c r="R1391" i="2"/>
  <c r="R1392" i="2"/>
  <c r="R1393" i="2"/>
  <c r="R1394" i="2"/>
  <c r="R1395" i="2"/>
  <c r="R1396" i="2"/>
  <c r="R1397" i="2"/>
  <c r="R1398" i="2"/>
  <c r="R1399" i="2"/>
  <c r="R1400" i="2"/>
  <c r="R1401" i="2"/>
  <c r="R1402" i="2"/>
  <c r="R1403" i="2"/>
  <c r="R1404" i="2"/>
  <c r="R1405" i="2"/>
  <c r="R1406" i="2"/>
  <c r="R1407" i="2"/>
  <c r="R1408" i="2"/>
  <c r="R1409" i="2"/>
  <c r="R1410" i="2"/>
  <c r="R1411" i="2"/>
  <c r="R1412" i="2"/>
  <c r="R1413" i="2"/>
  <c r="R1414" i="2"/>
  <c r="R1415" i="2"/>
  <c r="R1416" i="2"/>
  <c r="R1417" i="2"/>
  <c r="R1418" i="2"/>
  <c r="R1419" i="2"/>
  <c r="R1420" i="2"/>
  <c r="R1421" i="2"/>
  <c r="R1422" i="2"/>
  <c r="R1423" i="2"/>
  <c r="R1424" i="2"/>
  <c r="R1425" i="2"/>
  <c r="R1426" i="2"/>
  <c r="R1427" i="2"/>
  <c r="R1428" i="2"/>
  <c r="R1429" i="2"/>
  <c r="R1430" i="2"/>
  <c r="R1431" i="2"/>
  <c r="R1432" i="2"/>
  <c r="R1433" i="2"/>
  <c r="R1434" i="2"/>
  <c r="R1435" i="2"/>
  <c r="R1436" i="2"/>
  <c r="R1437" i="2"/>
  <c r="R1438" i="2"/>
  <c r="R1439" i="2"/>
  <c r="R1440" i="2"/>
  <c r="R1441" i="2"/>
  <c r="R1442" i="2"/>
  <c r="R1443" i="2"/>
  <c r="R1444" i="2"/>
  <c r="R1445" i="2"/>
  <c r="R1446" i="2"/>
  <c r="R1447" i="2"/>
  <c r="R1448" i="2"/>
  <c r="R1449" i="2"/>
  <c r="R1450" i="2"/>
  <c r="R1451" i="2"/>
  <c r="R1452" i="2"/>
  <c r="R1453" i="2"/>
  <c r="R1454" i="2"/>
  <c r="R1455" i="2"/>
  <c r="R1456" i="2"/>
  <c r="R1457" i="2"/>
  <c r="R1458" i="2"/>
  <c r="R1459" i="2"/>
  <c r="R1460" i="2"/>
  <c r="R1461" i="2"/>
  <c r="R1462" i="2"/>
  <c r="R1463" i="2"/>
  <c r="R1464" i="2"/>
  <c r="R1465" i="2"/>
  <c r="R1466" i="2"/>
  <c r="R1467" i="2"/>
  <c r="R1468" i="2"/>
  <c r="R1469" i="2"/>
  <c r="R1470" i="2"/>
  <c r="R1471" i="2"/>
  <c r="R1472" i="2"/>
  <c r="R1473" i="2"/>
  <c r="R1474" i="2"/>
  <c r="R1475" i="2"/>
  <c r="R1476" i="2"/>
  <c r="R1477" i="2"/>
  <c r="R1478" i="2"/>
  <c r="R1479" i="2"/>
  <c r="R1480" i="2"/>
  <c r="R1481" i="2"/>
  <c r="R1482" i="2"/>
  <c r="R1483" i="2"/>
  <c r="R1484" i="2"/>
  <c r="R1485" i="2"/>
  <c r="R1486" i="2"/>
  <c r="R1487" i="2"/>
  <c r="R1488" i="2"/>
  <c r="R1489" i="2"/>
  <c r="R1490" i="2"/>
  <c r="R1491" i="2"/>
  <c r="R1492" i="2"/>
  <c r="R1493" i="2"/>
  <c r="R1494" i="2"/>
  <c r="R1495" i="2"/>
  <c r="R1496" i="2"/>
  <c r="R1497" i="2"/>
  <c r="R1498" i="2"/>
  <c r="R1499" i="2"/>
  <c r="R1500" i="2"/>
  <c r="R1501" i="2"/>
  <c r="R1502" i="2"/>
  <c r="R1503" i="2"/>
  <c r="R1504" i="2"/>
  <c r="R1505" i="2"/>
  <c r="R1506" i="2"/>
  <c r="R1507" i="2"/>
  <c r="R1508" i="2"/>
  <c r="R1509" i="2"/>
  <c r="R1510" i="2"/>
  <c r="R1511" i="2"/>
  <c r="R1512" i="2"/>
  <c r="R1513" i="2"/>
  <c r="R1514" i="2"/>
  <c r="R1515" i="2"/>
  <c r="R1516" i="2"/>
  <c r="R1517" i="2"/>
  <c r="R1518" i="2"/>
  <c r="R1519" i="2"/>
  <c r="R1520" i="2"/>
  <c r="R1521" i="2"/>
  <c r="R1522" i="2"/>
  <c r="R1523" i="2"/>
  <c r="R1524" i="2"/>
  <c r="R1525" i="2"/>
  <c r="R1526" i="2"/>
  <c r="R1527" i="2"/>
  <c r="R1528" i="2"/>
  <c r="R1529" i="2"/>
  <c r="R1530" i="2"/>
  <c r="R1531" i="2"/>
  <c r="R1532" i="2"/>
  <c r="R1533" i="2"/>
  <c r="R1534" i="2"/>
  <c r="R1535" i="2"/>
  <c r="R1536" i="2"/>
  <c r="R1537" i="2"/>
  <c r="R1538" i="2"/>
  <c r="R1539" i="2"/>
  <c r="R1540" i="2"/>
  <c r="R1541" i="2"/>
  <c r="R1542" i="2"/>
  <c r="R1543" i="2"/>
  <c r="R1544" i="2"/>
  <c r="R1545" i="2"/>
  <c r="R1546" i="2"/>
  <c r="R1547" i="2"/>
  <c r="R1548" i="2"/>
  <c r="R1549" i="2"/>
  <c r="R1550" i="2"/>
  <c r="R1551" i="2"/>
  <c r="R1552" i="2"/>
  <c r="R1553" i="2"/>
  <c r="R1554" i="2"/>
  <c r="R1555" i="2"/>
  <c r="R1556" i="2"/>
  <c r="R1557" i="2"/>
  <c r="R1558" i="2"/>
  <c r="R1559" i="2"/>
  <c r="R1560" i="2"/>
  <c r="R1561" i="2"/>
  <c r="R1562" i="2"/>
  <c r="R1563" i="2"/>
  <c r="R1564" i="2"/>
  <c r="R1565" i="2"/>
  <c r="R1566" i="2"/>
  <c r="R1567" i="2"/>
  <c r="R1568" i="2"/>
  <c r="R1569" i="2"/>
  <c r="R1570" i="2"/>
  <c r="R1571" i="2"/>
  <c r="R1572" i="2"/>
  <c r="R1573" i="2"/>
  <c r="R1574" i="2"/>
  <c r="R1575" i="2"/>
  <c r="R1576" i="2"/>
  <c r="R1577" i="2"/>
  <c r="R1578" i="2"/>
  <c r="R1579" i="2"/>
  <c r="R1580" i="2"/>
  <c r="R1581" i="2"/>
  <c r="R1582" i="2"/>
  <c r="R1583" i="2"/>
  <c r="R1584" i="2"/>
  <c r="R1585" i="2"/>
  <c r="R1586" i="2"/>
  <c r="R1587" i="2"/>
  <c r="R1588" i="2"/>
  <c r="R1589" i="2"/>
  <c r="R1590" i="2"/>
  <c r="R1591" i="2"/>
  <c r="R1592" i="2"/>
  <c r="R1593" i="2"/>
  <c r="R1594" i="2"/>
  <c r="R1595" i="2"/>
  <c r="R1596" i="2"/>
  <c r="R1597" i="2"/>
  <c r="R1598" i="2"/>
  <c r="R1599" i="2"/>
  <c r="R1600" i="2"/>
  <c r="R1601" i="2"/>
  <c r="R1602" i="2"/>
  <c r="R1603" i="2"/>
  <c r="R1604" i="2"/>
  <c r="R1605" i="2"/>
  <c r="R1606" i="2"/>
  <c r="R1607" i="2"/>
  <c r="R1608" i="2"/>
  <c r="R1609" i="2"/>
  <c r="R1610" i="2"/>
  <c r="R1611" i="2"/>
  <c r="R1612" i="2"/>
  <c r="R1613" i="2"/>
  <c r="R1614" i="2"/>
  <c r="R1615" i="2"/>
  <c r="R1616" i="2"/>
  <c r="R1617" i="2"/>
  <c r="R1618" i="2"/>
  <c r="R1619" i="2"/>
  <c r="R1620" i="2"/>
  <c r="R1621" i="2"/>
  <c r="R1622" i="2"/>
  <c r="R1623" i="2"/>
  <c r="R1624" i="2"/>
  <c r="R1625" i="2"/>
  <c r="R1626" i="2"/>
  <c r="R1627" i="2"/>
  <c r="R1628" i="2"/>
  <c r="R1629" i="2"/>
  <c r="R1630" i="2"/>
  <c r="R1631" i="2"/>
  <c r="R1632" i="2"/>
  <c r="R1633" i="2"/>
  <c r="R1634" i="2"/>
  <c r="R1635" i="2"/>
  <c r="R1636" i="2"/>
  <c r="R1637" i="2"/>
  <c r="R1638" i="2"/>
  <c r="R1639" i="2"/>
  <c r="R1640" i="2"/>
  <c r="R1641" i="2"/>
  <c r="R1642" i="2"/>
  <c r="R1643" i="2"/>
  <c r="R1644" i="2"/>
  <c r="R1645" i="2"/>
  <c r="R1646" i="2"/>
  <c r="R1647" i="2"/>
  <c r="R1648" i="2"/>
  <c r="R1649" i="2"/>
  <c r="R1650" i="2"/>
  <c r="R1651" i="2"/>
  <c r="R1652" i="2"/>
  <c r="R1653" i="2"/>
  <c r="R1654" i="2"/>
  <c r="R1655" i="2"/>
  <c r="R1656" i="2"/>
  <c r="R1657" i="2"/>
  <c r="R1658" i="2"/>
  <c r="R1659" i="2"/>
  <c r="R1660" i="2"/>
  <c r="R1661" i="2"/>
  <c r="R1662" i="2"/>
  <c r="R1663" i="2"/>
  <c r="R1664" i="2"/>
  <c r="R1665" i="2"/>
  <c r="R1666" i="2"/>
  <c r="R1667" i="2"/>
  <c r="R1668" i="2"/>
  <c r="R1669" i="2"/>
  <c r="R1670" i="2"/>
  <c r="R1671" i="2"/>
  <c r="R1672" i="2"/>
  <c r="R1673" i="2"/>
  <c r="R1674" i="2"/>
  <c r="R1675" i="2"/>
  <c r="R1676" i="2"/>
  <c r="R1677" i="2"/>
  <c r="R1678" i="2"/>
  <c r="R1679" i="2"/>
  <c r="R1680" i="2"/>
  <c r="R1681" i="2"/>
  <c r="R1682" i="2"/>
  <c r="R1683" i="2"/>
  <c r="R1684" i="2"/>
  <c r="R1685" i="2"/>
  <c r="R1686" i="2"/>
  <c r="R1687" i="2"/>
  <c r="R1688" i="2"/>
  <c r="R1689" i="2"/>
  <c r="R1690" i="2"/>
  <c r="R1691" i="2"/>
  <c r="R1692" i="2"/>
  <c r="R1693" i="2"/>
  <c r="R1694" i="2"/>
  <c r="R1695" i="2"/>
  <c r="R1696" i="2"/>
  <c r="R1697" i="2"/>
  <c r="R1698" i="2"/>
  <c r="R1699" i="2"/>
  <c r="R1700" i="2"/>
  <c r="R1701" i="2"/>
  <c r="R1702" i="2"/>
  <c r="R1703" i="2"/>
  <c r="R1704" i="2"/>
  <c r="R1705" i="2"/>
  <c r="R1706" i="2"/>
  <c r="R1707" i="2"/>
  <c r="R1708" i="2"/>
  <c r="R1709" i="2"/>
  <c r="R1710" i="2"/>
  <c r="R1711" i="2"/>
  <c r="R1712" i="2"/>
  <c r="R1713" i="2"/>
  <c r="R1714" i="2"/>
  <c r="R1715" i="2"/>
  <c r="R1716" i="2"/>
  <c r="R1717" i="2"/>
  <c r="R1718" i="2"/>
  <c r="R1719" i="2"/>
  <c r="R1720" i="2"/>
  <c r="R1721" i="2"/>
  <c r="R1722" i="2"/>
  <c r="R1723" i="2"/>
  <c r="R1724" i="2"/>
  <c r="R1725" i="2"/>
  <c r="R1726" i="2"/>
  <c r="R1727" i="2"/>
  <c r="R1728" i="2"/>
  <c r="R1729" i="2"/>
  <c r="R1730" i="2"/>
  <c r="R1731" i="2"/>
  <c r="R1732" i="2"/>
  <c r="R1733" i="2"/>
  <c r="R1734" i="2"/>
  <c r="R1735" i="2"/>
  <c r="R1736" i="2"/>
  <c r="R1737" i="2"/>
  <c r="R1738" i="2"/>
  <c r="R1739" i="2"/>
  <c r="R1740" i="2"/>
  <c r="R1741" i="2"/>
  <c r="R1742" i="2"/>
  <c r="R1743" i="2"/>
  <c r="R1744" i="2"/>
  <c r="R1745" i="2"/>
  <c r="R1746" i="2"/>
  <c r="R1747" i="2"/>
  <c r="R1748" i="2"/>
  <c r="R1749" i="2"/>
  <c r="R1750" i="2"/>
  <c r="R1751" i="2"/>
  <c r="R1752" i="2"/>
  <c r="R1753" i="2"/>
  <c r="R1754" i="2"/>
  <c r="R1755" i="2"/>
  <c r="R1756" i="2"/>
  <c r="R1757" i="2"/>
  <c r="R1758" i="2"/>
  <c r="R1759" i="2"/>
  <c r="R1760" i="2"/>
  <c r="R1761" i="2"/>
  <c r="R1762" i="2"/>
  <c r="R1763" i="2"/>
  <c r="R1764" i="2"/>
  <c r="R1765" i="2"/>
  <c r="R1766" i="2"/>
  <c r="R1767" i="2"/>
  <c r="R1768" i="2"/>
  <c r="R1769" i="2"/>
  <c r="R1770" i="2"/>
  <c r="R1771" i="2"/>
  <c r="R1772" i="2"/>
  <c r="R1773" i="2"/>
  <c r="R1774" i="2"/>
  <c r="R1775" i="2"/>
  <c r="R1776" i="2"/>
  <c r="R1777" i="2"/>
  <c r="R1778" i="2"/>
  <c r="R1779" i="2"/>
  <c r="R1780" i="2"/>
  <c r="R1781" i="2"/>
  <c r="R1782" i="2"/>
  <c r="R1783" i="2"/>
  <c r="R1784" i="2"/>
  <c r="R1785" i="2"/>
  <c r="R1786" i="2"/>
  <c r="R1787" i="2"/>
  <c r="R1788" i="2"/>
  <c r="R1789" i="2"/>
  <c r="R1790" i="2"/>
  <c r="R1791" i="2"/>
  <c r="R1792" i="2"/>
  <c r="R1793" i="2"/>
  <c r="R1794" i="2"/>
  <c r="R1795" i="2"/>
  <c r="R1796" i="2"/>
  <c r="R1797" i="2"/>
  <c r="R1798" i="2"/>
  <c r="R1799" i="2"/>
  <c r="R1800" i="2"/>
  <c r="R1801" i="2"/>
  <c r="R1802" i="2"/>
  <c r="R1803" i="2"/>
  <c r="R1804" i="2"/>
  <c r="R1805" i="2"/>
  <c r="R1806" i="2"/>
  <c r="R1807" i="2"/>
  <c r="R1808" i="2"/>
  <c r="R1809" i="2"/>
  <c r="R1810" i="2"/>
  <c r="R1811" i="2"/>
  <c r="R1812" i="2"/>
  <c r="R1813" i="2"/>
  <c r="R1814" i="2"/>
  <c r="R1815" i="2"/>
  <c r="R1816" i="2"/>
  <c r="R1817" i="2"/>
  <c r="R1818" i="2"/>
  <c r="R1819" i="2"/>
  <c r="R1820" i="2"/>
  <c r="R1821" i="2"/>
  <c r="R1822" i="2"/>
  <c r="R1823" i="2"/>
  <c r="R1824" i="2"/>
  <c r="R1825" i="2"/>
  <c r="R1826" i="2"/>
  <c r="R1827" i="2"/>
  <c r="R1828" i="2"/>
  <c r="R1829" i="2"/>
  <c r="R1830" i="2"/>
  <c r="R1831" i="2"/>
  <c r="R1832" i="2"/>
  <c r="R1833" i="2"/>
  <c r="R1834" i="2"/>
  <c r="R1835" i="2"/>
  <c r="R1836" i="2"/>
  <c r="R1837" i="2"/>
  <c r="R1838" i="2"/>
  <c r="R1839" i="2"/>
  <c r="R1840" i="2"/>
  <c r="R1841" i="2"/>
  <c r="R1842" i="2"/>
  <c r="R1843" i="2"/>
  <c r="R1844" i="2"/>
  <c r="R1845" i="2"/>
  <c r="R1846" i="2"/>
  <c r="R1847" i="2"/>
  <c r="R1848" i="2"/>
  <c r="R1849" i="2"/>
  <c r="R1850" i="2"/>
  <c r="R1851" i="2"/>
  <c r="R1852" i="2"/>
  <c r="R1853" i="2"/>
  <c r="R1854" i="2"/>
  <c r="R1855" i="2"/>
  <c r="R1856" i="2"/>
  <c r="R1857" i="2"/>
  <c r="R1858" i="2"/>
  <c r="R1859" i="2"/>
  <c r="R1860" i="2"/>
  <c r="R1861" i="2"/>
  <c r="R1862" i="2"/>
  <c r="R1863" i="2"/>
  <c r="R1864" i="2"/>
  <c r="R1865" i="2"/>
  <c r="R1866" i="2"/>
  <c r="R1867" i="2"/>
  <c r="R1868" i="2"/>
  <c r="R1869" i="2"/>
  <c r="R1870" i="2"/>
  <c r="R1871" i="2"/>
  <c r="R1872" i="2"/>
  <c r="R1873" i="2"/>
  <c r="R1874" i="2"/>
  <c r="R1875" i="2"/>
  <c r="R1876" i="2"/>
  <c r="R1877" i="2"/>
  <c r="R1878" i="2"/>
  <c r="R1879" i="2"/>
  <c r="R1880" i="2"/>
  <c r="R1881" i="2"/>
  <c r="R1882" i="2"/>
  <c r="R1883" i="2"/>
  <c r="R1884" i="2"/>
  <c r="R1885" i="2"/>
  <c r="R1886" i="2"/>
  <c r="R1887" i="2"/>
  <c r="R1888" i="2"/>
  <c r="R1889" i="2"/>
  <c r="R1890" i="2"/>
  <c r="R1891" i="2"/>
  <c r="R1892" i="2"/>
  <c r="R1893" i="2"/>
  <c r="R1894" i="2"/>
  <c r="R1895" i="2"/>
  <c r="R1896" i="2"/>
  <c r="R1897" i="2"/>
  <c r="R1898" i="2"/>
  <c r="R1899" i="2"/>
  <c r="R1900" i="2"/>
  <c r="R1901" i="2"/>
  <c r="R1902" i="2"/>
  <c r="R1903" i="2"/>
  <c r="R1904" i="2"/>
  <c r="R1905" i="2"/>
  <c r="R1906" i="2"/>
  <c r="R1907" i="2"/>
  <c r="R1908" i="2"/>
  <c r="R1909" i="2"/>
  <c r="R1910" i="2"/>
  <c r="R1911" i="2"/>
  <c r="R1912" i="2"/>
  <c r="R1913" i="2"/>
  <c r="R1914" i="2"/>
  <c r="R1915" i="2"/>
  <c r="R1916" i="2"/>
  <c r="R1917" i="2"/>
  <c r="R1918" i="2"/>
  <c r="R1919" i="2"/>
  <c r="R1920" i="2"/>
  <c r="R1921" i="2"/>
  <c r="R1922" i="2"/>
  <c r="R1923" i="2"/>
  <c r="R1924" i="2"/>
  <c r="R1925" i="2"/>
  <c r="R1926" i="2"/>
  <c r="R1927" i="2"/>
  <c r="R1928" i="2"/>
  <c r="R1929" i="2"/>
  <c r="R1930" i="2"/>
  <c r="R1931" i="2"/>
  <c r="R1932" i="2"/>
  <c r="R1933" i="2"/>
  <c r="R1934" i="2"/>
  <c r="R1935" i="2"/>
  <c r="R1936" i="2"/>
  <c r="R1937" i="2"/>
  <c r="R1938" i="2"/>
  <c r="R1939" i="2"/>
  <c r="R1940" i="2"/>
  <c r="R1941" i="2"/>
  <c r="R1942" i="2"/>
  <c r="R1943" i="2"/>
  <c r="R1944" i="2"/>
  <c r="R1945" i="2"/>
  <c r="R1946" i="2"/>
  <c r="R1947" i="2"/>
  <c r="R1948" i="2"/>
  <c r="R1949" i="2"/>
  <c r="R1950" i="2"/>
  <c r="R1951" i="2"/>
  <c r="R1952" i="2"/>
  <c r="R1953" i="2"/>
  <c r="R1954" i="2"/>
  <c r="R1955" i="2"/>
  <c r="R1956" i="2"/>
  <c r="R1957" i="2"/>
  <c r="R1958" i="2"/>
  <c r="R1959" i="2"/>
  <c r="R1960" i="2"/>
  <c r="R1961" i="2"/>
  <c r="R1962" i="2"/>
  <c r="R1963" i="2"/>
  <c r="R1964" i="2"/>
  <c r="R1965" i="2"/>
  <c r="R1966" i="2"/>
  <c r="R1967" i="2"/>
  <c r="R1968" i="2"/>
  <c r="R1969" i="2"/>
  <c r="R1970" i="2"/>
  <c r="R1971" i="2"/>
  <c r="R1972" i="2"/>
  <c r="R1973" i="2"/>
  <c r="R1974" i="2"/>
  <c r="R1975" i="2"/>
  <c r="R1976" i="2"/>
  <c r="R1977" i="2"/>
  <c r="R1978" i="2"/>
  <c r="R1979" i="2"/>
  <c r="R1980" i="2"/>
  <c r="R1981" i="2"/>
  <c r="R1982" i="2"/>
  <c r="R1983" i="2"/>
  <c r="R1984" i="2"/>
  <c r="R1985" i="2"/>
  <c r="R1986" i="2"/>
  <c r="R1987" i="2"/>
  <c r="R1988" i="2"/>
  <c r="R1989" i="2"/>
  <c r="R1990" i="2"/>
  <c r="R1991" i="2"/>
  <c r="R1992" i="2"/>
  <c r="R1993" i="2"/>
  <c r="R1994" i="2"/>
  <c r="R1995" i="2"/>
  <c r="R1996" i="2"/>
  <c r="R1997" i="2"/>
  <c r="R1998" i="2"/>
  <c r="R1999" i="2"/>
  <c r="R2000" i="2"/>
  <c r="R2001" i="2"/>
  <c r="R2002" i="2"/>
  <c r="R2003" i="2"/>
  <c r="R2004" i="2"/>
  <c r="R2005" i="2"/>
  <c r="R2006" i="2"/>
  <c r="R2007" i="2"/>
  <c r="R2008" i="2"/>
  <c r="R2009" i="2"/>
  <c r="R2010" i="2"/>
  <c r="R2011" i="2"/>
  <c r="R2012" i="2"/>
  <c r="R2013" i="2"/>
  <c r="R2014" i="2"/>
  <c r="R2015" i="2"/>
  <c r="R2016" i="2"/>
  <c r="R2017" i="2"/>
  <c r="R2018" i="2"/>
  <c r="R2019" i="2"/>
  <c r="R2020" i="2"/>
  <c r="R2021" i="2"/>
  <c r="R2022" i="2"/>
  <c r="R2023" i="2"/>
  <c r="R2024" i="2"/>
  <c r="R2025" i="2"/>
  <c r="R2026" i="2"/>
  <c r="R2027" i="2"/>
  <c r="R2028" i="2"/>
  <c r="R2029" i="2"/>
  <c r="R2030" i="2"/>
  <c r="R2031" i="2"/>
  <c r="R2032" i="2"/>
  <c r="R2033" i="2"/>
  <c r="R2034" i="2"/>
  <c r="R2035" i="2"/>
  <c r="R2036" i="2"/>
  <c r="R2037" i="2"/>
  <c r="R2038" i="2"/>
  <c r="R2039" i="2"/>
  <c r="R2040" i="2"/>
  <c r="R2041" i="2"/>
  <c r="R2042" i="2"/>
  <c r="R2043" i="2"/>
  <c r="R2044" i="2"/>
  <c r="R2045" i="2"/>
  <c r="R2046" i="2"/>
  <c r="R2047" i="2"/>
  <c r="R2048" i="2"/>
  <c r="R2049" i="2"/>
  <c r="R2050" i="2"/>
  <c r="R2051" i="2"/>
  <c r="R2052" i="2"/>
  <c r="R2053" i="2"/>
  <c r="R2054" i="2"/>
  <c r="R2055" i="2"/>
  <c r="R2056" i="2"/>
  <c r="R2057" i="2"/>
  <c r="R2058" i="2"/>
  <c r="R2059" i="2"/>
  <c r="R2060" i="2"/>
  <c r="R2061" i="2"/>
  <c r="R2062" i="2"/>
  <c r="R2063" i="2"/>
  <c r="R2064" i="2"/>
  <c r="R2065" i="2"/>
  <c r="R2066" i="2"/>
  <c r="R2067" i="2"/>
  <c r="R2068" i="2"/>
  <c r="R2069" i="2"/>
  <c r="R2070" i="2"/>
  <c r="R2071" i="2"/>
  <c r="R2072" i="2"/>
  <c r="R2073" i="2"/>
  <c r="R2074" i="2"/>
  <c r="R2075" i="2"/>
  <c r="R2076" i="2"/>
  <c r="R2077" i="2"/>
  <c r="R2078" i="2"/>
  <c r="R2079" i="2"/>
  <c r="R2080" i="2"/>
  <c r="R2081" i="2"/>
  <c r="R2082" i="2"/>
  <c r="R2083" i="2"/>
  <c r="R2084" i="2"/>
  <c r="R2085" i="2"/>
  <c r="R2086" i="2"/>
  <c r="R2087" i="2"/>
  <c r="R2088" i="2"/>
  <c r="R2089" i="2"/>
  <c r="R2090" i="2"/>
  <c r="R2091" i="2"/>
  <c r="R2092" i="2"/>
  <c r="R2093" i="2"/>
  <c r="R2094" i="2"/>
  <c r="R2095" i="2"/>
  <c r="R2096" i="2"/>
  <c r="R2097" i="2"/>
  <c r="R2098" i="2"/>
  <c r="R2099" i="2"/>
  <c r="R2100" i="2"/>
  <c r="R10" i="2"/>
  <c r="C12" i="31" l="1"/>
  <c r="F12" i="31" s="1"/>
  <c r="H12" i="31" s="1"/>
  <c r="C13" i="31"/>
  <c r="F13" i="31" s="1"/>
  <c r="H13" i="31" s="1"/>
  <c r="C14" i="31"/>
  <c r="F14" i="31" s="1"/>
  <c r="H14" i="31" s="1"/>
  <c r="C15" i="31"/>
  <c r="F15" i="31" s="1"/>
  <c r="H15" i="31" s="1"/>
  <c r="C16" i="31"/>
  <c r="F16" i="31" s="1"/>
  <c r="H16" i="31" s="1"/>
  <c r="C17" i="31"/>
  <c r="F17" i="31" s="1"/>
  <c r="H17" i="31" s="1"/>
  <c r="C18" i="31"/>
  <c r="F18" i="31" s="1"/>
  <c r="H18" i="31" s="1"/>
  <c r="C19" i="31"/>
  <c r="F19" i="31" s="1"/>
  <c r="H19" i="31" s="1"/>
  <c r="C20" i="31"/>
  <c r="F20" i="31" s="1"/>
  <c r="H20" i="31" s="1"/>
  <c r="C21" i="31"/>
  <c r="F21" i="31" s="1"/>
  <c r="H21" i="31" s="1"/>
  <c r="C22" i="31"/>
  <c r="F22" i="31" s="1"/>
  <c r="H22" i="31" s="1"/>
  <c r="C23" i="31"/>
  <c r="F23" i="31" s="1"/>
  <c r="H23" i="31" s="1"/>
  <c r="C24" i="31"/>
  <c r="F24" i="31" s="1"/>
  <c r="H24" i="31" s="1"/>
  <c r="C25" i="31"/>
  <c r="F25" i="31" s="1"/>
  <c r="H25" i="31" s="1"/>
  <c r="C26" i="31"/>
  <c r="F26" i="31" s="1"/>
  <c r="H26" i="31" s="1"/>
  <c r="C27" i="31"/>
  <c r="F27" i="31" s="1"/>
  <c r="H27" i="31" s="1"/>
  <c r="C28" i="31"/>
  <c r="F28" i="31" s="1"/>
  <c r="H28" i="31" s="1"/>
  <c r="C29" i="31"/>
  <c r="F29" i="31" s="1"/>
  <c r="H29" i="31" s="1"/>
  <c r="C30" i="31"/>
  <c r="F30" i="31" s="1"/>
  <c r="H30" i="31" s="1"/>
  <c r="C31" i="31"/>
  <c r="F31" i="31" s="1"/>
  <c r="H31" i="31" s="1"/>
  <c r="C32" i="31"/>
  <c r="F32" i="31" s="1"/>
  <c r="H32" i="31" s="1"/>
  <c r="C33" i="31"/>
  <c r="F33" i="31" s="1"/>
  <c r="H33" i="31" s="1"/>
  <c r="C34" i="31"/>
  <c r="F34" i="31" s="1"/>
  <c r="H34" i="31" s="1"/>
  <c r="C35" i="31"/>
  <c r="F35" i="31" s="1"/>
  <c r="H35" i="31" s="1"/>
  <c r="C36" i="31"/>
  <c r="F36" i="31" s="1"/>
  <c r="H36" i="31" s="1"/>
  <c r="C37" i="31"/>
  <c r="F37" i="31" s="1"/>
  <c r="H37" i="31" s="1"/>
  <c r="C38" i="31"/>
  <c r="F38" i="31" s="1"/>
  <c r="H38" i="31" s="1"/>
  <c r="C11" i="31"/>
  <c r="B40" i="37"/>
  <c r="D40" i="37"/>
  <c r="I40" i="37"/>
  <c r="P10" i="2" l="1"/>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E74" i="35" l="1"/>
  <c r="F74" i="35" s="1"/>
  <c r="H74" i="35" s="1"/>
  <c r="E75" i="35"/>
  <c r="F75" i="35" s="1"/>
  <c r="H75" i="35" s="1"/>
  <c r="E76" i="35"/>
  <c r="F76" i="35" s="1"/>
  <c r="H76" i="35" s="1"/>
  <c r="E77" i="35"/>
  <c r="F77" i="35" s="1"/>
  <c r="H77" i="35" s="1"/>
  <c r="E78" i="35"/>
  <c r="F78" i="35" s="1"/>
  <c r="H78" i="35" s="1"/>
  <c r="E79" i="35"/>
  <c r="F79" i="35" s="1"/>
  <c r="H79" i="35" s="1"/>
  <c r="E80" i="35"/>
  <c r="F80" i="35" s="1"/>
  <c r="H80" i="35" s="1"/>
  <c r="E81" i="35"/>
  <c r="F81" i="35" s="1"/>
  <c r="H81" i="35" s="1"/>
  <c r="E82" i="35"/>
  <c r="F82" i="35" s="1"/>
  <c r="H82" i="35" s="1"/>
  <c r="E83" i="35"/>
  <c r="F83" i="35" s="1"/>
  <c r="H83" i="35" s="1"/>
  <c r="E84" i="35"/>
  <c r="F84" i="35" s="1"/>
  <c r="H84" i="35" s="1"/>
  <c r="E85" i="35"/>
  <c r="F85" i="35" s="1"/>
  <c r="H85" i="35" s="1"/>
  <c r="E86" i="35"/>
  <c r="F86" i="35" s="1"/>
  <c r="H86" i="35" s="1"/>
  <c r="E87" i="35"/>
  <c r="F87" i="35" s="1"/>
  <c r="H87" i="35" s="1"/>
  <c r="E88" i="35"/>
  <c r="F88" i="35" s="1"/>
  <c r="H88" i="35" s="1"/>
  <c r="E89" i="35"/>
  <c r="F89" i="35" s="1"/>
  <c r="H89" i="35" s="1"/>
  <c r="E90" i="35"/>
  <c r="F90" i="35" s="1"/>
  <c r="H90" i="35" s="1"/>
  <c r="E91" i="35"/>
  <c r="F91" i="35" s="1"/>
  <c r="H91" i="35" s="1"/>
  <c r="E92" i="35"/>
  <c r="F92" i="35" s="1"/>
  <c r="H92" i="35" s="1"/>
  <c r="E93" i="35"/>
  <c r="F93" i="35" s="1"/>
  <c r="H93" i="35" s="1"/>
  <c r="E94" i="35"/>
  <c r="F94" i="35" s="1"/>
  <c r="H94" i="35" s="1"/>
  <c r="E95" i="35"/>
  <c r="F95" i="35" s="1"/>
  <c r="H95" i="35" s="1"/>
  <c r="E96" i="35"/>
  <c r="F96" i="35" s="1"/>
  <c r="H96" i="35" s="1"/>
  <c r="E97" i="35"/>
  <c r="F97" i="35" s="1"/>
  <c r="H97" i="35" s="1"/>
  <c r="E98" i="35"/>
  <c r="F98" i="35" s="1"/>
  <c r="H98" i="35" s="1"/>
  <c r="E99" i="35"/>
  <c r="F99" i="35" s="1"/>
  <c r="H99" i="35" s="1"/>
  <c r="E100" i="35"/>
  <c r="F100" i="35" s="1"/>
  <c r="H100" i="35" s="1"/>
  <c r="E101" i="35"/>
  <c r="F101" i="35" s="1"/>
  <c r="H101" i="35" s="1"/>
  <c r="D103" i="35"/>
  <c r="E73" i="35"/>
  <c r="F73" i="35" s="1"/>
  <c r="H73" i="35" s="1"/>
  <c r="E46" i="35" l="1"/>
  <c r="F46" i="35" s="1"/>
  <c r="H46" i="35" s="1"/>
  <c r="E47" i="35"/>
  <c r="F47" i="35" s="1"/>
  <c r="H47" i="35" s="1"/>
  <c r="E48" i="35"/>
  <c r="F48" i="35" s="1"/>
  <c r="H48" i="35" s="1"/>
  <c r="E49" i="35"/>
  <c r="F49" i="35" s="1"/>
  <c r="H49" i="35" s="1"/>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H59" i="35"/>
  <c r="E60" i="35"/>
  <c r="F60" i="35" s="1"/>
  <c r="H60" i="35" s="1"/>
  <c r="E61" i="35"/>
  <c r="F61" i="35" s="1"/>
  <c r="H61" i="35" s="1"/>
  <c r="E62" i="35"/>
  <c r="F62" i="35" s="1"/>
  <c r="H62" i="35" s="1"/>
  <c r="E63" i="35"/>
  <c r="F63" i="35" s="1"/>
  <c r="H63" i="35" s="1"/>
  <c r="E64" i="35"/>
  <c r="F64" i="35" s="1"/>
  <c r="H64" i="35" s="1"/>
  <c r="E65" i="35"/>
  <c r="F65" i="35" s="1"/>
  <c r="H65" i="35" s="1"/>
  <c r="E66" i="35"/>
  <c r="F66" i="35" s="1"/>
  <c r="H66" i="35" s="1"/>
  <c r="E67" i="35"/>
  <c r="F67" i="35" s="1"/>
  <c r="H67" i="35" s="1"/>
  <c r="E68" i="35"/>
  <c r="F68" i="35" s="1"/>
  <c r="H68" i="35" s="1"/>
  <c r="E69" i="35"/>
  <c r="F69" i="35" s="1"/>
  <c r="H69" i="35" s="1"/>
  <c r="E70" i="35"/>
  <c r="F70" i="35" s="1"/>
  <c r="H70" i="35" s="1"/>
  <c r="E71" i="35"/>
  <c r="F71" i="35" s="1"/>
  <c r="H71" i="35" s="1"/>
  <c r="E72" i="35"/>
  <c r="F72" i="35" s="1"/>
  <c r="H72" i="35" s="1"/>
  <c r="E45" i="35"/>
  <c r="F45" i="35" s="1"/>
  <c r="E13" i="35"/>
  <c r="F13" i="35" s="1"/>
  <c r="E14" i="35"/>
  <c r="F14" i="35" s="1"/>
  <c r="H14" i="35" s="1"/>
  <c r="E15" i="35"/>
  <c r="F15" i="35" s="1"/>
  <c r="H15" i="35" s="1"/>
  <c r="E16" i="35"/>
  <c r="F16" i="35" s="1"/>
  <c r="E17" i="35"/>
  <c r="F17" i="35" s="1"/>
  <c r="H17" i="35" s="1"/>
  <c r="E18" i="35"/>
  <c r="F18" i="35" s="1"/>
  <c r="E19" i="35"/>
  <c r="F19" i="35" s="1"/>
  <c r="H19" i="35" s="1"/>
  <c r="E20" i="35"/>
  <c r="F20" i="35" s="1"/>
  <c r="H20" i="35" s="1"/>
  <c r="J40" i="37" s="1"/>
  <c r="E21" i="35"/>
  <c r="F21" i="35" s="1"/>
  <c r="H21" i="35" s="1"/>
  <c r="E22" i="35"/>
  <c r="F22" i="35" s="1"/>
  <c r="H22" i="35" s="1"/>
  <c r="E23" i="35"/>
  <c r="F23" i="35" s="1"/>
  <c r="H23" i="35" s="1"/>
  <c r="E24" i="35"/>
  <c r="F24" i="35" s="1"/>
  <c r="E25" i="35"/>
  <c r="F25" i="35" s="1"/>
  <c r="H25" i="35" s="1"/>
  <c r="E26" i="35"/>
  <c r="F26" i="35" s="1"/>
  <c r="E27" i="35"/>
  <c r="F27" i="35" s="1"/>
  <c r="E28" i="35"/>
  <c r="F28" i="35" s="1"/>
  <c r="H28" i="35" s="1"/>
  <c r="E29" i="35"/>
  <c r="F29" i="35" s="1"/>
  <c r="H29" i="35" s="1"/>
  <c r="E30" i="35"/>
  <c r="F30" i="35" s="1"/>
  <c r="H30" i="35" s="1"/>
  <c r="E31" i="35"/>
  <c r="F31" i="35" s="1"/>
  <c r="H31" i="35" s="1"/>
  <c r="E32" i="35"/>
  <c r="F32" i="35" s="1"/>
  <c r="E33" i="35"/>
  <c r="F33" i="35" s="1"/>
  <c r="H33" i="35" s="1"/>
  <c r="E34" i="35"/>
  <c r="F34" i="35" s="1"/>
  <c r="E35" i="35"/>
  <c r="F35" i="35" s="1"/>
  <c r="E36" i="35"/>
  <c r="F36" i="35" s="1"/>
  <c r="H36" i="35" s="1"/>
  <c r="E37" i="35"/>
  <c r="F37" i="35" s="1"/>
  <c r="H37" i="35" s="1"/>
  <c r="E38" i="35"/>
  <c r="F38" i="35" s="1"/>
  <c r="H38" i="35" s="1"/>
  <c r="E39" i="35"/>
  <c r="F39" i="35" s="1"/>
  <c r="H39" i="35" s="1"/>
  <c r="E40" i="35"/>
  <c r="F40" i="35" s="1"/>
  <c r="E41" i="35"/>
  <c r="F41" i="35" s="1"/>
  <c r="H41" i="35" s="1"/>
  <c r="F11" i="31"/>
  <c r="L177" i="2"/>
  <c r="H13" i="35" l="1"/>
  <c r="H35" i="35"/>
  <c r="H27" i="35"/>
  <c r="H40" i="35"/>
  <c r="H32" i="35"/>
  <c r="H24" i="35"/>
  <c r="H16" i="35"/>
  <c r="H34" i="35"/>
  <c r="H26" i="35"/>
  <c r="H18" i="35"/>
  <c r="L12" i="2" l="1"/>
  <c r="L10" i="2"/>
  <c r="L11"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U422" i="2" s="1"/>
  <c r="L423" i="2"/>
  <c r="U423" i="2" s="1"/>
  <c r="L424" i="2"/>
  <c r="U424" i="2" s="1"/>
  <c r="L425" i="2"/>
  <c r="U425" i="2" s="1"/>
  <c r="L426" i="2"/>
  <c r="U426" i="2" s="1"/>
  <c r="L427" i="2"/>
  <c r="U427" i="2" s="1"/>
  <c r="L428" i="2"/>
  <c r="U428" i="2" s="1"/>
  <c r="L429" i="2"/>
  <c r="U429" i="2" s="1"/>
  <c r="L430" i="2"/>
  <c r="U430" i="2" s="1"/>
  <c r="L431" i="2"/>
  <c r="U431" i="2" s="1"/>
  <c r="L432" i="2"/>
  <c r="U432" i="2" s="1"/>
  <c r="L433" i="2"/>
  <c r="U433" i="2" s="1"/>
  <c r="L434" i="2"/>
  <c r="U434" i="2" s="1"/>
  <c r="L435" i="2"/>
  <c r="U435" i="2" s="1"/>
  <c r="L436" i="2"/>
  <c r="U436" i="2" s="1"/>
  <c r="L437" i="2"/>
  <c r="U437" i="2" s="1"/>
  <c r="L438" i="2"/>
  <c r="U438" i="2" s="1"/>
  <c r="L439" i="2"/>
  <c r="U439" i="2" s="1"/>
  <c r="L440" i="2"/>
  <c r="U440" i="2" s="1"/>
  <c r="L441" i="2"/>
  <c r="U441" i="2" s="1"/>
  <c r="L442" i="2"/>
  <c r="U442" i="2" s="1"/>
  <c r="L443" i="2"/>
  <c r="U443" i="2" s="1"/>
  <c r="L444" i="2"/>
  <c r="U444" i="2" s="1"/>
  <c r="L445" i="2"/>
  <c r="U445" i="2" s="1"/>
  <c r="L446" i="2"/>
  <c r="U446" i="2" s="1"/>
  <c r="L447" i="2"/>
  <c r="U447" i="2" s="1"/>
  <c r="L448" i="2"/>
  <c r="U448" i="2" s="1"/>
  <c r="L449" i="2"/>
  <c r="U449" i="2" s="1"/>
  <c r="L450" i="2"/>
  <c r="U450" i="2" s="1"/>
  <c r="L451" i="2"/>
  <c r="U451" i="2" s="1"/>
  <c r="L452" i="2"/>
  <c r="U452" i="2" s="1"/>
  <c r="L453" i="2"/>
  <c r="U453" i="2" s="1"/>
  <c r="L454" i="2"/>
  <c r="U454" i="2" s="1"/>
  <c r="L455" i="2"/>
  <c r="U455" i="2" s="1"/>
  <c r="L456" i="2"/>
  <c r="U456" i="2" s="1"/>
  <c r="L457" i="2"/>
  <c r="U457" i="2" s="1"/>
  <c r="L458" i="2"/>
  <c r="U458" i="2" s="1"/>
  <c r="L459" i="2"/>
  <c r="U459" i="2" s="1"/>
  <c r="L460" i="2"/>
  <c r="U460" i="2" s="1"/>
  <c r="L461" i="2"/>
  <c r="U461" i="2" s="1"/>
  <c r="L462" i="2"/>
  <c r="U462" i="2" s="1"/>
  <c r="L463" i="2"/>
  <c r="U463" i="2" s="1"/>
  <c r="L464" i="2"/>
  <c r="U464" i="2" s="1"/>
  <c r="L465" i="2"/>
  <c r="U465" i="2" s="1"/>
  <c r="L466" i="2"/>
  <c r="U466" i="2" s="1"/>
  <c r="L467" i="2"/>
  <c r="U467" i="2" s="1"/>
  <c r="L468" i="2"/>
  <c r="U468" i="2" s="1"/>
  <c r="L469" i="2"/>
  <c r="U469" i="2" s="1"/>
  <c r="L470" i="2"/>
  <c r="U470" i="2" s="1"/>
  <c r="L471" i="2"/>
  <c r="U471" i="2" s="1"/>
  <c r="L472" i="2"/>
  <c r="U472" i="2" s="1"/>
  <c r="L473" i="2"/>
  <c r="U473" i="2" s="1"/>
  <c r="L474" i="2"/>
  <c r="U474" i="2" s="1"/>
  <c r="L475" i="2"/>
  <c r="U475" i="2" s="1"/>
  <c r="L476" i="2"/>
  <c r="U476" i="2" s="1"/>
  <c r="L477" i="2"/>
  <c r="U477" i="2" s="1"/>
  <c r="L478" i="2"/>
  <c r="U478" i="2" s="1"/>
  <c r="L479" i="2"/>
  <c r="U479" i="2" s="1"/>
  <c r="L480" i="2"/>
  <c r="U480" i="2" s="1"/>
  <c r="L481" i="2"/>
  <c r="U481" i="2" s="1"/>
  <c r="L482" i="2"/>
  <c r="U482" i="2" s="1"/>
  <c r="L483" i="2"/>
  <c r="U483" i="2" s="1"/>
  <c r="L484" i="2"/>
  <c r="U484" i="2" s="1"/>
  <c r="L485" i="2"/>
  <c r="U485" i="2" s="1"/>
  <c r="L486" i="2"/>
  <c r="U486" i="2" s="1"/>
  <c r="L487" i="2"/>
  <c r="U487" i="2" s="1"/>
  <c r="L488" i="2"/>
  <c r="U488" i="2" s="1"/>
  <c r="L489" i="2"/>
  <c r="U489" i="2" s="1"/>
  <c r="L490" i="2"/>
  <c r="U490" i="2" s="1"/>
  <c r="L491" i="2"/>
  <c r="U491" i="2" s="1"/>
  <c r="L492" i="2"/>
  <c r="U492" i="2" s="1"/>
  <c r="L493" i="2"/>
  <c r="U493" i="2" s="1"/>
  <c r="L494" i="2"/>
  <c r="U494" i="2" s="1"/>
  <c r="L495" i="2"/>
  <c r="U495" i="2" s="1"/>
  <c r="L496" i="2"/>
  <c r="U496" i="2" s="1"/>
  <c r="L497" i="2"/>
  <c r="U497" i="2" s="1"/>
  <c r="L498" i="2"/>
  <c r="U498" i="2" s="1"/>
  <c r="L499" i="2"/>
  <c r="U499" i="2" s="1"/>
  <c r="L500" i="2"/>
  <c r="U500" i="2" s="1"/>
  <c r="L501" i="2"/>
  <c r="U501" i="2" s="1"/>
  <c r="L502" i="2"/>
  <c r="U502" i="2" s="1"/>
  <c r="L503" i="2"/>
  <c r="U503" i="2" s="1"/>
  <c r="L504" i="2"/>
  <c r="U504" i="2" s="1"/>
  <c r="L505" i="2"/>
  <c r="U505" i="2" s="1"/>
  <c r="L506" i="2"/>
  <c r="U506" i="2" s="1"/>
  <c r="L507" i="2"/>
  <c r="U507" i="2" s="1"/>
  <c r="L508" i="2"/>
  <c r="U508" i="2" s="1"/>
  <c r="L509" i="2"/>
  <c r="U509" i="2" s="1"/>
  <c r="L510" i="2"/>
  <c r="U510" i="2" s="1"/>
  <c r="L511" i="2"/>
  <c r="U511" i="2" s="1"/>
  <c r="L512" i="2"/>
  <c r="U512" i="2" s="1"/>
  <c r="L513" i="2"/>
  <c r="U513" i="2" s="1"/>
  <c r="L514" i="2"/>
  <c r="U514" i="2" s="1"/>
  <c r="L515" i="2"/>
  <c r="U515" i="2" s="1"/>
  <c r="L516" i="2"/>
  <c r="U516" i="2" s="1"/>
  <c r="L517" i="2"/>
  <c r="U517" i="2" s="1"/>
  <c r="L518" i="2"/>
  <c r="U518" i="2" s="1"/>
  <c r="L519" i="2"/>
  <c r="U519" i="2" s="1"/>
  <c r="L520" i="2"/>
  <c r="U520" i="2" s="1"/>
  <c r="L521" i="2"/>
  <c r="U521" i="2" s="1"/>
  <c r="L522" i="2"/>
  <c r="U522" i="2" s="1"/>
  <c r="L523" i="2"/>
  <c r="U523" i="2" s="1"/>
  <c r="L524" i="2"/>
  <c r="U524" i="2" s="1"/>
  <c r="L525" i="2"/>
  <c r="U525" i="2" s="1"/>
  <c r="L526" i="2"/>
  <c r="U526" i="2" s="1"/>
  <c r="L527" i="2"/>
  <c r="U527" i="2" s="1"/>
  <c r="L528" i="2"/>
  <c r="U528" i="2" s="1"/>
  <c r="L529" i="2"/>
  <c r="U529" i="2" s="1"/>
  <c r="L530" i="2"/>
  <c r="U530" i="2" s="1"/>
  <c r="L531" i="2"/>
  <c r="U531" i="2" s="1"/>
  <c r="L532" i="2"/>
  <c r="U532" i="2" s="1"/>
  <c r="L533" i="2"/>
  <c r="U533" i="2" s="1"/>
  <c r="L534" i="2"/>
  <c r="U534" i="2" s="1"/>
  <c r="L535" i="2"/>
  <c r="U535" i="2" s="1"/>
  <c r="L536" i="2"/>
  <c r="U536" i="2" s="1"/>
  <c r="L537" i="2"/>
  <c r="U537" i="2" s="1"/>
  <c r="L538" i="2"/>
  <c r="U538" i="2" s="1"/>
  <c r="L539" i="2"/>
  <c r="U539" i="2" s="1"/>
  <c r="L540" i="2"/>
  <c r="U540" i="2" s="1"/>
  <c r="L541" i="2"/>
  <c r="U541" i="2" s="1"/>
  <c r="L542" i="2"/>
  <c r="U542" i="2" s="1"/>
  <c r="L543" i="2"/>
  <c r="U543" i="2" s="1"/>
  <c r="L544" i="2"/>
  <c r="U544" i="2" s="1"/>
  <c r="L545" i="2"/>
  <c r="U545" i="2" s="1"/>
  <c r="L546" i="2"/>
  <c r="U546" i="2" s="1"/>
  <c r="L547" i="2"/>
  <c r="U547" i="2" s="1"/>
  <c r="L548" i="2"/>
  <c r="U548" i="2" s="1"/>
  <c r="L549" i="2"/>
  <c r="U549" i="2" s="1"/>
  <c r="L550" i="2"/>
  <c r="U550" i="2" s="1"/>
  <c r="L551" i="2"/>
  <c r="U551" i="2" s="1"/>
  <c r="L552" i="2"/>
  <c r="U552" i="2" s="1"/>
  <c r="L553" i="2"/>
  <c r="U553" i="2" s="1"/>
  <c r="L554" i="2"/>
  <c r="U554" i="2" s="1"/>
  <c r="L555" i="2"/>
  <c r="U555" i="2" s="1"/>
  <c r="L556" i="2"/>
  <c r="U556" i="2" s="1"/>
  <c r="L557" i="2"/>
  <c r="U557" i="2" s="1"/>
  <c r="L558" i="2"/>
  <c r="U558" i="2" s="1"/>
  <c r="L559" i="2"/>
  <c r="U559" i="2" s="1"/>
  <c r="L560" i="2"/>
  <c r="U560" i="2" s="1"/>
  <c r="L561" i="2"/>
  <c r="U561" i="2" s="1"/>
  <c r="L562" i="2"/>
  <c r="U562" i="2" s="1"/>
  <c r="L563" i="2"/>
  <c r="U563" i="2" s="1"/>
  <c r="L564" i="2"/>
  <c r="U564" i="2" s="1"/>
  <c r="L565" i="2"/>
  <c r="U565" i="2" s="1"/>
  <c r="L566" i="2"/>
  <c r="U566" i="2" s="1"/>
  <c r="L567" i="2"/>
  <c r="U567" i="2" s="1"/>
  <c r="L568" i="2"/>
  <c r="U568" i="2" s="1"/>
  <c r="L569" i="2"/>
  <c r="U569" i="2" s="1"/>
  <c r="L570" i="2"/>
  <c r="U570" i="2" s="1"/>
  <c r="L571" i="2"/>
  <c r="U571" i="2" s="1"/>
  <c r="L572" i="2"/>
  <c r="U572" i="2" s="1"/>
  <c r="L573" i="2"/>
  <c r="U573" i="2" s="1"/>
  <c r="L574" i="2"/>
  <c r="U574" i="2" s="1"/>
  <c r="L575" i="2"/>
  <c r="U575" i="2" s="1"/>
  <c r="L576" i="2"/>
  <c r="U576" i="2" s="1"/>
  <c r="L577" i="2"/>
  <c r="U577" i="2" s="1"/>
  <c r="L578" i="2"/>
  <c r="U578" i="2" s="1"/>
  <c r="L579" i="2"/>
  <c r="U579" i="2" s="1"/>
  <c r="L580" i="2"/>
  <c r="U580" i="2" s="1"/>
  <c r="L581" i="2"/>
  <c r="U581" i="2" s="1"/>
  <c r="L582" i="2"/>
  <c r="U582" i="2" s="1"/>
  <c r="L583" i="2"/>
  <c r="U583" i="2" s="1"/>
  <c r="L584" i="2"/>
  <c r="U584" i="2" s="1"/>
  <c r="L585" i="2"/>
  <c r="U585" i="2" s="1"/>
  <c r="L586" i="2"/>
  <c r="U586" i="2" s="1"/>
  <c r="L587" i="2"/>
  <c r="U587" i="2" s="1"/>
  <c r="L588" i="2"/>
  <c r="U588" i="2" s="1"/>
  <c r="L589" i="2"/>
  <c r="U589" i="2" s="1"/>
  <c r="L590" i="2"/>
  <c r="U590" i="2" s="1"/>
  <c r="L591" i="2"/>
  <c r="U591" i="2" s="1"/>
  <c r="L592" i="2"/>
  <c r="U592" i="2" s="1"/>
  <c r="L593" i="2"/>
  <c r="U593" i="2" s="1"/>
  <c r="L594" i="2"/>
  <c r="U594" i="2" s="1"/>
  <c r="L595" i="2"/>
  <c r="U595" i="2" s="1"/>
  <c r="L596" i="2"/>
  <c r="U596" i="2" s="1"/>
  <c r="L597" i="2"/>
  <c r="U597" i="2" s="1"/>
  <c r="L598" i="2"/>
  <c r="U598" i="2" s="1"/>
  <c r="L599" i="2"/>
  <c r="U599" i="2" s="1"/>
  <c r="L600" i="2"/>
  <c r="U600" i="2" s="1"/>
  <c r="L601" i="2"/>
  <c r="U601" i="2" s="1"/>
  <c r="L602" i="2"/>
  <c r="U602" i="2" s="1"/>
  <c r="L603" i="2"/>
  <c r="U603" i="2" s="1"/>
  <c r="L604" i="2"/>
  <c r="U604" i="2" s="1"/>
  <c r="L605" i="2"/>
  <c r="U605" i="2" s="1"/>
  <c r="L606" i="2"/>
  <c r="U606" i="2" s="1"/>
  <c r="L607" i="2"/>
  <c r="U607" i="2" s="1"/>
  <c r="L608" i="2"/>
  <c r="U608" i="2" s="1"/>
  <c r="L609" i="2"/>
  <c r="U609" i="2" s="1"/>
  <c r="L610" i="2"/>
  <c r="U610" i="2" s="1"/>
  <c r="L611" i="2"/>
  <c r="U611" i="2" s="1"/>
  <c r="L612" i="2"/>
  <c r="U612" i="2" s="1"/>
  <c r="L613" i="2"/>
  <c r="U613" i="2" s="1"/>
  <c r="L614" i="2"/>
  <c r="U614" i="2" s="1"/>
  <c r="L615" i="2"/>
  <c r="U615" i="2" s="1"/>
  <c r="L616" i="2"/>
  <c r="U616" i="2" s="1"/>
  <c r="L617" i="2"/>
  <c r="U617" i="2" s="1"/>
  <c r="L618" i="2"/>
  <c r="U618" i="2" s="1"/>
  <c r="L619" i="2"/>
  <c r="U619" i="2" s="1"/>
  <c r="L620" i="2"/>
  <c r="U620" i="2" s="1"/>
  <c r="L621" i="2"/>
  <c r="U621" i="2" s="1"/>
  <c r="L622" i="2"/>
  <c r="U622" i="2" s="1"/>
  <c r="L623" i="2"/>
  <c r="U623" i="2" s="1"/>
  <c r="L624" i="2"/>
  <c r="U624" i="2" s="1"/>
  <c r="L625" i="2"/>
  <c r="U625" i="2" s="1"/>
  <c r="L626" i="2"/>
  <c r="U626" i="2" s="1"/>
  <c r="L627" i="2"/>
  <c r="U627" i="2" s="1"/>
  <c r="L628" i="2"/>
  <c r="U628" i="2" s="1"/>
  <c r="L629" i="2"/>
  <c r="U629" i="2" s="1"/>
  <c r="L630" i="2"/>
  <c r="U630" i="2" s="1"/>
  <c r="L631" i="2"/>
  <c r="U631" i="2" s="1"/>
  <c r="L632" i="2"/>
  <c r="U632" i="2" s="1"/>
  <c r="L633" i="2"/>
  <c r="U633" i="2" s="1"/>
  <c r="L634" i="2"/>
  <c r="U634" i="2" s="1"/>
  <c r="L635" i="2"/>
  <c r="U635" i="2" s="1"/>
  <c r="L636" i="2"/>
  <c r="U636" i="2" s="1"/>
  <c r="L637" i="2"/>
  <c r="U637" i="2" s="1"/>
  <c r="L638" i="2"/>
  <c r="U638" i="2" s="1"/>
  <c r="L639" i="2"/>
  <c r="U639" i="2" s="1"/>
  <c r="L640" i="2"/>
  <c r="U640" i="2" s="1"/>
  <c r="L641" i="2"/>
  <c r="U641" i="2" s="1"/>
  <c r="L642" i="2"/>
  <c r="U642" i="2" s="1"/>
  <c r="L643" i="2"/>
  <c r="U643" i="2" s="1"/>
  <c r="L644" i="2"/>
  <c r="U644" i="2" s="1"/>
  <c r="L645" i="2"/>
  <c r="U645" i="2" s="1"/>
  <c r="L646" i="2"/>
  <c r="U646" i="2" s="1"/>
  <c r="L647" i="2"/>
  <c r="U647" i="2" s="1"/>
  <c r="L648" i="2"/>
  <c r="U648" i="2" s="1"/>
  <c r="L649" i="2"/>
  <c r="U649" i="2" s="1"/>
  <c r="L650" i="2"/>
  <c r="U650" i="2" s="1"/>
  <c r="L651" i="2"/>
  <c r="L652" i="2"/>
  <c r="U652" i="2" s="1"/>
  <c r="L653" i="2"/>
  <c r="U653" i="2" s="1"/>
  <c r="L654" i="2"/>
  <c r="U654" i="2" s="1"/>
  <c r="L655" i="2"/>
  <c r="U655" i="2" s="1"/>
  <c r="L656" i="2"/>
  <c r="U656" i="2" s="1"/>
  <c r="L657" i="2"/>
  <c r="U657" i="2" s="1"/>
  <c r="L658" i="2"/>
  <c r="U658" i="2" s="1"/>
  <c r="L659" i="2"/>
  <c r="U659" i="2" s="1"/>
  <c r="L660" i="2"/>
  <c r="U660" i="2" s="1"/>
  <c r="L661" i="2"/>
  <c r="U661" i="2" s="1"/>
  <c r="L662" i="2"/>
  <c r="U662" i="2" s="1"/>
  <c r="L663" i="2"/>
  <c r="U663" i="2" s="1"/>
  <c r="L664" i="2"/>
  <c r="U664" i="2" s="1"/>
  <c r="L665" i="2"/>
  <c r="U665" i="2" s="1"/>
  <c r="L666" i="2"/>
  <c r="U666" i="2" s="1"/>
  <c r="L667" i="2"/>
  <c r="U667" i="2" s="1"/>
  <c r="L668" i="2"/>
  <c r="U668" i="2" s="1"/>
  <c r="L669" i="2"/>
  <c r="U669" i="2" s="1"/>
  <c r="L670" i="2"/>
  <c r="U670" i="2" s="1"/>
  <c r="L671" i="2"/>
  <c r="U671" i="2" s="1"/>
  <c r="L672" i="2"/>
  <c r="U672" i="2" s="1"/>
  <c r="L673" i="2"/>
  <c r="U673" i="2" s="1"/>
  <c r="L674" i="2"/>
  <c r="U674" i="2" s="1"/>
  <c r="L675" i="2"/>
  <c r="U675" i="2" s="1"/>
  <c r="L676" i="2"/>
  <c r="U676" i="2" s="1"/>
  <c r="L677" i="2"/>
  <c r="U677" i="2" s="1"/>
  <c r="L678" i="2"/>
  <c r="U678" i="2" s="1"/>
  <c r="L679" i="2"/>
  <c r="U679" i="2" s="1"/>
  <c r="L680" i="2"/>
  <c r="U680" i="2" s="1"/>
  <c r="L681" i="2"/>
  <c r="U681" i="2" s="1"/>
  <c r="L682" i="2"/>
  <c r="U682" i="2" s="1"/>
  <c r="L683" i="2"/>
  <c r="U683" i="2" s="1"/>
  <c r="L684" i="2"/>
  <c r="U684" i="2" s="1"/>
  <c r="L685" i="2"/>
  <c r="U685" i="2" s="1"/>
  <c r="L686" i="2"/>
  <c r="U686" i="2" s="1"/>
  <c r="L687" i="2"/>
  <c r="U687" i="2" s="1"/>
  <c r="L688" i="2"/>
  <c r="U688" i="2" s="1"/>
  <c r="L689" i="2"/>
  <c r="U689" i="2" s="1"/>
  <c r="L690" i="2"/>
  <c r="U690" i="2" s="1"/>
  <c r="L691" i="2"/>
  <c r="U691" i="2" s="1"/>
  <c r="L692" i="2"/>
  <c r="U692" i="2" s="1"/>
  <c r="L693" i="2"/>
  <c r="U693" i="2" s="1"/>
  <c r="L694" i="2"/>
  <c r="U694" i="2" s="1"/>
  <c r="L695" i="2"/>
  <c r="U695" i="2" s="1"/>
  <c r="L696" i="2"/>
  <c r="U696" i="2" s="1"/>
  <c r="L697" i="2"/>
  <c r="U697" i="2" s="1"/>
  <c r="L698" i="2"/>
  <c r="U698" i="2" s="1"/>
  <c r="L699" i="2"/>
  <c r="U699" i="2" s="1"/>
  <c r="L700" i="2"/>
  <c r="U700" i="2" s="1"/>
  <c r="L701" i="2"/>
  <c r="U701" i="2" s="1"/>
  <c r="L702" i="2"/>
  <c r="U702" i="2" s="1"/>
  <c r="L703" i="2"/>
  <c r="U703" i="2" s="1"/>
  <c r="L704" i="2"/>
  <c r="U704" i="2" s="1"/>
  <c r="L705" i="2"/>
  <c r="U705" i="2" s="1"/>
  <c r="L706" i="2"/>
  <c r="U706" i="2" s="1"/>
  <c r="L707" i="2"/>
  <c r="U707" i="2" s="1"/>
  <c r="L708" i="2"/>
  <c r="U708" i="2" s="1"/>
  <c r="L709" i="2"/>
  <c r="U709" i="2" s="1"/>
  <c r="L710" i="2"/>
  <c r="U710" i="2" s="1"/>
  <c r="L711" i="2"/>
  <c r="U711" i="2" s="1"/>
  <c r="L712" i="2"/>
  <c r="U712" i="2" s="1"/>
  <c r="L713" i="2"/>
  <c r="U713" i="2" s="1"/>
  <c r="L714" i="2"/>
  <c r="U714" i="2" s="1"/>
  <c r="L715" i="2"/>
  <c r="U715" i="2" s="1"/>
  <c r="L716" i="2"/>
  <c r="U716" i="2" s="1"/>
  <c r="L717" i="2"/>
  <c r="U717" i="2" s="1"/>
  <c r="L718" i="2"/>
  <c r="U718" i="2" s="1"/>
  <c r="L719" i="2"/>
  <c r="U719" i="2" s="1"/>
  <c r="L720" i="2"/>
  <c r="U720" i="2" s="1"/>
  <c r="L721" i="2"/>
  <c r="U721" i="2" s="1"/>
  <c r="L722" i="2"/>
  <c r="U722" i="2" s="1"/>
  <c r="L723" i="2"/>
  <c r="U723" i="2" s="1"/>
  <c r="L724" i="2"/>
  <c r="U724" i="2" s="1"/>
  <c r="L725" i="2"/>
  <c r="U725" i="2" s="1"/>
  <c r="L726" i="2"/>
  <c r="U726" i="2" s="1"/>
  <c r="L727" i="2"/>
  <c r="U727" i="2" s="1"/>
  <c r="L728" i="2"/>
  <c r="U728" i="2" s="1"/>
  <c r="L729" i="2"/>
  <c r="U729" i="2" s="1"/>
  <c r="L730" i="2"/>
  <c r="U730" i="2" s="1"/>
  <c r="L731" i="2"/>
  <c r="L732" i="2"/>
  <c r="U732" i="2" s="1"/>
  <c r="L733" i="2"/>
  <c r="U733" i="2" s="1"/>
  <c r="L734" i="2"/>
  <c r="U734" i="2" s="1"/>
  <c r="L735" i="2"/>
  <c r="U735" i="2" s="1"/>
  <c r="L736" i="2"/>
  <c r="U736" i="2" s="1"/>
  <c r="L737" i="2"/>
  <c r="U737" i="2" s="1"/>
  <c r="L738" i="2"/>
  <c r="U738" i="2" s="1"/>
  <c r="L739" i="2"/>
  <c r="U739" i="2" s="1"/>
  <c r="L740" i="2"/>
  <c r="U740" i="2" s="1"/>
  <c r="L741" i="2"/>
  <c r="U741" i="2" s="1"/>
  <c r="L742" i="2"/>
  <c r="U742" i="2" s="1"/>
  <c r="L743" i="2"/>
  <c r="U743" i="2" s="1"/>
  <c r="L744" i="2"/>
  <c r="U744" i="2" s="1"/>
  <c r="L745" i="2"/>
  <c r="U745" i="2" s="1"/>
  <c r="L746" i="2"/>
  <c r="U746" i="2" s="1"/>
  <c r="L747" i="2"/>
  <c r="U747" i="2" s="1"/>
  <c r="L748" i="2"/>
  <c r="U748" i="2" s="1"/>
  <c r="L749" i="2"/>
  <c r="U749" i="2" s="1"/>
  <c r="L750" i="2"/>
  <c r="U750" i="2" s="1"/>
  <c r="L751" i="2"/>
  <c r="U751" i="2" s="1"/>
  <c r="L752" i="2"/>
  <c r="U752" i="2" s="1"/>
  <c r="L753" i="2"/>
  <c r="U753" i="2" s="1"/>
  <c r="L754" i="2"/>
  <c r="U754" i="2" s="1"/>
  <c r="L755" i="2"/>
  <c r="U755" i="2" s="1"/>
  <c r="L756" i="2"/>
  <c r="U756" i="2" s="1"/>
  <c r="L757" i="2"/>
  <c r="U757" i="2" s="1"/>
  <c r="L758" i="2"/>
  <c r="U758" i="2" s="1"/>
  <c r="L759" i="2"/>
  <c r="U759" i="2" s="1"/>
  <c r="L760" i="2"/>
  <c r="U760" i="2" s="1"/>
  <c r="L761" i="2"/>
  <c r="U761" i="2" s="1"/>
  <c r="L762" i="2"/>
  <c r="U762" i="2" s="1"/>
  <c r="L763" i="2"/>
  <c r="U763" i="2" s="1"/>
  <c r="L764" i="2"/>
  <c r="U764" i="2" s="1"/>
  <c r="L765" i="2"/>
  <c r="U765" i="2" s="1"/>
  <c r="L766" i="2"/>
  <c r="U766" i="2" s="1"/>
  <c r="L767" i="2"/>
  <c r="U767" i="2" s="1"/>
  <c r="L768" i="2"/>
  <c r="U768" i="2" s="1"/>
  <c r="L769" i="2"/>
  <c r="U769" i="2" s="1"/>
  <c r="L770" i="2"/>
  <c r="U770" i="2" s="1"/>
  <c r="L771" i="2"/>
  <c r="U771" i="2" s="1"/>
  <c r="L772" i="2"/>
  <c r="U772" i="2" s="1"/>
  <c r="L773" i="2"/>
  <c r="U773" i="2" s="1"/>
  <c r="L774" i="2"/>
  <c r="U774" i="2" s="1"/>
  <c r="L775" i="2"/>
  <c r="U775" i="2" s="1"/>
  <c r="L776" i="2"/>
  <c r="U776" i="2" s="1"/>
  <c r="L777" i="2"/>
  <c r="U777" i="2" s="1"/>
  <c r="L778" i="2"/>
  <c r="U778" i="2" s="1"/>
  <c r="L779" i="2"/>
  <c r="L780" i="2"/>
  <c r="U780" i="2" s="1"/>
  <c r="L781" i="2"/>
  <c r="U781" i="2" s="1"/>
  <c r="L782" i="2"/>
  <c r="U782" i="2" s="1"/>
  <c r="L783" i="2"/>
  <c r="U783" i="2" s="1"/>
  <c r="L784" i="2"/>
  <c r="U784" i="2" s="1"/>
  <c r="L785" i="2"/>
  <c r="U785" i="2" s="1"/>
  <c r="L786" i="2"/>
  <c r="U786" i="2" s="1"/>
  <c r="L787" i="2"/>
  <c r="L788" i="2"/>
  <c r="U788" i="2" s="1"/>
  <c r="L789" i="2"/>
  <c r="U789" i="2" s="1"/>
  <c r="L790" i="2"/>
  <c r="U790" i="2" s="1"/>
  <c r="L791" i="2"/>
  <c r="U791" i="2" s="1"/>
  <c r="L792" i="2"/>
  <c r="U792" i="2" s="1"/>
  <c r="L793" i="2"/>
  <c r="U793" i="2" s="1"/>
  <c r="L794" i="2"/>
  <c r="U794" i="2" s="1"/>
  <c r="L795" i="2"/>
  <c r="L796" i="2"/>
  <c r="U796" i="2" s="1"/>
  <c r="L797" i="2"/>
  <c r="U797" i="2" s="1"/>
  <c r="L798" i="2"/>
  <c r="U798" i="2" s="1"/>
  <c r="L799" i="2"/>
  <c r="U799" i="2" s="1"/>
  <c r="L800" i="2"/>
  <c r="U800" i="2" s="1"/>
  <c r="L801" i="2"/>
  <c r="U801" i="2" s="1"/>
  <c r="L802" i="2"/>
  <c r="U802" i="2" s="1"/>
  <c r="L803" i="2"/>
  <c r="L804" i="2"/>
  <c r="U804" i="2" s="1"/>
  <c r="L805" i="2"/>
  <c r="U805" i="2" s="1"/>
  <c r="L806" i="2"/>
  <c r="U806" i="2" s="1"/>
  <c r="L807" i="2"/>
  <c r="U807" i="2" s="1"/>
  <c r="L808" i="2"/>
  <c r="U808" i="2" s="1"/>
  <c r="L809" i="2"/>
  <c r="U809" i="2" s="1"/>
  <c r="L810" i="2"/>
  <c r="U810" i="2" s="1"/>
  <c r="L811" i="2"/>
  <c r="U811" i="2" s="1"/>
  <c r="L812" i="2"/>
  <c r="U812" i="2" s="1"/>
  <c r="L813" i="2"/>
  <c r="U813" i="2" s="1"/>
  <c r="L814" i="2"/>
  <c r="U814" i="2" s="1"/>
  <c r="L815" i="2"/>
  <c r="U815" i="2" s="1"/>
  <c r="L816" i="2"/>
  <c r="U816" i="2" s="1"/>
  <c r="L817" i="2"/>
  <c r="U817" i="2" s="1"/>
  <c r="L818" i="2"/>
  <c r="U818" i="2" s="1"/>
  <c r="L819" i="2"/>
  <c r="U819" i="2" s="1"/>
  <c r="L820" i="2"/>
  <c r="U820" i="2" s="1"/>
  <c r="L821" i="2"/>
  <c r="U821" i="2" s="1"/>
  <c r="L822" i="2"/>
  <c r="U822" i="2" s="1"/>
  <c r="L823" i="2"/>
  <c r="U823" i="2" s="1"/>
  <c r="L824" i="2"/>
  <c r="U824" i="2" s="1"/>
  <c r="L825" i="2"/>
  <c r="U825" i="2" s="1"/>
  <c r="L826" i="2"/>
  <c r="U826" i="2" s="1"/>
  <c r="L827" i="2"/>
  <c r="L828" i="2"/>
  <c r="U828" i="2" s="1"/>
  <c r="L829" i="2"/>
  <c r="U829" i="2" s="1"/>
  <c r="L830" i="2"/>
  <c r="U830" i="2" s="1"/>
  <c r="L831" i="2"/>
  <c r="U831" i="2" s="1"/>
  <c r="L832" i="2"/>
  <c r="U832" i="2" s="1"/>
  <c r="L833" i="2"/>
  <c r="U833" i="2" s="1"/>
  <c r="L834" i="2"/>
  <c r="U834" i="2" s="1"/>
  <c r="L835" i="2"/>
  <c r="U835" i="2" s="1"/>
  <c r="L836" i="2"/>
  <c r="U836" i="2" s="1"/>
  <c r="L837" i="2"/>
  <c r="U837" i="2" s="1"/>
  <c r="L838" i="2"/>
  <c r="U838" i="2" s="1"/>
  <c r="L839" i="2"/>
  <c r="U839" i="2" s="1"/>
  <c r="L840" i="2"/>
  <c r="U840" i="2" s="1"/>
  <c r="L841" i="2"/>
  <c r="U841" i="2" s="1"/>
  <c r="L842" i="2"/>
  <c r="U842" i="2" s="1"/>
  <c r="L843" i="2"/>
  <c r="U843" i="2" s="1"/>
  <c r="L844" i="2"/>
  <c r="U844" i="2" s="1"/>
  <c r="L845" i="2"/>
  <c r="U845" i="2" s="1"/>
  <c r="L846" i="2"/>
  <c r="U846" i="2" s="1"/>
  <c r="L847" i="2"/>
  <c r="U847" i="2" s="1"/>
  <c r="L848" i="2"/>
  <c r="U848" i="2" s="1"/>
  <c r="L849" i="2"/>
  <c r="U849" i="2" s="1"/>
  <c r="L850" i="2"/>
  <c r="U850" i="2" s="1"/>
  <c r="L851" i="2"/>
  <c r="L852" i="2"/>
  <c r="U852" i="2" s="1"/>
  <c r="L853" i="2"/>
  <c r="U853" i="2" s="1"/>
  <c r="L854" i="2"/>
  <c r="U854" i="2" s="1"/>
  <c r="L855" i="2"/>
  <c r="U855" i="2" s="1"/>
  <c r="L856" i="2"/>
  <c r="U856" i="2" s="1"/>
  <c r="L857" i="2"/>
  <c r="U857" i="2" s="1"/>
  <c r="L858" i="2"/>
  <c r="U858" i="2" s="1"/>
  <c r="L859" i="2"/>
  <c r="U859" i="2" s="1"/>
  <c r="L860" i="2"/>
  <c r="U860" i="2" s="1"/>
  <c r="L861" i="2"/>
  <c r="U861" i="2" s="1"/>
  <c r="L862" i="2"/>
  <c r="U862" i="2" s="1"/>
  <c r="L863" i="2"/>
  <c r="U863" i="2" s="1"/>
  <c r="L864" i="2"/>
  <c r="U864" i="2" s="1"/>
  <c r="L865" i="2"/>
  <c r="U865" i="2" s="1"/>
  <c r="L866" i="2"/>
  <c r="U866" i="2" s="1"/>
  <c r="L867" i="2"/>
  <c r="L868" i="2"/>
  <c r="U868" i="2" s="1"/>
  <c r="L869" i="2"/>
  <c r="U869" i="2" s="1"/>
  <c r="L870" i="2"/>
  <c r="U870" i="2" s="1"/>
  <c r="L871" i="2"/>
  <c r="U871" i="2" s="1"/>
  <c r="L872" i="2"/>
  <c r="U872" i="2" s="1"/>
  <c r="L873" i="2"/>
  <c r="U873" i="2" s="1"/>
  <c r="L874" i="2"/>
  <c r="U874" i="2" s="1"/>
  <c r="L875" i="2"/>
  <c r="L876" i="2"/>
  <c r="U876" i="2" s="1"/>
  <c r="L877" i="2"/>
  <c r="U877" i="2" s="1"/>
  <c r="L878" i="2"/>
  <c r="U878" i="2" s="1"/>
  <c r="L879" i="2"/>
  <c r="U879" i="2" s="1"/>
  <c r="L880" i="2"/>
  <c r="U880" i="2" s="1"/>
  <c r="L881" i="2"/>
  <c r="U881" i="2" s="1"/>
  <c r="L882" i="2"/>
  <c r="U882" i="2" s="1"/>
  <c r="L883" i="2"/>
  <c r="L884" i="2"/>
  <c r="U884" i="2" s="1"/>
  <c r="L885" i="2"/>
  <c r="U885" i="2" s="1"/>
  <c r="L886" i="2"/>
  <c r="U886" i="2" s="1"/>
  <c r="L887" i="2"/>
  <c r="U887" i="2" s="1"/>
  <c r="L888" i="2"/>
  <c r="U888" i="2" s="1"/>
  <c r="L889" i="2"/>
  <c r="U889" i="2" s="1"/>
  <c r="L890" i="2"/>
  <c r="U890" i="2" s="1"/>
  <c r="L891" i="2"/>
  <c r="U891" i="2" s="1"/>
  <c r="L892" i="2"/>
  <c r="U892" i="2" s="1"/>
  <c r="L893" i="2"/>
  <c r="U893" i="2" s="1"/>
  <c r="L894" i="2"/>
  <c r="U894" i="2" s="1"/>
  <c r="L895" i="2"/>
  <c r="U895" i="2" s="1"/>
  <c r="L896" i="2"/>
  <c r="U896" i="2" s="1"/>
  <c r="L897" i="2"/>
  <c r="U897" i="2" s="1"/>
  <c r="L898" i="2"/>
  <c r="U898" i="2" s="1"/>
  <c r="L899" i="2"/>
  <c r="U899" i="2" s="1"/>
  <c r="L900" i="2"/>
  <c r="U900" i="2" s="1"/>
  <c r="L901" i="2"/>
  <c r="U901" i="2" s="1"/>
  <c r="L902" i="2"/>
  <c r="U902" i="2" s="1"/>
  <c r="L903" i="2"/>
  <c r="U903" i="2" s="1"/>
  <c r="L904" i="2"/>
  <c r="U904" i="2" s="1"/>
  <c r="L905" i="2"/>
  <c r="U905" i="2" s="1"/>
  <c r="L906" i="2"/>
  <c r="U906" i="2" s="1"/>
  <c r="L907" i="2"/>
  <c r="L908" i="2"/>
  <c r="U908" i="2" s="1"/>
  <c r="L909" i="2"/>
  <c r="U909" i="2" s="1"/>
  <c r="L910" i="2"/>
  <c r="U910" i="2" s="1"/>
  <c r="L911" i="2"/>
  <c r="U911" i="2" s="1"/>
  <c r="L912" i="2"/>
  <c r="U912" i="2" s="1"/>
  <c r="L913" i="2"/>
  <c r="U913" i="2" s="1"/>
  <c r="L914" i="2"/>
  <c r="U914" i="2" s="1"/>
  <c r="L915" i="2"/>
  <c r="L916" i="2"/>
  <c r="U916" i="2" s="1"/>
  <c r="L917" i="2"/>
  <c r="U917" i="2" s="1"/>
  <c r="L918" i="2"/>
  <c r="U918" i="2" s="1"/>
  <c r="L919" i="2"/>
  <c r="U919" i="2" s="1"/>
  <c r="L920" i="2"/>
  <c r="U920" i="2" s="1"/>
  <c r="L921" i="2"/>
  <c r="U921" i="2" s="1"/>
  <c r="L922" i="2"/>
  <c r="U922" i="2" s="1"/>
  <c r="L923" i="2"/>
  <c r="L924" i="2"/>
  <c r="U924" i="2" s="1"/>
  <c r="L925" i="2"/>
  <c r="U925" i="2" s="1"/>
  <c r="L926" i="2"/>
  <c r="U926" i="2" s="1"/>
  <c r="L927" i="2"/>
  <c r="U927" i="2" s="1"/>
  <c r="L928" i="2"/>
  <c r="U928" i="2" s="1"/>
  <c r="L929" i="2"/>
  <c r="U929" i="2" s="1"/>
  <c r="L930" i="2"/>
  <c r="U930" i="2" s="1"/>
  <c r="L931" i="2"/>
  <c r="U931" i="2" s="1"/>
  <c r="L932" i="2"/>
  <c r="U932" i="2" s="1"/>
  <c r="L933" i="2"/>
  <c r="U933" i="2" s="1"/>
  <c r="L934" i="2"/>
  <c r="U934" i="2" s="1"/>
  <c r="L935" i="2"/>
  <c r="U935" i="2" s="1"/>
  <c r="L936" i="2"/>
  <c r="U936" i="2" s="1"/>
  <c r="L937" i="2"/>
  <c r="U937" i="2" s="1"/>
  <c r="L938" i="2"/>
  <c r="U938" i="2" s="1"/>
  <c r="L939" i="2"/>
  <c r="L940" i="2"/>
  <c r="U940" i="2" s="1"/>
  <c r="L941" i="2"/>
  <c r="U941" i="2" s="1"/>
  <c r="L942" i="2"/>
  <c r="U942" i="2" s="1"/>
  <c r="L943" i="2"/>
  <c r="U943" i="2" s="1"/>
  <c r="L944" i="2"/>
  <c r="U944" i="2" s="1"/>
  <c r="L945" i="2"/>
  <c r="U945" i="2" s="1"/>
  <c r="L946" i="2"/>
  <c r="U946" i="2" s="1"/>
  <c r="L947" i="2"/>
  <c r="L948" i="2"/>
  <c r="L949" i="2"/>
  <c r="U949" i="2" s="1"/>
  <c r="L950" i="2"/>
  <c r="U950" i="2" s="1"/>
  <c r="L951" i="2"/>
  <c r="U951" i="2" s="1"/>
  <c r="L952" i="2"/>
  <c r="U952" i="2" s="1"/>
  <c r="L953" i="2"/>
  <c r="U953" i="2" s="1"/>
  <c r="L954" i="2"/>
  <c r="U954" i="2" s="1"/>
  <c r="L955" i="2"/>
  <c r="L956" i="2"/>
  <c r="U956" i="2" s="1"/>
  <c r="L957" i="2"/>
  <c r="U957" i="2" s="1"/>
  <c r="L958" i="2"/>
  <c r="U958" i="2" s="1"/>
  <c r="L959" i="2"/>
  <c r="U959" i="2" s="1"/>
  <c r="L960" i="2"/>
  <c r="U960" i="2" s="1"/>
  <c r="L961" i="2"/>
  <c r="U961" i="2" s="1"/>
  <c r="L962" i="2"/>
  <c r="U962" i="2" s="1"/>
  <c r="L963" i="2"/>
  <c r="L964" i="2"/>
  <c r="U964" i="2" s="1"/>
  <c r="L965" i="2"/>
  <c r="U965" i="2" s="1"/>
  <c r="L966" i="2"/>
  <c r="U966" i="2" s="1"/>
  <c r="L967" i="2"/>
  <c r="U967" i="2" s="1"/>
  <c r="L968" i="2"/>
  <c r="U968" i="2" s="1"/>
  <c r="L969" i="2"/>
  <c r="U969" i="2" s="1"/>
  <c r="L970" i="2"/>
  <c r="U970" i="2" s="1"/>
  <c r="L971" i="2"/>
  <c r="U971" i="2" s="1"/>
  <c r="L972" i="2"/>
  <c r="U972" i="2" s="1"/>
  <c r="L973" i="2"/>
  <c r="U973" i="2" s="1"/>
  <c r="L974" i="2"/>
  <c r="U974" i="2" s="1"/>
  <c r="L975" i="2"/>
  <c r="U975" i="2" s="1"/>
  <c r="L976" i="2"/>
  <c r="U976" i="2" s="1"/>
  <c r="L977" i="2"/>
  <c r="U977" i="2" s="1"/>
  <c r="L978" i="2"/>
  <c r="U978" i="2" s="1"/>
  <c r="L979" i="2"/>
  <c r="U979" i="2" s="1"/>
  <c r="L980" i="2"/>
  <c r="U980" i="2" s="1"/>
  <c r="L981" i="2"/>
  <c r="U981" i="2" s="1"/>
  <c r="L982" i="2"/>
  <c r="U982" i="2" s="1"/>
  <c r="L983" i="2"/>
  <c r="U983" i="2" s="1"/>
  <c r="L984" i="2"/>
  <c r="U984" i="2" s="1"/>
  <c r="L985" i="2"/>
  <c r="U985" i="2" s="1"/>
  <c r="L986" i="2"/>
  <c r="U986" i="2" s="1"/>
  <c r="L987" i="2"/>
  <c r="U987" i="2" s="1"/>
  <c r="L988" i="2"/>
  <c r="U988" i="2" s="1"/>
  <c r="L989" i="2"/>
  <c r="U989" i="2" s="1"/>
  <c r="L990" i="2"/>
  <c r="U990" i="2" s="1"/>
  <c r="L991" i="2"/>
  <c r="U991" i="2" s="1"/>
  <c r="L992" i="2"/>
  <c r="U992" i="2" s="1"/>
  <c r="L993" i="2"/>
  <c r="U993" i="2" s="1"/>
  <c r="L994" i="2"/>
  <c r="U994" i="2" s="1"/>
  <c r="L995" i="2"/>
  <c r="U995" i="2" s="1"/>
  <c r="L996" i="2"/>
  <c r="U996" i="2" s="1"/>
  <c r="L997" i="2"/>
  <c r="U997" i="2" s="1"/>
  <c r="L998" i="2"/>
  <c r="U998" i="2" s="1"/>
  <c r="L999" i="2"/>
  <c r="U999" i="2" s="1"/>
  <c r="L1000" i="2"/>
  <c r="U1000" i="2" s="1"/>
  <c r="L1001" i="2"/>
  <c r="U1001" i="2" s="1"/>
  <c r="L1002" i="2"/>
  <c r="U1002" i="2" s="1"/>
  <c r="L1003" i="2"/>
  <c r="U1003" i="2" s="1"/>
  <c r="L1004" i="2"/>
  <c r="U1004" i="2" s="1"/>
  <c r="L1005" i="2"/>
  <c r="U1005" i="2" s="1"/>
  <c r="L1006" i="2"/>
  <c r="U1006" i="2" s="1"/>
  <c r="L1007" i="2"/>
  <c r="U1007" i="2" s="1"/>
  <c r="L1008" i="2"/>
  <c r="U1008" i="2" s="1"/>
  <c r="L1009" i="2"/>
  <c r="U1009" i="2" s="1"/>
  <c r="L1010" i="2"/>
  <c r="U1010" i="2" s="1"/>
  <c r="L1011" i="2"/>
  <c r="U1011" i="2" s="1"/>
  <c r="L1012" i="2"/>
  <c r="U1012" i="2" s="1"/>
  <c r="L1013" i="2"/>
  <c r="U1013" i="2" s="1"/>
  <c r="L1014" i="2"/>
  <c r="U1014" i="2" s="1"/>
  <c r="L1015" i="2"/>
  <c r="U1015" i="2" s="1"/>
  <c r="L1016" i="2"/>
  <c r="U1016" i="2" s="1"/>
  <c r="L1017" i="2"/>
  <c r="U1017" i="2" s="1"/>
  <c r="L1018" i="2"/>
  <c r="U1018" i="2" s="1"/>
  <c r="L1019" i="2"/>
  <c r="U1019" i="2" s="1"/>
  <c r="L1020" i="2"/>
  <c r="U1020" i="2" s="1"/>
  <c r="L1021" i="2"/>
  <c r="U1021" i="2" s="1"/>
  <c r="L1022" i="2"/>
  <c r="U1022" i="2" s="1"/>
  <c r="L1023" i="2"/>
  <c r="U1023" i="2" s="1"/>
  <c r="L1024" i="2"/>
  <c r="U1024" i="2" s="1"/>
  <c r="L1025" i="2"/>
  <c r="U1025" i="2" s="1"/>
  <c r="L1026" i="2"/>
  <c r="U1026" i="2" s="1"/>
  <c r="L1027" i="2"/>
  <c r="U1027" i="2" s="1"/>
  <c r="L1028" i="2"/>
  <c r="U1028" i="2" s="1"/>
  <c r="L1029" i="2"/>
  <c r="U1029" i="2" s="1"/>
  <c r="L1030" i="2"/>
  <c r="U1030" i="2" s="1"/>
  <c r="L1031" i="2"/>
  <c r="U1031" i="2" s="1"/>
  <c r="L1032" i="2"/>
  <c r="U1032" i="2" s="1"/>
  <c r="L1033" i="2"/>
  <c r="U1033" i="2" s="1"/>
  <c r="L1034" i="2"/>
  <c r="U1034" i="2" s="1"/>
  <c r="L1035" i="2"/>
  <c r="U1035" i="2" s="1"/>
  <c r="L1036" i="2"/>
  <c r="U1036" i="2" s="1"/>
  <c r="L1037" i="2"/>
  <c r="U1037" i="2" s="1"/>
  <c r="L1038" i="2"/>
  <c r="U1038" i="2" s="1"/>
  <c r="L1039" i="2"/>
  <c r="U1039" i="2" s="1"/>
  <c r="L1040" i="2"/>
  <c r="U1040" i="2" s="1"/>
  <c r="L1041" i="2"/>
  <c r="U1041" i="2" s="1"/>
  <c r="L1042" i="2"/>
  <c r="U1042" i="2" s="1"/>
  <c r="L1043" i="2"/>
  <c r="U1043" i="2" s="1"/>
  <c r="L1044" i="2"/>
  <c r="U1044" i="2" s="1"/>
  <c r="L1045" i="2"/>
  <c r="U1045" i="2" s="1"/>
  <c r="L1046" i="2"/>
  <c r="U1046" i="2" s="1"/>
  <c r="L1047" i="2"/>
  <c r="U1047" i="2" s="1"/>
  <c r="L1048" i="2"/>
  <c r="U1048" i="2" s="1"/>
  <c r="L1049" i="2"/>
  <c r="U1049" i="2" s="1"/>
  <c r="L1050" i="2"/>
  <c r="U1050" i="2" s="1"/>
  <c r="L1051" i="2"/>
  <c r="U1051" i="2" s="1"/>
  <c r="L1052" i="2"/>
  <c r="U1052" i="2" s="1"/>
  <c r="L1053" i="2"/>
  <c r="U1053" i="2" s="1"/>
  <c r="L1054" i="2"/>
  <c r="U1054" i="2" s="1"/>
  <c r="L1055" i="2"/>
  <c r="U1055" i="2" s="1"/>
  <c r="L1056" i="2"/>
  <c r="U1056" i="2" s="1"/>
  <c r="L1057" i="2"/>
  <c r="U1057" i="2" s="1"/>
  <c r="L1058" i="2"/>
  <c r="U1058" i="2" s="1"/>
  <c r="L1059" i="2"/>
  <c r="U1059" i="2" s="1"/>
  <c r="L1060" i="2"/>
  <c r="U1060" i="2" s="1"/>
  <c r="L1061" i="2"/>
  <c r="U1061" i="2" s="1"/>
  <c r="L1062" i="2"/>
  <c r="U1062" i="2" s="1"/>
  <c r="L1063" i="2"/>
  <c r="U1063" i="2" s="1"/>
  <c r="L1064" i="2"/>
  <c r="U1064" i="2" s="1"/>
  <c r="L1065" i="2"/>
  <c r="U1065" i="2" s="1"/>
  <c r="L1066" i="2"/>
  <c r="U1066" i="2" s="1"/>
  <c r="L1067" i="2"/>
  <c r="U1067" i="2" s="1"/>
  <c r="L1068" i="2"/>
  <c r="U1068" i="2" s="1"/>
  <c r="L1069" i="2"/>
  <c r="U1069" i="2" s="1"/>
  <c r="L1070" i="2"/>
  <c r="U1070" i="2" s="1"/>
  <c r="L1071" i="2"/>
  <c r="U1071" i="2" s="1"/>
  <c r="L1072" i="2"/>
  <c r="U1072" i="2" s="1"/>
  <c r="L1073" i="2"/>
  <c r="U1073" i="2" s="1"/>
  <c r="L1074" i="2"/>
  <c r="U1074" i="2" s="1"/>
  <c r="L1075" i="2"/>
  <c r="U1075" i="2" s="1"/>
  <c r="L1076" i="2"/>
  <c r="U1076" i="2" s="1"/>
  <c r="L1077" i="2"/>
  <c r="U1077" i="2" s="1"/>
  <c r="L1078" i="2"/>
  <c r="U1078" i="2" s="1"/>
  <c r="L1079" i="2"/>
  <c r="U1079" i="2" s="1"/>
  <c r="L1080" i="2"/>
  <c r="U1080" i="2" s="1"/>
  <c r="L1081" i="2"/>
  <c r="U1081" i="2" s="1"/>
  <c r="L1082" i="2"/>
  <c r="U1082" i="2" s="1"/>
  <c r="L1083" i="2"/>
  <c r="U1083" i="2" s="1"/>
  <c r="L1084" i="2"/>
  <c r="U1084" i="2" s="1"/>
  <c r="L1085" i="2"/>
  <c r="U1085" i="2" s="1"/>
  <c r="L1086" i="2"/>
  <c r="U1086" i="2" s="1"/>
  <c r="L1087" i="2"/>
  <c r="U1087" i="2" s="1"/>
  <c r="L1088" i="2"/>
  <c r="U1088" i="2" s="1"/>
  <c r="L1089" i="2"/>
  <c r="U1089" i="2" s="1"/>
  <c r="L1090" i="2"/>
  <c r="U1090" i="2" s="1"/>
  <c r="L1091" i="2"/>
  <c r="U1091" i="2" s="1"/>
  <c r="L1092" i="2"/>
  <c r="U1092" i="2" s="1"/>
  <c r="L1093" i="2"/>
  <c r="U1093" i="2" s="1"/>
  <c r="L1094" i="2"/>
  <c r="U1094" i="2" s="1"/>
  <c r="L1095" i="2"/>
  <c r="U1095" i="2" s="1"/>
  <c r="L1096" i="2"/>
  <c r="U1096" i="2" s="1"/>
  <c r="L1097" i="2"/>
  <c r="U1097" i="2" s="1"/>
  <c r="L1098" i="2"/>
  <c r="U1098" i="2" s="1"/>
  <c r="L1099" i="2"/>
  <c r="U1099" i="2" s="1"/>
  <c r="L1100" i="2"/>
  <c r="U1100" i="2" s="1"/>
  <c r="L1101" i="2"/>
  <c r="U1101" i="2" s="1"/>
  <c r="L1102" i="2"/>
  <c r="U1102" i="2" s="1"/>
  <c r="L1103" i="2"/>
  <c r="U1103" i="2" s="1"/>
  <c r="L1104" i="2"/>
  <c r="U1104" i="2" s="1"/>
  <c r="L1105" i="2"/>
  <c r="U1105" i="2" s="1"/>
  <c r="L1106" i="2"/>
  <c r="U1106" i="2" s="1"/>
  <c r="L1107" i="2"/>
  <c r="U1107" i="2" s="1"/>
  <c r="L1108" i="2"/>
  <c r="U1108" i="2" s="1"/>
  <c r="L1109" i="2"/>
  <c r="U1109" i="2" s="1"/>
  <c r="L1110" i="2"/>
  <c r="U1110" i="2" s="1"/>
  <c r="L1111" i="2"/>
  <c r="U1111" i="2" s="1"/>
  <c r="L1112" i="2"/>
  <c r="U1112" i="2" s="1"/>
  <c r="L1113" i="2"/>
  <c r="U1113" i="2" s="1"/>
  <c r="L1114" i="2"/>
  <c r="U1114" i="2" s="1"/>
  <c r="L1115" i="2"/>
  <c r="U1115" i="2" s="1"/>
  <c r="L1116" i="2"/>
  <c r="U1116" i="2" s="1"/>
  <c r="L1117" i="2"/>
  <c r="U1117" i="2" s="1"/>
  <c r="L1118" i="2"/>
  <c r="U1118" i="2" s="1"/>
  <c r="L1119" i="2"/>
  <c r="U1119" i="2" s="1"/>
  <c r="L1120" i="2"/>
  <c r="U1120" i="2" s="1"/>
  <c r="L1121" i="2"/>
  <c r="U1121" i="2" s="1"/>
  <c r="L1122" i="2"/>
  <c r="U1122" i="2" s="1"/>
  <c r="L1123" i="2"/>
  <c r="U1123" i="2" s="1"/>
  <c r="L1124" i="2"/>
  <c r="U1124" i="2" s="1"/>
  <c r="L1125" i="2"/>
  <c r="U1125" i="2" s="1"/>
  <c r="L1126" i="2"/>
  <c r="U1126" i="2" s="1"/>
  <c r="L1127" i="2"/>
  <c r="U1127" i="2" s="1"/>
  <c r="L1128" i="2"/>
  <c r="U1128" i="2" s="1"/>
  <c r="L1129" i="2"/>
  <c r="U1129" i="2" s="1"/>
  <c r="L1130" i="2"/>
  <c r="U1130" i="2" s="1"/>
  <c r="L1131" i="2"/>
  <c r="U1131" i="2" s="1"/>
  <c r="L1132" i="2"/>
  <c r="U1132" i="2" s="1"/>
  <c r="L1133" i="2"/>
  <c r="L1134" i="2"/>
  <c r="U1134" i="2" s="1"/>
  <c r="L1135" i="2"/>
  <c r="U1135" i="2" s="1"/>
  <c r="L1136" i="2"/>
  <c r="U1136" i="2" s="1"/>
  <c r="L1137" i="2"/>
  <c r="U1137" i="2" s="1"/>
  <c r="L1138" i="2"/>
  <c r="U1138" i="2" s="1"/>
  <c r="L1139" i="2"/>
  <c r="U1139" i="2" s="1"/>
  <c r="L1140" i="2"/>
  <c r="U1140" i="2" s="1"/>
  <c r="L1141" i="2"/>
  <c r="U1141" i="2" s="1"/>
  <c r="L1142" i="2"/>
  <c r="U1142" i="2" s="1"/>
  <c r="L1143" i="2"/>
  <c r="U1143" i="2" s="1"/>
  <c r="L1144" i="2"/>
  <c r="U1144" i="2" s="1"/>
  <c r="L1145" i="2"/>
  <c r="U1145" i="2" s="1"/>
  <c r="L1146" i="2"/>
  <c r="U1146" i="2" s="1"/>
  <c r="L1147" i="2"/>
  <c r="U1147" i="2" s="1"/>
  <c r="L1148" i="2"/>
  <c r="U1148" i="2" s="1"/>
  <c r="L1149" i="2"/>
  <c r="U1149" i="2" s="1"/>
  <c r="L1150" i="2"/>
  <c r="U1150" i="2" s="1"/>
  <c r="L1151" i="2"/>
  <c r="U1151" i="2" s="1"/>
  <c r="L1152" i="2"/>
  <c r="U1152" i="2" s="1"/>
  <c r="L1153" i="2"/>
  <c r="U1153" i="2" s="1"/>
  <c r="L1154" i="2"/>
  <c r="U1154" i="2" s="1"/>
  <c r="L1155" i="2"/>
  <c r="U1155" i="2" s="1"/>
  <c r="L1156" i="2"/>
  <c r="U1156" i="2" s="1"/>
  <c r="L1157" i="2"/>
  <c r="U1157" i="2" s="1"/>
  <c r="L1158" i="2"/>
  <c r="U1158" i="2" s="1"/>
  <c r="L1159" i="2"/>
  <c r="U1159" i="2" s="1"/>
  <c r="L1160" i="2"/>
  <c r="U1160" i="2" s="1"/>
  <c r="L1161" i="2"/>
  <c r="U1161" i="2" s="1"/>
  <c r="L1162" i="2"/>
  <c r="U1162" i="2" s="1"/>
  <c r="L1163" i="2"/>
  <c r="U1163" i="2" s="1"/>
  <c r="L1164" i="2"/>
  <c r="U1164" i="2" s="1"/>
  <c r="L1165" i="2"/>
  <c r="U1165" i="2" s="1"/>
  <c r="L1166" i="2"/>
  <c r="U1166" i="2" s="1"/>
  <c r="L1167" i="2"/>
  <c r="U1167" i="2" s="1"/>
  <c r="L1168" i="2"/>
  <c r="U1168" i="2" s="1"/>
  <c r="L1169" i="2"/>
  <c r="U1169" i="2" s="1"/>
  <c r="L1170" i="2"/>
  <c r="U1170" i="2" s="1"/>
  <c r="L1171" i="2"/>
  <c r="U1171" i="2" s="1"/>
  <c r="L1172" i="2"/>
  <c r="U1172" i="2" s="1"/>
  <c r="L1173" i="2"/>
  <c r="U1173" i="2" s="1"/>
  <c r="L1174" i="2"/>
  <c r="U1174" i="2" s="1"/>
  <c r="L1175" i="2"/>
  <c r="U1175" i="2" s="1"/>
  <c r="L1176" i="2"/>
  <c r="U1176" i="2" s="1"/>
  <c r="L1177" i="2"/>
  <c r="U1177" i="2" s="1"/>
  <c r="L1178" i="2"/>
  <c r="U1178" i="2" s="1"/>
  <c r="L1179" i="2"/>
  <c r="U1179" i="2" s="1"/>
  <c r="L1180" i="2"/>
  <c r="U1180" i="2" s="1"/>
  <c r="L1181" i="2"/>
  <c r="U1181" i="2" s="1"/>
  <c r="L1182" i="2"/>
  <c r="U1182" i="2" s="1"/>
  <c r="L1183" i="2"/>
  <c r="U1183" i="2" s="1"/>
  <c r="L1184" i="2"/>
  <c r="U1184" i="2" s="1"/>
  <c r="L1185" i="2"/>
  <c r="U1185" i="2" s="1"/>
  <c r="L1186" i="2"/>
  <c r="U1186" i="2" s="1"/>
  <c r="L1187" i="2"/>
  <c r="U1187" i="2" s="1"/>
  <c r="L1188" i="2"/>
  <c r="U1188" i="2" s="1"/>
  <c r="L1189" i="2"/>
  <c r="U1189" i="2" s="1"/>
  <c r="L1190" i="2"/>
  <c r="U1190" i="2" s="1"/>
  <c r="L1191" i="2"/>
  <c r="U1191" i="2" s="1"/>
  <c r="L1192" i="2"/>
  <c r="U1192" i="2" s="1"/>
  <c r="L1193" i="2"/>
  <c r="U1193" i="2" s="1"/>
  <c r="L1194" i="2"/>
  <c r="U1194" i="2" s="1"/>
  <c r="L1195" i="2"/>
  <c r="U1195" i="2" s="1"/>
  <c r="L1196" i="2"/>
  <c r="U1196" i="2" s="1"/>
  <c r="L1197" i="2"/>
  <c r="U1197" i="2" s="1"/>
  <c r="L1198" i="2"/>
  <c r="U1198" i="2" s="1"/>
  <c r="L1199" i="2"/>
  <c r="U1199" i="2" s="1"/>
  <c r="L1200" i="2"/>
  <c r="U1200" i="2" s="1"/>
  <c r="L1201" i="2"/>
  <c r="U1201" i="2" s="1"/>
  <c r="L1202" i="2"/>
  <c r="U1202" i="2" s="1"/>
  <c r="L1203" i="2"/>
  <c r="U1203" i="2" s="1"/>
  <c r="L1204" i="2"/>
  <c r="U1204" i="2" s="1"/>
  <c r="L1205" i="2"/>
  <c r="U1205" i="2" s="1"/>
  <c r="L1206" i="2"/>
  <c r="U1206" i="2" s="1"/>
  <c r="L1207" i="2"/>
  <c r="U1207" i="2" s="1"/>
  <c r="L1208" i="2"/>
  <c r="U1208" i="2" s="1"/>
  <c r="L1209" i="2"/>
  <c r="U1209" i="2" s="1"/>
  <c r="L1210" i="2"/>
  <c r="U1210" i="2" s="1"/>
  <c r="L1211" i="2"/>
  <c r="U1211" i="2" s="1"/>
  <c r="L1212" i="2"/>
  <c r="U1212" i="2" s="1"/>
  <c r="L1213" i="2"/>
  <c r="U1213" i="2" s="1"/>
  <c r="L1214" i="2"/>
  <c r="U1214" i="2" s="1"/>
  <c r="L1215" i="2"/>
  <c r="U1215" i="2" s="1"/>
  <c r="L1216" i="2"/>
  <c r="U1216" i="2" s="1"/>
  <c r="L1217" i="2"/>
  <c r="U1217" i="2" s="1"/>
  <c r="L1218" i="2"/>
  <c r="U1218" i="2" s="1"/>
  <c r="L1219" i="2"/>
  <c r="U1219" i="2" s="1"/>
  <c r="L1220" i="2"/>
  <c r="U1220" i="2" s="1"/>
  <c r="L1221" i="2"/>
  <c r="U1221" i="2" s="1"/>
  <c r="L1222" i="2"/>
  <c r="U1222" i="2" s="1"/>
  <c r="L1223" i="2"/>
  <c r="U1223" i="2" s="1"/>
  <c r="L1224" i="2"/>
  <c r="U1224" i="2" s="1"/>
  <c r="L1225" i="2"/>
  <c r="U1225" i="2" s="1"/>
  <c r="L1226" i="2"/>
  <c r="U1226" i="2" s="1"/>
  <c r="L1227" i="2"/>
  <c r="U1227" i="2" s="1"/>
  <c r="L1228" i="2"/>
  <c r="U1228" i="2" s="1"/>
  <c r="L1229" i="2"/>
  <c r="U1229" i="2" s="1"/>
  <c r="L1230" i="2"/>
  <c r="U1230" i="2" s="1"/>
  <c r="L1231" i="2"/>
  <c r="U1231" i="2" s="1"/>
  <c r="L1232" i="2"/>
  <c r="U1232" i="2" s="1"/>
  <c r="L1233" i="2"/>
  <c r="U1233" i="2" s="1"/>
  <c r="L1234" i="2"/>
  <c r="U1234" i="2" s="1"/>
  <c r="L1235" i="2"/>
  <c r="U1235" i="2" s="1"/>
  <c r="L1236" i="2"/>
  <c r="U1236" i="2" s="1"/>
  <c r="L1237" i="2"/>
  <c r="U1237" i="2" s="1"/>
  <c r="L1238" i="2"/>
  <c r="U1238" i="2" s="1"/>
  <c r="L1239" i="2"/>
  <c r="U1239" i="2" s="1"/>
  <c r="L1240" i="2"/>
  <c r="U1240" i="2" s="1"/>
  <c r="L1241" i="2"/>
  <c r="U1241" i="2" s="1"/>
  <c r="L1242" i="2"/>
  <c r="U1242" i="2" s="1"/>
  <c r="L1243" i="2"/>
  <c r="U1243" i="2" s="1"/>
  <c r="L1244" i="2"/>
  <c r="U1244" i="2" s="1"/>
  <c r="L1245" i="2"/>
  <c r="U1245" i="2" s="1"/>
  <c r="L1246" i="2"/>
  <c r="U1246" i="2" s="1"/>
  <c r="L1247" i="2"/>
  <c r="U1247" i="2" s="1"/>
  <c r="L1248" i="2"/>
  <c r="U1248" i="2" s="1"/>
  <c r="L1249" i="2"/>
  <c r="U1249" i="2" s="1"/>
  <c r="L1250" i="2"/>
  <c r="U1250" i="2" s="1"/>
  <c r="L1251" i="2"/>
  <c r="U1251" i="2" s="1"/>
  <c r="L1252" i="2"/>
  <c r="U1252" i="2" s="1"/>
  <c r="L1253" i="2"/>
  <c r="U1253" i="2" s="1"/>
  <c r="L1254" i="2"/>
  <c r="U1254" i="2" s="1"/>
  <c r="L1255" i="2"/>
  <c r="U1255" i="2" s="1"/>
  <c r="L1256" i="2"/>
  <c r="U1256" i="2" s="1"/>
  <c r="L1257" i="2"/>
  <c r="U1257" i="2" s="1"/>
  <c r="L1258" i="2"/>
  <c r="U1258" i="2" s="1"/>
  <c r="L1259" i="2"/>
  <c r="U1259" i="2" s="1"/>
  <c r="L1260" i="2"/>
  <c r="U1260" i="2" s="1"/>
  <c r="L1261" i="2"/>
  <c r="U1261" i="2" s="1"/>
  <c r="L1262" i="2"/>
  <c r="U1262" i="2" s="1"/>
  <c r="L1263" i="2"/>
  <c r="U1263" i="2" s="1"/>
  <c r="L1264" i="2"/>
  <c r="U1264" i="2" s="1"/>
  <c r="L1265" i="2"/>
  <c r="U1265" i="2" s="1"/>
  <c r="L1266" i="2"/>
  <c r="U1266" i="2" s="1"/>
  <c r="L1267" i="2"/>
  <c r="U1267" i="2" s="1"/>
  <c r="L1268" i="2"/>
  <c r="U1268" i="2" s="1"/>
  <c r="L1269" i="2"/>
  <c r="U1269" i="2" s="1"/>
  <c r="L1270" i="2"/>
  <c r="U1270" i="2" s="1"/>
  <c r="L1271" i="2"/>
  <c r="U1271" i="2" s="1"/>
  <c r="L1272" i="2"/>
  <c r="U1272" i="2" s="1"/>
  <c r="L1273" i="2"/>
  <c r="U1273" i="2" s="1"/>
  <c r="L1274" i="2"/>
  <c r="U1274" i="2" s="1"/>
  <c r="L1275" i="2"/>
  <c r="U1275" i="2" s="1"/>
  <c r="L1276" i="2"/>
  <c r="U1276" i="2" s="1"/>
  <c r="L1277" i="2"/>
  <c r="U1277" i="2" s="1"/>
  <c r="L1278" i="2"/>
  <c r="U1278" i="2" s="1"/>
  <c r="L1279" i="2"/>
  <c r="U1279" i="2" s="1"/>
  <c r="L1280" i="2"/>
  <c r="U1280" i="2" s="1"/>
  <c r="L1281" i="2"/>
  <c r="U1281" i="2" s="1"/>
  <c r="L1282" i="2"/>
  <c r="U1282" i="2" s="1"/>
  <c r="L1283" i="2"/>
  <c r="U1283" i="2" s="1"/>
  <c r="L1284" i="2"/>
  <c r="U1284" i="2" s="1"/>
  <c r="L1285" i="2"/>
  <c r="U1285" i="2" s="1"/>
  <c r="L1286" i="2"/>
  <c r="U1286" i="2" s="1"/>
  <c r="L1287" i="2"/>
  <c r="U1287" i="2" s="1"/>
  <c r="L1288" i="2"/>
  <c r="U1288" i="2" s="1"/>
  <c r="L1289" i="2"/>
  <c r="U1289" i="2" s="1"/>
  <c r="L1290" i="2"/>
  <c r="U1290" i="2" s="1"/>
  <c r="L1291" i="2"/>
  <c r="U1291" i="2" s="1"/>
  <c r="L1292" i="2"/>
  <c r="U1292" i="2" s="1"/>
  <c r="L1293" i="2"/>
  <c r="U1293" i="2" s="1"/>
  <c r="L1294" i="2"/>
  <c r="U1294" i="2" s="1"/>
  <c r="L1295" i="2"/>
  <c r="U1295" i="2" s="1"/>
  <c r="L1296" i="2"/>
  <c r="U1296" i="2" s="1"/>
  <c r="L1297" i="2"/>
  <c r="U1297" i="2" s="1"/>
  <c r="L1298" i="2"/>
  <c r="U1298" i="2" s="1"/>
  <c r="L1299" i="2"/>
  <c r="U1299" i="2" s="1"/>
  <c r="L1300" i="2"/>
  <c r="U1300" i="2" s="1"/>
  <c r="L1301" i="2"/>
  <c r="U1301" i="2" s="1"/>
  <c r="L1302" i="2"/>
  <c r="U1302" i="2" s="1"/>
  <c r="L1303" i="2"/>
  <c r="U1303" i="2" s="1"/>
  <c r="L1304" i="2"/>
  <c r="U1304" i="2" s="1"/>
  <c r="L1305" i="2"/>
  <c r="U1305" i="2" s="1"/>
  <c r="L1306" i="2"/>
  <c r="U1306" i="2" s="1"/>
  <c r="L1307" i="2"/>
  <c r="U1307" i="2" s="1"/>
  <c r="L1308" i="2"/>
  <c r="U1308" i="2" s="1"/>
  <c r="L1309" i="2"/>
  <c r="L1310" i="2"/>
  <c r="U1310" i="2" s="1"/>
  <c r="L1311" i="2"/>
  <c r="U1311" i="2" s="1"/>
  <c r="L1312" i="2"/>
  <c r="U1312" i="2" s="1"/>
  <c r="L1313" i="2"/>
  <c r="U1313" i="2" s="1"/>
  <c r="L1314" i="2"/>
  <c r="U1314" i="2" s="1"/>
  <c r="L1315" i="2"/>
  <c r="U1315" i="2" s="1"/>
  <c r="L1316" i="2"/>
  <c r="U1316" i="2" s="1"/>
  <c r="L1317" i="2"/>
  <c r="U1317" i="2" s="1"/>
  <c r="L1318" i="2"/>
  <c r="U1318" i="2" s="1"/>
  <c r="L1319" i="2"/>
  <c r="U1319" i="2" s="1"/>
  <c r="L1320" i="2"/>
  <c r="U1320" i="2" s="1"/>
  <c r="L1321" i="2"/>
  <c r="U1321" i="2" s="1"/>
  <c r="L1322" i="2"/>
  <c r="U1322" i="2" s="1"/>
  <c r="L1323" i="2"/>
  <c r="U1323" i="2" s="1"/>
  <c r="L1324" i="2"/>
  <c r="U1324" i="2" s="1"/>
  <c r="L1325" i="2"/>
  <c r="L1326" i="2"/>
  <c r="U1326" i="2" s="1"/>
  <c r="L1327" i="2"/>
  <c r="U1327" i="2" s="1"/>
  <c r="L1328" i="2"/>
  <c r="U1328" i="2" s="1"/>
  <c r="L1329" i="2"/>
  <c r="U1329" i="2" s="1"/>
  <c r="L1330" i="2"/>
  <c r="U1330" i="2" s="1"/>
  <c r="L1331" i="2"/>
  <c r="U1331" i="2" s="1"/>
  <c r="L1332" i="2"/>
  <c r="U1332" i="2" s="1"/>
  <c r="L1333" i="2"/>
  <c r="L1334" i="2"/>
  <c r="U1334" i="2" s="1"/>
  <c r="L1335" i="2"/>
  <c r="U1335" i="2" s="1"/>
  <c r="L1336" i="2"/>
  <c r="U1336" i="2" s="1"/>
  <c r="L1337" i="2"/>
  <c r="U1337" i="2" s="1"/>
  <c r="L1338" i="2"/>
  <c r="U1338" i="2" s="1"/>
  <c r="L1339" i="2"/>
  <c r="U1339" i="2" s="1"/>
  <c r="L1340" i="2"/>
  <c r="U1340" i="2" s="1"/>
  <c r="L1341" i="2"/>
  <c r="U1341" i="2" s="1"/>
  <c r="L1342" i="2"/>
  <c r="U1342" i="2" s="1"/>
  <c r="L1343" i="2"/>
  <c r="U1343" i="2" s="1"/>
  <c r="L1344" i="2"/>
  <c r="U1344" i="2" s="1"/>
  <c r="L1345" i="2"/>
  <c r="U1345" i="2" s="1"/>
  <c r="L1346" i="2"/>
  <c r="U1346" i="2" s="1"/>
  <c r="L1347" i="2"/>
  <c r="U1347" i="2" s="1"/>
  <c r="L1348" i="2"/>
  <c r="U1348" i="2" s="1"/>
  <c r="L1349" i="2"/>
  <c r="U1349" i="2" s="1"/>
  <c r="L1350" i="2"/>
  <c r="U1350" i="2" s="1"/>
  <c r="L1351" i="2"/>
  <c r="U1351" i="2" s="1"/>
  <c r="L1352" i="2"/>
  <c r="U1352" i="2" s="1"/>
  <c r="L1353" i="2"/>
  <c r="U1353" i="2" s="1"/>
  <c r="L1354" i="2"/>
  <c r="U1354" i="2" s="1"/>
  <c r="L1355" i="2"/>
  <c r="U1355" i="2" s="1"/>
  <c r="L1356" i="2"/>
  <c r="U1356" i="2" s="1"/>
  <c r="L1357" i="2"/>
  <c r="U1357" i="2" s="1"/>
  <c r="L1358" i="2"/>
  <c r="U1358" i="2" s="1"/>
  <c r="L1359" i="2"/>
  <c r="U1359" i="2" s="1"/>
  <c r="L1360" i="2"/>
  <c r="U1360" i="2" s="1"/>
  <c r="L1361" i="2"/>
  <c r="U1361" i="2" s="1"/>
  <c r="L1362" i="2"/>
  <c r="U1362" i="2" s="1"/>
  <c r="L1363" i="2"/>
  <c r="U1363" i="2" s="1"/>
  <c r="L1364" i="2"/>
  <c r="U1364" i="2" s="1"/>
  <c r="L1365" i="2"/>
  <c r="L1366" i="2"/>
  <c r="U1366" i="2" s="1"/>
  <c r="L1367" i="2"/>
  <c r="U1367" i="2" s="1"/>
  <c r="L1368" i="2"/>
  <c r="U1368" i="2" s="1"/>
  <c r="L1369" i="2"/>
  <c r="U1369" i="2" s="1"/>
  <c r="L1370" i="2"/>
  <c r="U1370" i="2" s="1"/>
  <c r="L1371" i="2"/>
  <c r="U1371" i="2" s="1"/>
  <c r="L1372" i="2"/>
  <c r="U1372" i="2" s="1"/>
  <c r="L1373" i="2"/>
  <c r="U1373" i="2" s="1"/>
  <c r="L1374" i="2"/>
  <c r="U1374" i="2" s="1"/>
  <c r="L1375" i="2"/>
  <c r="U1375" i="2" s="1"/>
  <c r="L1376" i="2"/>
  <c r="U1376" i="2" s="1"/>
  <c r="L1377" i="2"/>
  <c r="U1377" i="2" s="1"/>
  <c r="L1378" i="2"/>
  <c r="U1378" i="2" s="1"/>
  <c r="L1379" i="2"/>
  <c r="U1379" i="2" s="1"/>
  <c r="L1380" i="2"/>
  <c r="U1380" i="2" s="1"/>
  <c r="L1381" i="2"/>
  <c r="U1381" i="2" s="1"/>
  <c r="L1382" i="2"/>
  <c r="U1382" i="2" s="1"/>
  <c r="L1383" i="2"/>
  <c r="U1383" i="2" s="1"/>
  <c r="L1384" i="2"/>
  <c r="U1384" i="2" s="1"/>
  <c r="L1385" i="2"/>
  <c r="U1385" i="2" s="1"/>
  <c r="L1386" i="2"/>
  <c r="U1386" i="2" s="1"/>
  <c r="L1387" i="2"/>
  <c r="U1387" i="2" s="1"/>
  <c r="L1388" i="2"/>
  <c r="U1388" i="2" s="1"/>
  <c r="L1389" i="2"/>
  <c r="U1389" i="2" s="1"/>
  <c r="L1390" i="2"/>
  <c r="U1390" i="2" s="1"/>
  <c r="L1391" i="2"/>
  <c r="U1391" i="2" s="1"/>
  <c r="L1392" i="2"/>
  <c r="U1392" i="2" s="1"/>
  <c r="L1393" i="2"/>
  <c r="U1393" i="2" s="1"/>
  <c r="L1394" i="2"/>
  <c r="U1394" i="2" s="1"/>
  <c r="L1395" i="2"/>
  <c r="U1395" i="2" s="1"/>
  <c r="L1396" i="2"/>
  <c r="U1396" i="2" s="1"/>
  <c r="L1397" i="2"/>
  <c r="U1397" i="2" s="1"/>
  <c r="L1398" i="2"/>
  <c r="U1398" i="2" s="1"/>
  <c r="L1399" i="2"/>
  <c r="U1399" i="2" s="1"/>
  <c r="L1400" i="2"/>
  <c r="U1400" i="2" s="1"/>
  <c r="L1401" i="2"/>
  <c r="U1401" i="2" s="1"/>
  <c r="L1402" i="2"/>
  <c r="U1402" i="2" s="1"/>
  <c r="L1403" i="2"/>
  <c r="U1403" i="2" s="1"/>
  <c r="L1404" i="2"/>
  <c r="U1404" i="2" s="1"/>
  <c r="L1405" i="2"/>
  <c r="L1406" i="2"/>
  <c r="U1406" i="2" s="1"/>
  <c r="L1407" i="2"/>
  <c r="U1407" i="2" s="1"/>
  <c r="L1408" i="2"/>
  <c r="U1408" i="2" s="1"/>
  <c r="L1409" i="2"/>
  <c r="U1409" i="2" s="1"/>
  <c r="L1410" i="2"/>
  <c r="U1410" i="2" s="1"/>
  <c r="L1411" i="2"/>
  <c r="U1411" i="2" s="1"/>
  <c r="L1412" i="2"/>
  <c r="U1412" i="2" s="1"/>
  <c r="L1413" i="2"/>
  <c r="U1413" i="2" s="1"/>
  <c r="L1414" i="2"/>
  <c r="U1414" i="2" s="1"/>
  <c r="L1415" i="2"/>
  <c r="U1415" i="2" s="1"/>
  <c r="L1416" i="2"/>
  <c r="U1416" i="2" s="1"/>
  <c r="L1417" i="2"/>
  <c r="U1417" i="2" s="1"/>
  <c r="L1418" i="2"/>
  <c r="U1418" i="2" s="1"/>
  <c r="L1419" i="2"/>
  <c r="U1419" i="2" s="1"/>
  <c r="L1420" i="2"/>
  <c r="U1420" i="2" s="1"/>
  <c r="L1421" i="2"/>
  <c r="U1421" i="2" s="1"/>
  <c r="L1422" i="2"/>
  <c r="U1422" i="2" s="1"/>
  <c r="L1423" i="2"/>
  <c r="U1423" i="2" s="1"/>
  <c r="L1424" i="2"/>
  <c r="U1424" i="2" s="1"/>
  <c r="L1425" i="2"/>
  <c r="U1425" i="2" s="1"/>
  <c r="L1426" i="2"/>
  <c r="U1426" i="2" s="1"/>
  <c r="L1427" i="2"/>
  <c r="U1427" i="2" s="1"/>
  <c r="L1428" i="2"/>
  <c r="U1428" i="2" s="1"/>
  <c r="L1429" i="2"/>
  <c r="U1429" i="2" s="1"/>
  <c r="L1430" i="2"/>
  <c r="U1430" i="2" s="1"/>
  <c r="L1431" i="2"/>
  <c r="U1431" i="2" s="1"/>
  <c r="L1432" i="2"/>
  <c r="U1432" i="2" s="1"/>
  <c r="L1433" i="2"/>
  <c r="U1433" i="2" s="1"/>
  <c r="L1434" i="2"/>
  <c r="U1434" i="2" s="1"/>
  <c r="L1435" i="2"/>
  <c r="U1435" i="2" s="1"/>
  <c r="L1436" i="2"/>
  <c r="U1436" i="2" s="1"/>
  <c r="L1437" i="2"/>
  <c r="U1437" i="2" s="1"/>
  <c r="L1438" i="2"/>
  <c r="U1438" i="2" s="1"/>
  <c r="L1439" i="2"/>
  <c r="U1439" i="2" s="1"/>
  <c r="L1440" i="2"/>
  <c r="U1440" i="2" s="1"/>
  <c r="L1441" i="2"/>
  <c r="U1441" i="2" s="1"/>
  <c r="L1442" i="2"/>
  <c r="U1442" i="2" s="1"/>
  <c r="L1443" i="2"/>
  <c r="U1443" i="2" s="1"/>
  <c r="L1444" i="2"/>
  <c r="U1444" i="2" s="1"/>
  <c r="L1445" i="2"/>
  <c r="L1446" i="2"/>
  <c r="U1446" i="2" s="1"/>
  <c r="L1447" i="2"/>
  <c r="U1447" i="2" s="1"/>
  <c r="L1448" i="2"/>
  <c r="U1448" i="2" s="1"/>
  <c r="L1449" i="2"/>
  <c r="U1449" i="2" s="1"/>
  <c r="L1450" i="2"/>
  <c r="U1450" i="2" s="1"/>
  <c r="L1451" i="2"/>
  <c r="U1451" i="2" s="1"/>
  <c r="L1452" i="2"/>
  <c r="U1452" i="2" s="1"/>
  <c r="L1453" i="2"/>
  <c r="U1453" i="2" s="1"/>
  <c r="L1454" i="2"/>
  <c r="U1454" i="2" s="1"/>
  <c r="L1455" i="2"/>
  <c r="U1455" i="2" s="1"/>
  <c r="L1456" i="2"/>
  <c r="U1456" i="2" s="1"/>
  <c r="L1457" i="2"/>
  <c r="U1457" i="2" s="1"/>
  <c r="L1458" i="2"/>
  <c r="U1458" i="2" s="1"/>
  <c r="L1459" i="2"/>
  <c r="U1459" i="2" s="1"/>
  <c r="L1460" i="2"/>
  <c r="U1460" i="2" s="1"/>
  <c r="L1461" i="2"/>
  <c r="U1461" i="2" s="1"/>
  <c r="L1462" i="2"/>
  <c r="U1462" i="2" s="1"/>
  <c r="L1463" i="2"/>
  <c r="U1463" i="2" s="1"/>
  <c r="L1464" i="2"/>
  <c r="U1464" i="2" s="1"/>
  <c r="L1465" i="2"/>
  <c r="U1465" i="2" s="1"/>
  <c r="L1466" i="2"/>
  <c r="U1466" i="2" s="1"/>
  <c r="L1467" i="2"/>
  <c r="U1467" i="2" s="1"/>
  <c r="L1468" i="2"/>
  <c r="U1468" i="2" s="1"/>
  <c r="L1469" i="2"/>
  <c r="L1470" i="2"/>
  <c r="U1470" i="2" s="1"/>
  <c r="L1471" i="2"/>
  <c r="U1471" i="2" s="1"/>
  <c r="L1472" i="2"/>
  <c r="U1472" i="2" s="1"/>
  <c r="L1473" i="2"/>
  <c r="U1473" i="2" s="1"/>
  <c r="L1474" i="2"/>
  <c r="U1474" i="2" s="1"/>
  <c r="L1475" i="2"/>
  <c r="U1475" i="2" s="1"/>
  <c r="L1476" i="2"/>
  <c r="U1476" i="2" s="1"/>
  <c r="L1477" i="2"/>
  <c r="U1477" i="2" s="1"/>
  <c r="L1478" i="2"/>
  <c r="U1478" i="2" s="1"/>
  <c r="L1479" i="2"/>
  <c r="U1479" i="2" s="1"/>
  <c r="L1480" i="2"/>
  <c r="U1480" i="2" s="1"/>
  <c r="L1481" i="2"/>
  <c r="U1481" i="2" s="1"/>
  <c r="L1482" i="2"/>
  <c r="U1482" i="2" s="1"/>
  <c r="L1483" i="2"/>
  <c r="U1483" i="2" s="1"/>
  <c r="L1484" i="2"/>
  <c r="U1484" i="2" s="1"/>
  <c r="L1485" i="2"/>
  <c r="U1485" i="2" s="1"/>
  <c r="L1486" i="2"/>
  <c r="U1486" i="2" s="1"/>
  <c r="L1487" i="2"/>
  <c r="U1487" i="2" s="1"/>
  <c r="L1488" i="2"/>
  <c r="U1488" i="2" s="1"/>
  <c r="L1489" i="2"/>
  <c r="U1489" i="2" s="1"/>
  <c r="L1490" i="2"/>
  <c r="U1490" i="2" s="1"/>
  <c r="L1491" i="2"/>
  <c r="U1491" i="2" s="1"/>
  <c r="L1492" i="2"/>
  <c r="U1492" i="2" s="1"/>
  <c r="L1493" i="2"/>
  <c r="U1493" i="2" s="1"/>
  <c r="L1494" i="2"/>
  <c r="U1494" i="2" s="1"/>
  <c r="L1495" i="2"/>
  <c r="U1495" i="2" s="1"/>
  <c r="L1496" i="2"/>
  <c r="U1496" i="2" s="1"/>
  <c r="L1497" i="2"/>
  <c r="U1497" i="2" s="1"/>
  <c r="L1498" i="2"/>
  <c r="U1498" i="2" s="1"/>
  <c r="L1499" i="2"/>
  <c r="U1499" i="2" s="1"/>
  <c r="L1500" i="2"/>
  <c r="U1500" i="2" s="1"/>
  <c r="L1501" i="2"/>
  <c r="U1501" i="2" s="1"/>
  <c r="L1502" i="2"/>
  <c r="U1502" i="2" s="1"/>
  <c r="L1503" i="2"/>
  <c r="U1503" i="2" s="1"/>
  <c r="L1504" i="2"/>
  <c r="U1504" i="2" s="1"/>
  <c r="L1505" i="2"/>
  <c r="U1505" i="2" s="1"/>
  <c r="L1506" i="2"/>
  <c r="U1506" i="2" s="1"/>
  <c r="L1507" i="2"/>
  <c r="U1507" i="2" s="1"/>
  <c r="L1508" i="2"/>
  <c r="U1508" i="2" s="1"/>
  <c r="L1509" i="2"/>
  <c r="U1509" i="2" s="1"/>
  <c r="L1510" i="2"/>
  <c r="U1510" i="2" s="1"/>
  <c r="L1511" i="2"/>
  <c r="U1511" i="2" s="1"/>
  <c r="L1512" i="2"/>
  <c r="U1512" i="2" s="1"/>
  <c r="L1513" i="2"/>
  <c r="U1513" i="2" s="1"/>
  <c r="L1514" i="2"/>
  <c r="U1514" i="2" s="1"/>
  <c r="L1515" i="2"/>
  <c r="U1515" i="2" s="1"/>
  <c r="L1516" i="2"/>
  <c r="U1516" i="2" s="1"/>
  <c r="L1517" i="2"/>
  <c r="U1517" i="2" s="1"/>
  <c r="L1518" i="2"/>
  <c r="U1518" i="2" s="1"/>
  <c r="L1519" i="2"/>
  <c r="U1519" i="2" s="1"/>
  <c r="L1520" i="2"/>
  <c r="U1520" i="2" s="1"/>
  <c r="L1521" i="2"/>
  <c r="U1521" i="2" s="1"/>
  <c r="L1522" i="2"/>
  <c r="U1522" i="2" s="1"/>
  <c r="L1523" i="2"/>
  <c r="U1523" i="2" s="1"/>
  <c r="L1524" i="2"/>
  <c r="U1524" i="2" s="1"/>
  <c r="L1525" i="2"/>
  <c r="U1525" i="2" s="1"/>
  <c r="L1526" i="2"/>
  <c r="U1526" i="2" s="1"/>
  <c r="L1527" i="2"/>
  <c r="U1527" i="2" s="1"/>
  <c r="L1528" i="2"/>
  <c r="U1528" i="2" s="1"/>
  <c r="L1529" i="2"/>
  <c r="U1529" i="2" s="1"/>
  <c r="L1530" i="2"/>
  <c r="U1530" i="2" s="1"/>
  <c r="L1531" i="2"/>
  <c r="U1531" i="2" s="1"/>
  <c r="L1532" i="2"/>
  <c r="U1532" i="2" s="1"/>
  <c r="L1533" i="2"/>
  <c r="U1533" i="2" s="1"/>
  <c r="L1534" i="2"/>
  <c r="U1534" i="2" s="1"/>
  <c r="L1535" i="2"/>
  <c r="U1535" i="2" s="1"/>
  <c r="L1536" i="2"/>
  <c r="U1536" i="2" s="1"/>
  <c r="L1537" i="2"/>
  <c r="U1537" i="2" s="1"/>
  <c r="L1538" i="2"/>
  <c r="U1538" i="2" s="1"/>
  <c r="L1539" i="2"/>
  <c r="U1539" i="2" s="1"/>
  <c r="L1540" i="2"/>
  <c r="U1540" i="2" s="1"/>
  <c r="L1541" i="2"/>
  <c r="U1541" i="2" s="1"/>
  <c r="L1542" i="2"/>
  <c r="U1542" i="2" s="1"/>
  <c r="L1543" i="2"/>
  <c r="U1543" i="2" s="1"/>
  <c r="L1544" i="2"/>
  <c r="U1544" i="2" s="1"/>
  <c r="L1545" i="2"/>
  <c r="U1545" i="2" s="1"/>
  <c r="L1546" i="2"/>
  <c r="U1546" i="2" s="1"/>
  <c r="L1547" i="2"/>
  <c r="U1547" i="2" s="1"/>
  <c r="L1548" i="2"/>
  <c r="U1548" i="2" s="1"/>
  <c r="L1549" i="2"/>
  <c r="U1549" i="2" s="1"/>
  <c r="L1550" i="2"/>
  <c r="U1550" i="2" s="1"/>
  <c r="L1551" i="2"/>
  <c r="U1551" i="2" s="1"/>
  <c r="L1552" i="2"/>
  <c r="U1552" i="2" s="1"/>
  <c r="L1553" i="2"/>
  <c r="U1553" i="2" s="1"/>
  <c r="L1554" i="2"/>
  <c r="U1554" i="2" s="1"/>
  <c r="L1555" i="2"/>
  <c r="U1555" i="2" s="1"/>
  <c r="L1556" i="2"/>
  <c r="U1556" i="2" s="1"/>
  <c r="L1557" i="2"/>
  <c r="U1557" i="2" s="1"/>
  <c r="L1558" i="2"/>
  <c r="U1558" i="2" s="1"/>
  <c r="L1559" i="2"/>
  <c r="U1559" i="2" s="1"/>
  <c r="L1560" i="2"/>
  <c r="U1560" i="2" s="1"/>
  <c r="L1561" i="2"/>
  <c r="U1561" i="2" s="1"/>
  <c r="L1562" i="2"/>
  <c r="U1562" i="2" s="1"/>
  <c r="L1563" i="2"/>
  <c r="U1563" i="2" s="1"/>
  <c r="L1564" i="2"/>
  <c r="U1564" i="2" s="1"/>
  <c r="L1565" i="2"/>
  <c r="U1565" i="2" s="1"/>
  <c r="L1566" i="2"/>
  <c r="U1566" i="2" s="1"/>
  <c r="L1567" i="2"/>
  <c r="U1567" i="2" s="1"/>
  <c r="L1568" i="2"/>
  <c r="U1568" i="2" s="1"/>
  <c r="L1569" i="2"/>
  <c r="U1569" i="2" s="1"/>
  <c r="L1570" i="2"/>
  <c r="U1570" i="2" s="1"/>
  <c r="L1571" i="2"/>
  <c r="U1571" i="2" s="1"/>
  <c r="L1572" i="2"/>
  <c r="U1572" i="2" s="1"/>
  <c r="L1573" i="2"/>
  <c r="U1573" i="2" s="1"/>
  <c r="L1574" i="2"/>
  <c r="U1574" i="2" s="1"/>
  <c r="L1575" i="2"/>
  <c r="U1575" i="2" s="1"/>
  <c r="L1576" i="2"/>
  <c r="U1576" i="2" s="1"/>
  <c r="L1577" i="2"/>
  <c r="U1577" i="2" s="1"/>
  <c r="L1578" i="2"/>
  <c r="U1578" i="2" s="1"/>
  <c r="L1579" i="2"/>
  <c r="U1579" i="2" s="1"/>
  <c r="L1580" i="2"/>
  <c r="U1580" i="2" s="1"/>
  <c r="L1581" i="2"/>
  <c r="U1581" i="2" s="1"/>
  <c r="L1582" i="2"/>
  <c r="U1582" i="2" s="1"/>
  <c r="L1583" i="2"/>
  <c r="U1583" i="2" s="1"/>
  <c r="L1584" i="2"/>
  <c r="U1584" i="2" s="1"/>
  <c r="L1585" i="2"/>
  <c r="U1585" i="2" s="1"/>
  <c r="L1586" i="2"/>
  <c r="U1586" i="2" s="1"/>
  <c r="L1587" i="2"/>
  <c r="U1587" i="2" s="1"/>
  <c r="L1588" i="2"/>
  <c r="U1588" i="2" s="1"/>
  <c r="L1589" i="2"/>
  <c r="U1589" i="2" s="1"/>
  <c r="L1590" i="2"/>
  <c r="U1590" i="2" s="1"/>
  <c r="L1591" i="2"/>
  <c r="U1591" i="2" s="1"/>
  <c r="L1592" i="2"/>
  <c r="U1592" i="2" s="1"/>
  <c r="L1593" i="2"/>
  <c r="U1593" i="2" s="1"/>
  <c r="L1594" i="2"/>
  <c r="U1594" i="2" s="1"/>
  <c r="L1595" i="2"/>
  <c r="U1595" i="2" s="1"/>
  <c r="L1596" i="2"/>
  <c r="U1596" i="2" s="1"/>
  <c r="L1597" i="2"/>
  <c r="L1598" i="2"/>
  <c r="U1598" i="2" s="1"/>
  <c r="L1599" i="2"/>
  <c r="U1599" i="2" s="1"/>
  <c r="L1600" i="2"/>
  <c r="U1600" i="2" s="1"/>
  <c r="L1601" i="2"/>
  <c r="U1601" i="2" s="1"/>
  <c r="L1602" i="2"/>
  <c r="U1602" i="2" s="1"/>
  <c r="L1603" i="2"/>
  <c r="U1603" i="2" s="1"/>
  <c r="L1604" i="2"/>
  <c r="U1604" i="2" s="1"/>
  <c r="L1605" i="2"/>
  <c r="U1605" i="2" s="1"/>
  <c r="L1606" i="2"/>
  <c r="U1606" i="2" s="1"/>
  <c r="L1607" i="2"/>
  <c r="U1607" i="2" s="1"/>
  <c r="L1608" i="2"/>
  <c r="U1608" i="2" s="1"/>
  <c r="L1609" i="2"/>
  <c r="U1609" i="2" s="1"/>
  <c r="L1610" i="2"/>
  <c r="U1610" i="2" s="1"/>
  <c r="L1611" i="2"/>
  <c r="U1611" i="2" s="1"/>
  <c r="L1612" i="2"/>
  <c r="U1612" i="2" s="1"/>
  <c r="L1613" i="2"/>
  <c r="U1613" i="2" s="1"/>
  <c r="L1614" i="2"/>
  <c r="U1614" i="2" s="1"/>
  <c r="L1615" i="2"/>
  <c r="U1615" i="2" s="1"/>
  <c r="L1616" i="2"/>
  <c r="U1616" i="2" s="1"/>
  <c r="L1617" i="2"/>
  <c r="U1617" i="2" s="1"/>
  <c r="L1618" i="2"/>
  <c r="U1618" i="2" s="1"/>
  <c r="L1619" i="2"/>
  <c r="U1619" i="2" s="1"/>
  <c r="L1620" i="2"/>
  <c r="U1620" i="2" s="1"/>
  <c r="L1621" i="2"/>
  <c r="U1621" i="2" s="1"/>
  <c r="L1622" i="2"/>
  <c r="U1622" i="2" s="1"/>
  <c r="L1623" i="2"/>
  <c r="U1623" i="2" s="1"/>
  <c r="L1624" i="2"/>
  <c r="U1624" i="2" s="1"/>
  <c r="L1625" i="2"/>
  <c r="U1625" i="2" s="1"/>
  <c r="L1626" i="2"/>
  <c r="U1626" i="2" s="1"/>
  <c r="L1627" i="2"/>
  <c r="U1627" i="2" s="1"/>
  <c r="L1628" i="2"/>
  <c r="U1628" i="2" s="1"/>
  <c r="L1629" i="2"/>
  <c r="U1629" i="2" s="1"/>
  <c r="L1630" i="2"/>
  <c r="U1630" i="2" s="1"/>
  <c r="L1631" i="2"/>
  <c r="U1631" i="2" s="1"/>
  <c r="L1632" i="2"/>
  <c r="U1632" i="2" s="1"/>
  <c r="L1633" i="2"/>
  <c r="U1633" i="2" s="1"/>
  <c r="L1634" i="2"/>
  <c r="U1634" i="2" s="1"/>
  <c r="L1635" i="2"/>
  <c r="U1635" i="2" s="1"/>
  <c r="L1636" i="2"/>
  <c r="U1636" i="2" s="1"/>
  <c r="L1637" i="2"/>
  <c r="U1637" i="2" s="1"/>
  <c r="L1638" i="2"/>
  <c r="U1638" i="2" s="1"/>
  <c r="L1639" i="2"/>
  <c r="U1639" i="2" s="1"/>
  <c r="L1640" i="2"/>
  <c r="U1640" i="2" s="1"/>
  <c r="L1641" i="2"/>
  <c r="U1641" i="2" s="1"/>
  <c r="L1642" i="2"/>
  <c r="U1642" i="2" s="1"/>
  <c r="L1643" i="2"/>
  <c r="U1643" i="2" s="1"/>
  <c r="L1644" i="2"/>
  <c r="U1644" i="2" s="1"/>
  <c r="L1645" i="2"/>
  <c r="U1645" i="2" s="1"/>
  <c r="L1646" i="2"/>
  <c r="U1646" i="2" s="1"/>
  <c r="L1647" i="2"/>
  <c r="U1647" i="2" s="1"/>
  <c r="L1648" i="2"/>
  <c r="U1648" i="2" s="1"/>
  <c r="L1649" i="2"/>
  <c r="U1649" i="2" s="1"/>
  <c r="L1650" i="2"/>
  <c r="U1650" i="2" s="1"/>
  <c r="L1651" i="2"/>
  <c r="U1651" i="2" s="1"/>
  <c r="L1652" i="2"/>
  <c r="U1652" i="2" s="1"/>
  <c r="L1653" i="2"/>
  <c r="U1653" i="2" s="1"/>
  <c r="L1654" i="2"/>
  <c r="U1654" i="2" s="1"/>
  <c r="L1655" i="2"/>
  <c r="U1655" i="2" s="1"/>
  <c r="L1656" i="2"/>
  <c r="U1656" i="2" s="1"/>
  <c r="L1657" i="2"/>
  <c r="U1657" i="2" s="1"/>
  <c r="L1658" i="2"/>
  <c r="U1658" i="2" s="1"/>
  <c r="L1659" i="2"/>
  <c r="U1659" i="2" s="1"/>
  <c r="L1660" i="2"/>
  <c r="U1660" i="2" s="1"/>
  <c r="L1661" i="2"/>
  <c r="U1661" i="2" s="1"/>
  <c r="L1662" i="2"/>
  <c r="U1662" i="2" s="1"/>
  <c r="L1663" i="2"/>
  <c r="U1663" i="2" s="1"/>
  <c r="L1664" i="2"/>
  <c r="U1664" i="2" s="1"/>
  <c r="L1665" i="2"/>
  <c r="U1665" i="2" s="1"/>
  <c r="L1666" i="2"/>
  <c r="U1666" i="2" s="1"/>
  <c r="L1667" i="2"/>
  <c r="U1667" i="2" s="1"/>
  <c r="L1668" i="2"/>
  <c r="U1668" i="2" s="1"/>
  <c r="L1669" i="2"/>
  <c r="L1670" i="2"/>
  <c r="U1670" i="2" s="1"/>
  <c r="L1671" i="2"/>
  <c r="U1671" i="2" s="1"/>
  <c r="L1672" i="2"/>
  <c r="U1672" i="2" s="1"/>
  <c r="L1673" i="2"/>
  <c r="U1673" i="2" s="1"/>
  <c r="L1674" i="2"/>
  <c r="U1674" i="2" s="1"/>
  <c r="L1675" i="2"/>
  <c r="U1675" i="2" s="1"/>
  <c r="L1676" i="2"/>
  <c r="U1676" i="2" s="1"/>
  <c r="L1677" i="2"/>
  <c r="U1677" i="2" s="1"/>
  <c r="L1678" i="2"/>
  <c r="U1678" i="2" s="1"/>
  <c r="L1679" i="2"/>
  <c r="U1679" i="2" s="1"/>
  <c r="L1680" i="2"/>
  <c r="U1680" i="2" s="1"/>
  <c r="L1681" i="2"/>
  <c r="U1681" i="2" s="1"/>
  <c r="L1682" i="2"/>
  <c r="U1682" i="2" s="1"/>
  <c r="L1683" i="2"/>
  <c r="U1683" i="2" s="1"/>
  <c r="L1684" i="2"/>
  <c r="U1684" i="2" s="1"/>
  <c r="L1685" i="2"/>
  <c r="U1685" i="2" s="1"/>
  <c r="L1686" i="2"/>
  <c r="U1686" i="2" s="1"/>
  <c r="L1687" i="2"/>
  <c r="U1687" i="2" s="1"/>
  <c r="L1688" i="2"/>
  <c r="U1688" i="2" s="1"/>
  <c r="L1689" i="2"/>
  <c r="U1689" i="2" s="1"/>
  <c r="L1690" i="2"/>
  <c r="U1690" i="2" s="1"/>
  <c r="L1691" i="2"/>
  <c r="U1691" i="2" s="1"/>
  <c r="L1692" i="2"/>
  <c r="U1692" i="2" s="1"/>
  <c r="L1693" i="2"/>
  <c r="U1693" i="2" s="1"/>
  <c r="L1694" i="2"/>
  <c r="U1694" i="2" s="1"/>
  <c r="L1695" i="2"/>
  <c r="U1695" i="2" s="1"/>
  <c r="L1696" i="2"/>
  <c r="U1696" i="2" s="1"/>
  <c r="L1697" i="2"/>
  <c r="U1697" i="2" s="1"/>
  <c r="L1698" i="2"/>
  <c r="U1698" i="2" s="1"/>
  <c r="L1699" i="2"/>
  <c r="U1699" i="2" s="1"/>
  <c r="L1700" i="2"/>
  <c r="U1700" i="2" s="1"/>
  <c r="L1701" i="2"/>
  <c r="U1701" i="2" s="1"/>
  <c r="L1702" i="2"/>
  <c r="U1702" i="2" s="1"/>
  <c r="L1703" i="2"/>
  <c r="U1703" i="2" s="1"/>
  <c r="L1704" i="2"/>
  <c r="U1704" i="2" s="1"/>
  <c r="L1705" i="2"/>
  <c r="U1705" i="2" s="1"/>
  <c r="L1706" i="2"/>
  <c r="U1706" i="2" s="1"/>
  <c r="L1707" i="2"/>
  <c r="U1707" i="2" s="1"/>
  <c r="L1708" i="2"/>
  <c r="U1708" i="2" s="1"/>
  <c r="L1709" i="2"/>
  <c r="U1709" i="2" s="1"/>
  <c r="L1710" i="2"/>
  <c r="U1710" i="2" s="1"/>
  <c r="L1711" i="2"/>
  <c r="U1711" i="2" s="1"/>
  <c r="L1712" i="2"/>
  <c r="U1712" i="2" s="1"/>
  <c r="L1713" i="2"/>
  <c r="U1713" i="2" s="1"/>
  <c r="L1714" i="2"/>
  <c r="U1714" i="2" s="1"/>
  <c r="L1715" i="2"/>
  <c r="U1715" i="2" s="1"/>
  <c r="L1716" i="2"/>
  <c r="U1716" i="2" s="1"/>
  <c r="L1717" i="2"/>
  <c r="U1717" i="2" s="1"/>
  <c r="L1718" i="2"/>
  <c r="U1718" i="2" s="1"/>
  <c r="L1719" i="2"/>
  <c r="U1719" i="2" s="1"/>
  <c r="L1720" i="2"/>
  <c r="U1720" i="2" s="1"/>
  <c r="L1721" i="2"/>
  <c r="U1721" i="2" s="1"/>
  <c r="L1722" i="2"/>
  <c r="U1722" i="2" s="1"/>
  <c r="L1723" i="2"/>
  <c r="U1723" i="2" s="1"/>
  <c r="L1724" i="2"/>
  <c r="U1724" i="2" s="1"/>
  <c r="L1725" i="2"/>
  <c r="U1725" i="2" s="1"/>
  <c r="L1726" i="2"/>
  <c r="U1726" i="2" s="1"/>
  <c r="L1727" i="2"/>
  <c r="U1727" i="2" s="1"/>
  <c r="L1728" i="2"/>
  <c r="U1728" i="2" s="1"/>
  <c r="L1729" i="2"/>
  <c r="U1729" i="2" s="1"/>
  <c r="L1730" i="2"/>
  <c r="U1730" i="2" s="1"/>
  <c r="L1731" i="2"/>
  <c r="U1731" i="2" s="1"/>
  <c r="L1732" i="2"/>
  <c r="U1732" i="2" s="1"/>
  <c r="L1733" i="2"/>
  <c r="U1733" i="2" s="1"/>
  <c r="L1734" i="2"/>
  <c r="U1734" i="2" s="1"/>
  <c r="L1735" i="2"/>
  <c r="U1735" i="2" s="1"/>
  <c r="L1736" i="2"/>
  <c r="U1736" i="2" s="1"/>
  <c r="L1737" i="2"/>
  <c r="U1737" i="2" s="1"/>
  <c r="L1738" i="2"/>
  <c r="U1738" i="2" s="1"/>
  <c r="L1739" i="2"/>
  <c r="U1739" i="2" s="1"/>
  <c r="L1740" i="2"/>
  <c r="U1740" i="2" s="1"/>
  <c r="L1741" i="2"/>
  <c r="U1741" i="2" s="1"/>
  <c r="L1742" i="2"/>
  <c r="U1742" i="2" s="1"/>
  <c r="L1743" i="2"/>
  <c r="U1743" i="2" s="1"/>
  <c r="L1744" i="2"/>
  <c r="U1744" i="2" s="1"/>
  <c r="L1745" i="2"/>
  <c r="U1745" i="2" s="1"/>
  <c r="L1746" i="2"/>
  <c r="U1746" i="2" s="1"/>
  <c r="L1747" i="2"/>
  <c r="U1747" i="2" s="1"/>
  <c r="L1748" i="2"/>
  <c r="U1748" i="2" s="1"/>
  <c r="L1749" i="2"/>
  <c r="U1749" i="2" s="1"/>
  <c r="L1750" i="2"/>
  <c r="U1750" i="2" s="1"/>
  <c r="L1751" i="2"/>
  <c r="U1751" i="2" s="1"/>
  <c r="L1752" i="2"/>
  <c r="U1752" i="2" s="1"/>
  <c r="L1753" i="2"/>
  <c r="U1753" i="2" s="1"/>
  <c r="L1754" i="2"/>
  <c r="U1754" i="2" s="1"/>
  <c r="L1755" i="2"/>
  <c r="U1755" i="2" s="1"/>
  <c r="L1756" i="2"/>
  <c r="U1756" i="2" s="1"/>
  <c r="L1757" i="2"/>
  <c r="U1757" i="2" s="1"/>
  <c r="L1758" i="2"/>
  <c r="U1758" i="2" s="1"/>
  <c r="L1759" i="2"/>
  <c r="U1759" i="2" s="1"/>
  <c r="L1760" i="2"/>
  <c r="U1760" i="2" s="1"/>
  <c r="L1761" i="2"/>
  <c r="U1761" i="2" s="1"/>
  <c r="L1762" i="2"/>
  <c r="U1762" i="2" s="1"/>
  <c r="L1763" i="2"/>
  <c r="U1763" i="2" s="1"/>
  <c r="L1764" i="2"/>
  <c r="U1764" i="2" s="1"/>
  <c r="L1765" i="2"/>
  <c r="U1765" i="2" s="1"/>
  <c r="L1766" i="2"/>
  <c r="U1766" i="2" s="1"/>
  <c r="L1767" i="2"/>
  <c r="U1767" i="2" s="1"/>
  <c r="L1768" i="2"/>
  <c r="U1768" i="2" s="1"/>
  <c r="L1769" i="2"/>
  <c r="U1769" i="2" s="1"/>
  <c r="L1770" i="2"/>
  <c r="U1770" i="2" s="1"/>
  <c r="L1771" i="2"/>
  <c r="U1771" i="2" s="1"/>
  <c r="L1772" i="2"/>
  <c r="U1772" i="2" s="1"/>
  <c r="L1773" i="2"/>
  <c r="L1774" i="2"/>
  <c r="U1774" i="2" s="1"/>
  <c r="L1775" i="2"/>
  <c r="U1775" i="2" s="1"/>
  <c r="L1776" i="2"/>
  <c r="U1776" i="2" s="1"/>
  <c r="L1777" i="2"/>
  <c r="U1777" i="2" s="1"/>
  <c r="L1778" i="2"/>
  <c r="U1778" i="2" s="1"/>
  <c r="L1779" i="2"/>
  <c r="U1779" i="2" s="1"/>
  <c r="L1780" i="2"/>
  <c r="U1780" i="2" s="1"/>
  <c r="L1781" i="2"/>
  <c r="U1781" i="2" s="1"/>
  <c r="L1782" i="2"/>
  <c r="U1782" i="2" s="1"/>
  <c r="L1783" i="2"/>
  <c r="U1783" i="2" s="1"/>
  <c r="L1784" i="2"/>
  <c r="U1784" i="2" s="1"/>
  <c r="L1785" i="2"/>
  <c r="U1785" i="2" s="1"/>
  <c r="L1786" i="2"/>
  <c r="U1786" i="2" s="1"/>
  <c r="L1787" i="2"/>
  <c r="U1787" i="2" s="1"/>
  <c r="L1788" i="2"/>
  <c r="U1788" i="2" s="1"/>
  <c r="L1789" i="2"/>
  <c r="L1790" i="2"/>
  <c r="U1790" i="2" s="1"/>
  <c r="L1791" i="2"/>
  <c r="U1791" i="2" s="1"/>
  <c r="L1792" i="2"/>
  <c r="U1792" i="2" s="1"/>
  <c r="L1793" i="2"/>
  <c r="U1793" i="2" s="1"/>
  <c r="L1794" i="2"/>
  <c r="U1794" i="2" s="1"/>
  <c r="L1795" i="2"/>
  <c r="U1795" i="2" s="1"/>
  <c r="L1796" i="2"/>
  <c r="U1796" i="2" s="1"/>
  <c r="L1797" i="2"/>
  <c r="U1797" i="2" s="1"/>
  <c r="L1798" i="2"/>
  <c r="U1798" i="2" s="1"/>
  <c r="L1799" i="2"/>
  <c r="U1799" i="2" s="1"/>
  <c r="L1800" i="2"/>
  <c r="U1800" i="2" s="1"/>
  <c r="L1801" i="2"/>
  <c r="U1801" i="2" s="1"/>
  <c r="L1802" i="2"/>
  <c r="U1802" i="2" s="1"/>
  <c r="L1803" i="2"/>
  <c r="U1803" i="2" s="1"/>
  <c r="L1804" i="2"/>
  <c r="U1804" i="2" s="1"/>
  <c r="L1805" i="2"/>
  <c r="U1805" i="2" s="1"/>
  <c r="L1806" i="2"/>
  <c r="U1806" i="2" s="1"/>
  <c r="L1807" i="2"/>
  <c r="U1807" i="2" s="1"/>
  <c r="L1808" i="2"/>
  <c r="U1808" i="2" s="1"/>
  <c r="L1809" i="2"/>
  <c r="U1809" i="2" s="1"/>
  <c r="L1810" i="2"/>
  <c r="U1810" i="2" s="1"/>
  <c r="L1811" i="2"/>
  <c r="U1811" i="2" s="1"/>
  <c r="L1812" i="2"/>
  <c r="U1812" i="2" s="1"/>
  <c r="L1813" i="2"/>
  <c r="U1813" i="2" s="1"/>
  <c r="L1814" i="2"/>
  <c r="U1814" i="2" s="1"/>
  <c r="L1815" i="2"/>
  <c r="U1815" i="2" s="1"/>
  <c r="L1816" i="2"/>
  <c r="U1816" i="2" s="1"/>
  <c r="L1817" i="2"/>
  <c r="U1817" i="2" s="1"/>
  <c r="L1818" i="2"/>
  <c r="U1818" i="2" s="1"/>
  <c r="L1819" i="2"/>
  <c r="U1819" i="2" s="1"/>
  <c r="L1820" i="2"/>
  <c r="U1820" i="2" s="1"/>
  <c r="L1821" i="2"/>
  <c r="L1822" i="2"/>
  <c r="U1822" i="2" s="1"/>
  <c r="L1823" i="2"/>
  <c r="U1823" i="2" s="1"/>
  <c r="L1824" i="2"/>
  <c r="U1824" i="2" s="1"/>
  <c r="L1825" i="2"/>
  <c r="U1825" i="2" s="1"/>
  <c r="L1826" i="2"/>
  <c r="U1826" i="2" s="1"/>
  <c r="L1827" i="2"/>
  <c r="U1827" i="2" s="1"/>
  <c r="L1828" i="2"/>
  <c r="U1828" i="2" s="1"/>
  <c r="L1829" i="2"/>
  <c r="L1830" i="2"/>
  <c r="U1830" i="2" s="1"/>
  <c r="L1831" i="2"/>
  <c r="U1831" i="2" s="1"/>
  <c r="L1832" i="2"/>
  <c r="U1832" i="2" s="1"/>
  <c r="L1833" i="2"/>
  <c r="U1833" i="2" s="1"/>
  <c r="L1834" i="2"/>
  <c r="U1834" i="2" s="1"/>
  <c r="L1835" i="2"/>
  <c r="U1835" i="2" s="1"/>
  <c r="L1836" i="2"/>
  <c r="U1836" i="2" s="1"/>
  <c r="L1837" i="2"/>
  <c r="L1838" i="2"/>
  <c r="U1838" i="2" s="1"/>
  <c r="L1839" i="2"/>
  <c r="U1839" i="2" s="1"/>
  <c r="L1840" i="2"/>
  <c r="U1840" i="2" s="1"/>
  <c r="L1841" i="2"/>
  <c r="U1841" i="2" s="1"/>
  <c r="L1842" i="2"/>
  <c r="U1842" i="2" s="1"/>
  <c r="L1843" i="2"/>
  <c r="U1843" i="2" s="1"/>
  <c r="L1844" i="2"/>
  <c r="U1844" i="2" s="1"/>
  <c r="L1845" i="2"/>
  <c r="U1845" i="2" s="1"/>
  <c r="L1846" i="2"/>
  <c r="U1846" i="2" s="1"/>
  <c r="L1847" i="2"/>
  <c r="U1847" i="2" s="1"/>
  <c r="L1848" i="2"/>
  <c r="U1848" i="2" s="1"/>
  <c r="L1849" i="2"/>
  <c r="U1849" i="2" s="1"/>
  <c r="L1850" i="2"/>
  <c r="U1850" i="2" s="1"/>
  <c r="L1851" i="2"/>
  <c r="U1851" i="2" s="1"/>
  <c r="L1852" i="2"/>
  <c r="U1852" i="2" s="1"/>
  <c r="L1853" i="2"/>
  <c r="U1853" i="2" s="1"/>
  <c r="L1854" i="2"/>
  <c r="U1854" i="2" s="1"/>
  <c r="L1855" i="2"/>
  <c r="U1855" i="2" s="1"/>
  <c r="L1856" i="2"/>
  <c r="U1856" i="2" s="1"/>
  <c r="L1857" i="2"/>
  <c r="U1857" i="2" s="1"/>
  <c r="L1858" i="2"/>
  <c r="U1858" i="2" s="1"/>
  <c r="L1859" i="2"/>
  <c r="U1859" i="2" s="1"/>
  <c r="L1860" i="2"/>
  <c r="U1860" i="2" s="1"/>
  <c r="L1861" i="2"/>
  <c r="L1862" i="2"/>
  <c r="U1862" i="2" s="1"/>
  <c r="L1863" i="2"/>
  <c r="U1863" i="2" s="1"/>
  <c r="L1864" i="2"/>
  <c r="U1864" i="2" s="1"/>
  <c r="L1865" i="2"/>
  <c r="U1865" i="2" s="1"/>
  <c r="L1866" i="2"/>
  <c r="U1866" i="2" s="1"/>
  <c r="L1867" i="2"/>
  <c r="U1867" i="2" s="1"/>
  <c r="L1868" i="2"/>
  <c r="U1868" i="2" s="1"/>
  <c r="L1869" i="2"/>
  <c r="U1869" i="2" s="1"/>
  <c r="L1870" i="2"/>
  <c r="U1870" i="2" s="1"/>
  <c r="L1871" i="2"/>
  <c r="U1871" i="2" s="1"/>
  <c r="L1872" i="2"/>
  <c r="U1872" i="2" s="1"/>
  <c r="L1873" i="2"/>
  <c r="U1873" i="2" s="1"/>
  <c r="L1874" i="2"/>
  <c r="U1874" i="2" s="1"/>
  <c r="L1875" i="2"/>
  <c r="U1875" i="2" s="1"/>
  <c r="L1876" i="2"/>
  <c r="U1876" i="2" s="1"/>
  <c r="L1877" i="2"/>
  <c r="U1877" i="2" s="1"/>
  <c r="L1878" i="2"/>
  <c r="U1878" i="2" s="1"/>
  <c r="L1879" i="2"/>
  <c r="U1879" i="2" s="1"/>
  <c r="L1880" i="2"/>
  <c r="U1880" i="2" s="1"/>
  <c r="L1881" i="2"/>
  <c r="U1881" i="2" s="1"/>
  <c r="L1882" i="2"/>
  <c r="U1882" i="2" s="1"/>
  <c r="L1883" i="2"/>
  <c r="U1883" i="2" s="1"/>
  <c r="L1884" i="2"/>
  <c r="U1884" i="2" s="1"/>
  <c r="L1885" i="2"/>
  <c r="U1885" i="2" s="1"/>
  <c r="L1886" i="2"/>
  <c r="U1886" i="2" s="1"/>
  <c r="L1887" i="2"/>
  <c r="U1887" i="2" s="1"/>
  <c r="L1888" i="2"/>
  <c r="U1888" i="2" s="1"/>
  <c r="L1889" i="2"/>
  <c r="U1889" i="2" s="1"/>
  <c r="L1890" i="2"/>
  <c r="U1890" i="2" s="1"/>
  <c r="L1891" i="2"/>
  <c r="U1891" i="2" s="1"/>
  <c r="L1892" i="2"/>
  <c r="U1892" i="2" s="1"/>
  <c r="L1893" i="2"/>
  <c r="U1893" i="2" s="1"/>
  <c r="L1894" i="2"/>
  <c r="U1894" i="2" s="1"/>
  <c r="L1895" i="2"/>
  <c r="U1895" i="2" s="1"/>
  <c r="L1896" i="2"/>
  <c r="U1896" i="2" s="1"/>
  <c r="L1897" i="2"/>
  <c r="U1897" i="2" s="1"/>
  <c r="L1898" i="2"/>
  <c r="U1898" i="2" s="1"/>
  <c r="L1899" i="2"/>
  <c r="U1899" i="2" s="1"/>
  <c r="L1900" i="2"/>
  <c r="U1900" i="2" s="1"/>
  <c r="L1901" i="2"/>
  <c r="U1901" i="2" s="1"/>
  <c r="L1902" i="2"/>
  <c r="U1902" i="2" s="1"/>
  <c r="L1903" i="2"/>
  <c r="U1903" i="2" s="1"/>
  <c r="L1904" i="2"/>
  <c r="U1904" i="2" s="1"/>
  <c r="L1905" i="2"/>
  <c r="U1905" i="2" s="1"/>
  <c r="L1906" i="2"/>
  <c r="U1906" i="2" s="1"/>
  <c r="L1907" i="2"/>
  <c r="U1907" i="2" s="1"/>
  <c r="L1908" i="2"/>
  <c r="U1908" i="2" s="1"/>
  <c r="L1909" i="2"/>
  <c r="U1909" i="2" s="1"/>
  <c r="L1910" i="2"/>
  <c r="U1910" i="2" s="1"/>
  <c r="L1911" i="2"/>
  <c r="U1911" i="2" s="1"/>
  <c r="L1912" i="2"/>
  <c r="U1912" i="2" s="1"/>
  <c r="L1913" i="2"/>
  <c r="U1913" i="2" s="1"/>
  <c r="L1914" i="2"/>
  <c r="U1914" i="2" s="1"/>
  <c r="L1915" i="2"/>
  <c r="U1915" i="2" s="1"/>
  <c r="L1916" i="2"/>
  <c r="U1916" i="2" s="1"/>
  <c r="L1917" i="2"/>
  <c r="L1918" i="2"/>
  <c r="U1918" i="2" s="1"/>
  <c r="L1919" i="2"/>
  <c r="U1919" i="2" s="1"/>
  <c r="L1920" i="2"/>
  <c r="U1920" i="2" s="1"/>
  <c r="L1921" i="2"/>
  <c r="U1921" i="2" s="1"/>
  <c r="L1922" i="2"/>
  <c r="U1922" i="2" s="1"/>
  <c r="L1923" i="2"/>
  <c r="U1923" i="2" s="1"/>
  <c r="L1924" i="2"/>
  <c r="U1924" i="2" s="1"/>
  <c r="L1925" i="2"/>
  <c r="U1925" i="2" s="1"/>
  <c r="L1926" i="2"/>
  <c r="U1926" i="2" s="1"/>
  <c r="L1927" i="2"/>
  <c r="U1927" i="2" s="1"/>
  <c r="L1928" i="2"/>
  <c r="U1928" i="2" s="1"/>
  <c r="L1929" i="2"/>
  <c r="U1929" i="2" s="1"/>
  <c r="L1930" i="2"/>
  <c r="U1930" i="2" s="1"/>
  <c r="L1931" i="2"/>
  <c r="U1931" i="2" s="1"/>
  <c r="L1932" i="2"/>
  <c r="U1932" i="2" s="1"/>
  <c r="L1933" i="2"/>
  <c r="U1933" i="2" s="1"/>
  <c r="L1934" i="2"/>
  <c r="U1934" i="2" s="1"/>
  <c r="L1935" i="2"/>
  <c r="U1935" i="2" s="1"/>
  <c r="L1936" i="2"/>
  <c r="U1936" i="2" s="1"/>
  <c r="L1937" i="2"/>
  <c r="U1937" i="2" s="1"/>
  <c r="L1938" i="2"/>
  <c r="U1938" i="2" s="1"/>
  <c r="L1939" i="2"/>
  <c r="U1939" i="2" s="1"/>
  <c r="L1940" i="2"/>
  <c r="U1940" i="2" s="1"/>
  <c r="L1941" i="2"/>
  <c r="U1941" i="2" s="1"/>
  <c r="L1942" i="2"/>
  <c r="U1942" i="2" s="1"/>
  <c r="L1943" i="2"/>
  <c r="U1943" i="2" s="1"/>
  <c r="L1944" i="2"/>
  <c r="U1944" i="2" s="1"/>
  <c r="L1945" i="2"/>
  <c r="U1945" i="2" s="1"/>
  <c r="L1946" i="2"/>
  <c r="U1946" i="2" s="1"/>
  <c r="L1947" i="2"/>
  <c r="U1947" i="2" s="1"/>
  <c r="L1948" i="2"/>
  <c r="U1948" i="2" s="1"/>
  <c r="L1949" i="2"/>
  <c r="U1949" i="2" s="1"/>
  <c r="L1950" i="2"/>
  <c r="U1950" i="2" s="1"/>
  <c r="L1951" i="2"/>
  <c r="U1951" i="2" s="1"/>
  <c r="L1952" i="2"/>
  <c r="U1952" i="2" s="1"/>
  <c r="L1953" i="2"/>
  <c r="U1953" i="2" s="1"/>
  <c r="L1954" i="2"/>
  <c r="U1954" i="2" s="1"/>
  <c r="L1955" i="2"/>
  <c r="U1955" i="2" s="1"/>
  <c r="L1956" i="2"/>
  <c r="U1956" i="2" s="1"/>
  <c r="L1957" i="2"/>
  <c r="U1957" i="2" s="1"/>
  <c r="L1958" i="2"/>
  <c r="U1958" i="2" s="1"/>
  <c r="L1959" i="2"/>
  <c r="U1959" i="2" s="1"/>
  <c r="L1960" i="2"/>
  <c r="U1960" i="2" s="1"/>
  <c r="L1961" i="2"/>
  <c r="U1961" i="2" s="1"/>
  <c r="L1962" i="2"/>
  <c r="U1962" i="2" s="1"/>
  <c r="L1963" i="2"/>
  <c r="U1963" i="2" s="1"/>
  <c r="L1964" i="2"/>
  <c r="U1964" i="2" s="1"/>
  <c r="L1965" i="2"/>
  <c r="L1966" i="2"/>
  <c r="U1966" i="2" s="1"/>
  <c r="L1967" i="2"/>
  <c r="U1967" i="2" s="1"/>
  <c r="L1968" i="2"/>
  <c r="U1968" i="2" s="1"/>
  <c r="L1969" i="2"/>
  <c r="U1969" i="2" s="1"/>
  <c r="L1970" i="2"/>
  <c r="U1970" i="2" s="1"/>
  <c r="L1971" i="2"/>
  <c r="U1971" i="2" s="1"/>
  <c r="L1972" i="2"/>
  <c r="U1972" i="2" s="1"/>
  <c r="L1973" i="2"/>
  <c r="L1974" i="2"/>
  <c r="U1974" i="2" s="1"/>
  <c r="L1975" i="2"/>
  <c r="U1975" i="2" s="1"/>
  <c r="L1976" i="2"/>
  <c r="U1976" i="2" s="1"/>
  <c r="L1977" i="2"/>
  <c r="U1977" i="2" s="1"/>
  <c r="L1978" i="2"/>
  <c r="U1978" i="2" s="1"/>
  <c r="L1979" i="2"/>
  <c r="U1979" i="2" s="1"/>
  <c r="L1980" i="2"/>
  <c r="U1980" i="2" s="1"/>
  <c r="L1981" i="2"/>
  <c r="U1981" i="2" s="1"/>
  <c r="L1982" i="2"/>
  <c r="U1982" i="2" s="1"/>
  <c r="L1983" i="2"/>
  <c r="U1983" i="2" s="1"/>
  <c r="L1984" i="2"/>
  <c r="U1984" i="2" s="1"/>
  <c r="L1985" i="2"/>
  <c r="U1985" i="2" s="1"/>
  <c r="L1986" i="2"/>
  <c r="U1986" i="2" s="1"/>
  <c r="L1987" i="2"/>
  <c r="U1987" i="2" s="1"/>
  <c r="L1988" i="2"/>
  <c r="U1988" i="2" s="1"/>
  <c r="L1989" i="2"/>
  <c r="L1990" i="2"/>
  <c r="U1990" i="2" s="1"/>
  <c r="L1991" i="2"/>
  <c r="U1991" i="2" s="1"/>
  <c r="L1992" i="2"/>
  <c r="U1992" i="2" s="1"/>
  <c r="L1993" i="2"/>
  <c r="U1993" i="2" s="1"/>
  <c r="L1994" i="2"/>
  <c r="U1994" i="2" s="1"/>
  <c r="L1995" i="2"/>
  <c r="U1995" i="2" s="1"/>
  <c r="L1996" i="2"/>
  <c r="U1996" i="2" s="1"/>
  <c r="L1997" i="2"/>
  <c r="L1998" i="2"/>
  <c r="U1998" i="2" s="1"/>
  <c r="L1999" i="2"/>
  <c r="U1999" i="2" s="1"/>
  <c r="L2000" i="2"/>
  <c r="U2000" i="2" s="1"/>
  <c r="L2001" i="2"/>
  <c r="U2001" i="2" s="1"/>
  <c r="L2002" i="2"/>
  <c r="U2002" i="2" s="1"/>
  <c r="L2003" i="2"/>
  <c r="U2003" i="2" s="1"/>
  <c r="L2004" i="2"/>
  <c r="U2004" i="2" s="1"/>
  <c r="L2005" i="2"/>
  <c r="L2006" i="2"/>
  <c r="U2006" i="2" s="1"/>
  <c r="L2007" i="2"/>
  <c r="U2007" i="2" s="1"/>
  <c r="L2008" i="2"/>
  <c r="U2008" i="2" s="1"/>
  <c r="L2009" i="2"/>
  <c r="U2009" i="2" s="1"/>
  <c r="L2010" i="2"/>
  <c r="U2010" i="2" s="1"/>
  <c r="L2011" i="2"/>
  <c r="U2011" i="2" s="1"/>
  <c r="L2012" i="2"/>
  <c r="U2012" i="2" s="1"/>
  <c r="L2013" i="2"/>
  <c r="L2014" i="2"/>
  <c r="U2014" i="2" s="1"/>
  <c r="L2015" i="2"/>
  <c r="U2015" i="2" s="1"/>
  <c r="L2016" i="2"/>
  <c r="U2016" i="2" s="1"/>
  <c r="L2017" i="2"/>
  <c r="U2017" i="2" s="1"/>
  <c r="L2018" i="2"/>
  <c r="U2018" i="2" s="1"/>
  <c r="L2019" i="2"/>
  <c r="U2019" i="2" s="1"/>
  <c r="L2020" i="2"/>
  <c r="U2020" i="2" s="1"/>
  <c r="L2021" i="2"/>
  <c r="U2021" i="2" s="1"/>
  <c r="L2022" i="2"/>
  <c r="U2022" i="2" s="1"/>
  <c r="L2023" i="2"/>
  <c r="U2023" i="2" s="1"/>
  <c r="L2024" i="2"/>
  <c r="U2024" i="2" s="1"/>
  <c r="L2025" i="2"/>
  <c r="U2025" i="2" s="1"/>
  <c r="L2026" i="2"/>
  <c r="U2026" i="2" s="1"/>
  <c r="L2027" i="2"/>
  <c r="U2027" i="2" s="1"/>
  <c r="L2028" i="2"/>
  <c r="U2028" i="2" s="1"/>
  <c r="L2029" i="2"/>
  <c r="U2029" i="2" s="1"/>
  <c r="L2030" i="2"/>
  <c r="U2030" i="2" s="1"/>
  <c r="L2031" i="2"/>
  <c r="U2031" i="2" s="1"/>
  <c r="L2032" i="2"/>
  <c r="U2032" i="2" s="1"/>
  <c r="L2033" i="2"/>
  <c r="U2033" i="2" s="1"/>
  <c r="L2034" i="2"/>
  <c r="U2034" i="2" s="1"/>
  <c r="L2035" i="2"/>
  <c r="U2035" i="2" s="1"/>
  <c r="L2036" i="2"/>
  <c r="U2036" i="2" s="1"/>
  <c r="L2037" i="2"/>
  <c r="U2037" i="2" s="1"/>
  <c r="L2038" i="2"/>
  <c r="U2038" i="2" s="1"/>
  <c r="L2039" i="2"/>
  <c r="U2039" i="2" s="1"/>
  <c r="L2040" i="2"/>
  <c r="U2040" i="2" s="1"/>
  <c r="L2041" i="2"/>
  <c r="U2041" i="2" s="1"/>
  <c r="L2042" i="2"/>
  <c r="U2042" i="2" s="1"/>
  <c r="L2043" i="2"/>
  <c r="U2043" i="2" s="1"/>
  <c r="L2044" i="2"/>
  <c r="U2044" i="2" s="1"/>
  <c r="L2045" i="2"/>
  <c r="U2045" i="2" s="1"/>
  <c r="L2046" i="2"/>
  <c r="U2046" i="2" s="1"/>
  <c r="L2047" i="2"/>
  <c r="U2047" i="2" s="1"/>
  <c r="L2048" i="2"/>
  <c r="U2048" i="2" s="1"/>
  <c r="L2049" i="2"/>
  <c r="U2049" i="2" s="1"/>
  <c r="L2050" i="2"/>
  <c r="U2050" i="2" s="1"/>
  <c r="L2051" i="2"/>
  <c r="U2051" i="2" s="1"/>
  <c r="L2052" i="2"/>
  <c r="U2052" i="2" s="1"/>
  <c r="L2053" i="2"/>
  <c r="U2053" i="2" s="1"/>
  <c r="L2054" i="2"/>
  <c r="U2054" i="2" s="1"/>
  <c r="L2055" i="2"/>
  <c r="U2055" i="2" s="1"/>
  <c r="L2056" i="2"/>
  <c r="U2056" i="2" s="1"/>
  <c r="L2057" i="2"/>
  <c r="U2057" i="2" s="1"/>
  <c r="L2058" i="2"/>
  <c r="U2058" i="2" s="1"/>
  <c r="L2059" i="2"/>
  <c r="U2059" i="2" s="1"/>
  <c r="L2060" i="2"/>
  <c r="U2060" i="2" s="1"/>
  <c r="L2061" i="2"/>
  <c r="L2062" i="2"/>
  <c r="U2062" i="2" s="1"/>
  <c r="L2063" i="2"/>
  <c r="U2063" i="2" s="1"/>
  <c r="L2064" i="2"/>
  <c r="U2064" i="2" s="1"/>
  <c r="L2065" i="2"/>
  <c r="U2065" i="2" s="1"/>
  <c r="L2066" i="2"/>
  <c r="U2066" i="2" s="1"/>
  <c r="L2067" i="2"/>
  <c r="U2067" i="2" s="1"/>
  <c r="L2068" i="2"/>
  <c r="U2068" i="2" s="1"/>
  <c r="L2069" i="2"/>
  <c r="U2069" i="2" s="1"/>
  <c r="L2070" i="2"/>
  <c r="U2070" i="2" s="1"/>
  <c r="L2071" i="2"/>
  <c r="U2071" i="2" s="1"/>
  <c r="L2072" i="2"/>
  <c r="U2072" i="2" s="1"/>
  <c r="L2073" i="2"/>
  <c r="U2073" i="2" s="1"/>
  <c r="L2074" i="2"/>
  <c r="U2074" i="2" s="1"/>
  <c r="L2075" i="2"/>
  <c r="U2075" i="2" s="1"/>
  <c r="L2076" i="2"/>
  <c r="U2076" i="2" s="1"/>
  <c r="L2077" i="2"/>
  <c r="U2077" i="2" s="1"/>
  <c r="L2078" i="2"/>
  <c r="U2078" i="2" s="1"/>
  <c r="L2079" i="2"/>
  <c r="U2079" i="2" s="1"/>
  <c r="L2080" i="2"/>
  <c r="U2080" i="2" s="1"/>
  <c r="L2081" i="2"/>
  <c r="U2081" i="2" s="1"/>
  <c r="L2082" i="2"/>
  <c r="U2082" i="2" s="1"/>
  <c r="L2083" i="2"/>
  <c r="U2083" i="2" s="1"/>
  <c r="L2084" i="2"/>
  <c r="U2084" i="2" s="1"/>
  <c r="L2085" i="2"/>
  <c r="U2085" i="2" s="1"/>
  <c r="L2086" i="2"/>
  <c r="U2086" i="2" s="1"/>
  <c r="L2087" i="2"/>
  <c r="U2087" i="2" s="1"/>
  <c r="L2088" i="2"/>
  <c r="U2088" i="2" s="1"/>
  <c r="L2089" i="2"/>
  <c r="U2089" i="2" s="1"/>
  <c r="L2090" i="2"/>
  <c r="U2090" i="2" s="1"/>
  <c r="L2091" i="2"/>
  <c r="U2091" i="2" s="1"/>
  <c r="L2092" i="2"/>
  <c r="U2092" i="2" s="1"/>
  <c r="L2093" i="2"/>
  <c r="U2093" i="2" s="1"/>
  <c r="L2094" i="2"/>
  <c r="U2094" i="2" s="1"/>
  <c r="L2095" i="2"/>
  <c r="U2095" i="2" s="1"/>
  <c r="L2096" i="2"/>
  <c r="U2096" i="2" s="1"/>
  <c r="L2097" i="2"/>
  <c r="U2097" i="2" s="1"/>
  <c r="L2098" i="2"/>
  <c r="U2098" i="2" s="1"/>
  <c r="L2099" i="2"/>
  <c r="U2099" i="2" s="1"/>
  <c r="L2100" i="2"/>
  <c r="U2100" i="2" s="1"/>
  <c r="O423" i="2"/>
  <c r="Q423" i="2"/>
  <c r="O424" i="2"/>
  <c r="Q424" i="2"/>
  <c r="O428" i="2"/>
  <c r="Q428" i="2"/>
  <c r="O429" i="2"/>
  <c r="Q429" i="2"/>
  <c r="O431" i="2"/>
  <c r="Q431" i="2"/>
  <c r="O434" i="2"/>
  <c r="Q434" i="2"/>
  <c r="O435" i="2"/>
  <c r="Q435" i="2"/>
  <c r="O447" i="2"/>
  <c r="Q447" i="2"/>
  <c r="O448" i="2"/>
  <c r="Q448" i="2"/>
  <c r="O449" i="2"/>
  <c r="Q449" i="2"/>
  <c r="O450" i="2"/>
  <c r="Q450" i="2"/>
  <c r="O451" i="2"/>
  <c r="Q451" i="2"/>
  <c r="O461" i="2"/>
  <c r="Q461" i="2"/>
  <c r="O476" i="2"/>
  <c r="Q476" i="2"/>
  <c r="O477" i="2"/>
  <c r="Q477" i="2"/>
  <c r="O484" i="2"/>
  <c r="Q484" i="2"/>
  <c r="O485" i="2"/>
  <c r="Q485" i="2"/>
  <c r="O486" i="2"/>
  <c r="Q486" i="2"/>
  <c r="O487" i="2"/>
  <c r="Q487" i="2"/>
  <c r="O488" i="2"/>
  <c r="Q488" i="2"/>
  <c r="O498" i="2"/>
  <c r="Q498" i="2"/>
  <c r="O499" i="2"/>
  <c r="Q499" i="2"/>
  <c r="O500" i="2"/>
  <c r="Q500" i="2"/>
  <c r="O505" i="2"/>
  <c r="Q505" i="2"/>
  <c r="O507" i="2"/>
  <c r="Q507" i="2"/>
  <c r="O526" i="2"/>
  <c r="Q526" i="2"/>
  <c r="O527" i="2"/>
  <c r="Q527" i="2"/>
  <c r="O528" i="2"/>
  <c r="Q528" i="2"/>
  <c r="O529" i="2"/>
  <c r="Q529" i="2"/>
  <c r="O533" i="2"/>
  <c r="Q533" i="2"/>
  <c r="O537" i="2"/>
  <c r="Q537" i="2"/>
  <c r="O538" i="2"/>
  <c r="Q538" i="2"/>
  <c r="O539" i="2"/>
  <c r="Q539" i="2"/>
  <c r="O552" i="2"/>
  <c r="Q552" i="2"/>
  <c r="O555" i="2"/>
  <c r="Q555" i="2"/>
  <c r="O563" i="2"/>
  <c r="Q563" i="2"/>
  <c r="O564" i="2"/>
  <c r="Q564" i="2"/>
  <c r="O568" i="2"/>
  <c r="Q568" i="2"/>
  <c r="O569" i="2"/>
  <c r="Q569" i="2"/>
  <c r="O581" i="2"/>
  <c r="Q581" i="2"/>
  <c r="O582" i="2"/>
  <c r="Q582" i="2"/>
  <c r="O583" i="2"/>
  <c r="Q583" i="2"/>
  <c r="O610" i="2"/>
  <c r="Q610" i="2"/>
  <c r="O613" i="2"/>
  <c r="Q613" i="2"/>
  <c r="O631" i="2"/>
  <c r="Q631" i="2"/>
  <c r="O635" i="2"/>
  <c r="Q635" i="2"/>
  <c r="O637" i="2"/>
  <c r="Q637" i="2"/>
  <c r="O638" i="2"/>
  <c r="Q638" i="2"/>
  <c r="O641" i="2"/>
  <c r="Q641" i="2"/>
  <c r="O649" i="2"/>
  <c r="Q649" i="2"/>
  <c r="U651" i="2"/>
  <c r="O652" i="2"/>
  <c r="Q652" i="2"/>
  <c r="O656" i="2"/>
  <c r="Q656" i="2"/>
  <c r="O661" i="2"/>
  <c r="Q661" i="2"/>
  <c r="O663" i="2"/>
  <c r="Q663" i="2"/>
  <c r="O666" i="2"/>
  <c r="Q666" i="2"/>
  <c r="O668" i="2"/>
  <c r="Q668" i="2"/>
  <c r="O669" i="2"/>
  <c r="Q669" i="2"/>
  <c r="O672" i="2"/>
  <c r="Q672" i="2"/>
  <c r="O673" i="2"/>
  <c r="Q673" i="2"/>
  <c r="O679" i="2"/>
  <c r="Q679" i="2"/>
  <c r="O687" i="2"/>
  <c r="Q687" i="2"/>
  <c r="O695" i="2"/>
  <c r="Q695" i="2"/>
  <c r="O700" i="2"/>
  <c r="Q700" i="2"/>
  <c r="O716" i="2"/>
  <c r="Q716" i="2"/>
  <c r="O717" i="2"/>
  <c r="Q717" i="2"/>
  <c r="O721" i="2"/>
  <c r="Q721" i="2"/>
  <c r="O726" i="2"/>
  <c r="Q726" i="2"/>
  <c r="U731" i="2"/>
  <c r="O734" i="2"/>
  <c r="Q734" i="2"/>
  <c r="O750" i="2"/>
  <c r="Q750" i="2"/>
  <c r="O752" i="2"/>
  <c r="Q752" i="2"/>
  <c r="O767" i="2"/>
  <c r="Q767" i="2"/>
  <c r="O770" i="2"/>
  <c r="Q770" i="2"/>
  <c r="O773" i="2"/>
  <c r="Q773" i="2"/>
  <c r="O774" i="2"/>
  <c r="Q774" i="2"/>
  <c r="O777" i="2"/>
  <c r="Q777" i="2"/>
  <c r="U779" i="2"/>
  <c r="O781" i="2"/>
  <c r="Q781" i="2"/>
  <c r="U787" i="2"/>
  <c r="O789" i="2"/>
  <c r="Q789" i="2"/>
  <c r="O792" i="2"/>
  <c r="Q792" i="2"/>
  <c r="U795" i="2"/>
  <c r="O802" i="2"/>
  <c r="Q802" i="2"/>
  <c r="U803" i="2"/>
  <c r="O808" i="2"/>
  <c r="Q808" i="2"/>
  <c r="O809" i="2"/>
  <c r="Q809" i="2"/>
  <c r="O819" i="2"/>
  <c r="Q819" i="2"/>
  <c r="O820" i="2"/>
  <c r="Q820" i="2"/>
  <c r="U827" i="2"/>
  <c r="U851" i="2"/>
  <c r="O853" i="2"/>
  <c r="Q853" i="2"/>
  <c r="O854" i="2"/>
  <c r="Q854" i="2"/>
  <c r="O855" i="2"/>
  <c r="Q855" i="2"/>
  <c r="O857" i="2"/>
  <c r="Q857" i="2"/>
  <c r="O860" i="2"/>
  <c r="Q860" i="2"/>
  <c r="O866" i="2"/>
  <c r="Q866" i="2"/>
  <c r="U867" i="2"/>
  <c r="O867" i="2"/>
  <c r="Q867" i="2"/>
  <c r="U875" i="2"/>
  <c r="O877" i="2"/>
  <c r="Q877" i="2"/>
  <c r="U883" i="2"/>
  <c r="O892" i="2"/>
  <c r="Q892" i="2"/>
  <c r="O898" i="2"/>
  <c r="Q898" i="2"/>
  <c r="O902" i="2"/>
  <c r="Q902" i="2"/>
  <c r="U907" i="2"/>
  <c r="O909" i="2"/>
  <c r="Q909" i="2"/>
  <c r="U915" i="2"/>
  <c r="O921" i="2"/>
  <c r="Q921" i="2"/>
  <c r="U923" i="2"/>
  <c r="O935" i="2"/>
  <c r="Q935" i="2"/>
  <c r="U939" i="2"/>
  <c r="O939" i="2"/>
  <c r="Q939" i="2"/>
  <c r="O944" i="2"/>
  <c r="Q944" i="2"/>
  <c r="O945" i="2"/>
  <c r="Q945" i="2"/>
  <c r="U947" i="2"/>
  <c r="U948" i="2"/>
  <c r="U955" i="2"/>
  <c r="O957" i="2"/>
  <c r="Q957" i="2"/>
  <c r="O958" i="2"/>
  <c r="Q958" i="2"/>
  <c r="O959" i="2"/>
  <c r="Q959" i="2"/>
  <c r="O960" i="2"/>
  <c r="Q960" i="2"/>
  <c r="O961" i="2"/>
  <c r="Q961" i="2"/>
  <c r="O962" i="2"/>
  <c r="Q962" i="2"/>
  <c r="U963" i="2"/>
  <c r="O963" i="2"/>
  <c r="Q963" i="2"/>
  <c r="O966" i="2"/>
  <c r="Q966" i="2"/>
  <c r="O969" i="2"/>
  <c r="Q969" i="2"/>
  <c r="O972" i="2"/>
  <c r="Q972" i="2"/>
  <c r="O975" i="2"/>
  <c r="Q975" i="2"/>
  <c r="O979" i="2"/>
  <c r="Q979" i="2"/>
  <c r="O980" i="2"/>
  <c r="Q980" i="2"/>
  <c r="O985" i="2"/>
  <c r="Q985" i="2"/>
  <c r="O995" i="2"/>
  <c r="Q995" i="2"/>
  <c r="O1002" i="2"/>
  <c r="Q1002" i="2"/>
  <c r="O1003" i="2"/>
  <c r="Q1003" i="2"/>
  <c r="O1017" i="2"/>
  <c r="Q1017" i="2"/>
  <c r="O1025" i="2"/>
  <c r="Q1025" i="2"/>
  <c r="O1026" i="2"/>
  <c r="Q1026" i="2"/>
  <c r="O1041" i="2"/>
  <c r="Q1041" i="2"/>
  <c r="O1042" i="2"/>
  <c r="Q1042" i="2"/>
  <c r="O1043" i="2"/>
  <c r="Q1043" i="2"/>
  <c r="O1051" i="2"/>
  <c r="Q1051" i="2"/>
  <c r="O1057" i="2"/>
  <c r="Q1057" i="2"/>
  <c r="O1058" i="2"/>
  <c r="Q1058" i="2"/>
  <c r="O1060" i="2"/>
  <c r="Q1060" i="2"/>
  <c r="O1062" i="2"/>
  <c r="Q1062" i="2"/>
  <c r="O1096" i="2"/>
  <c r="Q1096" i="2"/>
  <c r="O1100" i="2"/>
  <c r="Q1100" i="2"/>
  <c r="O1106" i="2"/>
  <c r="Q1106" i="2"/>
  <c r="O1115" i="2"/>
  <c r="Q1115" i="2"/>
  <c r="O1116" i="2"/>
  <c r="Q1116" i="2"/>
  <c r="O1118" i="2"/>
  <c r="Q1118" i="2"/>
  <c r="O1122" i="2"/>
  <c r="Q1122" i="2"/>
  <c r="O1123" i="2"/>
  <c r="Q1123" i="2"/>
  <c r="O1129" i="2"/>
  <c r="Q1129" i="2"/>
  <c r="O1131" i="2"/>
  <c r="Q1131" i="2"/>
  <c r="U1133" i="2"/>
  <c r="O1136" i="2"/>
  <c r="Q1136" i="2"/>
  <c r="O1143" i="2"/>
  <c r="Q1143" i="2"/>
  <c r="O1148" i="2"/>
  <c r="Q1148" i="2"/>
  <c r="O1154" i="2"/>
  <c r="Q1154" i="2"/>
  <c r="O1155" i="2"/>
  <c r="Q1155" i="2"/>
  <c r="O1167" i="2"/>
  <c r="Q1167" i="2"/>
  <c r="O1168" i="2"/>
  <c r="Q1168" i="2"/>
  <c r="O1173" i="2"/>
  <c r="Q1173" i="2"/>
  <c r="O1174" i="2"/>
  <c r="Q1174" i="2"/>
  <c r="O1179" i="2"/>
  <c r="Q1179" i="2"/>
  <c r="O1186" i="2"/>
  <c r="Q1186" i="2"/>
  <c r="O1191" i="2"/>
  <c r="Q1191" i="2"/>
  <c r="O1194" i="2"/>
  <c r="Q1194" i="2"/>
  <c r="O1205" i="2"/>
  <c r="Q1205" i="2"/>
  <c r="O1218" i="2"/>
  <c r="Q1218" i="2"/>
  <c r="O1221" i="2"/>
  <c r="Q1221" i="2"/>
  <c r="O1222" i="2"/>
  <c r="Q1222" i="2"/>
  <c r="O1224" i="2"/>
  <c r="Q1224" i="2"/>
  <c r="O1259" i="2"/>
  <c r="Q1259" i="2"/>
  <c r="O1263" i="2"/>
  <c r="Q1263" i="2"/>
  <c r="O1265" i="2"/>
  <c r="Q1265" i="2"/>
  <c r="O1270" i="2"/>
  <c r="Q1270" i="2"/>
  <c r="O1271" i="2"/>
  <c r="Q1271" i="2"/>
  <c r="O1274" i="2"/>
  <c r="Q1274" i="2"/>
  <c r="O1275" i="2"/>
  <c r="Q1275" i="2"/>
  <c r="O1280" i="2"/>
  <c r="Q1280" i="2"/>
  <c r="O1281" i="2"/>
  <c r="Q1281" i="2"/>
  <c r="O1292" i="2"/>
  <c r="Q1292" i="2"/>
  <c r="O1301" i="2"/>
  <c r="Q1301" i="2"/>
  <c r="O1304" i="2"/>
  <c r="Q1304" i="2"/>
  <c r="O1305" i="2"/>
  <c r="Q1305" i="2"/>
  <c r="U1309" i="2"/>
  <c r="O1314" i="2"/>
  <c r="Q1314" i="2"/>
  <c r="O1315" i="2"/>
  <c r="Q1315" i="2"/>
  <c r="O1316" i="2"/>
  <c r="Q1316" i="2"/>
  <c r="O1317" i="2"/>
  <c r="Q1317" i="2"/>
  <c r="O1324" i="2"/>
  <c r="Q1324" i="2"/>
  <c r="U1325" i="2"/>
  <c r="O1325" i="2"/>
  <c r="Q1325" i="2"/>
  <c r="O1326" i="2"/>
  <c r="Q1326" i="2"/>
  <c r="O1330" i="2"/>
  <c r="Q1330" i="2"/>
  <c r="U1333" i="2"/>
  <c r="O1335" i="2"/>
  <c r="Q1335" i="2"/>
  <c r="O1336" i="2"/>
  <c r="Q1336" i="2"/>
  <c r="O1337" i="2"/>
  <c r="Q1337" i="2"/>
  <c r="O1361" i="2"/>
  <c r="Q1361" i="2"/>
  <c r="O1362" i="2"/>
  <c r="Q1362" i="2"/>
  <c r="O1363" i="2"/>
  <c r="Q1363" i="2"/>
  <c r="O1364" i="2"/>
  <c r="Q1364" i="2"/>
  <c r="O1365" i="2"/>
  <c r="Q1365" i="2"/>
  <c r="U1365" i="2"/>
  <c r="O1366" i="2"/>
  <c r="Q1366" i="2"/>
  <c r="O1367" i="2"/>
  <c r="Q1367" i="2"/>
  <c r="O1368" i="2"/>
  <c r="Q1368" i="2"/>
  <c r="O1369" i="2"/>
  <c r="Q1369" i="2"/>
  <c r="O1370" i="2"/>
  <c r="Q1370" i="2"/>
  <c r="O1376" i="2"/>
  <c r="Q1376" i="2"/>
  <c r="O1377" i="2"/>
  <c r="Q1377" i="2"/>
  <c r="O1381" i="2"/>
  <c r="Q1381" i="2"/>
  <c r="O1382" i="2"/>
  <c r="Q1382" i="2"/>
  <c r="O1383" i="2"/>
  <c r="Q1383" i="2"/>
  <c r="O1384" i="2"/>
  <c r="Q1384" i="2"/>
  <c r="O1385" i="2"/>
  <c r="Q1385" i="2"/>
  <c r="O1386" i="2"/>
  <c r="Q1386" i="2"/>
  <c r="O1387" i="2"/>
  <c r="Q1387" i="2"/>
  <c r="O1388" i="2"/>
  <c r="Q1388" i="2"/>
  <c r="O1390" i="2"/>
  <c r="Q1390" i="2"/>
  <c r="O1391" i="2"/>
  <c r="Q1391" i="2"/>
  <c r="O1392" i="2"/>
  <c r="Q1392" i="2"/>
  <c r="O1393" i="2"/>
  <c r="Q1393" i="2"/>
  <c r="O1394" i="2"/>
  <c r="Q1394" i="2"/>
  <c r="O1395" i="2"/>
  <c r="Q1395" i="2"/>
  <c r="O1396" i="2"/>
  <c r="Q1396" i="2"/>
  <c r="O1397" i="2"/>
  <c r="Q1397" i="2"/>
  <c r="O1398" i="2"/>
  <c r="Q1398" i="2"/>
  <c r="O1399" i="2"/>
  <c r="Q1399" i="2"/>
  <c r="O1400" i="2"/>
  <c r="Q1400" i="2"/>
  <c r="O1401" i="2"/>
  <c r="Q1401" i="2"/>
  <c r="O1402" i="2"/>
  <c r="Q1402" i="2"/>
  <c r="O1403" i="2"/>
  <c r="Q1403" i="2"/>
  <c r="O1404" i="2"/>
  <c r="Q1404" i="2"/>
  <c r="O1405" i="2"/>
  <c r="Q1405" i="2"/>
  <c r="U1405" i="2"/>
  <c r="O1406" i="2"/>
  <c r="Q1406" i="2"/>
  <c r="O1407" i="2"/>
  <c r="Q1407" i="2"/>
  <c r="O1414" i="2"/>
  <c r="Q1414" i="2"/>
  <c r="O1420" i="2"/>
  <c r="Q1420" i="2"/>
  <c r="O1423" i="2"/>
  <c r="Q1423" i="2"/>
  <c r="O1441" i="2"/>
  <c r="Q1441" i="2"/>
  <c r="O1445" i="2"/>
  <c r="Q1445" i="2"/>
  <c r="U1445" i="2"/>
  <c r="O1451" i="2"/>
  <c r="Q1451" i="2"/>
  <c r="O1453" i="2"/>
  <c r="Q1453" i="2"/>
  <c r="O1458" i="2"/>
  <c r="Q1458" i="2"/>
  <c r="O1460" i="2"/>
  <c r="Q1460" i="2"/>
  <c r="O1462" i="2"/>
  <c r="Q1462" i="2"/>
  <c r="O1464" i="2"/>
  <c r="Q1464" i="2"/>
  <c r="O1465" i="2"/>
  <c r="Q1465" i="2"/>
  <c r="U1469" i="2"/>
  <c r="O1487" i="2"/>
  <c r="Q1487" i="2"/>
  <c r="O1493" i="2"/>
  <c r="Q1493" i="2"/>
  <c r="O1513" i="2"/>
  <c r="Q1513" i="2"/>
  <c r="O1516" i="2"/>
  <c r="Q1516" i="2"/>
  <c r="O1518" i="2"/>
  <c r="Q1518" i="2"/>
  <c r="O1521" i="2"/>
  <c r="Q1521" i="2"/>
  <c r="O1525" i="2"/>
  <c r="Q1525" i="2"/>
  <c r="O1528" i="2"/>
  <c r="Q1528" i="2"/>
  <c r="O1532" i="2"/>
  <c r="Q1532" i="2"/>
  <c r="O1534" i="2"/>
  <c r="Q1534" i="2"/>
  <c r="O1536" i="2"/>
  <c r="Q1536" i="2"/>
  <c r="O1537" i="2"/>
  <c r="Q1537" i="2"/>
  <c r="O1549" i="2"/>
  <c r="Q1549" i="2"/>
  <c r="O1550" i="2"/>
  <c r="Q1550" i="2"/>
  <c r="O1555" i="2"/>
  <c r="Q1555" i="2"/>
  <c r="O1556" i="2"/>
  <c r="Q1556" i="2"/>
  <c r="O1565" i="2"/>
  <c r="Q1565" i="2"/>
  <c r="O1566" i="2"/>
  <c r="Q1566" i="2"/>
  <c r="O1571" i="2"/>
  <c r="Q1571" i="2"/>
  <c r="O1586" i="2"/>
  <c r="Q1586" i="2"/>
  <c r="O1590" i="2"/>
  <c r="Q1590" i="2"/>
  <c r="U1597" i="2"/>
  <c r="O1600" i="2"/>
  <c r="Q1600" i="2"/>
  <c r="O1601" i="2"/>
  <c r="Q1601" i="2"/>
  <c r="O1603" i="2"/>
  <c r="Q1603" i="2"/>
  <c r="O1607" i="2"/>
  <c r="Q1607" i="2"/>
  <c r="O1608" i="2"/>
  <c r="Q1608" i="2"/>
  <c r="O1609" i="2"/>
  <c r="Q1609" i="2"/>
  <c r="O1615" i="2"/>
  <c r="Q1615" i="2"/>
  <c r="O1631" i="2"/>
  <c r="Q1631" i="2"/>
  <c r="O1636" i="2"/>
  <c r="Q1636" i="2"/>
  <c r="O1637" i="2"/>
  <c r="Q1637" i="2"/>
  <c r="O1638" i="2"/>
  <c r="Q1638" i="2"/>
  <c r="O1639" i="2"/>
  <c r="Q1639" i="2"/>
  <c r="O1640" i="2"/>
  <c r="Q1640" i="2"/>
  <c r="O1641" i="2"/>
  <c r="Q1641" i="2"/>
  <c r="O1664" i="2"/>
  <c r="Q1664" i="2"/>
  <c r="O1665" i="2"/>
  <c r="Q1665" i="2"/>
  <c r="O1666" i="2"/>
  <c r="Q1666" i="2"/>
  <c r="O1667" i="2"/>
  <c r="Q1667" i="2"/>
  <c r="O1668" i="2"/>
  <c r="Q1668" i="2"/>
  <c r="U1669" i="2"/>
  <c r="O1675" i="2"/>
  <c r="Q1675" i="2"/>
  <c r="O1676" i="2"/>
  <c r="Q1676" i="2"/>
  <c r="O1685" i="2"/>
  <c r="Q1685" i="2"/>
  <c r="O1686" i="2"/>
  <c r="Q1686" i="2"/>
  <c r="O1688" i="2"/>
  <c r="Q1688" i="2"/>
  <c r="O1691" i="2"/>
  <c r="Q1691" i="2"/>
  <c r="O1692" i="2"/>
  <c r="Q1692" i="2"/>
  <c r="O1696" i="2"/>
  <c r="Q1696" i="2"/>
  <c r="O1697" i="2"/>
  <c r="Q1697" i="2"/>
  <c r="O1698" i="2"/>
  <c r="Q1698" i="2"/>
  <c r="O1700" i="2"/>
  <c r="Q1700" i="2"/>
  <c r="O1703" i="2"/>
  <c r="Q1703" i="2"/>
  <c r="O1704" i="2"/>
  <c r="Q1704" i="2"/>
  <c r="O1709" i="2"/>
  <c r="Q1709" i="2"/>
  <c r="O1711" i="2"/>
  <c r="Q1711" i="2"/>
  <c r="O1712" i="2"/>
  <c r="Q1712" i="2"/>
  <c r="O1734" i="2"/>
  <c r="Q1734" i="2"/>
  <c r="O1737" i="2"/>
  <c r="Q1737" i="2"/>
  <c r="O1740" i="2"/>
  <c r="Q1740" i="2"/>
  <c r="O1742" i="2"/>
  <c r="Q1742" i="2"/>
  <c r="O1746" i="2"/>
  <c r="Q1746" i="2"/>
  <c r="O1751" i="2"/>
  <c r="Q1751" i="2"/>
  <c r="O1754" i="2"/>
  <c r="Q1754" i="2"/>
  <c r="O1760" i="2"/>
  <c r="Q1760" i="2"/>
  <c r="O1766" i="2"/>
  <c r="Q1766" i="2"/>
  <c r="O1767" i="2"/>
  <c r="Q1767" i="2"/>
  <c r="O1768" i="2"/>
  <c r="Q1768" i="2"/>
  <c r="O1769" i="2"/>
  <c r="Q1769" i="2"/>
  <c r="O1770" i="2"/>
  <c r="Q1770" i="2"/>
  <c r="O1771" i="2"/>
  <c r="Q1771" i="2"/>
  <c r="U1773" i="2"/>
  <c r="O1781" i="2"/>
  <c r="Q1781" i="2"/>
  <c r="O1783" i="2"/>
  <c r="Q1783" i="2"/>
  <c r="O1788" i="2"/>
  <c r="Q1788" i="2"/>
  <c r="U1789" i="2"/>
  <c r="O1792" i="2"/>
  <c r="Q1792" i="2"/>
  <c r="O1801" i="2"/>
  <c r="Q1801" i="2"/>
  <c r="O1806" i="2"/>
  <c r="Q1806" i="2"/>
  <c r="O1807" i="2"/>
  <c r="Q1807" i="2"/>
  <c r="O1812" i="2"/>
  <c r="Q1812" i="2"/>
  <c r="O1813" i="2"/>
  <c r="Q1813" i="2"/>
  <c r="O1816" i="2"/>
  <c r="Q1816" i="2"/>
  <c r="O1817" i="2"/>
  <c r="Q1817" i="2"/>
  <c r="O1819" i="2"/>
  <c r="Q1819" i="2"/>
  <c r="O1820" i="2"/>
  <c r="Q1820" i="2"/>
  <c r="O1821" i="2"/>
  <c r="Q1821" i="2"/>
  <c r="U1821" i="2"/>
  <c r="O1824" i="2"/>
  <c r="Q1824" i="2"/>
  <c r="O1827" i="2"/>
  <c r="Q1827" i="2"/>
  <c r="U1829" i="2"/>
  <c r="O1831" i="2"/>
  <c r="Q1831" i="2"/>
  <c r="U1837" i="2"/>
  <c r="O1842" i="2"/>
  <c r="Q1842" i="2"/>
  <c r="O1855" i="2"/>
  <c r="Q1855" i="2"/>
  <c r="O1856" i="2"/>
  <c r="Q1856" i="2"/>
  <c r="U1861" i="2"/>
  <c r="O1862" i="2"/>
  <c r="Q1862" i="2"/>
  <c r="O1863" i="2"/>
  <c r="Q1863" i="2"/>
  <c r="O1872" i="2"/>
  <c r="Q1872" i="2"/>
  <c r="O1873" i="2"/>
  <c r="Q1873" i="2"/>
  <c r="O1885" i="2"/>
  <c r="Q1885" i="2"/>
  <c r="O1894" i="2"/>
  <c r="Q1894" i="2"/>
  <c r="O1895" i="2"/>
  <c r="Q1895" i="2"/>
  <c r="O1899" i="2"/>
  <c r="Q1899" i="2"/>
  <c r="O1900" i="2"/>
  <c r="Q1900" i="2"/>
  <c r="O1915" i="2"/>
  <c r="Q1915" i="2"/>
  <c r="O1917" i="2"/>
  <c r="Q1917" i="2"/>
  <c r="U1917" i="2"/>
  <c r="O1918" i="2"/>
  <c r="Q1918" i="2"/>
  <c r="O1924" i="2"/>
  <c r="Q1924" i="2"/>
  <c r="O1930" i="2"/>
  <c r="Q1930" i="2"/>
  <c r="O1946" i="2"/>
  <c r="Q1946" i="2"/>
  <c r="O1960" i="2"/>
  <c r="Q1960" i="2"/>
  <c r="O1961" i="2"/>
  <c r="Q1961" i="2"/>
  <c r="O1962" i="2"/>
  <c r="Q1962" i="2"/>
  <c r="O1963" i="2"/>
  <c r="Q1963" i="2"/>
  <c r="O1964" i="2"/>
  <c r="Q1964" i="2"/>
  <c r="O1965" i="2"/>
  <c r="Q1965" i="2"/>
  <c r="U1965" i="2"/>
  <c r="O1966" i="2"/>
  <c r="Q1966" i="2"/>
  <c r="O1967" i="2"/>
  <c r="Q1967" i="2"/>
  <c r="O1968" i="2"/>
  <c r="Q1968" i="2"/>
  <c r="U1973" i="2"/>
  <c r="O1976" i="2"/>
  <c r="Q1976" i="2"/>
  <c r="O1983" i="2"/>
  <c r="Q1983" i="2"/>
  <c r="U1989" i="2"/>
  <c r="O1991" i="2"/>
  <c r="Q1991" i="2"/>
  <c r="O1992" i="2"/>
  <c r="Q1992" i="2"/>
  <c r="O1993" i="2"/>
  <c r="Q1993" i="2"/>
  <c r="O1994" i="2"/>
  <c r="Q1994" i="2"/>
  <c r="O1995" i="2"/>
  <c r="Q1995" i="2"/>
  <c r="O1996" i="2"/>
  <c r="Q1996" i="2"/>
  <c r="O1997" i="2"/>
  <c r="Q1997" i="2"/>
  <c r="U1997" i="2"/>
  <c r="O1998" i="2"/>
  <c r="Q1998" i="2"/>
  <c r="O1999" i="2"/>
  <c r="Q1999" i="2"/>
  <c r="O2000" i="2"/>
  <c r="Q2000" i="2"/>
  <c r="O2001" i="2"/>
  <c r="Q2001" i="2"/>
  <c r="O2002" i="2"/>
  <c r="Q2002" i="2"/>
  <c r="O2003" i="2"/>
  <c r="Q2003" i="2"/>
  <c r="O2005" i="2"/>
  <c r="Q2005" i="2"/>
  <c r="U2005" i="2"/>
  <c r="O2006" i="2"/>
  <c r="Q2006" i="2"/>
  <c r="O2008" i="2"/>
  <c r="Q2008" i="2"/>
  <c r="O2010" i="2"/>
  <c r="Q2010" i="2"/>
  <c r="O2012" i="2"/>
  <c r="Q2012" i="2"/>
  <c r="U2013" i="2"/>
  <c r="O2014" i="2"/>
  <c r="Q2014" i="2"/>
  <c r="O2017" i="2"/>
  <c r="Q2017" i="2"/>
  <c r="O2018" i="2"/>
  <c r="Q2018" i="2"/>
  <c r="O2022" i="2"/>
  <c r="Q2022" i="2"/>
  <c r="O2025" i="2"/>
  <c r="Q2025" i="2"/>
  <c r="O2026" i="2"/>
  <c r="Q2026" i="2"/>
  <c r="O2038" i="2"/>
  <c r="Q2038" i="2"/>
  <c r="O2047" i="2"/>
  <c r="Q2047" i="2"/>
  <c r="O2050" i="2"/>
  <c r="Q2050" i="2"/>
  <c r="U2061" i="2"/>
  <c r="O2064" i="2"/>
  <c r="Q2064" i="2"/>
  <c r="O2066" i="2"/>
  <c r="Q2066" i="2"/>
  <c r="O2080" i="2"/>
  <c r="Q2080" i="2"/>
  <c r="O2082" i="2"/>
  <c r="Q2082" i="2"/>
  <c r="O2091" i="2"/>
  <c r="Q2091" i="2"/>
  <c r="O2098" i="2"/>
  <c r="Q2098" i="2"/>
  <c r="O2099" i="2"/>
  <c r="Q2099" i="2"/>
  <c r="B4" i="41" l="1"/>
  <c r="B3" i="41"/>
  <c r="Q27" i="2" l="1"/>
  <c r="Q32" i="2"/>
  <c r="Q40" i="2"/>
  <c r="Q42" i="2"/>
  <c r="Q43" i="2"/>
  <c r="Q46" i="2"/>
  <c r="Q47" i="2"/>
  <c r="Q48" i="2"/>
  <c r="Q53" i="2"/>
  <c r="Q57" i="2"/>
  <c r="Q62" i="2"/>
  <c r="Q65" i="2"/>
  <c r="Q72" i="2"/>
  <c r="Q83" i="2"/>
  <c r="Q94" i="2"/>
  <c r="Q96" i="2"/>
  <c r="Q97" i="2"/>
  <c r="Q100" i="2"/>
  <c r="Q106" i="2"/>
  <c r="Q107" i="2"/>
  <c r="Q119" i="2"/>
  <c r="Q126" i="2"/>
  <c r="Q127" i="2"/>
  <c r="Q134" i="2"/>
  <c r="Q136" i="2"/>
  <c r="Q137" i="2"/>
  <c r="Q155" i="2"/>
  <c r="Q171"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8" i="2"/>
  <c r="Q259" i="2"/>
  <c r="Q264" i="2"/>
  <c r="Q267" i="2"/>
  <c r="Q268" i="2"/>
  <c r="Q269" i="2"/>
  <c r="Q278" i="2"/>
  <c r="Q280" i="2"/>
  <c r="Q284" i="2"/>
  <c r="Q299" i="2"/>
  <c r="Q300" i="2"/>
  <c r="Q301" i="2"/>
  <c r="Q302" i="2"/>
  <c r="Q303" i="2"/>
  <c r="Q310" i="2"/>
  <c r="Q311" i="2"/>
  <c r="Q313" i="2"/>
  <c r="Q323" i="2"/>
  <c r="Q324" i="2"/>
  <c r="Q334" i="2"/>
  <c r="Q342" i="2"/>
  <c r="Q343" i="2"/>
  <c r="Q347" i="2"/>
  <c r="Q348" i="2"/>
  <c r="Q355" i="2"/>
  <c r="Q356" i="2"/>
  <c r="Q357" i="2"/>
  <c r="Q361" i="2"/>
  <c r="Q364" i="2"/>
  <c r="Q375" i="2"/>
  <c r="Q389" i="2"/>
  <c r="Q401" i="2"/>
  <c r="Q402" i="2"/>
  <c r="Q407" i="2"/>
  <c r="Q408" i="2"/>
  <c r="Q416" i="2"/>
  <c r="B1" i="41" l="1"/>
  <c r="B2" i="41"/>
  <c r="O27" i="2"/>
  <c r="O32" i="2"/>
  <c r="O40" i="2"/>
  <c r="O42" i="2"/>
  <c r="O43" i="2"/>
  <c r="O46" i="2"/>
  <c r="O47" i="2"/>
  <c r="O48" i="2"/>
  <c r="O53" i="2"/>
  <c r="O57" i="2"/>
  <c r="O62" i="2"/>
  <c r="O65" i="2"/>
  <c r="O72" i="2"/>
  <c r="O83" i="2"/>
  <c r="O94" i="2"/>
  <c r="O96" i="2"/>
  <c r="O97" i="2"/>
  <c r="O100" i="2"/>
  <c r="O106" i="2"/>
  <c r="O107" i="2"/>
  <c r="O119" i="2"/>
  <c r="O126" i="2"/>
  <c r="O127" i="2"/>
  <c r="O134" i="2"/>
  <c r="O136" i="2"/>
  <c r="O137" i="2"/>
  <c r="O155" i="2"/>
  <c r="O171"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8" i="2"/>
  <c r="O259" i="2"/>
  <c r="O264" i="2"/>
  <c r="O267" i="2"/>
  <c r="O268" i="2"/>
  <c r="O269" i="2"/>
  <c r="O278" i="2"/>
  <c r="O280" i="2"/>
  <c r="O284" i="2"/>
  <c r="O299" i="2"/>
  <c r="O300" i="2"/>
  <c r="O301" i="2"/>
  <c r="O302" i="2"/>
  <c r="O303" i="2"/>
  <c r="O310" i="2"/>
  <c r="O311" i="2"/>
  <c r="O313" i="2"/>
  <c r="O323" i="2"/>
  <c r="O324" i="2"/>
  <c r="O334" i="2"/>
  <c r="O342" i="2"/>
  <c r="O343" i="2"/>
  <c r="O347" i="2"/>
  <c r="O348" i="2"/>
  <c r="O355" i="2"/>
  <c r="O356" i="2"/>
  <c r="O357" i="2"/>
  <c r="O361" i="2"/>
  <c r="O364" i="2"/>
  <c r="O375" i="2"/>
  <c r="O389" i="2"/>
  <c r="O401" i="2"/>
  <c r="O402" i="2"/>
  <c r="O407" i="2"/>
  <c r="O408" i="2"/>
  <c r="O416" i="2"/>
  <c r="E40" i="37" l="1"/>
  <c r="F40" i="37" s="1"/>
  <c r="K52" i="38"/>
  <c r="K60" i="38" l="1"/>
  <c r="K59" i="38"/>
  <c r="K58" i="38"/>
  <c r="K57" i="38"/>
  <c r="K56" i="38"/>
  <c r="K55" i="38"/>
  <c r="K54" i="38"/>
  <c r="K53" i="38"/>
  <c r="K51" i="38"/>
  <c r="K50"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U11" i="2"/>
  <c r="U12" i="2"/>
  <c r="U13" i="2"/>
  <c r="U14" i="2"/>
  <c r="U15" i="2"/>
  <c r="U16" i="2"/>
  <c r="U17" i="2"/>
  <c r="U18" i="2"/>
  <c r="U19" i="2"/>
  <c r="U20" i="2"/>
  <c r="U21" i="2"/>
  <c r="U22" i="2"/>
  <c r="U23" i="2"/>
  <c r="U24" i="2"/>
  <c r="U25" i="2"/>
  <c r="U26" i="2"/>
  <c r="U10" i="2"/>
  <c r="B6" i="28"/>
  <c r="B5" i="28"/>
  <c r="B3" i="28"/>
  <c r="A4" i="28"/>
  <c r="A5" i="28"/>
  <c r="A6" i="28"/>
  <c r="A3" i="28"/>
  <c r="B7" i="2"/>
  <c r="B6" i="2"/>
  <c r="B5" i="2"/>
  <c r="B4" i="2"/>
  <c r="B3" i="2"/>
  <c r="C7" i="2"/>
  <c r="C6" i="2"/>
  <c r="C5" i="2"/>
  <c r="C3" i="2"/>
  <c r="K54" i="18"/>
  <c r="K55" i="18"/>
  <c r="K56" i="18"/>
  <c r="K57" i="18"/>
  <c r="K58" i="18"/>
  <c r="K59" i="18"/>
  <c r="K60" i="18"/>
  <c r="K53" i="18"/>
  <c r="K51" i="18"/>
  <c r="K50" i="18"/>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J39" i="37" l="1"/>
  <c r="J31" i="37"/>
  <c r="J27" i="37"/>
  <c r="J38" i="37"/>
  <c r="J26" i="37"/>
  <c r="J19" i="37"/>
  <c r="J13" i="37"/>
  <c r="J37" i="37"/>
  <c r="J36" i="37"/>
  <c r="J18" i="37"/>
  <c r="J12" i="37"/>
  <c r="J34" i="37"/>
  <c r="J30" i="37"/>
  <c r="J35" i="37"/>
  <c r="J22" i="37"/>
  <c r="J33" i="37"/>
  <c r="J21" i="37"/>
  <c r="J32" i="37"/>
  <c r="J20" i="37"/>
  <c r="J28" i="37"/>
  <c r="J16" i="37"/>
  <c r="J24" i="37"/>
  <c r="J29" i="37"/>
  <c r="J23" i="37"/>
  <c r="J14" i="37"/>
  <c r="J17" i="37"/>
  <c r="Q10" i="2"/>
  <c r="O10" i="2" s="1"/>
  <c r="Q1468" i="2"/>
  <c r="O1468" i="2" s="1"/>
  <c r="Q90" i="2"/>
  <c r="O90" i="2" s="1"/>
  <c r="Q89" i="2"/>
  <c r="O89" i="2" s="1"/>
  <c r="Q332" i="2"/>
  <c r="O332" i="2" s="1"/>
  <c r="Q331" i="2"/>
  <c r="O331" i="2" s="1"/>
  <c r="Q1121" i="2"/>
  <c r="O1121" i="2" s="1"/>
  <c r="Q1120" i="2"/>
  <c r="O1120" i="2" s="1"/>
  <c r="Q113" i="2"/>
  <c r="O113" i="2" s="1"/>
  <c r="Q457" i="2"/>
  <c r="O457" i="2" s="1"/>
  <c r="Q514" i="2"/>
  <c r="O514" i="2" s="1"/>
  <c r="Q619" i="2"/>
  <c r="O619" i="2" s="1"/>
  <c r="Q658" i="2"/>
  <c r="O658" i="2" s="1"/>
  <c r="Q676" i="2"/>
  <c r="O676" i="2" s="1"/>
  <c r="Q798" i="2"/>
  <c r="O798" i="2" s="1"/>
  <c r="Q803" i="2"/>
  <c r="O803" i="2" s="1"/>
  <c r="Q1103" i="2"/>
  <c r="O1103" i="2" s="1"/>
  <c r="Q1718" i="2"/>
  <c r="O1718" i="2" s="1"/>
  <c r="Q1732" i="2"/>
  <c r="O1732" i="2" s="1"/>
  <c r="Q1752" i="2"/>
  <c r="O1752" i="2" s="1"/>
  <c r="Q1795" i="2"/>
  <c r="O1795" i="2" s="1"/>
  <c r="Q1797" i="2"/>
  <c r="O1797" i="2" s="1"/>
  <c r="Q2088" i="2"/>
  <c r="O2088" i="2" s="1"/>
  <c r="Q454" i="2"/>
  <c r="O454" i="2" s="1"/>
  <c r="Q827" i="2"/>
  <c r="O827" i="2" s="1"/>
  <c r="Q1105" i="2"/>
  <c r="O1105" i="2" s="1"/>
  <c r="Q1672" i="2"/>
  <c r="O1672" i="2" s="1"/>
  <c r="Q495" i="2"/>
  <c r="O495" i="2" s="1"/>
  <c r="Q512" i="2"/>
  <c r="O512" i="2" s="1"/>
  <c r="Q628" i="2"/>
  <c r="O628" i="2" s="1"/>
  <c r="Q753" i="2"/>
  <c r="O753" i="2" s="1"/>
  <c r="Q813" i="2"/>
  <c r="O813" i="2" s="1"/>
  <c r="Q816" i="2"/>
  <c r="O816" i="2" s="1"/>
  <c r="Q821" i="2"/>
  <c r="O821" i="2" s="1"/>
  <c r="Q831" i="2"/>
  <c r="O831" i="2" s="1"/>
  <c r="Q834" i="2"/>
  <c r="O834" i="2" s="1"/>
  <c r="Q864" i="2"/>
  <c r="O864" i="2" s="1"/>
  <c r="Q890" i="2"/>
  <c r="O890" i="2" s="1"/>
  <c r="Q1001" i="2"/>
  <c r="O1001" i="2" s="1"/>
  <c r="Q1091" i="2"/>
  <c r="O1091" i="2" s="1"/>
  <c r="Q1099" i="2"/>
  <c r="O1099" i="2" s="1"/>
  <c r="Q1211" i="2"/>
  <c r="O1211" i="2" s="1"/>
  <c r="Q1240" i="2"/>
  <c r="O1240" i="2" s="1"/>
  <c r="Q1580" i="2"/>
  <c r="O1580" i="2" s="1"/>
  <c r="Q1611" i="2"/>
  <c r="O1611" i="2" s="1"/>
  <c r="Q1670" i="2"/>
  <c r="O1670" i="2" s="1"/>
  <c r="Q1730" i="2"/>
  <c r="O1730" i="2" s="1"/>
  <c r="Q1777" i="2"/>
  <c r="O1777" i="2" s="1"/>
  <c r="Q1888" i="2"/>
  <c r="O1888" i="2" s="1"/>
  <c r="Q1980" i="2"/>
  <c r="O1980" i="2" s="1"/>
  <c r="Q2033" i="2"/>
  <c r="O2033" i="2" s="1"/>
  <c r="Q2086" i="2"/>
  <c r="O2086" i="2" s="1"/>
  <c r="Q874" i="2"/>
  <c r="O874" i="2" s="1"/>
  <c r="Q455" i="2"/>
  <c r="O455" i="2" s="1"/>
  <c r="Q606" i="2"/>
  <c r="O606" i="2" s="1"/>
  <c r="Q622" i="2"/>
  <c r="O622" i="2" s="1"/>
  <c r="Q705" i="2"/>
  <c r="O705" i="2" s="1"/>
  <c r="Q718" i="2"/>
  <c r="O718" i="2" s="1"/>
  <c r="Q751" i="2"/>
  <c r="O751" i="2" s="1"/>
  <c r="Q779" i="2"/>
  <c r="O779" i="2" s="1"/>
  <c r="Q795" i="2"/>
  <c r="O795" i="2" s="1"/>
  <c r="Q825" i="2"/>
  <c r="O825" i="2" s="1"/>
  <c r="Q841" i="2"/>
  <c r="O841" i="2" s="1"/>
  <c r="Q1013" i="2"/>
  <c r="O1013" i="2" s="1"/>
  <c r="Q1228" i="2"/>
  <c r="O1228" i="2" s="1"/>
  <c r="Q1243" i="2"/>
  <c r="O1243" i="2" s="1"/>
  <c r="Q1254" i="2"/>
  <c r="O1254" i="2" s="1"/>
  <c r="Q1660" i="2"/>
  <c r="O1660" i="2" s="1"/>
  <c r="Q1867" i="2"/>
  <c r="O1867" i="2" s="1"/>
  <c r="Q1978" i="2"/>
  <c r="O1978" i="2" s="1"/>
  <c r="Q2031" i="2"/>
  <c r="O2031" i="2" s="1"/>
  <c r="Q1049" i="2"/>
  <c r="O1049" i="2" s="1"/>
  <c r="Q1237" i="2"/>
  <c r="O1237" i="2" s="1"/>
  <c r="Q458" i="2"/>
  <c r="O458" i="2" s="1"/>
  <c r="Q493" i="2"/>
  <c r="O493" i="2" s="1"/>
  <c r="Q515" i="2"/>
  <c r="O515" i="2" s="1"/>
  <c r="Q599" i="2"/>
  <c r="O599" i="2" s="1"/>
  <c r="Q603" i="2"/>
  <c r="O603" i="2" s="1"/>
  <c r="Q620" i="2"/>
  <c r="O620" i="2" s="1"/>
  <c r="Q677" i="2"/>
  <c r="O677" i="2" s="1"/>
  <c r="Q799" i="2"/>
  <c r="O799" i="2" s="1"/>
  <c r="Q862" i="2"/>
  <c r="O862" i="2" s="1"/>
  <c r="Q875" i="2"/>
  <c r="O875" i="2" s="1"/>
  <c r="Q897" i="2"/>
  <c r="O897" i="2" s="1"/>
  <c r="Q905" i="2"/>
  <c r="O905" i="2" s="1"/>
  <c r="Q912" i="2"/>
  <c r="O912" i="2" s="1"/>
  <c r="Q946" i="2"/>
  <c r="O946" i="2" s="1"/>
  <c r="Q1020" i="2"/>
  <c r="O1020" i="2" s="1"/>
  <c r="Q1089" i="2"/>
  <c r="O1089" i="2" s="1"/>
  <c r="Q1097" i="2"/>
  <c r="O1097" i="2" s="1"/>
  <c r="Q1110" i="2"/>
  <c r="O1110" i="2" s="1"/>
  <c r="Q1214" i="2"/>
  <c r="O1214" i="2" s="1"/>
  <c r="Q1238" i="2"/>
  <c r="O1238" i="2" s="1"/>
  <c r="Q1512" i="2"/>
  <c r="O1512" i="2" s="1"/>
  <c r="Q1515" i="2"/>
  <c r="O1515" i="2" s="1"/>
  <c r="Q1517" i="2"/>
  <c r="O1517" i="2" s="1"/>
  <c r="Q1822" i="2"/>
  <c r="O1822" i="2" s="1"/>
  <c r="Q2094" i="2"/>
  <c r="O2094" i="2" s="1"/>
  <c r="Q497" i="2"/>
  <c r="O497" i="2" s="1"/>
  <c r="Q1119" i="2"/>
  <c r="O1119" i="2" s="1"/>
  <c r="Q1213" i="2"/>
  <c r="O1213" i="2" s="1"/>
  <c r="Q1247" i="2"/>
  <c r="O1247" i="2" s="1"/>
  <c r="Q1866" i="2"/>
  <c r="O1866" i="2" s="1"/>
  <c r="Q496" i="2"/>
  <c r="O496" i="2" s="1"/>
  <c r="Q513" i="2"/>
  <c r="O513" i="2" s="1"/>
  <c r="Q659" i="2"/>
  <c r="O659" i="2" s="1"/>
  <c r="Q822" i="2"/>
  <c r="O822" i="2" s="1"/>
  <c r="Q865" i="2"/>
  <c r="O865" i="2" s="1"/>
  <c r="Q900" i="2"/>
  <c r="O900" i="2" s="1"/>
  <c r="Q986" i="2"/>
  <c r="O986" i="2" s="1"/>
  <c r="Q1018" i="2"/>
  <c r="O1018" i="2" s="1"/>
  <c r="Q1104" i="2"/>
  <c r="O1104" i="2" s="1"/>
  <c r="Q1189" i="2"/>
  <c r="O1189" i="2" s="1"/>
  <c r="Q1232" i="2"/>
  <c r="O1232" i="2" s="1"/>
  <c r="Q1246" i="2"/>
  <c r="O1246" i="2" s="1"/>
  <c r="Q1669" i="2"/>
  <c r="O1669" i="2" s="1"/>
  <c r="Q1671" i="2"/>
  <c r="O1671" i="2" s="1"/>
  <c r="Q1717" i="2"/>
  <c r="O1717" i="2" s="1"/>
  <c r="Q1719" i="2"/>
  <c r="O1719" i="2" s="1"/>
  <c r="Q1731" i="2"/>
  <c r="O1731" i="2" s="1"/>
  <c r="Q1796" i="2"/>
  <c r="O1796" i="2" s="1"/>
  <c r="Q1879" i="2"/>
  <c r="O1879" i="2" s="1"/>
  <c r="Q1889" i="2"/>
  <c r="O1889" i="2" s="1"/>
  <c r="Q1898" i="2"/>
  <c r="O1898" i="2" s="1"/>
  <c r="Q1927" i="2"/>
  <c r="O1927" i="2" s="1"/>
  <c r="Q801" i="2"/>
  <c r="O801" i="2" s="1"/>
  <c r="Q904" i="2"/>
  <c r="O904" i="2" s="1"/>
  <c r="Q1233" i="2"/>
  <c r="O1233" i="2" s="1"/>
  <c r="Q1659" i="2"/>
  <c r="O1659" i="2" s="1"/>
  <c r="Q456" i="2"/>
  <c r="O456" i="2" s="1"/>
  <c r="Q607" i="2"/>
  <c r="O607" i="2" s="1"/>
  <c r="Q623" i="2"/>
  <c r="O623" i="2" s="1"/>
  <c r="Q630" i="2"/>
  <c r="O630" i="2" s="1"/>
  <c r="Q675" i="2"/>
  <c r="O675" i="2" s="1"/>
  <c r="Q719" i="2"/>
  <c r="O719" i="2" s="1"/>
  <c r="Q791" i="2"/>
  <c r="O791" i="2" s="1"/>
  <c r="Q793" i="2"/>
  <c r="O793" i="2" s="1"/>
  <c r="Q796" i="2"/>
  <c r="O796" i="2" s="1"/>
  <c r="Q818" i="2"/>
  <c r="O818" i="2" s="1"/>
  <c r="Q835" i="2"/>
  <c r="O835" i="2" s="1"/>
  <c r="Q1102" i="2"/>
  <c r="O1102" i="2" s="1"/>
  <c r="Q1209" i="2"/>
  <c r="O1209" i="2" s="1"/>
  <c r="Q1244" i="2"/>
  <c r="O1244" i="2" s="1"/>
  <c r="Q1559" i="2"/>
  <c r="O1559" i="2" s="1"/>
  <c r="Q1773" i="2"/>
  <c r="O1773" i="2" s="1"/>
  <c r="Q1857" i="2"/>
  <c r="O1857" i="2" s="1"/>
  <c r="Q1947" i="2"/>
  <c r="O1947" i="2" s="1"/>
  <c r="Q2030" i="2"/>
  <c r="O2030" i="2" s="1"/>
  <c r="Q2032" i="2"/>
  <c r="O2032" i="2" s="1"/>
  <c r="Q2085" i="2"/>
  <c r="O2085" i="2" s="1"/>
  <c r="Q2087" i="2"/>
  <c r="O2087" i="2" s="1"/>
  <c r="Q1019" i="2"/>
  <c r="O1019" i="2" s="1"/>
  <c r="Q1227" i="2"/>
  <c r="O1227" i="2" s="1"/>
  <c r="Q1563" i="2"/>
  <c r="O1563" i="2" s="1"/>
  <c r="Q1928" i="2"/>
  <c r="O1928" i="2" s="1"/>
  <c r="Q494" i="2"/>
  <c r="O494" i="2" s="1"/>
  <c r="Q511" i="2"/>
  <c r="O511" i="2" s="1"/>
  <c r="Q604" i="2"/>
  <c r="O604" i="2" s="1"/>
  <c r="Q627" i="2"/>
  <c r="O627" i="2" s="1"/>
  <c r="Q706" i="2"/>
  <c r="O706" i="2" s="1"/>
  <c r="Q764" i="2"/>
  <c r="O764" i="2" s="1"/>
  <c r="Q778" i="2"/>
  <c r="O778" i="2" s="1"/>
  <c r="Q830" i="2"/>
  <c r="O830" i="2" s="1"/>
  <c r="Q863" i="2"/>
  <c r="O863" i="2" s="1"/>
  <c r="Q1012" i="2"/>
  <c r="O1012" i="2" s="1"/>
  <c r="Q1090" i="2"/>
  <c r="O1090" i="2" s="1"/>
  <c r="Q1098" i="2"/>
  <c r="O1098" i="2" s="1"/>
  <c r="Q1111" i="2"/>
  <c r="O1111" i="2" s="1"/>
  <c r="Q1239" i="2"/>
  <c r="O1239" i="2" s="1"/>
  <c r="Q1242" i="2"/>
  <c r="O1242" i="2" s="1"/>
  <c r="Q1572" i="2"/>
  <c r="O1572" i="2" s="1"/>
  <c r="Q1591" i="2"/>
  <c r="O1591" i="2" s="1"/>
  <c r="Q1729" i="2"/>
  <c r="O1729" i="2" s="1"/>
  <c r="Q1739" i="2"/>
  <c r="O1739" i="2" s="1"/>
  <c r="Q1776" i="2"/>
  <c r="O1776" i="2" s="1"/>
  <c r="Q1779" i="2"/>
  <c r="O1779" i="2" s="1"/>
  <c r="Q1799" i="2"/>
  <c r="O1799" i="2" s="1"/>
  <c r="Q1823" i="2"/>
  <c r="O1823" i="2" s="1"/>
  <c r="Q1942" i="2"/>
  <c r="O1942" i="2" s="1"/>
  <c r="Q2095" i="2"/>
  <c r="O2095" i="2" s="1"/>
  <c r="Q824" i="2"/>
  <c r="O824" i="2" s="1"/>
  <c r="Q894" i="2"/>
  <c r="O894" i="2" s="1"/>
  <c r="Q1021" i="2"/>
  <c r="O1021" i="2" s="1"/>
  <c r="Q2093" i="2"/>
  <c r="O2093" i="2" s="1"/>
  <c r="Q52" i="2"/>
  <c r="O52" i="2" s="1"/>
  <c r="Q75" i="2"/>
  <c r="O75" i="2" s="1"/>
  <c r="Q118" i="2"/>
  <c r="O118" i="2" s="1"/>
  <c r="Q160" i="2"/>
  <c r="O160" i="2" s="1"/>
  <c r="Q173" i="2"/>
  <c r="O173" i="2" s="1"/>
  <c r="Q309" i="2"/>
  <c r="O309" i="2" s="1"/>
  <c r="Q166" i="2"/>
  <c r="O166" i="2" s="1"/>
  <c r="Q382" i="2"/>
  <c r="O382" i="2" s="1"/>
  <c r="Q56" i="2"/>
  <c r="O56" i="2" s="1"/>
  <c r="Q79" i="2"/>
  <c r="O79" i="2" s="1"/>
  <c r="Q161" i="2"/>
  <c r="O161" i="2" s="1"/>
  <c r="Q346" i="2"/>
  <c r="O346" i="2" s="1"/>
  <c r="Q318" i="2"/>
  <c r="O318" i="2" s="1"/>
  <c r="Q319" i="2"/>
  <c r="O319" i="2" s="1"/>
  <c r="Q82" i="2"/>
  <c r="O82" i="2" s="1"/>
  <c r="Q162" i="2"/>
  <c r="O162" i="2" s="1"/>
  <c r="Q329" i="2"/>
  <c r="O329" i="2" s="1"/>
  <c r="Q377" i="2"/>
  <c r="O377" i="2" s="1"/>
  <c r="Q110" i="2"/>
  <c r="O110" i="2" s="1"/>
  <c r="Q316" i="2"/>
  <c r="O316" i="2" s="1"/>
  <c r="Q379" i="2"/>
  <c r="O379" i="2" s="1"/>
  <c r="Q307" i="2"/>
  <c r="O307" i="2" s="1"/>
  <c r="Q384" i="2"/>
  <c r="O384" i="2" s="1"/>
  <c r="Q60" i="2"/>
  <c r="O60" i="2" s="1"/>
  <c r="Q163" i="2"/>
  <c r="O163" i="2" s="1"/>
  <c r="Q271" i="2"/>
  <c r="O271" i="2" s="1"/>
  <c r="Q330" i="2"/>
  <c r="O330" i="2" s="1"/>
  <c r="Q378" i="2"/>
  <c r="O378" i="2" s="1"/>
  <c r="Q277" i="2"/>
  <c r="O277" i="2" s="1"/>
  <c r="Q111" i="2"/>
  <c r="O111" i="2" s="1"/>
  <c r="Q167" i="2"/>
  <c r="O167" i="2" s="1"/>
  <c r="Q306" i="2"/>
  <c r="O306" i="2" s="1"/>
  <c r="Q317" i="2"/>
  <c r="O317" i="2" s="1"/>
  <c r="Q381" i="2"/>
  <c r="O381" i="2" s="1"/>
  <c r="Q71" i="2"/>
  <c r="O71" i="2" s="1"/>
  <c r="Q112" i="2"/>
  <c r="O112" i="2" s="1"/>
  <c r="Q168" i="2"/>
  <c r="O168" i="2" s="1"/>
  <c r="Q308" i="2"/>
  <c r="O308" i="2" s="1"/>
  <c r="Q432" i="2"/>
  <c r="O432" i="2" s="1"/>
  <c r="Q437" i="2"/>
  <c r="O437" i="2" s="1"/>
  <c r="Q467" i="2"/>
  <c r="O467" i="2" s="1"/>
  <c r="Q474" i="2"/>
  <c r="O474" i="2" s="1"/>
  <c r="Q479" i="2"/>
  <c r="O479" i="2" s="1"/>
  <c r="Q501" i="2"/>
  <c r="O501" i="2" s="1"/>
  <c r="Q542" i="2"/>
  <c r="O542" i="2" s="1"/>
  <c r="Q553" i="2"/>
  <c r="O553" i="2" s="1"/>
  <c r="Q560" i="2"/>
  <c r="O560" i="2" s="1"/>
  <c r="Q575" i="2"/>
  <c r="O575" i="2" s="1"/>
  <c r="Q609" i="2"/>
  <c r="O609" i="2" s="1"/>
  <c r="Q611" i="2"/>
  <c r="O611" i="2" s="1"/>
  <c r="Q616" i="2"/>
  <c r="O616" i="2" s="1"/>
  <c r="Q639" i="2"/>
  <c r="O639" i="2" s="1"/>
  <c r="Q647" i="2"/>
  <c r="O647" i="2" s="1"/>
  <c r="Q674" i="2"/>
  <c r="O674" i="2" s="1"/>
  <c r="Q684" i="2"/>
  <c r="O684" i="2" s="1"/>
  <c r="Q688" i="2"/>
  <c r="O688" i="2" s="1"/>
  <c r="Q696" i="2"/>
  <c r="O696" i="2" s="1"/>
  <c r="Q711" i="2"/>
  <c r="O711" i="2" s="1"/>
  <c r="Q724" i="2"/>
  <c r="O724" i="2" s="1"/>
  <c r="Q731" i="2"/>
  <c r="O731" i="2" s="1"/>
  <c r="Q735" i="2"/>
  <c r="O735" i="2" s="1"/>
  <c r="Q739" i="2"/>
  <c r="O739" i="2" s="1"/>
  <c r="Q742" i="2"/>
  <c r="O742" i="2" s="1"/>
  <c r="Q776" i="2"/>
  <c r="O776" i="2" s="1"/>
  <c r="Q806" i="2"/>
  <c r="O806" i="2" s="1"/>
  <c r="Q829" i="2"/>
  <c r="O829" i="2" s="1"/>
  <c r="Q838" i="2"/>
  <c r="O838" i="2" s="1"/>
  <c r="Q846" i="2"/>
  <c r="O846" i="2" s="1"/>
  <c r="Q856" i="2"/>
  <c r="O856" i="2" s="1"/>
  <c r="Q858" i="2"/>
  <c r="O858" i="2" s="1"/>
  <c r="Q876" i="2"/>
  <c r="O876" i="2" s="1"/>
  <c r="Q881" i="2"/>
  <c r="O881" i="2" s="1"/>
  <c r="Q883" i="2"/>
  <c r="O883" i="2" s="1"/>
  <c r="Q907" i="2"/>
  <c r="O907" i="2" s="1"/>
  <c r="Q920" i="2"/>
  <c r="O920" i="2" s="1"/>
  <c r="Q922" i="2"/>
  <c r="O922" i="2" s="1"/>
  <c r="Q927" i="2"/>
  <c r="O927" i="2" s="1"/>
  <c r="Q930" i="2"/>
  <c r="O930" i="2" s="1"/>
  <c r="Q938" i="2"/>
  <c r="O938" i="2" s="1"/>
  <c r="Q941" i="2"/>
  <c r="O941" i="2" s="1"/>
  <c r="Q965" i="2"/>
  <c r="O965" i="2" s="1"/>
  <c r="Q968" i="2"/>
  <c r="O968" i="2" s="1"/>
  <c r="Q983" i="2"/>
  <c r="O983" i="2" s="1"/>
  <c r="Q998" i="2"/>
  <c r="O998" i="2" s="1"/>
  <c r="Q1004" i="2"/>
  <c r="O1004" i="2" s="1"/>
  <c r="Q1009" i="2"/>
  <c r="O1009" i="2" s="1"/>
  <c r="Q1032" i="2"/>
  <c r="O1032" i="2" s="1"/>
  <c r="Q1037" i="2"/>
  <c r="O1037" i="2" s="1"/>
  <c r="Q1045" i="2"/>
  <c r="O1045" i="2" s="1"/>
  <c r="Q1059" i="2"/>
  <c r="O1059" i="2" s="1"/>
  <c r="Q1061" i="2"/>
  <c r="O1061" i="2" s="1"/>
  <c r="Q1066" i="2"/>
  <c r="O1066" i="2" s="1"/>
  <c r="Q1074" i="2"/>
  <c r="O1074" i="2" s="1"/>
  <c r="Q1080" i="2"/>
  <c r="O1080" i="2" s="1"/>
  <c r="Q1088" i="2"/>
  <c r="O1088" i="2" s="1"/>
  <c r="Q1093" i="2"/>
  <c r="O1093" i="2" s="1"/>
  <c r="Q1112" i="2"/>
  <c r="O1112" i="2" s="1"/>
  <c r="Q1128" i="2"/>
  <c r="O1128" i="2" s="1"/>
  <c r="Q1141" i="2"/>
  <c r="O1141" i="2" s="1"/>
  <c r="Q1153" i="2"/>
  <c r="O1153" i="2" s="1"/>
  <c r="Q1158" i="2"/>
  <c r="O1158" i="2" s="1"/>
  <c r="Q1171" i="2"/>
  <c r="O1171" i="2" s="1"/>
  <c r="Q1176" i="2"/>
  <c r="O1176" i="2" s="1"/>
  <c r="Q1200" i="2"/>
  <c r="O1200" i="2" s="1"/>
  <c r="Q1216" i="2"/>
  <c r="O1216" i="2" s="1"/>
  <c r="Q1252" i="2"/>
  <c r="O1252" i="2" s="1"/>
  <c r="Q1256" i="2"/>
  <c r="O1256" i="2" s="1"/>
  <c r="Q1268" i="2"/>
  <c r="O1268" i="2" s="1"/>
  <c r="Q1272" i="2"/>
  <c r="O1272" i="2" s="1"/>
  <c r="Q1276" i="2"/>
  <c r="O1276" i="2" s="1"/>
  <c r="Q1282" i="2"/>
  <c r="O1282" i="2" s="1"/>
  <c r="Q1290" i="2"/>
  <c r="O1290" i="2" s="1"/>
  <c r="Q1295" i="2"/>
  <c r="O1295" i="2" s="1"/>
  <c r="Q433" i="2"/>
  <c r="O433" i="2" s="1"/>
  <c r="Q443" i="2"/>
  <c r="O443" i="2" s="1"/>
  <c r="Q453" i="2"/>
  <c r="O453" i="2" s="1"/>
  <c r="Q464" i="2"/>
  <c r="O464" i="2" s="1"/>
  <c r="Q468" i="2"/>
  <c r="O468" i="2" s="1"/>
  <c r="Q482" i="2"/>
  <c r="O482" i="2" s="1"/>
  <c r="Q519" i="2"/>
  <c r="O519" i="2" s="1"/>
  <c r="Q522" i="2"/>
  <c r="O522" i="2" s="1"/>
  <c r="Q536" i="2"/>
  <c r="O536" i="2" s="1"/>
  <c r="Q540" i="2"/>
  <c r="O540" i="2" s="1"/>
  <c r="Q551" i="2"/>
  <c r="O551" i="2" s="1"/>
  <c r="Q561" i="2"/>
  <c r="O561" i="2" s="1"/>
  <c r="Q570" i="2"/>
  <c r="O570" i="2" s="1"/>
  <c r="Q578" i="2"/>
  <c r="O578" i="2" s="1"/>
  <c r="Q586" i="2"/>
  <c r="O586" i="2" s="1"/>
  <c r="Q592" i="2"/>
  <c r="O592" i="2" s="1"/>
  <c r="Q598" i="2"/>
  <c r="O598" i="2" s="1"/>
  <c r="Q633" i="2"/>
  <c r="O633" i="2" s="1"/>
  <c r="Q654" i="2"/>
  <c r="O654" i="2" s="1"/>
  <c r="Q670" i="2"/>
  <c r="O670" i="2" s="1"/>
  <c r="Q685" i="2"/>
  <c r="O685" i="2" s="1"/>
  <c r="Q694" i="2"/>
  <c r="O694" i="2" s="1"/>
  <c r="Q703" i="2"/>
  <c r="O703" i="2" s="1"/>
  <c r="Q712" i="2"/>
  <c r="O712" i="2" s="1"/>
  <c r="Q727" i="2"/>
  <c r="O727" i="2" s="1"/>
  <c r="Q732" i="2"/>
  <c r="O732" i="2" s="1"/>
  <c r="Q745" i="2"/>
  <c r="O745" i="2" s="1"/>
  <c r="Q748" i="2"/>
  <c r="O748" i="2" s="1"/>
  <c r="Q759" i="2"/>
  <c r="O759" i="2" s="1"/>
  <c r="Q783" i="2"/>
  <c r="O783" i="2" s="1"/>
  <c r="Q811" i="2"/>
  <c r="O811" i="2" s="1"/>
  <c r="Q832" i="2"/>
  <c r="O832" i="2" s="1"/>
  <c r="Q839" i="2"/>
  <c r="O839" i="2" s="1"/>
  <c r="Q851" i="2"/>
  <c r="O851" i="2" s="1"/>
  <c r="Q886" i="2"/>
  <c r="O886" i="2" s="1"/>
  <c r="Q895" i="2"/>
  <c r="O895" i="2" s="1"/>
  <c r="Q903" i="2"/>
  <c r="O903" i="2" s="1"/>
  <c r="Q913" i="2"/>
  <c r="O913" i="2" s="1"/>
  <c r="Q915" i="2"/>
  <c r="O915" i="2" s="1"/>
  <c r="Q948" i="2"/>
  <c r="O948" i="2" s="1"/>
  <c r="Q956" i="2"/>
  <c r="O956" i="2" s="1"/>
  <c r="Q971" i="2"/>
  <c r="O971" i="2" s="1"/>
  <c r="Q990" i="2"/>
  <c r="O990" i="2" s="1"/>
  <c r="Q993" i="2"/>
  <c r="O993" i="2" s="1"/>
  <c r="Q996" i="2"/>
  <c r="O996" i="2" s="1"/>
  <c r="Q1014" i="2"/>
  <c r="O1014" i="2" s="1"/>
  <c r="Q1022" i="2"/>
  <c r="O1022" i="2" s="1"/>
  <c r="Q1030" i="2"/>
  <c r="O1030" i="2" s="1"/>
  <c r="Q1035" i="2"/>
  <c r="O1035" i="2" s="1"/>
  <c r="Q1038" i="2"/>
  <c r="O1038" i="2" s="1"/>
  <c r="Q1048" i="2"/>
  <c r="O1048" i="2" s="1"/>
  <c r="Q1069" i="2"/>
  <c r="O1069" i="2" s="1"/>
  <c r="Q1077" i="2"/>
  <c r="O1077" i="2" s="1"/>
  <c r="Q1133" i="2"/>
  <c r="O1133" i="2" s="1"/>
  <c r="Q1139" i="2"/>
  <c r="O1139" i="2" s="1"/>
  <c r="Q1150" i="2"/>
  <c r="O1150" i="2" s="1"/>
  <c r="Q1162" i="2"/>
  <c r="O1162" i="2" s="1"/>
  <c r="Q1166" i="2"/>
  <c r="O1166" i="2" s="1"/>
  <c r="Q1172" i="2"/>
  <c r="O1172" i="2" s="1"/>
  <c r="Q1183" i="2"/>
  <c r="O1183" i="2" s="1"/>
  <c r="Q1198" i="2"/>
  <c r="O1198" i="2" s="1"/>
  <c r="Q1203" i="2"/>
  <c r="O1203" i="2" s="1"/>
  <c r="Q1208" i="2"/>
  <c r="O1208" i="2" s="1"/>
  <c r="Q1236" i="2"/>
  <c r="O1236" i="2" s="1"/>
  <c r="Q1250" i="2"/>
  <c r="O1250" i="2" s="1"/>
  <c r="Q1278" i="2"/>
  <c r="O1278" i="2" s="1"/>
  <c r="Q1285" i="2"/>
  <c r="O1285" i="2" s="1"/>
  <c r="Q1299" i="2"/>
  <c r="O1299" i="2" s="1"/>
  <c r="Q1308" i="2"/>
  <c r="O1308" i="2" s="1"/>
  <c r="Q1318" i="2"/>
  <c r="O1318" i="2" s="1"/>
  <c r="Q1323" i="2"/>
  <c r="O1323" i="2" s="1"/>
  <c r="Q1345" i="2"/>
  <c r="O1345" i="2" s="1"/>
  <c r="Q426" i="2"/>
  <c r="O426" i="2" s="1"/>
  <c r="Q430" i="2"/>
  <c r="O430" i="2" s="1"/>
  <c r="Q438" i="2"/>
  <c r="O438" i="2" s="1"/>
  <c r="Q441" i="2"/>
  <c r="O441" i="2" s="1"/>
  <c r="Q475" i="2"/>
  <c r="O475" i="2" s="1"/>
  <c r="Q510" i="2"/>
  <c r="O510" i="2" s="1"/>
  <c r="Q525" i="2"/>
  <c r="O525" i="2" s="1"/>
  <c r="Q531" i="2"/>
  <c r="O531" i="2" s="1"/>
  <c r="Q543" i="2"/>
  <c r="O543" i="2" s="1"/>
  <c r="Q549" i="2"/>
  <c r="O549" i="2" s="1"/>
  <c r="Q566" i="2"/>
  <c r="O566" i="2" s="1"/>
  <c r="Q573" i="2"/>
  <c r="O573" i="2" s="1"/>
  <c r="Q576" i="2"/>
  <c r="O576" i="2" s="1"/>
  <c r="Q587" i="2"/>
  <c r="O587" i="2" s="1"/>
  <c r="Q596" i="2"/>
  <c r="O596" i="2" s="1"/>
  <c r="Q601" i="2"/>
  <c r="O601" i="2" s="1"/>
  <c r="Q617" i="2"/>
  <c r="O617" i="2" s="1"/>
  <c r="Q625" i="2"/>
  <c r="O625" i="2" s="1"/>
  <c r="Q642" i="2"/>
  <c r="O642" i="2" s="1"/>
  <c r="Q645" i="2"/>
  <c r="O645" i="2" s="1"/>
  <c r="Q657" i="2"/>
  <c r="O657" i="2" s="1"/>
  <c r="Q680" i="2"/>
  <c r="O680" i="2" s="1"/>
  <c r="Q686" i="2"/>
  <c r="O686" i="2" s="1"/>
  <c r="Q691" i="2"/>
  <c r="O691" i="2" s="1"/>
  <c r="Q697" i="2"/>
  <c r="O697" i="2" s="1"/>
  <c r="Q708" i="2"/>
  <c r="O708" i="2" s="1"/>
  <c r="Q713" i="2"/>
  <c r="O713" i="2" s="1"/>
  <c r="Q725" i="2"/>
  <c r="O725" i="2" s="1"/>
  <c r="Q733" i="2"/>
  <c r="O733" i="2" s="1"/>
  <c r="Q736" i="2"/>
  <c r="O736" i="2" s="1"/>
  <c r="Q740" i="2"/>
  <c r="O740" i="2" s="1"/>
  <c r="Q756" i="2"/>
  <c r="O756" i="2" s="1"/>
  <c r="Q762" i="2"/>
  <c r="O762" i="2" s="1"/>
  <c r="Q772" i="2"/>
  <c r="O772" i="2" s="1"/>
  <c r="Q786" i="2"/>
  <c r="O786" i="2" s="1"/>
  <c r="Q804" i="2"/>
  <c r="O804" i="2" s="1"/>
  <c r="Q814" i="2"/>
  <c r="O814" i="2" s="1"/>
  <c r="Q842" i="2"/>
  <c r="O842" i="2" s="1"/>
  <c r="Q844" i="2"/>
  <c r="O844" i="2" s="1"/>
  <c r="Q849" i="2"/>
  <c r="O849" i="2" s="1"/>
  <c r="Q852" i="2"/>
  <c r="O852" i="2" s="1"/>
  <c r="Q870" i="2"/>
  <c r="O870" i="2" s="1"/>
  <c r="Q879" i="2"/>
  <c r="O879" i="2" s="1"/>
  <c r="Q896" i="2"/>
  <c r="O896" i="2" s="1"/>
  <c r="Q901" i="2"/>
  <c r="O901" i="2" s="1"/>
  <c r="Q910" i="2"/>
  <c r="O910" i="2" s="1"/>
  <c r="Q918" i="2"/>
  <c r="O918" i="2" s="1"/>
  <c r="Q925" i="2"/>
  <c r="O925" i="2" s="1"/>
  <c r="Q928" i="2"/>
  <c r="O928" i="2" s="1"/>
  <c r="Q933" i="2"/>
  <c r="O933" i="2" s="1"/>
  <c r="Q951" i="2"/>
  <c r="O951" i="2" s="1"/>
  <c r="Q954" i="2"/>
  <c r="O954" i="2" s="1"/>
  <c r="Q973" i="2"/>
  <c r="O973" i="2" s="1"/>
  <c r="Q981" i="2"/>
  <c r="O981" i="2" s="1"/>
  <c r="Q988" i="2"/>
  <c r="O988" i="2" s="1"/>
  <c r="Q994" i="2"/>
  <c r="O994" i="2" s="1"/>
  <c r="Q999" i="2"/>
  <c r="O999" i="2" s="1"/>
  <c r="Q1007" i="2"/>
  <c r="O1007" i="2" s="1"/>
  <c r="Q1028" i="2"/>
  <c r="O1028" i="2" s="1"/>
  <c r="Q1039" i="2"/>
  <c r="O1039" i="2" s="1"/>
  <c r="Q1054" i="2"/>
  <c r="O1054" i="2" s="1"/>
  <c r="Q1064" i="2"/>
  <c r="O1064" i="2" s="1"/>
  <c r="Q1067" i="2"/>
  <c r="O1067" i="2" s="1"/>
  <c r="Q1072" i="2"/>
  <c r="O1072" i="2" s="1"/>
  <c r="Q1075" i="2"/>
  <c r="O1075" i="2" s="1"/>
  <c r="Q1083" i="2"/>
  <c r="O1083" i="2" s="1"/>
  <c r="Q1085" i="2"/>
  <c r="O1085" i="2" s="1"/>
  <c r="Q1117" i="2"/>
  <c r="O1117" i="2" s="1"/>
  <c r="Q1146" i="2"/>
  <c r="O1146" i="2" s="1"/>
  <c r="Q1159" i="2"/>
  <c r="O1159" i="2" s="1"/>
  <c r="Q1196" i="2"/>
  <c r="O1196" i="2" s="1"/>
  <c r="Q1204" i="2"/>
  <c r="O1204" i="2" s="1"/>
  <c r="Q1230" i="2"/>
  <c r="O1230" i="2" s="1"/>
  <c r="Q1245" i="2"/>
  <c r="O1245" i="2" s="1"/>
  <c r="Q1286" i="2"/>
  <c r="O1286" i="2" s="1"/>
  <c r="Q1296" i="2"/>
  <c r="O1296" i="2" s="1"/>
  <c r="Q1302" i="2"/>
  <c r="O1302" i="2" s="1"/>
  <c r="Q1311" i="2"/>
  <c r="O1311" i="2" s="1"/>
  <c r="Q1321" i="2"/>
  <c r="O1321" i="2" s="1"/>
  <c r="Q1327" i="2"/>
  <c r="O1327" i="2" s="1"/>
  <c r="Q1338" i="2"/>
  <c r="O1338" i="2" s="1"/>
  <c r="Q444" i="2"/>
  <c r="O444" i="2" s="1"/>
  <c r="Q469" i="2"/>
  <c r="O469" i="2" s="1"/>
  <c r="Q480" i="2"/>
  <c r="O480" i="2" s="1"/>
  <c r="Q491" i="2"/>
  <c r="O491" i="2" s="1"/>
  <c r="Q502" i="2"/>
  <c r="O502" i="2" s="1"/>
  <c r="Q508" i="2"/>
  <c r="O508" i="2" s="1"/>
  <c r="Q520" i="2"/>
  <c r="O520" i="2" s="1"/>
  <c r="Q546" i="2"/>
  <c r="O546" i="2" s="1"/>
  <c r="Q558" i="2"/>
  <c r="O558" i="2" s="1"/>
  <c r="Q590" i="2"/>
  <c r="O590" i="2" s="1"/>
  <c r="Q593" i="2"/>
  <c r="O593" i="2" s="1"/>
  <c r="Q612" i="2"/>
  <c r="O612" i="2" s="1"/>
  <c r="Q614" i="2"/>
  <c r="O614" i="2" s="1"/>
  <c r="Q640" i="2"/>
  <c r="O640" i="2" s="1"/>
  <c r="Q648" i="2"/>
  <c r="O648" i="2" s="1"/>
  <c r="Q650" i="2"/>
  <c r="O650" i="2" s="1"/>
  <c r="Q655" i="2"/>
  <c r="O655" i="2" s="1"/>
  <c r="Q681" i="2"/>
  <c r="O681" i="2" s="1"/>
  <c r="Q689" i="2"/>
  <c r="O689" i="2" s="1"/>
  <c r="Q728" i="2"/>
  <c r="O728" i="2" s="1"/>
  <c r="Q737" i="2"/>
  <c r="O737" i="2" s="1"/>
  <c r="Q743" i="2"/>
  <c r="O743" i="2" s="1"/>
  <c r="Q760" i="2"/>
  <c r="O760" i="2" s="1"/>
  <c r="Q784" i="2"/>
  <c r="O784" i="2" s="1"/>
  <c r="Q800" i="2"/>
  <c r="O800" i="2" s="1"/>
  <c r="Q807" i="2"/>
  <c r="O807" i="2" s="1"/>
  <c r="Q817" i="2"/>
  <c r="O817" i="2" s="1"/>
  <c r="Q840" i="2"/>
  <c r="O840" i="2" s="1"/>
  <c r="Q847" i="2"/>
  <c r="O847" i="2" s="1"/>
  <c r="Q861" i="2"/>
  <c r="O861" i="2" s="1"/>
  <c r="Q871" i="2"/>
  <c r="O871" i="2" s="1"/>
  <c r="Q884" i="2"/>
  <c r="O884" i="2" s="1"/>
  <c r="Q889" i="2"/>
  <c r="O889" i="2" s="1"/>
  <c r="Q891" i="2"/>
  <c r="O891" i="2" s="1"/>
  <c r="Q893" i="2"/>
  <c r="O893" i="2" s="1"/>
  <c r="Q911" i="2"/>
  <c r="O911" i="2" s="1"/>
  <c r="Q936" i="2"/>
  <c r="O936" i="2" s="1"/>
  <c r="Q942" i="2"/>
  <c r="O942" i="2" s="1"/>
  <c r="Q1000" i="2"/>
  <c r="O1000" i="2" s="1"/>
  <c r="Q1005" i="2"/>
  <c r="O1005" i="2" s="1"/>
  <c r="Q1010" i="2"/>
  <c r="O1010" i="2" s="1"/>
  <c r="Q1015" i="2"/>
  <c r="O1015" i="2" s="1"/>
  <c r="Q1033" i="2"/>
  <c r="O1033" i="2" s="1"/>
  <c r="Q1046" i="2"/>
  <c r="O1046" i="2" s="1"/>
  <c r="Q1052" i="2"/>
  <c r="O1052" i="2" s="1"/>
  <c r="Q1081" i="2"/>
  <c r="O1081" i="2" s="1"/>
  <c r="Q1107" i="2"/>
  <c r="O1107" i="2" s="1"/>
  <c r="Q1113" i="2"/>
  <c r="O1113" i="2" s="1"/>
  <c r="Q1126" i="2"/>
  <c r="O1126" i="2" s="1"/>
  <c r="Q1134" i="2"/>
  <c r="O1134" i="2" s="1"/>
  <c r="Q1137" i="2"/>
  <c r="O1137" i="2" s="1"/>
  <c r="Q1151" i="2"/>
  <c r="O1151" i="2" s="1"/>
  <c r="Q1156" i="2"/>
  <c r="O1156" i="2" s="1"/>
  <c r="Q1169" i="2"/>
  <c r="O1169" i="2" s="1"/>
  <c r="Q1177" i="2"/>
  <c r="O1177" i="2" s="1"/>
  <c r="Q1181" i="2"/>
  <c r="O1181" i="2" s="1"/>
  <c r="Q1184" i="2"/>
  <c r="O1184" i="2" s="1"/>
  <c r="Q1201" i="2"/>
  <c r="O1201" i="2" s="1"/>
  <c r="Q1206" i="2"/>
  <c r="O1206" i="2" s="1"/>
  <c r="Q1217" i="2"/>
  <c r="O1217" i="2" s="1"/>
  <c r="Q1219" i="2"/>
  <c r="O1219" i="2" s="1"/>
  <c r="Q1225" i="2"/>
  <c r="O1225" i="2" s="1"/>
  <c r="Q1241" i="2"/>
  <c r="O1241" i="2" s="1"/>
  <c r="Q1248" i="2"/>
  <c r="O1248" i="2" s="1"/>
  <c r="Q1257" i="2"/>
  <c r="O1257" i="2" s="1"/>
  <c r="Q1261" i="2"/>
  <c r="O1261" i="2" s="1"/>
  <c r="Q1273" i="2"/>
  <c r="O1273" i="2" s="1"/>
  <c r="Q1287" i="2"/>
  <c r="O1287" i="2" s="1"/>
  <c r="Q1291" i="2"/>
  <c r="O1291" i="2" s="1"/>
  <c r="Q1293" i="2"/>
  <c r="O1293" i="2" s="1"/>
  <c r="Q1297" i="2"/>
  <c r="O1297" i="2" s="1"/>
  <c r="Q422" i="2"/>
  <c r="O422" i="2" s="1"/>
  <c r="Q436" i="2"/>
  <c r="O436" i="2" s="1"/>
  <c r="Q439" i="2"/>
  <c r="O439" i="2" s="1"/>
  <c r="Q459" i="2"/>
  <c r="O459" i="2" s="1"/>
  <c r="Q465" i="2"/>
  <c r="O465" i="2" s="1"/>
  <c r="Q470" i="2"/>
  <c r="O470" i="2" s="1"/>
  <c r="Q506" i="2"/>
  <c r="O506" i="2" s="1"/>
  <c r="Q516" i="2"/>
  <c r="O516" i="2" s="1"/>
  <c r="Q523" i="2"/>
  <c r="O523" i="2" s="1"/>
  <c r="Q534" i="2"/>
  <c r="O534" i="2" s="1"/>
  <c r="Q541" i="2"/>
  <c r="O541" i="2" s="1"/>
  <c r="Q544" i="2"/>
  <c r="O544" i="2" s="1"/>
  <c r="Q554" i="2"/>
  <c r="O554" i="2" s="1"/>
  <c r="Q556" i="2"/>
  <c r="O556" i="2" s="1"/>
  <c r="Q562" i="2"/>
  <c r="O562" i="2" s="1"/>
  <c r="Q571" i="2"/>
  <c r="O571" i="2" s="1"/>
  <c r="Q579" i="2"/>
  <c r="O579" i="2" s="1"/>
  <c r="Q588" i="2"/>
  <c r="O588" i="2" s="1"/>
  <c r="Q605" i="2"/>
  <c r="O605" i="2" s="1"/>
  <c r="Q618" i="2"/>
  <c r="O618" i="2" s="1"/>
  <c r="Q634" i="2"/>
  <c r="O634" i="2" s="1"/>
  <c r="Q636" i="2"/>
  <c r="O636" i="2" s="1"/>
  <c r="Q643" i="2"/>
  <c r="O643" i="2" s="1"/>
  <c r="Q664" i="2"/>
  <c r="O664" i="2" s="1"/>
  <c r="Q671" i="2"/>
  <c r="O671" i="2" s="1"/>
  <c r="Q678" i="2"/>
  <c r="O678" i="2" s="1"/>
  <c r="Q692" i="2"/>
  <c r="O692" i="2" s="1"/>
  <c r="Q698" i="2"/>
  <c r="O698" i="2" s="1"/>
  <c r="Q701" i="2"/>
  <c r="O701" i="2" s="1"/>
  <c r="Q704" i="2"/>
  <c r="O704" i="2" s="1"/>
  <c r="Q714" i="2"/>
  <c r="O714" i="2" s="1"/>
  <c r="Q729" i="2"/>
  <c r="O729" i="2" s="1"/>
  <c r="Q749" i="2"/>
  <c r="O749" i="2" s="1"/>
  <c r="Q757" i="2"/>
  <c r="O757" i="2" s="1"/>
  <c r="Q765" i="2"/>
  <c r="O765" i="2" s="1"/>
  <c r="Q768" i="2"/>
  <c r="O768" i="2" s="1"/>
  <c r="Q794" i="2"/>
  <c r="O794" i="2" s="1"/>
  <c r="Q797" i="2"/>
  <c r="O797" i="2" s="1"/>
  <c r="Q812" i="2"/>
  <c r="O812" i="2" s="1"/>
  <c r="Q833" i="2"/>
  <c r="O833" i="2" s="1"/>
  <c r="Q859" i="2"/>
  <c r="O859" i="2" s="1"/>
  <c r="Q868" i="2"/>
  <c r="O868" i="2" s="1"/>
  <c r="Q872" i="2"/>
  <c r="O872" i="2" s="1"/>
  <c r="Q882" i="2"/>
  <c r="O882" i="2" s="1"/>
  <c r="Q887" i="2"/>
  <c r="O887" i="2" s="1"/>
  <c r="Q906" i="2"/>
  <c r="O906" i="2" s="1"/>
  <c r="Q908" i="2"/>
  <c r="O908" i="2" s="1"/>
  <c r="Q916" i="2"/>
  <c r="O916" i="2" s="1"/>
  <c r="Q923" i="2"/>
  <c r="O923" i="2" s="1"/>
  <c r="Q929" i="2"/>
  <c r="O929" i="2" s="1"/>
  <c r="Q931" i="2"/>
  <c r="O931" i="2" s="1"/>
  <c r="Q949" i="2"/>
  <c r="O949" i="2" s="1"/>
  <c r="Q976" i="2"/>
  <c r="O976" i="2" s="1"/>
  <c r="Q984" i="2"/>
  <c r="O984" i="2" s="1"/>
  <c r="Q991" i="2"/>
  <c r="O991" i="2" s="1"/>
  <c r="Q1023" i="2"/>
  <c r="O1023" i="2" s="1"/>
  <c r="Q1040" i="2"/>
  <c r="O1040" i="2" s="1"/>
  <c r="Q1044" i="2"/>
  <c r="O1044" i="2" s="1"/>
  <c r="Q1055" i="2"/>
  <c r="O1055" i="2" s="1"/>
  <c r="Q1070" i="2"/>
  <c r="O1070" i="2" s="1"/>
  <c r="Q1078" i="2"/>
  <c r="O1078" i="2" s="1"/>
  <c r="Q1086" i="2"/>
  <c r="O1086" i="2" s="1"/>
  <c r="Q1092" i="2"/>
  <c r="O1092" i="2" s="1"/>
  <c r="Q1094" i="2"/>
  <c r="O1094" i="2" s="1"/>
  <c r="Q1124" i="2"/>
  <c r="O1124" i="2" s="1"/>
  <c r="Q1140" i="2"/>
  <c r="O1140" i="2" s="1"/>
  <c r="Q1144" i="2"/>
  <c r="O1144" i="2" s="1"/>
  <c r="Q1160" i="2"/>
  <c r="O1160" i="2" s="1"/>
  <c r="Q1163" i="2"/>
  <c r="O1163" i="2" s="1"/>
  <c r="Q1192" i="2"/>
  <c r="O1192" i="2" s="1"/>
  <c r="Q1199" i="2"/>
  <c r="O1199" i="2" s="1"/>
  <c r="Q1212" i="2"/>
  <c r="O1212" i="2" s="1"/>
  <c r="Q1223" i="2"/>
  <c r="O1223" i="2" s="1"/>
  <c r="Q1255" i="2"/>
  <c r="O1255" i="2" s="1"/>
  <c r="Q1266" i="2"/>
  <c r="O1266" i="2" s="1"/>
  <c r="Q1269" i="2"/>
  <c r="O1269" i="2" s="1"/>
  <c r="Q1279" i="2"/>
  <c r="O1279" i="2" s="1"/>
  <c r="Q1283" i="2"/>
  <c r="O1283" i="2" s="1"/>
  <c r="Q1288" i="2"/>
  <c r="O1288" i="2" s="1"/>
  <c r="Q1303" i="2"/>
  <c r="O1303" i="2" s="1"/>
  <c r="Q1312" i="2"/>
  <c r="O1312" i="2" s="1"/>
  <c r="Q1334" i="2"/>
  <c r="O1334" i="2" s="1"/>
  <c r="Q425" i="2"/>
  <c r="O425" i="2" s="1"/>
  <c r="Q440" i="2"/>
  <c r="O440" i="2" s="1"/>
  <c r="Q460" i="2"/>
  <c r="O460" i="2" s="1"/>
  <c r="Q463" i="2"/>
  <c r="O463" i="2" s="1"/>
  <c r="Q473" i="2"/>
  <c r="O473" i="2" s="1"/>
  <c r="Q490" i="2"/>
  <c r="O490" i="2" s="1"/>
  <c r="Q509" i="2"/>
  <c r="O509" i="2" s="1"/>
  <c r="Q518" i="2"/>
  <c r="O518" i="2" s="1"/>
  <c r="Q524" i="2"/>
  <c r="O524" i="2" s="1"/>
  <c r="Q530" i="2"/>
  <c r="O530" i="2" s="1"/>
  <c r="Q545" i="2"/>
  <c r="O545" i="2" s="1"/>
  <c r="Q548" i="2"/>
  <c r="O548" i="2" s="1"/>
  <c r="Q557" i="2"/>
  <c r="O557" i="2" s="1"/>
  <c r="Q565" i="2"/>
  <c r="O565" i="2" s="1"/>
  <c r="Q572" i="2"/>
  <c r="O572" i="2" s="1"/>
  <c r="Q580" i="2"/>
  <c r="O580" i="2" s="1"/>
  <c r="Q585" i="2"/>
  <c r="O585" i="2" s="1"/>
  <c r="Q589" i="2"/>
  <c r="O589" i="2" s="1"/>
  <c r="Q595" i="2"/>
  <c r="O595" i="2" s="1"/>
  <c r="Q600" i="2"/>
  <c r="O600" i="2" s="1"/>
  <c r="Q624" i="2"/>
  <c r="O624" i="2" s="1"/>
  <c r="Q632" i="2"/>
  <c r="O632" i="2" s="1"/>
  <c r="Q644" i="2"/>
  <c r="O644" i="2" s="1"/>
  <c r="Q651" i="2"/>
  <c r="O651" i="2" s="1"/>
  <c r="Q683" i="2"/>
  <c r="O683" i="2" s="1"/>
  <c r="Q690" i="2"/>
  <c r="O690" i="2" s="1"/>
  <c r="Q707" i="2"/>
  <c r="O707" i="2" s="1"/>
  <c r="Q710" i="2"/>
  <c r="O710" i="2" s="1"/>
  <c r="Q720" i="2"/>
  <c r="O720" i="2" s="1"/>
  <c r="Q723" i="2"/>
  <c r="O723" i="2" s="1"/>
  <c r="Q747" i="2"/>
  <c r="O747" i="2" s="1"/>
  <c r="Q755" i="2"/>
  <c r="O755" i="2" s="1"/>
  <c r="Q766" i="2"/>
  <c r="O766" i="2" s="1"/>
  <c r="Q780" i="2"/>
  <c r="O780" i="2" s="1"/>
  <c r="Q788" i="2"/>
  <c r="O788" i="2" s="1"/>
  <c r="Q810" i="2"/>
  <c r="O810" i="2" s="1"/>
  <c r="Q823" i="2"/>
  <c r="O823" i="2" s="1"/>
  <c r="Q826" i="2"/>
  <c r="O826" i="2" s="1"/>
  <c r="Q837" i="2"/>
  <c r="O837" i="2" s="1"/>
  <c r="Q869" i="2"/>
  <c r="O869" i="2" s="1"/>
  <c r="Q878" i="2"/>
  <c r="O878" i="2" s="1"/>
  <c r="Q888" i="2"/>
  <c r="O888" i="2" s="1"/>
  <c r="Q917" i="2"/>
  <c r="O917" i="2" s="1"/>
  <c r="Q924" i="2"/>
  <c r="O924" i="2" s="1"/>
  <c r="Q932" i="2"/>
  <c r="O932" i="2" s="1"/>
  <c r="Q950" i="2"/>
  <c r="O950" i="2" s="1"/>
  <c r="Q953" i="2"/>
  <c r="O953" i="2" s="1"/>
  <c r="Q992" i="2"/>
  <c r="O992" i="2" s="1"/>
  <c r="Q1006" i="2"/>
  <c r="O1006" i="2" s="1"/>
  <c r="Q1027" i="2"/>
  <c r="O1027" i="2" s="1"/>
  <c r="Q1053" i="2"/>
  <c r="O1053" i="2" s="1"/>
  <c r="Q1063" i="2"/>
  <c r="O1063" i="2" s="1"/>
  <c r="Q1071" i="2"/>
  <c r="O1071" i="2" s="1"/>
  <c r="Q1095" i="2"/>
  <c r="O1095" i="2" s="1"/>
  <c r="Q1109" i="2"/>
  <c r="O1109" i="2" s="1"/>
  <c r="Q1125" i="2"/>
  <c r="O1125" i="2" s="1"/>
  <c r="Q1145" i="2"/>
  <c r="O1145" i="2" s="1"/>
  <c r="Q1165" i="2"/>
  <c r="O1165" i="2" s="1"/>
  <c r="Q1180" i="2"/>
  <c r="O1180" i="2" s="1"/>
  <c r="Q442" i="2"/>
  <c r="O442" i="2" s="1"/>
  <c r="Q481" i="2"/>
  <c r="O481" i="2" s="1"/>
  <c r="Q577" i="2"/>
  <c r="O577" i="2" s="1"/>
  <c r="Q591" i="2"/>
  <c r="O591" i="2" s="1"/>
  <c r="Q602" i="2"/>
  <c r="O602" i="2" s="1"/>
  <c r="Q621" i="2"/>
  <c r="O621" i="2" s="1"/>
  <c r="Q715" i="2"/>
  <c r="O715" i="2" s="1"/>
  <c r="Q741" i="2"/>
  <c r="O741" i="2" s="1"/>
  <c r="Q758" i="2"/>
  <c r="O758" i="2" s="1"/>
  <c r="Q775" i="2"/>
  <c r="O775" i="2" s="1"/>
  <c r="Q885" i="2"/>
  <c r="O885" i="2" s="1"/>
  <c r="Q970" i="2"/>
  <c r="O970" i="2" s="1"/>
  <c r="Q1050" i="2"/>
  <c r="O1050" i="2" s="1"/>
  <c r="Q1114" i="2"/>
  <c r="O1114" i="2" s="1"/>
  <c r="Q1135" i="2"/>
  <c r="O1135" i="2" s="1"/>
  <c r="Q1152" i="2"/>
  <c r="O1152" i="2" s="1"/>
  <c r="Q1164" i="2"/>
  <c r="O1164" i="2" s="1"/>
  <c r="Q1202" i="2"/>
  <c r="O1202" i="2" s="1"/>
  <c r="Q1220" i="2"/>
  <c r="O1220" i="2" s="1"/>
  <c r="Q1313" i="2"/>
  <c r="O1313" i="2" s="1"/>
  <c r="Q1343" i="2"/>
  <c r="O1343" i="2" s="1"/>
  <c r="Q1346" i="2"/>
  <c r="O1346" i="2" s="1"/>
  <c r="Q1357" i="2"/>
  <c r="O1357" i="2" s="1"/>
  <c r="Q1373" i="2"/>
  <c r="O1373" i="2" s="1"/>
  <c r="Q1375" i="2"/>
  <c r="O1375" i="2" s="1"/>
  <c r="Q1408" i="2"/>
  <c r="O1408" i="2" s="1"/>
  <c r="Q1431" i="2"/>
  <c r="O1431" i="2" s="1"/>
  <c r="Q1440" i="2"/>
  <c r="O1440" i="2" s="1"/>
  <c r="Q1448" i="2"/>
  <c r="O1448" i="2" s="1"/>
  <c r="Q1461" i="2"/>
  <c r="O1461" i="2" s="1"/>
  <c r="Q1474" i="2"/>
  <c r="O1474" i="2" s="1"/>
  <c r="Q1482" i="2"/>
  <c r="O1482" i="2" s="1"/>
  <c r="Q1495" i="2"/>
  <c r="O1495" i="2" s="1"/>
  <c r="Q1500" i="2"/>
  <c r="O1500" i="2" s="1"/>
  <c r="Q1509" i="2"/>
  <c r="O1509" i="2" s="1"/>
  <c r="Q1519" i="2"/>
  <c r="O1519" i="2" s="1"/>
  <c r="Q1522" i="2"/>
  <c r="O1522" i="2" s="1"/>
  <c r="Q1529" i="2"/>
  <c r="O1529" i="2" s="1"/>
  <c r="Q1538" i="2"/>
  <c r="O1538" i="2" s="1"/>
  <c r="Q1546" i="2"/>
  <c r="O1546" i="2" s="1"/>
  <c r="Q1553" i="2"/>
  <c r="O1553" i="2" s="1"/>
  <c r="Q1564" i="2"/>
  <c r="O1564" i="2" s="1"/>
  <c r="Q1569" i="2"/>
  <c r="O1569" i="2" s="1"/>
  <c r="Q1581" i="2"/>
  <c r="O1581" i="2" s="1"/>
  <c r="Q1602" i="2"/>
  <c r="O1602" i="2" s="1"/>
  <c r="Q1620" i="2"/>
  <c r="O1620" i="2" s="1"/>
  <c r="Q1624" i="2"/>
  <c r="O1624" i="2" s="1"/>
  <c r="Q1634" i="2"/>
  <c r="O1634" i="2" s="1"/>
  <c r="Q1644" i="2"/>
  <c r="O1644" i="2" s="1"/>
  <c r="Q1650" i="2"/>
  <c r="O1650" i="2" s="1"/>
  <c r="Q1655" i="2"/>
  <c r="O1655" i="2" s="1"/>
  <c r="Q1662" i="2"/>
  <c r="O1662" i="2" s="1"/>
  <c r="Q1682" i="2"/>
  <c r="O1682" i="2" s="1"/>
  <c r="Q1745" i="2"/>
  <c r="O1745" i="2" s="1"/>
  <c r="Q1758" i="2"/>
  <c r="O1758" i="2" s="1"/>
  <c r="Q1762" i="2"/>
  <c r="O1762" i="2" s="1"/>
  <c r="Q1765" i="2"/>
  <c r="O1765" i="2" s="1"/>
  <c r="Q1772" i="2"/>
  <c r="O1772" i="2" s="1"/>
  <c r="Q1794" i="2"/>
  <c r="O1794" i="2" s="1"/>
  <c r="Q1808" i="2"/>
  <c r="O1808" i="2" s="1"/>
  <c r="Q1834" i="2"/>
  <c r="O1834" i="2" s="1"/>
  <c r="Q1839" i="2"/>
  <c r="O1839" i="2" s="1"/>
  <c r="Q1854" i="2"/>
  <c r="O1854" i="2" s="1"/>
  <c r="Q1858" i="2"/>
  <c r="O1858" i="2" s="1"/>
  <c r="Q1864" i="2"/>
  <c r="O1864" i="2" s="1"/>
  <c r="Q1869" i="2"/>
  <c r="O1869" i="2" s="1"/>
  <c r="Q1891" i="2"/>
  <c r="O1891" i="2" s="1"/>
  <c r="Q1893" i="2"/>
  <c r="O1893" i="2" s="1"/>
  <c r="Q1905" i="2"/>
  <c r="O1905" i="2" s="1"/>
  <c r="Q1912" i="2"/>
  <c r="O1912" i="2" s="1"/>
  <c r="Q1933" i="2"/>
  <c r="O1933" i="2" s="1"/>
  <c r="Q1941" i="2"/>
  <c r="O1941" i="2" s="1"/>
  <c r="Q1955" i="2"/>
  <c r="O1955" i="2" s="1"/>
  <c r="Q1969" i="2"/>
  <c r="O1969" i="2" s="1"/>
  <c r="Q1985" i="2"/>
  <c r="O1985" i="2" s="1"/>
  <c r="Q2056" i="2"/>
  <c r="O2056" i="2" s="1"/>
  <c r="Q466" i="2"/>
  <c r="O466" i="2" s="1"/>
  <c r="Q478" i="2"/>
  <c r="O478" i="2" s="1"/>
  <c r="Q653" i="2"/>
  <c r="O653" i="2" s="1"/>
  <c r="Q702" i="2"/>
  <c r="O702" i="2" s="1"/>
  <c r="Q730" i="2"/>
  <c r="O730" i="2" s="1"/>
  <c r="Q815" i="2"/>
  <c r="O815" i="2" s="1"/>
  <c r="Q964" i="2"/>
  <c r="O964" i="2" s="1"/>
  <c r="Q967" i="2"/>
  <c r="O967" i="2" s="1"/>
  <c r="Q989" i="2"/>
  <c r="O989" i="2" s="1"/>
  <c r="Q1034" i="2"/>
  <c r="O1034" i="2" s="1"/>
  <c r="Q1047" i="2"/>
  <c r="O1047" i="2" s="1"/>
  <c r="Q1073" i="2"/>
  <c r="O1073" i="2" s="1"/>
  <c r="Q1087" i="2"/>
  <c r="O1087" i="2" s="1"/>
  <c r="Q1182" i="2"/>
  <c r="O1182" i="2" s="1"/>
  <c r="Q1249" i="2"/>
  <c r="O1249" i="2" s="1"/>
  <c r="Q1284" i="2"/>
  <c r="O1284" i="2" s="1"/>
  <c r="Q1294" i="2"/>
  <c r="O1294" i="2" s="1"/>
  <c r="Q1320" i="2"/>
  <c r="O1320" i="2" s="1"/>
  <c r="Q1349" i="2"/>
  <c r="O1349" i="2" s="1"/>
  <c r="Q1352" i="2"/>
  <c r="O1352" i="2" s="1"/>
  <c r="Q1355" i="2"/>
  <c r="O1355" i="2" s="1"/>
  <c r="Q1411" i="2"/>
  <c r="O1411" i="2" s="1"/>
  <c r="Q1426" i="2"/>
  <c r="O1426" i="2" s="1"/>
  <c r="Q1435" i="2"/>
  <c r="O1435" i="2" s="1"/>
  <c r="Q1438" i="2"/>
  <c r="O1438" i="2" s="1"/>
  <c r="Q1457" i="2"/>
  <c r="O1457" i="2" s="1"/>
  <c r="Q1459" i="2"/>
  <c r="O1459" i="2" s="1"/>
  <c r="Q1471" i="2"/>
  <c r="O1471" i="2" s="1"/>
  <c r="Q1478" i="2"/>
  <c r="O1478" i="2" s="1"/>
  <c r="Q1489" i="2"/>
  <c r="O1489" i="2" s="1"/>
  <c r="Q1498" i="2"/>
  <c r="O1498" i="2" s="1"/>
  <c r="Q1502" i="2"/>
  <c r="O1502" i="2" s="1"/>
  <c r="Q1507" i="2"/>
  <c r="O1507" i="2" s="1"/>
  <c r="Q1527" i="2"/>
  <c r="O1527" i="2" s="1"/>
  <c r="Q1541" i="2"/>
  <c r="O1541" i="2" s="1"/>
  <c r="Q1557" i="2"/>
  <c r="O1557" i="2" s="1"/>
  <c r="Q1562" i="2"/>
  <c r="O1562" i="2" s="1"/>
  <c r="Q1574" i="2"/>
  <c r="O1574" i="2" s="1"/>
  <c r="Q1579" i="2"/>
  <c r="O1579" i="2" s="1"/>
  <c r="Q1584" i="2"/>
  <c r="O1584" i="2" s="1"/>
  <c r="Q1587" i="2"/>
  <c r="O1587" i="2" s="1"/>
  <c r="Q1589" i="2"/>
  <c r="O1589" i="2" s="1"/>
  <c r="Q1596" i="2"/>
  <c r="O1596" i="2" s="1"/>
  <c r="Q1605" i="2"/>
  <c r="O1605" i="2" s="1"/>
  <c r="Q1616" i="2"/>
  <c r="O1616" i="2" s="1"/>
  <c r="Q1625" i="2"/>
  <c r="O1625" i="2" s="1"/>
  <c r="Q1629" i="2"/>
  <c r="O1629" i="2" s="1"/>
  <c r="Q1642" i="2"/>
  <c r="O1642" i="2" s="1"/>
  <c r="Q1647" i="2"/>
  <c r="O1647" i="2" s="1"/>
  <c r="Q1658" i="2"/>
  <c r="O1658" i="2" s="1"/>
  <c r="Q1679" i="2"/>
  <c r="O1679" i="2" s="1"/>
  <c r="Q1687" i="2"/>
  <c r="O1687" i="2" s="1"/>
  <c r="Q1693" i="2"/>
  <c r="O1693" i="2" s="1"/>
  <c r="Q1713" i="2"/>
  <c r="O1713" i="2" s="1"/>
  <c r="Q1728" i="2"/>
  <c r="O1728" i="2" s="1"/>
  <c r="Q1741" i="2"/>
  <c r="O1741" i="2" s="1"/>
  <c r="Q1763" i="2"/>
  <c r="O1763" i="2" s="1"/>
  <c r="Q1832" i="2"/>
  <c r="O1832" i="2" s="1"/>
  <c r="Q1852" i="2"/>
  <c r="O1852" i="2" s="1"/>
  <c r="Q1874" i="2"/>
  <c r="O1874" i="2" s="1"/>
  <c r="Q1881" i="2"/>
  <c r="O1881" i="2" s="1"/>
  <c r="Q1886" i="2"/>
  <c r="O1886" i="2" s="1"/>
  <c r="Q1902" i="2"/>
  <c r="O1902" i="2" s="1"/>
  <c r="Q1910" i="2"/>
  <c r="O1910" i="2" s="1"/>
  <c r="Q1919" i="2"/>
  <c r="O1919" i="2" s="1"/>
  <c r="Q1938" i="2"/>
  <c r="O1938" i="2" s="1"/>
  <c r="Q1943" i="2"/>
  <c r="O1943" i="2" s="1"/>
  <c r="Q1986" i="2"/>
  <c r="O1986" i="2" s="1"/>
  <c r="Q1990" i="2"/>
  <c r="O1990" i="2" s="1"/>
  <c r="Q2019" i="2"/>
  <c r="O2019" i="2" s="1"/>
  <c r="Q2023" i="2"/>
  <c r="O2023" i="2" s="1"/>
  <c r="Q2060" i="2"/>
  <c r="O2060" i="2" s="1"/>
  <c r="Q2062" i="2"/>
  <c r="O2062" i="2" s="1"/>
  <c r="Q2065" i="2"/>
  <c r="O2065" i="2" s="1"/>
  <c r="Q2072" i="2"/>
  <c r="O2072" i="2" s="1"/>
  <c r="Q427" i="2"/>
  <c r="O427" i="2" s="1"/>
  <c r="Q503" i="2"/>
  <c r="O503" i="2" s="1"/>
  <c r="Q521" i="2"/>
  <c r="O521" i="2" s="1"/>
  <c r="Q550" i="2"/>
  <c r="O550" i="2" s="1"/>
  <c r="Q699" i="2"/>
  <c r="O699" i="2" s="1"/>
  <c r="Q754" i="2"/>
  <c r="O754" i="2" s="1"/>
  <c r="Q769" i="2"/>
  <c r="O769" i="2" s="1"/>
  <c r="Q771" i="2"/>
  <c r="O771" i="2" s="1"/>
  <c r="Q850" i="2"/>
  <c r="O850" i="2" s="1"/>
  <c r="Q987" i="2"/>
  <c r="O987" i="2" s="1"/>
  <c r="Q997" i="2"/>
  <c r="O997" i="2" s="1"/>
  <c r="Q1011" i="2"/>
  <c r="O1011" i="2" s="1"/>
  <c r="Q1031" i="2"/>
  <c r="O1031" i="2" s="1"/>
  <c r="Q1108" i="2"/>
  <c r="O1108" i="2" s="1"/>
  <c r="Q1147" i="2"/>
  <c r="O1147" i="2" s="1"/>
  <c r="Q1149" i="2"/>
  <c r="O1149" i="2" s="1"/>
  <c r="Q1178" i="2"/>
  <c r="O1178" i="2" s="1"/>
  <c r="Q1267" i="2"/>
  <c r="O1267" i="2" s="1"/>
  <c r="Q1309" i="2"/>
  <c r="O1309" i="2" s="1"/>
  <c r="Q1332" i="2"/>
  <c r="O1332" i="2" s="1"/>
  <c r="Q1339" i="2"/>
  <c r="O1339" i="2" s="1"/>
  <c r="Q1341" i="2"/>
  <c r="O1341" i="2" s="1"/>
  <c r="Q1360" i="2"/>
  <c r="O1360" i="2" s="1"/>
  <c r="Q1371" i="2"/>
  <c r="O1371" i="2" s="1"/>
  <c r="Q1380" i="2"/>
  <c r="O1380" i="2" s="1"/>
  <c r="Q1429" i="2"/>
  <c r="O1429" i="2" s="1"/>
  <c r="Q1432" i="2"/>
  <c r="O1432" i="2" s="1"/>
  <c r="Q1449" i="2"/>
  <c r="O1449" i="2" s="1"/>
  <c r="Q1455" i="2"/>
  <c r="O1455" i="2" s="1"/>
  <c r="Q1475" i="2"/>
  <c r="O1475" i="2" s="1"/>
  <c r="Q1479" i="2"/>
  <c r="O1479" i="2" s="1"/>
  <c r="Q1490" i="2"/>
  <c r="O1490" i="2" s="1"/>
  <c r="Q1505" i="2"/>
  <c r="O1505" i="2" s="1"/>
  <c r="Q1520" i="2"/>
  <c r="O1520" i="2" s="1"/>
  <c r="Q1544" i="2"/>
  <c r="O1544" i="2" s="1"/>
  <c r="Q1551" i="2"/>
  <c r="O1551" i="2" s="1"/>
  <c r="Q1570" i="2"/>
  <c r="O1570" i="2" s="1"/>
  <c r="Q1585" i="2"/>
  <c r="O1585" i="2" s="1"/>
  <c r="Q1594" i="2"/>
  <c r="O1594" i="2" s="1"/>
  <c r="Q1598" i="2"/>
  <c r="O1598" i="2" s="1"/>
  <c r="Q1621" i="2"/>
  <c r="O1621" i="2" s="1"/>
  <c r="Q1626" i="2"/>
  <c r="O1626" i="2" s="1"/>
  <c r="Q1680" i="2"/>
  <c r="O1680" i="2" s="1"/>
  <c r="Q1690" i="2"/>
  <c r="O1690" i="2" s="1"/>
  <c r="Q1705" i="2"/>
  <c r="O1705" i="2" s="1"/>
  <c r="Q1707" i="2"/>
  <c r="O1707" i="2" s="1"/>
  <c r="Q1722" i="2"/>
  <c r="O1722" i="2" s="1"/>
  <c r="Q1724" i="2"/>
  <c r="O1724" i="2" s="1"/>
  <c r="Q1733" i="2"/>
  <c r="O1733" i="2" s="1"/>
  <c r="Q1743" i="2"/>
  <c r="O1743" i="2" s="1"/>
  <c r="Q1756" i="2"/>
  <c r="O1756" i="2" s="1"/>
  <c r="Q1759" i="2"/>
  <c r="O1759" i="2" s="1"/>
  <c r="Q1786" i="2"/>
  <c r="O1786" i="2" s="1"/>
  <c r="Q1789" i="2"/>
  <c r="O1789" i="2" s="1"/>
  <c r="Q1814" i="2"/>
  <c r="O1814" i="2" s="1"/>
  <c r="Q1825" i="2"/>
  <c r="O1825" i="2" s="1"/>
  <c r="Q1830" i="2"/>
  <c r="O1830" i="2" s="1"/>
  <c r="Q1837" i="2"/>
  <c r="O1837" i="2" s="1"/>
  <c r="Q1849" i="2"/>
  <c r="O1849" i="2" s="1"/>
  <c r="Q1865" i="2"/>
  <c r="O1865" i="2" s="1"/>
  <c r="Q1884" i="2"/>
  <c r="O1884" i="2" s="1"/>
  <c r="Q1906" i="2"/>
  <c r="O1906" i="2" s="1"/>
  <c r="Q1908" i="2"/>
  <c r="O1908" i="2" s="1"/>
  <c r="Q1913" i="2"/>
  <c r="O1913" i="2" s="1"/>
  <c r="Q1922" i="2"/>
  <c r="O1922" i="2" s="1"/>
  <c r="Q1926" i="2"/>
  <c r="O1926" i="2" s="1"/>
  <c r="Q1931" i="2"/>
  <c r="O1931" i="2" s="1"/>
  <c r="Q1936" i="2"/>
  <c r="O1936" i="2" s="1"/>
  <c r="Q1950" i="2"/>
  <c r="O1950" i="2" s="1"/>
  <c r="Q1952" i="2"/>
  <c r="O1952" i="2" s="1"/>
  <c r="Q1974" i="2"/>
  <c r="O1974" i="2" s="1"/>
  <c r="Q1979" i="2"/>
  <c r="O1979" i="2" s="1"/>
  <c r="Q1981" i="2"/>
  <c r="O1981" i="2" s="1"/>
  <c r="Q1987" i="2"/>
  <c r="O1987" i="2" s="1"/>
  <c r="Q2004" i="2"/>
  <c r="O2004" i="2" s="1"/>
  <c r="Q2034" i="2"/>
  <c r="O2034" i="2" s="1"/>
  <c r="Q2036" i="2"/>
  <c r="O2036" i="2" s="1"/>
  <c r="Q2039" i="2"/>
  <c r="O2039" i="2" s="1"/>
  <c r="Q2042" i="2"/>
  <c r="O2042" i="2" s="1"/>
  <c r="Q2044" i="2"/>
  <c r="O2044" i="2" s="1"/>
  <c r="Q2054" i="2"/>
  <c r="O2054" i="2" s="1"/>
  <c r="Q2070" i="2"/>
  <c r="O2070" i="2" s="1"/>
  <c r="Q2077" i="2"/>
  <c r="O2077" i="2" s="1"/>
  <c r="Q2083" i="2"/>
  <c r="O2083" i="2" s="1"/>
  <c r="Q504" i="2"/>
  <c r="O504" i="2" s="1"/>
  <c r="Q547" i="2"/>
  <c r="O547" i="2" s="1"/>
  <c r="Q574" i="2"/>
  <c r="O574" i="2" s="1"/>
  <c r="Q597" i="2"/>
  <c r="O597" i="2" s="1"/>
  <c r="Q615" i="2"/>
  <c r="O615" i="2" s="1"/>
  <c r="Q738" i="2"/>
  <c r="O738" i="2" s="1"/>
  <c r="Q787" i="2"/>
  <c r="O787" i="2" s="1"/>
  <c r="Q790" i="2"/>
  <c r="O790" i="2" s="1"/>
  <c r="Q836" i="2"/>
  <c r="O836" i="2" s="1"/>
  <c r="Q848" i="2"/>
  <c r="O848" i="2" s="1"/>
  <c r="Q880" i="2"/>
  <c r="O880" i="2" s="1"/>
  <c r="Q919" i="2"/>
  <c r="O919" i="2" s="1"/>
  <c r="Q943" i="2"/>
  <c r="O943" i="2" s="1"/>
  <c r="Q947" i="2"/>
  <c r="O947" i="2" s="1"/>
  <c r="Q982" i="2"/>
  <c r="O982" i="2" s="1"/>
  <c r="Q1008" i="2"/>
  <c r="O1008" i="2" s="1"/>
  <c r="Q1084" i="2"/>
  <c r="O1084" i="2" s="1"/>
  <c r="Q1101" i="2"/>
  <c r="O1101" i="2" s="1"/>
  <c r="Q1130" i="2"/>
  <c r="O1130" i="2" s="1"/>
  <c r="Q1132" i="2"/>
  <c r="O1132" i="2" s="1"/>
  <c r="Q1161" i="2"/>
  <c r="O1161" i="2" s="1"/>
  <c r="Q1175" i="2"/>
  <c r="O1175" i="2" s="1"/>
  <c r="Q1197" i="2"/>
  <c r="O1197" i="2" s="1"/>
  <c r="Q1215" i="2"/>
  <c r="O1215" i="2" s="1"/>
  <c r="Q1264" i="2"/>
  <c r="O1264" i="2" s="1"/>
  <c r="Q1300" i="2"/>
  <c r="O1300" i="2" s="1"/>
  <c r="Q1344" i="2"/>
  <c r="O1344" i="2" s="1"/>
  <c r="Q1350" i="2"/>
  <c r="O1350" i="2" s="1"/>
  <c r="Q1356" i="2"/>
  <c r="O1356" i="2" s="1"/>
  <c r="Q1378" i="2"/>
  <c r="O1378" i="2" s="1"/>
  <c r="Q1389" i="2"/>
  <c r="O1389" i="2" s="1"/>
  <c r="Q1409" i="2"/>
  <c r="O1409" i="2" s="1"/>
  <c r="Q1412" i="2"/>
  <c r="O1412" i="2" s="1"/>
  <c r="Q1416" i="2"/>
  <c r="O1416" i="2" s="1"/>
  <c r="Q1419" i="2"/>
  <c r="O1419" i="2" s="1"/>
  <c r="Q1421" i="2"/>
  <c r="O1421" i="2" s="1"/>
  <c r="Q1433" i="2"/>
  <c r="O1433" i="2" s="1"/>
  <c r="Q1436" i="2"/>
  <c r="O1436" i="2" s="1"/>
  <c r="Q1443" i="2"/>
  <c r="O1443" i="2" s="1"/>
  <c r="Q1469" i="2"/>
  <c r="O1469" i="2" s="1"/>
  <c r="Q1472" i="2"/>
  <c r="O1472" i="2" s="1"/>
  <c r="Q1480" i="2"/>
  <c r="O1480" i="2" s="1"/>
  <c r="Q1485" i="2"/>
  <c r="O1485" i="2" s="1"/>
  <c r="Q1496" i="2"/>
  <c r="O1496" i="2" s="1"/>
  <c r="Q1523" i="2"/>
  <c r="O1523" i="2" s="1"/>
  <c r="Q1530" i="2"/>
  <c r="O1530" i="2" s="1"/>
  <c r="Q1554" i="2"/>
  <c r="O1554" i="2" s="1"/>
  <c r="Q1560" i="2"/>
  <c r="O1560" i="2" s="1"/>
  <c r="Q1575" i="2"/>
  <c r="O1575" i="2" s="1"/>
  <c r="Q1610" i="2"/>
  <c r="O1610" i="2" s="1"/>
  <c r="Q1612" i="2"/>
  <c r="O1612" i="2" s="1"/>
  <c r="Q1614" i="2"/>
  <c r="O1614" i="2" s="1"/>
  <c r="Q1617" i="2"/>
  <c r="O1617" i="2" s="1"/>
  <c r="Q1632" i="2"/>
  <c r="O1632" i="2" s="1"/>
  <c r="Q1648" i="2"/>
  <c r="O1648" i="2" s="1"/>
  <c r="Q1653" i="2"/>
  <c r="O1653" i="2" s="1"/>
  <c r="Q1656" i="2"/>
  <c r="O1656" i="2" s="1"/>
  <c r="Q1663" i="2"/>
  <c r="O1663" i="2" s="1"/>
  <c r="Q1673" i="2"/>
  <c r="O1673" i="2" s="1"/>
  <c r="Q1714" i="2"/>
  <c r="O1714" i="2" s="1"/>
  <c r="Q1735" i="2"/>
  <c r="O1735" i="2" s="1"/>
  <c r="Q1748" i="2"/>
  <c r="O1748" i="2" s="1"/>
  <c r="Q1750" i="2"/>
  <c r="O1750" i="2" s="1"/>
  <c r="Q1775" i="2"/>
  <c r="O1775" i="2" s="1"/>
  <c r="Q1780" i="2"/>
  <c r="O1780" i="2" s="1"/>
  <c r="Q1787" i="2"/>
  <c r="O1787" i="2" s="1"/>
  <c r="Q1809" i="2"/>
  <c r="O1809" i="2" s="1"/>
  <c r="Q1835" i="2"/>
  <c r="O1835" i="2" s="1"/>
  <c r="Q1840" i="2"/>
  <c r="O1840" i="2" s="1"/>
  <c r="Q1843" i="2"/>
  <c r="O1843" i="2" s="1"/>
  <c r="Q1845" i="2"/>
  <c r="O1845" i="2" s="1"/>
  <c r="Q1859" i="2"/>
  <c r="O1859" i="2" s="1"/>
  <c r="Q1861" i="2"/>
  <c r="O1861" i="2" s="1"/>
  <c r="Q1875" i="2"/>
  <c r="O1875" i="2" s="1"/>
  <c r="Q1877" i="2"/>
  <c r="O1877" i="2" s="1"/>
  <c r="Q1896" i="2"/>
  <c r="O1896" i="2" s="1"/>
  <c r="Q1934" i="2"/>
  <c r="O1934" i="2" s="1"/>
  <c r="Q1939" i="2"/>
  <c r="O1939" i="2" s="1"/>
  <c r="Q1948" i="2"/>
  <c r="O1948" i="2" s="1"/>
  <c r="Q1956" i="2"/>
  <c r="O1956" i="2" s="1"/>
  <c r="Q1970" i="2"/>
  <c r="O1970" i="2" s="1"/>
  <c r="Q1972" i="2"/>
  <c r="O1972" i="2" s="1"/>
  <c r="Q462" i="2"/>
  <c r="O462" i="2" s="1"/>
  <c r="Q471" i="2"/>
  <c r="O471" i="2" s="1"/>
  <c r="Q532" i="2"/>
  <c r="O532" i="2" s="1"/>
  <c r="Q535" i="2"/>
  <c r="O535" i="2" s="1"/>
  <c r="Q559" i="2"/>
  <c r="O559" i="2" s="1"/>
  <c r="Q646" i="2"/>
  <c r="O646" i="2" s="1"/>
  <c r="Q709" i="2"/>
  <c r="O709" i="2" s="1"/>
  <c r="Q845" i="2"/>
  <c r="O845" i="2" s="1"/>
  <c r="Q977" i="2"/>
  <c r="O977" i="2" s="1"/>
  <c r="Q1029" i="2"/>
  <c r="O1029" i="2" s="1"/>
  <c r="Q1056" i="2"/>
  <c r="O1056" i="2" s="1"/>
  <c r="Q1082" i="2"/>
  <c r="O1082" i="2" s="1"/>
  <c r="Q1127" i="2"/>
  <c r="O1127" i="2" s="1"/>
  <c r="Q1142" i="2"/>
  <c r="O1142" i="2" s="1"/>
  <c r="Q1210" i="2"/>
  <c r="O1210" i="2" s="1"/>
  <c r="Q1231" i="2"/>
  <c r="O1231" i="2" s="1"/>
  <c r="Q1234" i="2"/>
  <c r="O1234" i="2" s="1"/>
  <c r="Q1258" i="2"/>
  <c r="O1258" i="2" s="1"/>
  <c r="Q1260" i="2"/>
  <c r="O1260" i="2" s="1"/>
  <c r="Q1262" i="2"/>
  <c r="O1262" i="2" s="1"/>
  <c r="Q1277" i="2"/>
  <c r="O1277" i="2" s="1"/>
  <c r="Q1306" i="2"/>
  <c r="O1306" i="2" s="1"/>
  <c r="Q1347" i="2"/>
  <c r="O1347" i="2" s="1"/>
  <c r="Q1353" i="2"/>
  <c r="O1353" i="2" s="1"/>
  <c r="Q1358" i="2"/>
  <c r="O1358" i="2" s="1"/>
  <c r="Q1372" i="2"/>
  <c r="O1372" i="2" s="1"/>
  <c r="Q1424" i="2"/>
  <c r="O1424" i="2" s="1"/>
  <c r="Q1427" i="2"/>
  <c r="O1427" i="2" s="1"/>
  <c r="Q1439" i="2"/>
  <c r="O1439" i="2" s="1"/>
  <c r="Q1476" i="2"/>
  <c r="O1476" i="2" s="1"/>
  <c r="Q1483" i="2"/>
  <c r="O1483" i="2" s="1"/>
  <c r="Q1491" i="2"/>
  <c r="O1491" i="2" s="1"/>
  <c r="Q1501" i="2"/>
  <c r="O1501" i="2" s="1"/>
  <c r="Q1503" i="2"/>
  <c r="O1503" i="2" s="1"/>
  <c r="Q1508" i="2"/>
  <c r="O1508" i="2" s="1"/>
  <c r="Q1510" i="2"/>
  <c r="O1510" i="2" s="1"/>
  <c r="Q1542" i="2"/>
  <c r="O1542" i="2" s="1"/>
  <c r="Q1547" i="2"/>
  <c r="O1547" i="2" s="1"/>
  <c r="Q1567" i="2"/>
  <c r="O1567" i="2" s="1"/>
  <c r="Q1582" i="2"/>
  <c r="O1582" i="2" s="1"/>
  <c r="Q1588" i="2"/>
  <c r="O1588" i="2" s="1"/>
  <c r="Q1592" i="2"/>
  <c r="O1592" i="2" s="1"/>
  <c r="Q1606" i="2"/>
  <c r="O1606" i="2" s="1"/>
  <c r="Q1622" i="2"/>
  <c r="O1622" i="2" s="1"/>
  <c r="Q1627" i="2"/>
  <c r="O1627" i="2" s="1"/>
  <c r="Q1630" i="2"/>
  <c r="O1630" i="2" s="1"/>
  <c r="Q1635" i="2"/>
  <c r="O1635" i="2" s="1"/>
  <c r="Q1645" i="2"/>
  <c r="O1645" i="2" s="1"/>
  <c r="Q1651" i="2"/>
  <c r="O1651" i="2" s="1"/>
  <c r="Q1661" i="2"/>
  <c r="O1661" i="2" s="1"/>
  <c r="Q1677" i="2"/>
  <c r="O1677" i="2" s="1"/>
  <c r="Q1681" i="2"/>
  <c r="O1681" i="2" s="1"/>
  <c r="Q1683" i="2"/>
  <c r="O1683" i="2" s="1"/>
  <c r="Q1694" i="2"/>
  <c r="O1694" i="2" s="1"/>
  <c r="Q1699" i="2"/>
  <c r="O1699" i="2" s="1"/>
  <c r="Q1701" i="2"/>
  <c r="O1701" i="2" s="1"/>
  <c r="Q1715" i="2"/>
  <c r="O1715" i="2" s="1"/>
  <c r="Q1720" i="2"/>
  <c r="O1720" i="2" s="1"/>
  <c r="Q1725" i="2"/>
  <c r="O1725" i="2" s="1"/>
  <c r="Q1764" i="2"/>
  <c r="O1764" i="2" s="1"/>
  <c r="Q1778" i="2"/>
  <c r="O1778" i="2" s="1"/>
  <c r="Q1782" i="2"/>
  <c r="O1782" i="2" s="1"/>
  <c r="Q1784" i="2"/>
  <c r="O1784" i="2" s="1"/>
  <c r="Q1790" i="2"/>
  <c r="O1790" i="2" s="1"/>
  <c r="Q1802" i="2"/>
  <c r="O1802" i="2" s="1"/>
  <c r="Q1815" i="2"/>
  <c r="O1815" i="2" s="1"/>
  <c r="Q1826" i="2"/>
  <c r="O1826" i="2" s="1"/>
  <c r="Q1828" i="2"/>
  <c r="O1828" i="2" s="1"/>
  <c r="Q1847" i="2"/>
  <c r="O1847" i="2" s="1"/>
  <c r="Q1853" i="2"/>
  <c r="O1853" i="2" s="1"/>
  <c r="Q1868" i="2"/>
  <c r="O1868" i="2" s="1"/>
  <c r="Q1870" i="2"/>
  <c r="O1870" i="2" s="1"/>
  <c r="Q1882" i="2"/>
  <c r="O1882" i="2" s="1"/>
  <c r="Q1887" i="2"/>
  <c r="O1887" i="2" s="1"/>
  <c r="Q1914" i="2"/>
  <c r="O1914" i="2" s="1"/>
  <c r="Q1920" i="2"/>
  <c r="O1920" i="2" s="1"/>
  <c r="Q1929" i="2"/>
  <c r="O1929" i="2" s="1"/>
  <c r="Q1944" i="2"/>
  <c r="O1944" i="2" s="1"/>
  <c r="Q1957" i="2"/>
  <c r="O1957" i="2" s="1"/>
  <c r="Q1977" i="2"/>
  <c r="O1977" i="2" s="1"/>
  <c r="Q2024" i="2"/>
  <c r="O2024" i="2" s="1"/>
  <c r="Q2028" i="2"/>
  <c r="O2028" i="2" s="1"/>
  <c r="Q2037" i="2"/>
  <c r="O2037" i="2" s="1"/>
  <c r="Q2040" i="2"/>
  <c r="O2040" i="2" s="1"/>
  <c r="Q2045" i="2"/>
  <c r="O2045" i="2" s="1"/>
  <c r="Q2048" i="2"/>
  <c r="O2048" i="2" s="1"/>
  <c r="Q472" i="2"/>
  <c r="O472" i="2" s="1"/>
  <c r="Q626" i="2"/>
  <c r="O626" i="2" s="1"/>
  <c r="Q629" i="2"/>
  <c r="O629" i="2" s="1"/>
  <c r="Q744" i="2"/>
  <c r="O744" i="2" s="1"/>
  <c r="Q805" i="2"/>
  <c r="O805" i="2" s="1"/>
  <c r="Q926" i="2"/>
  <c r="O926" i="2" s="1"/>
  <c r="Q937" i="2"/>
  <c r="O937" i="2" s="1"/>
  <c r="Q940" i="2"/>
  <c r="O940" i="2" s="1"/>
  <c r="Q1188" i="2"/>
  <c r="O1188" i="2" s="1"/>
  <c r="Q1235" i="2"/>
  <c r="O1235" i="2" s="1"/>
  <c r="Q1251" i="2"/>
  <c r="O1251" i="2" s="1"/>
  <c r="Q1413" i="2"/>
  <c r="O1413" i="2" s="1"/>
  <c r="Q1415" i="2"/>
  <c r="O1415" i="2" s="1"/>
  <c r="Q1447" i="2"/>
  <c r="O1447" i="2" s="1"/>
  <c r="Q1497" i="2"/>
  <c r="O1497" i="2" s="1"/>
  <c r="Q1531" i="2"/>
  <c r="O1531" i="2" s="1"/>
  <c r="Q1548" i="2"/>
  <c r="O1548" i="2" s="1"/>
  <c r="Q1599" i="2"/>
  <c r="O1599" i="2" s="1"/>
  <c r="Q1618" i="2"/>
  <c r="O1618" i="2" s="1"/>
  <c r="Q1684" i="2"/>
  <c r="O1684" i="2" s="1"/>
  <c r="Q1689" i="2"/>
  <c r="O1689" i="2" s="1"/>
  <c r="Q1710" i="2"/>
  <c r="O1710" i="2" s="1"/>
  <c r="Q1753" i="2"/>
  <c r="O1753" i="2" s="1"/>
  <c r="Q1755" i="2"/>
  <c r="O1755" i="2" s="1"/>
  <c r="Q1798" i="2"/>
  <c r="O1798" i="2" s="1"/>
  <c r="Q1829" i="2"/>
  <c r="O1829" i="2" s="1"/>
  <c r="Q1844" i="2"/>
  <c r="O1844" i="2" s="1"/>
  <c r="Q1860" i="2"/>
  <c r="O1860" i="2" s="1"/>
  <c r="Q1876" i="2"/>
  <c r="O1876" i="2" s="1"/>
  <c r="Q1890" i="2"/>
  <c r="O1890" i="2" s="1"/>
  <c r="Q1911" i="2"/>
  <c r="O1911" i="2" s="1"/>
  <c r="Q1932" i="2"/>
  <c r="O1932" i="2" s="1"/>
  <c r="Q1971" i="2"/>
  <c r="O1971" i="2" s="1"/>
  <c r="Q1989" i="2"/>
  <c r="O1989" i="2" s="1"/>
  <c r="Q2035" i="2"/>
  <c r="O2035" i="2" s="1"/>
  <c r="Q2079" i="2"/>
  <c r="O2079" i="2" s="1"/>
  <c r="Q2096" i="2"/>
  <c r="O2096" i="2" s="1"/>
  <c r="Q1446" i="2"/>
  <c r="O1446" i="2" s="1"/>
  <c r="Q1488" i="2"/>
  <c r="O1488" i="2" s="1"/>
  <c r="Q1535" i="2"/>
  <c r="O1535" i="2" s="1"/>
  <c r="Q2058" i="2"/>
  <c r="O2058" i="2" s="1"/>
  <c r="Q489" i="2"/>
  <c r="O489" i="2" s="1"/>
  <c r="Q1190" i="2"/>
  <c r="O1190" i="2" s="1"/>
  <c r="Q1289" i="2"/>
  <c r="O1289" i="2" s="1"/>
  <c r="Q1481" i="2"/>
  <c r="O1481" i="2" s="1"/>
  <c r="Q1708" i="2"/>
  <c r="O1708" i="2" s="1"/>
  <c r="Q1892" i="2"/>
  <c r="O1892" i="2" s="1"/>
  <c r="Q1949" i="2"/>
  <c r="O1949" i="2" s="1"/>
  <c r="Q785" i="2"/>
  <c r="O785" i="2" s="1"/>
  <c r="Q934" i="2"/>
  <c r="O934" i="2" s="1"/>
  <c r="Q1024" i="2"/>
  <c r="O1024" i="2" s="1"/>
  <c r="Q1138" i="2"/>
  <c r="O1138" i="2" s="1"/>
  <c r="Q1170" i="2"/>
  <c r="O1170" i="2" s="1"/>
  <c r="Q1226" i="2"/>
  <c r="O1226" i="2" s="1"/>
  <c r="Q1328" i="2"/>
  <c r="O1328" i="2" s="1"/>
  <c r="Q1351" i="2"/>
  <c r="O1351" i="2" s="1"/>
  <c r="Q1410" i="2"/>
  <c r="O1410" i="2" s="1"/>
  <c r="Q1442" i="2"/>
  <c r="O1442" i="2" s="1"/>
  <c r="Q1470" i="2"/>
  <c r="O1470" i="2" s="1"/>
  <c r="Q1506" i="2"/>
  <c r="O1506" i="2" s="1"/>
  <c r="Q1524" i="2"/>
  <c r="O1524" i="2" s="1"/>
  <c r="Q1568" i="2"/>
  <c r="O1568" i="2" s="1"/>
  <c r="Q1604" i="2"/>
  <c r="O1604" i="2" s="1"/>
  <c r="Q1628" i="2"/>
  <c r="O1628" i="2" s="1"/>
  <c r="Q1706" i="2"/>
  <c r="O1706" i="2" s="1"/>
  <c r="Q1726" i="2"/>
  <c r="O1726" i="2" s="1"/>
  <c r="Q1791" i="2"/>
  <c r="O1791" i="2" s="1"/>
  <c r="Q1838" i="2"/>
  <c r="O1838" i="2" s="1"/>
  <c r="Q1909" i="2"/>
  <c r="O1909" i="2" s="1"/>
  <c r="Q1945" i="2"/>
  <c r="O1945" i="2" s="1"/>
  <c r="Q2051" i="2"/>
  <c r="O2051" i="2" s="1"/>
  <c r="Q2053" i="2"/>
  <c r="O2053" i="2" s="1"/>
  <c r="Q2073" i="2"/>
  <c r="O2073" i="2" s="1"/>
  <c r="Q492" i="2"/>
  <c r="O492" i="2" s="1"/>
  <c r="Q843" i="2"/>
  <c r="O843" i="2" s="1"/>
  <c r="Q1514" i="2"/>
  <c r="O1514" i="2" s="1"/>
  <c r="Q1578" i="2"/>
  <c r="O1578" i="2" s="1"/>
  <c r="Q2021" i="2"/>
  <c r="O2021" i="2" s="1"/>
  <c r="Q1036" i="2"/>
  <c r="O1036" i="2" s="1"/>
  <c r="Q1354" i="2"/>
  <c r="O1354" i="2" s="1"/>
  <c r="Q1533" i="2"/>
  <c r="O1533" i="2" s="1"/>
  <c r="Q1878" i="2"/>
  <c r="O1878" i="2" s="1"/>
  <c r="Q1951" i="2"/>
  <c r="O1951" i="2" s="1"/>
  <c r="Q2055" i="2"/>
  <c r="O2055" i="2" s="1"/>
  <c r="Q2075" i="2"/>
  <c r="O2075" i="2" s="1"/>
  <c r="Q2089" i="2"/>
  <c r="O2089" i="2" s="1"/>
  <c r="Q899" i="2"/>
  <c r="O899" i="2" s="1"/>
  <c r="Q914" i="2"/>
  <c r="O914" i="2" s="1"/>
  <c r="Q1016" i="2"/>
  <c r="O1016" i="2" s="1"/>
  <c r="Q1068" i="2"/>
  <c r="O1068" i="2" s="1"/>
  <c r="Q1079" i="2"/>
  <c r="O1079" i="2" s="1"/>
  <c r="Q1319" i="2"/>
  <c r="O1319" i="2" s="1"/>
  <c r="Q1322" i="2"/>
  <c r="O1322" i="2" s="1"/>
  <c r="Q1333" i="2"/>
  <c r="O1333" i="2" s="1"/>
  <c r="Q1428" i="2"/>
  <c r="O1428" i="2" s="1"/>
  <c r="Q1437" i="2"/>
  <c r="O1437" i="2" s="1"/>
  <c r="Q1463" i="2"/>
  <c r="O1463" i="2" s="1"/>
  <c r="Q1492" i="2"/>
  <c r="O1492" i="2" s="1"/>
  <c r="Q1494" i="2"/>
  <c r="O1494" i="2" s="1"/>
  <c r="Q1526" i="2"/>
  <c r="O1526" i="2" s="1"/>
  <c r="Q1545" i="2"/>
  <c r="O1545" i="2" s="1"/>
  <c r="Q1597" i="2"/>
  <c r="O1597" i="2" s="1"/>
  <c r="Q1619" i="2"/>
  <c r="O1619" i="2" s="1"/>
  <c r="Q1723" i="2"/>
  <c r="O1723" i="2" s="1"/>
  <c r="Q1727" i="2"/>
  <c r="O1727" i="2" s="1"/>
  <c r="Q1774" i="2"/>
  <c r="O1774" i="2" s="1"/>
  <c r="Q1818" i="2"/>
  <c r="O1818" i="2" s="1"/>
  <c r="Q1871" i="2"/>
  <c r="O1871" i="2" s="1"/>
  <c r="Q1907" i="2"/>
  <c r="O1907" i="2" s="1"/>
  <c r="Q1923" i="2"/>
  <c r="O1923" i="2" s="1"/>
  <c r="Q1958" i="2"/>
  <c r="O1958" i="2" s="1"/>
  <c r="Q2046" i="2"/>
  <c r="O2046" i="2" s="1"/>
  <c r="Q2049" i="2"/>
  <c r="O2049" i="2" s="1"/>
  <c r="Q2063" i="2"/>
  <c r="O2063" i="2" s="1"/>
  <c r="Q2068" i="2"/>
  <c r="O2068" i="2" s="1"/>
  <c r="Q2090" i="2"/>
  <c r="O2090" i="2" s="1"/>
  <c r="Q2092" i="2"/>
  <c r="O2092" i="2" s="1"/>
  <c r="Q693" i="2"/>
  <c r="O693" i="2" s="1"/>
  <c r="Q1444" i="2"/>
  <c r="O1444" i="2" s="1"/>
  <c r="Q1486" i="2"/>
  <c r="O1486" i="2" s="1"/>
  <c r="Q1623" i="2"/>
  <c r="O1623" i="2" s="1"/>
  <c r="Q1954" i="2"/>
  <c r="O1954" i="2" s="1"/>
  <c r="Q2052" i="2"/>
  <c r="O2052" i="2" s="1"/>
  <c r="Q483" i="2"/>
  <c r="O483" i="2" s="1"/>
  <c r="Q1185" i="2"/>
  <c r="O1185" i="2" s="1"/>
  <c r="Q1430" i="2"/>
  <c r="O1430" i="2" s="1"/>
  <c r="Q1552" i="2"/>
  <c r="O1552" i="2" s="1"/>
  <c r="Q1649" i="2"/>
  <c r="O1649" i="2" s="1"/>
  <c r="Q1761" i="2"/>
  <c r="O1761" i="2" s="1"/>
  <c r="Q1935" i="2"/>
  <c r="O1935" i="2" s="1"/>
  <c r="Q2081" i="2"/>
  <c r="O2081" i="2" s="1"/>
  <c r="Q594" i="2"/>
  <c r="O594" i="2" s="1"/>
  <c r="Q608" i="2"/>
  <c r="O608" i="2" s="1"/>
  <c r="Q722" i="2"/>
  <c r="O722" i="2" s="1"/>
  <c r="Q782" i="2"/>
  <c r="O782" i="2" s="1"/>
  <c r="Q873" i="2"/>
  <c r="O873" i="2" s="1"/>
  <c r="Q1076" i="2"/>
  <c r="O1076" i="2" s="1"/>
  <c r="Q1229" i="2"/>
  <c r="O1229" i="2" s="1"/>
  <c r="Q1310" i="2"/>
  <c r="O1310" i="2" s="1"/>
  <c r="Q1329" i="2"/>
  <c r="O1329" i="2" s="1"/>
  <c r="Q1331" i="2"/>
  <c r="O1331" i="2" s="1"/>
  <c r="Q1348" i="2"/>
  <c r="O1348" i="2" s="1"/>
  <c r="Q1583" i="2"/>
  <c r="O1583" i="2" s="1"/>
  <c r="Q1595" i="2"/>
  <c r="O1595" i="2" s="1"/>
  <c r="Q1643" i="2"/>
  <c r="O1643" i="2" s="1"/>
  <c r="Q1646" i="2"/>
  <c r="O1646" i="2" s="1"/>
  <c r="Q1657" i="2"/>
  <c r="O1657" i="2" s="1"/>
  <c r="Q1702" i="2"/>
  <c r="O1702" i="2" s="1"/>
  <c r="Q1744" i="2"/>
  <c r="O1744" i="2" s="1"/>
  <c r="Q1749" i="2"/>
  <c r="O1749" i="2" s="1"/>
  <c r="Q1810" i="2"/>
  <c r="O1810" i="2" s="1"/>
  <c r="Q1850" i="2"/>
  <c r="O1850" i="2" s="1"/>
  <c r="Q1925" i="2"/>
  <c r="O1925" i="2" s="1"/>
  <c r="Q1940" i="2"/>
  <c r="O1940" i="2" s="1"/>
  <c r="Q1959" i="2"/>
  <c r="O1959" i="2" s="1"/>
  <c r="Q1982" i="2"/>
  <c r="O1982" i="2" s="1"/>
  <c r="Q1984" i="2"/>
  <c r="O1984" i="2" s="1"/>
  <c r="Q2011" i="2"/>
  <c r="O2011" i="2" s="1"/>
  <c r="Q2013" i="2"/>
  <c r="O2013" i="2" s="1"/>
  <c r="Q2015" i="2"/>
  <c r="O2015" i="2" s="1"/>
  <c r="Q2029" i="2"/>
  <c r="O2029" i="2" s="1"/>
  <c r="Q2043" i="2"/>
  <c r="O2043" i="2" s="1"/>
  <c r="Q2071" i="2"/>
  <c r="O2071" i="2" s="1"/>
  <c r="Q2076" i="2"/>
  <c r="O2076" i="2" s="1"/>
  <c r="Q2097" i="2"/>
  <c r="O2097" i="2" s="1"/>
  <c r="Q682" i="2"/>
  <c r="O682" i="2" s="1"/>
  <c r="Q978" i="2"/>
  <c r="O978" i="2" s="1"/>
  <c r="Q1374" i="2"/>
  <c r="O1374" i="2" s="1"/>
  <c r="Q1454" i="2"/>
  <c r="O1454" i="2" s="1"/>
  <c r="Q1499" i="2"/>
  <c r="O1499" i="2" s="1"/>
  <c r="Q1633" i="2"/>
  <c r="O1633" i="2" s="1"/>
  <c r="Q974" i="2"/>
  <c r="O974" i="2" s="1"/>
  <c r="Q1193" i="2"/>
  <c r="O1193" i="2" s="1"/>
  <c r="Q1340" i="2"/>
  <c r="O1340" i="2" s="1"/>
  <c r="Q1973" i="2"/>
  <c r="O1973" i="2" s="1"/>
  <c r="Q445" i="2"/>
  <c r="O445" i="2" s="1"/>
  <c r="Q452" i="2"/>
  <c r="O452" i="2" s="1"/>
  <c r="Q763" i="2"/>
  <c r="O763" i="2" s="1"/>
  <c r="Q1065" i="2"/>
  <c r="O1065" i="2" s="1"/>
  <c r="Q1157" i="2"/>
  <c r="O1157" i="2" s="1"/>
  <c r="Q1207" i="2"/>
  <c r="O1207" i="2" s="1"/>
  <c r="Q1359" i="2"/>
  <c r="O1359" i="2" s="1"/>
  <c r="Q1422" i="2"/>
  <c r="O1422" i="2" s="1"/>
  <c r="Q1425" i="2"/>
  <c r="O1425" i="2" s="1"/>
  <c r="Q1434" i="2"/>
  <c r="O1434" i="2" s="1"/>
  <c r="Q1450" i="2"/>
  <c r="O1450" i="2" s="1"/>
  <c r="Q1452" i="2"/>
  <c r="O1452" i="2" s="1"/>
  <c r="Q1456" i="2"/>
  <c r="O1456" i="2" s="1"/>
  <c r="Q1477" i="2"/>
  <c r="O1477" i="2" s="1"/>
  <c r="Q1504" i="2"/>
  <c r="O1504" i="2" s="1"/>
  <c r="Q1543" i="2"/>
  <c r="O1543" i="2" s="1"/>
  <c r="Q1558" i="2"/>
  <c r="O1558" i="2" s="1"/>
  <c r="Q1561" i="2"/>
  <c r="O1561" i="2" s="1"/>
  <c r="Q1576" i="2"/>
  <c r="O1576" i="2" s="1"/>
  <c r="Q1654" i="2"/>
  <c r="O1654" i="2" s="1"/>
  <c r="Q1747" i="2"/>
  <c r="O1747" i="2" s="1"/>
  <c r="Q1811" i="2"/>
  <c r="O1811" i="2" s="1"/>
  <c r="Q1833" i="2"/>
  <c r="O1833" i="2" s="1"/>
  <c r="Q1836" i="2"/>
  <c r="O1836" i="2" s="1"/>
  <c r="Q1903" i="2"/>
  <c r="O1903" i="2" s="1"/>
  <c r="Q1953" i="2"/>
  <c r="O1953" i="2" s="1"/>
  <c r="Q2020" i="2"/>
  <c r="O2020" i="2" s="1"/>
  <c r="Q2027" i="2"/>
  <c r="O2027" i="2" s="1"/>
  <c r="Q2057" i="2"/>
  <c r="O2057" i="2" s="1"/>
  <c r="Q2074" i="2"/>
  <c r="O2074" i="2" s="1"/>
  <c r="Q662" i="2"/>
  <c r="O662" i="2" s="1"/>
  <c r="Q746" i="2"/>
  <c r="O746" i="2" s="1"/>
  <c r="Q955" i="2"/>
  <c r="O955" i="2" s="1"/>
  <c r="Q1187" i="2"/>
  <c r="O1187" i="2" s="1"/>
  <c r="Q1379" i="2"/>
  <c r="O1379" i="2" s="1"/>
  <c r="Q1473" i="2"/>
  <c r="O1473" i="2" s="1"/>
  <c r="Q1511" i="2"/>
  <c r="O1511" i="2" s="1"/>
  <c r="Q1674" i="2"/>
  <c r="O1674" i="2" s="1"/>
  <c r="Q1848" i="2"/>
  <c r="O1848" i="2" s="1"/>
  <c r="Q1880" i="2"/>
  <c r="O1880" i="2" s="1"/>
  <c r="Q1904" i="2"/>
  <c r="O1904" i="2" s="1"/>
  <c r="Q2084" i="2"/>
  <c r="O2084" i="2" s="1"/>
  <c r="Q2100" i="2"/>
  <c r="O2100" i="2" s="1"/>
  <c r="Q1253" i="2"/>
  <c r="O1253" i="2" s="1"/>
  <c r="Q1484" i="2"/>
  <c r="O1484" i="2" s="1"/>
  <c r="Q1540" i="2"/>
  <c r="O1540" i="2" s="1"/>
  <c r="Q1652" i="2"/>
  <c r="O1652" i="2" s="1"/>
  <c r="Q1757" i="2"/>
  <c r="O1757" i="2" s="1"/>
  <c r="Q1846" i="2"/>
  <c r="O1846" i="2" s="1"/>
  <c r="Q1988" i="2"/>
  <c r="O1988" i="2" s="1"/>
  <c r="Q446" i="2"/>
  <c r="O446" i="2" s="1"/>
  <c r="Q517" i="2"/>
  <c r="O517" i="2" s="1"/>
  <c r="Q584" i="2"/>
  <c r="O584" i="2" s="1"/>
  <c r="Q660" i="2"/>
  <c r="O660" i="2" s="1"/>
  <c r="Q665" i="2"/>
  <c r="O665" i="2" s="1"/>
  <c r="Q667" i="2"/>
  <c r="O667" i="2" s="1"/>
  <c r="Q761" i="2"/>
  <c r="O761" i="2" s="1"/>
  <c r="Q1307" i="2"/>
  <c r="O1307" i="2" s="1"/>
  <c r="Q1417" i="2"/>
  <c r="O1417" i="2" s="1"/>
  <c r="Q1539" i="2"/>
  <c r="O1539" i="2" s="1"/>
  <c r="Q1577" i="2"/>
  <c r="O1577" i="2" s="1"/>
  <c r="Q1593" i="2"/>
  <c r="O1593" i="2" s="1"/>
  <c r="Q1613" i="2"/>
  <c r="O1613" i="2" s="1"/>
  <c r="Q1695" i="2"/>
  <c r="O1695" i="2" s="1"/>
  <c r="Q1716" i="2"/>
  <c r="O1716" i="2" s="1"/>
  <c r="Q1721" i="2"/>
  <c r="O1721" i="2" s="1"/>
  <c r="Q1738" i="2"/>
  <c r="O1738" i="2" s="1"/>
  <c r="Q1785" i="2"/>
  <c r="O1785" i="2" s="1"/>
  <c r="Q1851" i="2"/>
  <c r="O1851" i="2" s="1"/>
  <c r="Q1883" i="2"/>
  <c r="O1883" i="2" s="1"/>
  <c r="Q1897" i="2"/>
  <c r="O1897" i="2" s="1"/>
  <c r="Q1901" i="2"/>
  <c r="O1901" i="2" s="1"/>
  <c r="Q1916" i="2"/>
  <c r="O1916" i="2" s="1"/>
  <c r="Q1921" i="2"/>
  <c r="O1921" i="2" s="1"/>
  <c r="Q1937" i="2"/>
  <c r="O1937" i="2" s="1"/>
  <c r="Q1975" i="2"/>
  <c r="O1975" i="2" s="1"/>
  <c r="Q2009" i="2"/>
  <c r="O2009" i="2" s="1"/>
  <c r="Q2061" i="2"/>
  <c r="O2061" i="2" s="1"/>
  <c r="Q2069" i="2"/>
  <c r="O2069" i="2" s="1"/>
  <c r="Q828" i="2"/>
  <c r="O828" i="2" s="1"/>
  <c r="Q1342" i="2"/>
  <c r="O1342" i="2" s="1"/>
  <c r="Q1678" i="2"/>
  <c r="O1678" i="2" s="1"/>
  <c r="Q1736" i="2"/>
  <c r="O1736" i="2" s="1"/>
  <c r="Q1800" i="2"/>
  <c r="O1800" i="2" s="1"/>
  <c r="Q2007" i="2"/>
  <c r="O2007" i="2" s="1"/>
  <c r="Q2016" i="2"/>
  <c r="O2016" i="2" s="1"/>
  <c r="Q2041" i="2"/>
  <c r="O2041" i="2" s="1"/>
  <c r="Q2067" i="2"/>
  <c r="O2067" i="2" s="1"/>
  <c r="Q567" i="2"/>
  <c r="O567" i="2" s="1"/>
  <c r="Q952" i="2"/>
  <c r="O952" i="2" s="1"/>
  <c r="Q1195" i="2"/>
  <c r="O1195" i="2" s="1"/>
  <c r="Q1298" i="2"/>
  <c r="O1298" i="2" s="1"/>
  <c r="Q1418" i="2"/>
  <c r="O1418" i="2" s="1"/>
  <c r="Q1573" i="2"/>
  <c r="O1573" i="2" s="1"/>
  <c r="Q1841" i="2"/>
  <c r="O1841" i="2" s="1"/>
  <c r="Q2059" i="2"/>
  <c r="O2059" i="2" s="1"/>
  <c r="Q2078" i="2"/>
  <c r="O2078" i="2" s="1"/>
  <c r="Q34" i="2"/>
  <c r="O34" i="2" s="1"/>
  <c r="Q50" i="2"/>
  <c r="O50" i="2" s="1"/>
  <c r="Q58" i="2"/>
  <c r="O58" i="2" s="1"/>
  <c r="Q66" i="2"/>
  <c r="O66" i="2" s="1"/>
  <c r="Q74" i="2"/>
  <c r="O74" i="2" s="1"/>
  <c r="Q98" i="2"/>
  <c r="O98" i="2" s="1"/>
  <c r="Q114" i="2"/>
  <c r="O114" i="2" s="1"/>
  <c r="Q122" i="2"/>
  <c r="O122" i="2" s="1"/>
  <c r="Q130" i="2"/>
  <c r="O130" i="2" s="1"/>
  <c r="Q138" i="2"/>
  <c r="O138" i="2" s="1"/>
  <c r="Q146" i="2"/>
  <c r="O146" i="2" s="1"/>
  <c r="Q154" i="2"/>
  <c r="O154" i="2" s="1"/>
  <c r="Q170" i="2"/>
  <c r="O170" i="2" s="1"/>
  <c r="Q266" i="2"/>
  <c r="O266" i="2" s="1"/>
  <c r="Q274" i="2"/>
  <c r="O274" i="2" s="1"/>
  <c r="Q282" i="2"/>
  <c r="O282" i="2" s="1"/>
  <c r="Q290" i="2"/>
  <c r="O290" i="2" s="1"/>
  <c r="Q298" i="2"/>
  <c r="O298" i="2" s="1"/>
  <c r="Q314" i="2"/>
  <c r="O314" i="2" s="1"/>
  <c r="Q322" i="2"/>
  <c r="O322" i="2" s="1"/>
  <c r="Q338" i="2"/>
  <c r="O338" i="2" s="1"/>
  <c r="Q354" i="2"/>
  <c r="O354" i="2" s="1"/>
  <c r="Q370" i="2"/>
  <c r="O370" i="2" s="1"/>
  <c r="Q386" i="2"/>
  <c r="O386" i="2" s="1"/>
  <c r="Q418" i="2"/>
  <c r="O418" i="2" s="1"/>
  <c r="Q403" i="2"/>
  <c r="O403" i="2" s="1"/>
  <c r="Q287" i="2"/>
  <c r="O287" i="2" s="1"/>
  <c r="Q383" i="2"/>
  <c r="O383" i="2" s="1"/>
  <c r="Q104" i="2"/>
  <c r="O104" i="2" s="1"/>
  <c r="Q144" i="2"/>
  <c r="O144" i="2" s="1"/>
  <c r="Q272" i="2"/>
  <c r="O272" i="2" s="1"/>
  <c r="Q312" i="2"/>
  <c r="O312" i="2" s="1"/>
  <c r="Q368" i="2"/>
  <c r="O368" i="2" s="1"/>
  <c r="Q35" i="2"/>
  <c r="O35" i="2" s="1"/>
  <c r="Q51" i="2"/>
  <c r="O51" i="2" s="1"/>
  <c r="Q59" i="2"/>
  <c r="O59" i="2" s="1"/>
  <c r="Q67" i="2"/>
  <c r="O67" i="2" s="1"/>
  <c r="Q91" i="2"/>
  <c r="O91" i="2" s="1"/>
  <c r="Q99" i="2"/>
  <c r="O99" i="2" s="1"/>
  <c r="Q115" i="2"/>
  <c r="O115" i="2" s="1"/>
  <c r="Q123" i="2"/>
  <c r="O123" i="2" s="1"/>
  <c r="Q131" i="2"/>
  <c r="O131" i="2" s="1"/>
  <c r="Q139" i="2"/>
  <c r="O139" i="2" s="1"/>
  <c r="Q147" i="2"/>
  <c r="O147" i="2" s="1"/>
  <c r="Q251" i="2"/>
  <c r="O251" i="2" s="1"/>
  <c r="Q275" i="2"/>
  <c r="O275" i="2" s="1"/>
  <c r="Q283" i="2"/>
  <c r="O283" i="2" s="1"/>
  <c r="Q291" i="2"/>
  <c r="O291" i="2" s="1"/>
  <c r="Q315" i="2"/>
  <c r="O315" i="2" s="1"/>
  <c r="Q339" i="2"/>
  <c r="O339" i="2" s="1"/>
  <c r="Q363" i="2"/>
  <c r="O363" i="2" s="1"/>
  <c r="Q371" i="2"/>
  <c r="O371" i="2" s="1"/>
  <c r="Q387" i="2"/>
  <c r="O387" i="2" s="1"/>
  <c r="Q411" i="2"/>
  <c r="O411" i="2" s="1"/>
  <c r="Q263" i="2"/>
  <c r="O263" i="2" s="1"/>
  <c r="Q296" i="2"/>
  <c r="O296" i="2" s="1"/>
  <c r="Q320" i="2"/>
  <c r="O320" i="2" s="1"/>
  <c r="Q360" i="2"/>
  <c r="O360" i="2" s="1"/>
  <c r="Q28" i="2"/>
  <c r="O28" i="2" s="1"/>
  <c r="Q36" i="2"/>
  <c r="O36" i="2" s="1"/>
  <c r="Q44" i="2"/>
  <c r="O44" i="2" s="1"/>
  <c r="Q68" i="2"/>
  <c r="O68" i="2" s="1"/>
  <c r="Q76" i="2"/>
  <c r="O76" i="2" s="1"/>
  <c r="Q84" i="2"/>
  <c r="O84" i="2" s="1"/>
  <c r="Q92" i="2"/>
  <c r="O92" i="2" s="1"/>
  <c r="Q108" i="2"/>
  <c r="O108" i="2" s="1"/>
  <c r="Q116" i="2"/>
  <c r="O116" i="2" s="1"/>
  <c r="Q124" i="2"/>
  <c r="O124" i="2" s="1"/>
  <c r="Q132" i="2"/>
  <c r="O132" i="2" s="1"/>
  <c r="Q140" i="2"/>
  <c r="O140" i="2" s="1"/>
  <c r="Q148" i="2"/>
  <c r="O148" i="2" s="1"/>
  <c r="Q156" i="2"/>
  <c r="O156" i="2" s="1"/>
  <c r="Q164" i="2"/>
  <c r="O164" i="2" s="1"/>
  <c r="Q172" i="2"/>
  <c r="O172" i="2" s="1"/>
  <c r="Q252" i="2"/>
  <c r="O252" i="2" s="1"/>
  <c r="Q260" i="2"/>
  <c r="O260" i="2" s="1"/>
  <c r="Q276" i="2"/>
  <c r="O276" i="2" s="1"/>
  <c r="Q292" i="2"/>
  <c r="O292" i="2" s="1"/>
  <c r="Q340" i="2"/>
  <c r="O340" i="2" s="1"/>
  <c r="Q372" i="2"/>
  <c r="O372" i="2" s="1"/>
  <c r="Q380" i="2"/>
  <c r="O380" i="2" s="1"/>
  <c r="Q388" i="2"/>
  <c r="O388" i="2" s="1"/>
  <c r="Q396" i="2"/>
  <c r="O396" i="2" s="1"/>
  <c r="Q404" i="2"/>
  <c r="O404" i="2" s="1"/>
  <c r="Q412" i="2"/>
  <c r="O412" i="2" s="1"/>
  <c r="Q420" i="2"/>
  <c r="O420" i="2" s="1"/>
  <c r="Q39" i="2"/>
  <c r="O39" i="2" s="1"/>
  <c r="Q55" i="2"/>
  <c r="O55" i="2" s="1"/>
  <c r="Q143" i="2"/>
  <c r="O143" i="2" s="1"/>
  <c r="Q279" i="2"/>
  <c r="O279" i="2" s="1"/>
  <c r="Q327" i="2"/>
  <c r="O327" i="2" s="1"/>
  <c r="Q351" i="2"/>
  <c r="O351" i="2" s="1"/>
  <c r="Q391" i="2"/>
  <c r="O391" i="2" s="1"/>
  <c r="Q152" i="2"/>
  <c r="O152" i="2" s="1"/>
  <c r="Q344" i="2"/>
  <c r="O344" i="2" s="1"/>
  <c r="Q392" i="2"/>
  <c r="O392" i="2" s="1"/>
  <c r="Q29" i="2"/>
  <c r="O29" i="2" s="1"/>
  <c r="Q37" i="2"/>
  <c r="O37" i="2" s="1"/>
  <c r="Q45" i="2"/>
  <c r="O45" i="2" s="1"/>
  <c r="Q61" i="2"/>
  <c r="O61" i="2" s="1"/>
  <c r="Q69" i="2"/>
  <c r="O69" i="2" s="1"/>
  <c r="Q77" i="2"/>
  <c r="O77" i="2" s="1"/>
  <c r="Q85" i="2"/>
  <c r="O85" i="2" s="1"/>
  <c r="Q93" i="2"/>
  <c r="O93" i="2" s="1"/>
  <c r="Q101" i="2"/>
  <c r="O101" i="2" s="1"/>
  <c r="Q109" i="2"/>
  <c r="O109" i="2" s="1"/>
  <c r="Q117" i="2"/>
  <c r="O117" i="2" s="1"/>
  <c r="Q125" i="2"/>
  <c r="O125" i="2" s="1"/>
  <c r="Q133" i="2"/>
  <c r="O133" i="2" s="1"/>
  <c r="Q141" i="2"/>
  <c r="O141" i="2" s="1"/>
  <c r="Q149" i="2"/>
  <c r="O149" i="2" s="1"/>
  <c r="Q157" i="2"/>
  <c r="O157" i="2" s="1"/>
  <c r="Q165" i="2"/>
  <c r="O165" i="2" s="1"/>
  <c r="Q253" i="2"/>
  <c r="O253" i="2" s="1"/>
  <c r="Q261" i="2"/>
  <c r="O261" i="2" s="1"/>
  <c r="Q285" i="2"/>
  <c r="O285" i="2" s="1"/>
  <c r="Q293" i="2"/>
  <c r="O293" i="2" s="1"/>
  <c r="Q325" i="2"/>
  <c r="O325" i="2" s="1"/>
  <c r="Q333" i="2"/>
  <c r="O333" i="2" s="1"/>
  <c r="Q341" i="2"/>
  <c r="O341" i="2" s="1"/>
  <c r="Q349" i="2"/>
  <c r="O349" i="2" s="1"/>
  <c r="Q365" i="2"/>
  <c r="O365" i="2" s="1"/>
  <c r="Q373" i="2"/>
  <c r="O373" i="2" s="1"/>
  <c r="Q397" i="2"/>
  <c r="O397" i="2" s="1"/>
  <c r="Q405" i="2"/>
  <c r="O405" i="2" s="1"/>
  <c r="Q413" i="2"/>
  <c r="O413" i="2" s="1"/>
  <c r="Q421" i="2"/>
  <c r="O421" i="2" s="1"/>
  <c r="Q63" i="2"/>
  <c r="O63" i="2" s="1"/>
  <c r="Q87" i="2"/>
  <c r="O87" i="2" s="1"/>
  <c r="Q135" i="2"/>
  <c r="O135" i="2" s="1"/>
  <c r="Q151" i="2"/>
  <c r="O151" i="2" s="1"/>
  <c r="Q415" i="2"/>
  <c r="O415" i="2" s="1"/>
  <c r="Q64" i="2"/>
  <c r="O64" i="2" s="1"/>
  <c r="Q80" i="2"/>
  <c r="O80" i="2" s="1"/>
  <c r="Q128" i="2"/>
  <c r="O128" i="2" s="1"/>
  <c r="Q328" i="2"/>
  <c r="O328" i="2" s="1"/>
  <c r="Q376" i="2"/>
  <c r="O376" i="2" s="1"/>
  <c r="Q30" i="2"/>
  <c r="O30" i="2" s="1"/>
  <c r="Q38" i="2"/>
  <c r="O38" i="2" s="1"/>
  <c r="Q54" i="2"/>
  <c r="O54" i="2" s="1"/>
  <c r="Q70" i="2"/>
  <c r="O70" i="2" s="1"/>
  <c r="Q78" i="2"/>
  <c r="O78" i="2" s="1"/>
  <c r="Q86" i="2"/>
  <c r="O86" i="2" s="1"/>
  <c r="Q102" i="2"/>
  <c r="O102" i="2" s="1"/>
  <c r="Q142" i="2"/>
  <c r="O142" i="2" s="1"/>
  <c r="Q150" i="2"/>
  <c r="O150" i="2" s="1"/>
  <c r="Q158" i="2"/>
  <c r="O158" i="2" s="1"/>
  <c r="Q174" i="2"/>
  <c r="O174" i="2" s="1"/>
  <c r="Q254" i="2"/>
  <c r="O254" i="2" s="1"/>
  <c r="Q262" i="2"/>
  <c r="O262" i="2" s="1"/>
  <c r="Q270" i="2"/>
  <c r="O270" i="2" s="1"/>
  <c r="Q286" i="2"/>
  <c r="O286" i="2" s="1"/>
  <c r="Q294" i="2"/>
  <c r="O294" i="2" s="1"/>
  <c r="Q326" i="2"/>
  <c r="O326" i="2" s="1"/>
  <c r="Q350" i="2"/>
  <c r="O350" i="2" s="1"/>
  <c r="Q358" i="2"/>
  <c r="O358" i="2" s="1"/>
  <c r="Q366" i="2"/>
  <c r="O366" i="2" s="1"/>
  <c r="Q374" i="2"/>
  <c r="O374" i="2" s="1"/>
  <c r="Q390" i="2"/>
  <c r="O390" i="2" s="1"/>
  <c r="Q398" i="2"/>
  <c r="O398" i="2" s="1"/>
  <c r="Q406" i="2"/>
  <c r="O406" i="2" s="1"/>
  <c r="Q414" i="2"/>
  <c r="O414" i="2" s="1"/>
  <c r="Q31" i="2"/>
  <c r="O31" i="2" s="1"/>
  <c r="Q95" i="2"/>
  <c r="O95" i="2" s="1"/>
  <c r="Q103" i="2"/>
  <c r="O103" i="2" s="1"/>
  <c r="Q159" i="2"/>
  <c r="O159" i="2" s="1"/>
  <c r="Q295" i="2"/>
  <c r="O295" i="2" s="1"/>
  <c r="Q335" i="2"/>
  <c r="O335" i="2" s="1"/>
  <c r="Q359" i="2"/>
  <c r="O359" i="2" s="1"/>
  <c r="Q399" i="2"/>
  <c r="O399" i="2" s="1"/>
  <c r="Q88" i="2"/>
  <c r="O88" i="2" s="1"/>
  <c r="Q256" i="2"/>
  <c r="O256" i="2" s="1"/>
  <c r="Q304" i="2"/>
  <c r="O304" i="2" s="1"/>
  <c r="Q352" i="2"/>
  <c r="O352" i="2" s="1"/>
  <c r="Q400" i="2"/>
  <c r="O400" i="2" s="1"/>
  <c r="Q33" i="2"/>
  <c r="O33" i="2" s="1"/>
  <c r="Q41" i="2"/>
  <c r="O41" i="2" s="1"/>
  <c r="Q49" i="2"/>
  <c r="O49" i="2" s="1"/>
  <c r="Q73" i="2"/>
  <c r="O73" i="2" s="1"/>
  <c r="Q81" i="2"/>
  <c r="O81" i="2" s="1"/>
  <c r="Q105" i="2"/>
  <c r="O105" i="2" s="1"/>
  <c r="Q121" i="2"/>
  <c r="O121" i="2" s="1"/>
  <c r="Q129" i="2"/>
  <c r="O129" i="2" s="1"/>
  <c r="Q145" i="2"/>
  <c r="O145" i="2" s="1"/>
  <c r="Q153" i="2"/>
  <c r="O153" i="2" s="1"/>
  <c r="Q169" i="2"/>
  <c r="O169" i="2" s="1"/>
  <c r="Q257" i="2"/>
  <c r="O257" i="2" s="1"/>
  <c r="Q265" i="2"/>
  <c r="O265" i="2" s="1"/>
  <c r="Q273" i="2"/>
  <c r="O273" i="2" s="1"/>
  <c r="Q281" i="2"/>
  <c r="O281" i="2" s="1"/>
  <c r="Q289" i="2"/>
  <c r="O289" i="2" s="1"/>
  <c r="Q297" i="2"/>
  <c r="O297" i="2" s="1"/>
  <c r="Q305" i="2"/>
  <c r="O305" i="2" s="1"/>
  <c r="Q321" i="2"/>
  <c r="O321" i="2" s="1"/>
  <c r="Q337" i="2"/>
  <c r="O337" i="2" s="1"/>
  <c r="Q345" i="2"/>
  <c r="O345" i="2" s="1"/>
  <c r="Q353" i="2"/>
  <c r="O353" i="2" s="1"/>
  <c r="Q369" i="2"/>
  <c r="O369" i="2" s="1"/>
  <c r="Q385" i="2"/>
  <c r="O385" i="2" s="1"/>
  <c r="Q393" i="2"/>
  <c r="O393" i="2" s="1"/>
  <c r="Q409" i="2"/>
  <c r="O409" i="2" s="1"/>
  <c r="Q417" i="2"/>
  <c r="O417" i="2" s="1"/>
  <c r="Q362" i="2"/>
  <c r="O362" i="2" s="1"/>
  <c r="Q394" i="2"/>
  <c r="O394" i="2" s="1"/>
  <c r="Q410" i="2"/>
  <c r="O410" i="2" s="1"/>
  <c r="Q395" i="2"/>
  <c r="O395" i="2" s="1"/>
  <c r="Q419" i="2"/>
  <c r="O419" i="2" s="1"/>
  <c r="Q255" i="2"/>
  <c r="O255" i="2" s="1"/>
  <c r="Q367" i="2"/>
  <c r="O367" i="2" s="1"/>
  <c r="Q120" i="2"/>
  <c r="O120" i="2" s="1"/>
  <c r="Q288" i="2"/>
  <c r="O288" i="2" s="1"/>
  <c r="Q336" i="2"/>
  <c r="O336" i="2" s="1"/>
  <c r="Q1793" i="2"/>
  <c r="O1793" i="2" s="1"/>
  <c r="Q1804" i="2"/>
  <c r="O1804" i="2" s="1"/>
  <c r="Q1466" i="2"/>
  <c r="O1466" i="2" s="1"/>
  <c r="Q1803" i="2"/>
  <c r="O1803" i="2" s="1"/>
  <c r="Q1805" i="2"/>
  <c r="O1805" i="2" s="1"/>
  <c r="Q1467" i="2"/>
  <c r="O1467" i="2" s="1"/>
  <c r="B27" i="37"/>
  <c r="D26" i="37"/>
  <c r="B20" i="37"/>
  <c r="D19" i="37"/>
  <c r="B26" i="37"/>
  <c r="B19" i="37"/>
  <c r="B22" i="37"/>
  <c r="D20" i="37"/>
  <c r="D25" i="37"/>
  <c r="D18" i="37"/>
  <c r="D21" i="37"/>
  <c r="D27" i="37"/>
  <c r="B21" i="37"/>
  <c r="B25" i="37"/>
  <c r="D24" i="37"/>
  <c r="B18" i="37"/>
  <c r="B24" i="37"/>
  <c r="D23" i="37"/>
  <c r="D17" i="37"/>
  <c r="B23" i="37"/>
  <c r="D22" i="37"/>
  <c r="B17" i="37"/>
  <c r="D30" i="37"/>
  <c r="B30" i="37"/>
  <c r="B29" i="37"/>
  <c r="D28" i="37"/>
  <c r="B28" i="37"/>
  <c r="D16" i="37"/>
  <c r="B16" i="37"/>
  <c r="D29" i="37"/>
  <c r="Q11" i="2"/>
  <c r="Q19" i="2"/>
  <c r="Q12" i="2"/>
  <c r="Q20" i="2"/>
  <c r="Q13" i="2"/>
  <c r="Q21" i="2"/>
  <c r="Q14" i="2"/>
  <c r="Q22" i="2"/>
  <c r="Q15" i="2"/>
  <c r="Q23" i="2"/>
  <c r="Q16" i="2"/>
  <c r="Q24" i="2"/>
  <c r="Q17" i="2"/>
  <c r="Q25" i="2"/>
  <c r="Q18" i="2"/>
  <c r="Q26" i="2"/>
  <c r="D15" i="37"/>
  <c r="B14" i="37"/>
  <c r="D37" i="37"/>
  <c r="B35" i="37"/>
  <c r="B15" i="37"/>
  <c r="B31" i="37"/>
  <c r="B32" i="37"/>
  <c r="B33" i="37"/>
  <c r="B36" i="37"/>
  <c r="D38" i="37"/>
  <c r="B34" i="37"/>
  <c r="B37" i="37"/>
  <c r="D34" i="37"/>
  <c r="D39" i="37"/>
  <c r="B38" i="37"/>
  <c r="D35" i="37"/>
  <c r="B39" i="37"/>
  <c r="D32" i="37"/>
  <c r="D14" i="37"/>
  <c r="D31" i="37"/>
  <c r="D33" i="37"/>
  <c r="D36" i="37"/>
  <c r="D12" i="37"/>
  <c r="D13"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E17" i="37" l="1"/>
  <c r="C47" i="31" s="1"/>
  <c r="E47" i="31" s="1"/>
  <c r="H47" i="31" s="1"/>
  <c r="E27" i="37"/>
  <c r="C57" i="31" s="1"/>
  <c r="E57" i="31" s="1"/>
  <c r="H57" i="31" s="1"/>
  <c r="E37" i="37"/>
  <c r="C67" i="31" s="1"/>
  <c r="E67" i="31" s="1"/>
  <c r="H67" i="31" s="1"/>
  <c r="E19" i="37"/>
  <c r="C49" i="31" s="1"/>
  <c r="E49" i="31" s="1"/>
  <c r="H49" i="31" s="1"/>
  <c r="E36" i="37"/>
  <c r="C66" i="31" s="1"/>
  <c r="E66" i="31" s="1"/>
  <c r="H66" i="31" s="1"/>
  <c r="E18" i="37"/>
  <c r="C48" i="31" s="1"/>
  <c r="E48" i="31" s="1"/>
  <c r="H48" i="31" s="1"/>
  <c r="E33" i="37"/>
  <c r="C63" i="31" s="1"/>
  <c r="E63" i="31" s="1"/>
  <c r="H63" i="31" s="1"/>
  <c r="E26" i="37"/>
  <c r="C56" i="31" s="1"/>
  <c r="E56" i="31" s="1"/>
  <c r="H56" i="31" s="1"/>
  <c r="E28" i="37"/>
  <c r="C58" i="31" s="1"/>
  <c r="E58" i="31" s="1"/>
  <c r="H58" i="31" s="1"/>
  <c r="E14" i="37"/>
  <c r="C44" i="31" s="1"/>
  <c r="E44" i="31" s="1"/>
  <c r="H44" i="31" s="1"/>
  <c r="E29" i="37"/>
  <c r="C59" i="31" s="1"/>
  <c r="E59" i="31" s="1"/>
  <c r="H59" i="31" s="1"/>
  <c r="E20" i="37"/>
  <c r="C50" i="31" s="1"/>
  <c r="E50" i="31" s="1"/>
  <c r="H50" i="31" s="1"/>
  <c r="E23" i="37"/>
  <c r="C53" i="31" s="1"/>
  <c r="E53" i="31" s="1"/>
  <c r="H53" i="31" s="1"/>
  <c r="E25" i="37"/>
  <c r="C55" i="31" s="1"/>
  <c r="E55" i="31" s="1"/>
  <c r="H55" i="31" s="1"/>
  <c r="E21" i="37"/>
  <c r="C51" i="31" s="1"/>
  <c r="E51" i="31" s="1"/>
  <c r="H51" i="31" s="1"/>
  <c r="E38" i="37"/>
  <c r="C68" i="31" s="1"/>
  <c r="E68" i="31" s="1"/>
  <c r="H68" i="31" s="1"/>
  <c r="E30" i="37"/>
  <c r="C60" i="31" s="1"/>
  <c r="E60" i="31" s="1"/>
  <c r="H60" i="31" s="1"/>
  <c r="E39" i="37"/>
  <c r="C69" i="31" s="1"/>
  <c r="E69" i="31" s="1"/>
  <c r="H69" i="31" s="1"/>
  <c r="E32" i="37"/>
  <c r="C62" i="31" s="1"/>
  <c r="E62" i="31" s="1"/>
  <c r="H62" i="31" s="1"/>
  <c r="E34" i="37"/>
  <c r="C64" i="31" s="1"/>
  <c r="E64" i="31" s="1"/>
  <c r="H64" i="31" s="1"/>
  <c r="E31" i="37"/>
  <c r="C61" i="31" s="1"/>
  <c r="E61" i="31" s="1"/>
  <c r="H61" i="31" s="1"/>
  <c r="E22" i="37"/>
  <c r="C52" i="31" s="1"/>
  <c r="E52" i="31" s="1"/>
  <c r="H52" i="31" s="1"/>
  <c r="E15" i="37"/>
  <c r="C45" i="31" s="1"/>
  <c r="E45" i="31" s="1"/>
  <c r="H45" i="31" s="1"/>
  <c r="E24" i="37"/>
  <c r="C54" i="31" s="1"/>
  <c r="E54" i="31" s="1"/>
  <c r="H54" i="31" s="1"/>
  <c r="E35" i="37"/>
  <c r="C65" i="31" s="1"/>
  <c r="E65" i="31" s="1"/>
  <c r="H65" i="31" s="1"/>
  <c r="O15" i="2"/>
  <c r="O17" i="2"/>
  <c r="O20" i="2"/>
  <c r="O19" i="2"/>
  <c r="O26" i="2"/>
  <c r="O21" i="2"/>
  <c r="O22" i="2"/>
  <c r="O18" i="2"/>
  <c r="O14" i="2"/>
  <c r="O12" i="2"/>
  <c r="O16" i="2"/>
  <c r="O24" i="2"/>
  <c r="O23" i="2"/>
  <c r="O11" i="2"/>
  <c r="J6" i="28" s="1"/>
  <c r="O25" i="2"/>
  <c r="O13" i="2"/>
  <c r="I30" i="38"/>
  <c r="I27" i="38"/>
  <c r="J27" i="38"/>
  <c r="K27" i="38"/>
  <c r="L27" i="38"/>
  <c r="M27" i="38"/>
  <c r="N27" i="38"/>
  <c r="I28" i="38"/>
  <c r="J28" i="38"/>
  <c r="K28" i="38"/>
  <c r="L28" i="38"/>
  <c r="M28" i="38"/>
  <c r="N28" i="38"/>
  <c r="I29" i="38"/>
  <c r="J29" i="38"/>
  <c r="K29" i="38"/>
  <c r="L29" i="38"/>
  <c r="M29" i="38"/>
  <c r="N29" i="38"/>
  <c r="F33" i="37" l="1"/>
  <c r="F18" i="37"/>
  <c r="F39" i="37"/>
  <c r="F35" i="37"/>
  <c r="F20" i="37"/>
  <c r="F19" i="37"/>
  <c r="F24" i="37"/>
  <c r="F30" i="37"/>
  <c r="F15" i="37"/>
  <c r="F38" i="37"/>
  <c r="F14" i="37"/>
  <c r="F34" i="37"/>
  <c r="F21" i="37"/>
  <c r="F25" i="37"/>
  <c r="F26" i="37"/>
  <c r="F27" i="37"/>
  <c r="F17" i="37"/>
  <c r="F37" i="37"/>
  <c r="F36" i="37"/>
  <c r="F29" i="37"/>
  <c r="F28" i="37"/>
  <c r="F23" i="37"/>
  <c r="F32" i="37"/>
  <c r="F31" i="37"/>
  <c r="F22" i="37"/>
  <c r="E12" i="37"/>
  <c r="C42" i="31" s="1"/>
  <c r="E42" i="31" s="1"/>
  <c r="H42" i="31" s="1"/>
  <c r="E16" i="37"/>
  <c r="C46" i="31" s="1"/>
  <c r="E46" i="31" s="1"/>
  <c r="H46" i="31" s="1"/>
  <c r="E13" i="37"/>
  <c r="C43" i="31" s="1"/>
  <c r="E43" i="31" s="1"/>
  <c r="H43" i="31" s="1"/>
  <c r="F16" i="37" l="1"/>
  <c r="C16" i="17" l="1"/>
  <c r="N33" i="18" l="1"/>
  <c r="M33" i="18"/>
  <c r="L33" i="18"/>
  <c r="K33" i="18"/>
  <c r="J33" i="18"/>
  <c r="I33" i="18"/>
  <c r="N30" i="38"/>
  <c r="M30" i="38"/>
  <c r="L30" i="38"/>
  <c r="K30" i="38"/>
  <c r="J30" i="38"/>
  <c r="J31" i="38" l="1"/>
  <c r="I31" i="38"/>
  <c r="M31" i="38"/>
  <c r="L31" i="38"/>
  <c r="I40" i="18"/>
  <c r="N40" i="18"/>
  <c r="M40" i="18"/>
  <c r="L11" i="28"/>
  <c r="L12" i="28"/>
  <c r="L13" i="28"/>
  <c r="L14" i="28"/>
  <c r="L15" i="28"/>
  <c r="L16" i="28"/>
  <c r="L17" i="28"/>
  <c r="L18" i="28"/>
  <c r="L19" i="28"/>
  <c r="L20" i="28"/>
  <c r="L21" i="28"/>
  <c r="L22" i="28"/>
  <c r="L10" i="28"/>
  <c r="N23" i="38"/>
  <c r="M23" i="38"/>
  <c r="L23" i="38"/>
  <c r="K23" i="38"/>
  <c r="J23" i="38"/>
  <c r="I23" i="38"/>
  <c r="B4" i="38"/>
  <c r="E43" i="35"/>
  <c r="F43" i="35" s="1"/>
  <c r="E44" i="35"/>
  <c r="F44" i="35" s="1"/>
  <c r="E42" i="35"/>
  <c r="F42" i="35" s="1"/>
  <c r="B4" i="37"/>
  <c r="B4" i="5"/>
  <c r="B4" i="31"/>
  <c r="N29" i="18"/>
  <c r="M29" i="18"/>
  <c r="L29" i="18"/>
  <c r="K29" i="18"/>
  <c r="J29" i="18"/>
  <c r="I29" i="18"/>
  <c r="B4" i="28"/>
  <c r="C4" i="2"/>
  <c r="B4" i="18"/>
  <c r="B4" i="17"/>
  <c r="B41" i="17"/>
  <c r="B47" i="17" s="1"/>
  <c r="B51" i="17" s="1"/>
  <c r="B52" i="17"/>
  <c r="L23" i="28" l="1"/>
  <c r="H42" i="35"/>
  <c r="F103" i="35"/>
  <c r="B12" i="37"/>
  <c r="B13" i="37"/>
  <c r="H45" i="35"/>
  <c r="H44" i="35"/>
  <c r="J15" i="37" s="1"/>
  <c r="H43" i="35"/>
  <c r="O29" i="18"/>
  <c r="B49" i="17"/>
  <c r="B50" i="17"/>
  <c r="O23" i="38"/>
  <c r="K31" i="38"/>
  <c r="J40" i="18"/>
  <c r="N31" i="38"/>
  <c r="L40" i="18"/>
  <c r="K40" i="18"/>
  <c r="J25" i="37" l="1"/>
  <c r="J41" i="37" s="1"/>
  <c r="H103" i="35"/>
  <c r="B41" i="37"/>
  <c r="E12" i="18"/>
  <c r="E15" i="18" s="1"/>
  <c r="B53" i="17"/>
  <c r="E12" i="38"/>
  <c r="E14" i="38" s="1"/>
  <c r="E16" i="38" l="1"/>
  <c r="K46" i="38" s="1"/>
  <c r="K45" i="38"/>
  <c r="F12" i="37"/>
  <c r="E18" i="18"/>
  <c r="K47" i="18" s="1"/>
  <c r="K45" i="18"/>
  <c r="E41" i="37"/>
  <c r="F13" i="37"/>
  <c r="E17" i="38"/>
  <c r="E17" i="18"/>
  <c r="F41" i="37" l="1"/>
  <c r="E18" i="38"/>
  <c r="E20" i="38" s="1"/>
  <c r="K47" i="38"/>
  <c r="E19" i="18"/>
  <c r="E21" i="18" s="1"/>
  <c r="C29" i="17" s="1"/>
  <c r="C31" i="17" s="1"/>
  <c r="C34" i="17" s="1"/>
  <c r="C21" i="17" s="1"/>
  <c r="C24" i="17" s="1"/>
  <c r="K46" i="18"/>
  <c r="K52" i="18" l="1"/>
  <c r="E21" i="38"/>
  <c r="E22" i="38" s="1"/>
  <c r="E24" i="38" s="1"/>
  <c r="E22" i="18"/>
  <c r="K48" i="38" l="1"/>
  <c r="E25" i="38"/>
  <c r="E31" i="38" s="1"/>
  <c r="E42" i="38" s="1"/>
  <c r="K61" i="38" s="1"/>
  <c r="K49" i="38"/>
  <c r="E23" i="18"/>
  <c r="E25" i="18" s="1"/>
  <c r="K48" i="18"/>
  <c r="K63" i="38" l="1"/>
  <c r="E26" i="18"/>
  <c r="E32" i="18" s="1"/>
  <c r="K49" i="18"/>
  <c r="E46" i="38"/>
  <c r="H40" i="37" s="1"/>
  <c r="H23" i="37" l="1"/>
  <c r="H14" i="37"/>
  <c r="H27" i="37"/>
  <c r="H24" i="37"/>
  <c r="H28" i="37"/>
  <c r="H35" i="37"/>
  <c r="H32" i="37"/>
  <c r="H26" i="37"/>
  <c r="H20" i="37"/>
  <c r="H15" i="37"/>
  <c r="H30" i="37"/>
  <c r="H36" i="37"/>
  <c r="H37" i="37"/>
  <c r="H38" i="37"/>
  <c r="H18" i="37"/>
  <c r="H19" i="37"/>
  <c r="H34" i="37"/>
  <c r="H33" i="37"/>
  <c r="H21" i="37"/>
  <c r="H25" i="37"/>
  <c r="H29" i="37"/>
  <c r="H39" i="37"/>
  <c r="H22" i="37"/>
  <c r="H17" i="37"/>
  <c r="H31" i="37"/>
  <c r="H16" i="37"/>
  <c r="H12" i="37"/>
  <c r="H13" i="37"/>
  <c r="F34" i="38"/>
  <c r="F35" i="38"/>
  <c r="F36" i="38"/>
  <c r="F37" i="38"/>
  <c r="F38" i="38"/>
  <c r="F39" i="38"/>
  <c r="F40" i="38"/>
  <c r="E48" i="38"/>
  <c r="K65" i="38" s="1"/>
  <c r="F33" i="38"/>
  <c r="E52" i="38"/>
  <c r="F18" i="38"/>
  <c r="F44" i="38"/>
  <c r="F25" i="38"/>
  <c r="E50" i="38"/>
  <c r="F22" i="38"/>
  <c r="F31" i="38"/>
  <c r="F42" i="38"/>
  <c r="E43" i="18"/>
  <c r="K61" i="18" s="1"/>
  <c r="K63" i="18" s="1"/>
  <c r="H41" i="37" l="1"/>
  <c r="K69" i="38"/>
  <c r="K67" i="38"/>
  <c r="F46" i="38"/>
  <c r="E47" i="18"/>
  <c r="G40" i="37" s="1"/>
  <c r="K40" i="37" s="1"/>
  <c r="L40" i="37" s="1"/>
  <c r="I19" i="37" l="1"/>
  <c r="I30" i="37"/>
  <c r="I23" i="37"/>
  <c r="I39" i="37"/>
  <c r="I17" i="37"/>
  <c r="I20" i="37"/>
  <c r="I36" i="37"/>
  <c r="I24" i="37"/>
  <c r="I25" i="37"/>
  <c r="I34" i="37"/>
  <c r="I21" i="37"/>
  <c r="I14" i="37"/>
  <c r="I16" i="37"/>
  <c r="I18" i="37"/>
  <c r="G21" i="37"/>
  <c r="G19" i="37"/>
  <c r="G35" i="37"/>
  <c r="G33" i="37"/>
  <c r="G15" i="37"/>
  <c r="G32" i="37"/>
  <c r="G14" i="37"/>
  <c r="G17" i="37"/>
  <c r="G30" i="37"/>
  <c r="G29" i="37"/>
  <c r="G24" i="37"/>
  <c r="G22" i="37"/>
  <c r="G31" i="37"/>
  <c r="G34" i="37"/>
  <c r="G27" i="37"/>
  <c r="G37" i="37"/>
  <c r="G18" i="37"/>
  <c r="G38" i="37"/>
  <c r="G25" i="37"/>
  <c r="G23" i="37"/>
  <c r="G20" i="37"/>
  <c r="G26" i="37"/>
  <c r="G36" i="37"/>
  <c r="G39" i="37"/>
  <c r="G28" i="37"/>
  <c r="G13" i="37"/>
  <c r="G12" i="37"/>
  <c r="G16" i="37"/>
  <c r="E49" i="18"/>
  <c r="F35" i="18"/>
  <c r="F36" i="18"/>
  <c r="F37" i="18"/>
  <c r="F38" i="18"/>
  <c r="F39" i="18"/>
  <c r="F40" i="18"/>
  <c r="F41" i="18"/>
  <c r="F34" i="18"/>
  <c r="F42" i="18"/>
  <c r="E51" i="18"/>
  <c r="F45" i="18"/>
  <c r="F19" i="18"/>
  <c r="F23" i="18"/>
  <c r="F26" i="18"/>
  <c r="E53" i="18"/>
  <c r="F32" i="18"/>
  <c r="F43" i="18"/>
  <c r="K21" i="37" l="1"/>
  <c r="L21" i="37" s="1"/>
  <c r="K36" i="37"/>
  <c r="L36" i="37" s="1"/>
  <c r="K19" i="37"/>
  <c r="L19" i="37" s="1"/>
  <c r="K20" i="37"/>
  <c r="L20" i="37" s="1"/>
  <c r="K23" i="37"/>
  <c r="L23" i="37" s="1"/>
  <c r="K34" i="37"/>
  <c r="L34" i="37" s="1"/>
  <c r="K24" i="37"/>
  <c r="L24" i="37" s="1"/>
  <c r="K18" i="37"/>
  <c r="L18" i="37" s="1"/>
  <c r="K30" i="37"/>
  <c r="L30" i="37" s="1"/>
  <c r="K39" i="37"/>
  <c r="L39" i="37" s="1"/>
  <c r="K16" i="37"/>
  <c r="L16" i="37" s="1"/>
  <c r="G41" i="37"/>
  <c r="K14" i="37"/>
  <c r="L14" i="37" s="1"/>
  <c r="K25" i="37"/>
  <c r="L25" i="37" s="1"/>
  <c r="K17" i="37"/>
  <c r="L17" i="37" s="1"/>
  <c r="I26" i="37"/>
  <c r="K26" i="37" s="1"/>
  <c r="I32" i="37"/>
  <c r="K32" i="37" s="1"/>
  <c r="I33" i="37"/>
  <c r="K33" i="37" s="1"/>
  <c r="H11" i="31"/>
  <c r="I31" i="37"/>
  <c r="K31" i="37" s="1"/>
  <c r="I15" i="37"/>
  <c r="K15" i="37" s="1"/>
  <c r="I29" i="37"/>
  <c r="K29" i="37" s="1"/>
  <c r="I28" i="37"/>
  <c r="K28" i="37" s="1"/>
  <c r="I27" i="37"/>
  <c r="K27" i="37" s="1"/>
  <c r="I13" i="37"/>
  <c r="K13" i="37" s="1"/>
  <c r="I38" i="37"/>
  <c r="K38" i="37" s="1"/>
  <c r="K69" i="18"/>
  <c r="K67" i="18"/>
  <c r="K65" i="18"/>
  <c r="F47" i="18"/>
  <c r="I12" i="37" l="1"/>
  <c r="K12" i="37" s="1"/>
  <c r="L12" i="37" s="1"/>
  <c r="H70" i="31"/>
  <c r="L28" i="37"/>
  <c r="L32" i="37"/>
  <c r="L26" i="37"/>
  <c r="L15" i="37"/>
  <c r="L29" i="37"/>
  <c r="L13" i="37"/>
  <c r="L27" i="37"/>
  <c r="L33" i="37"/>
  <c r="I22" i="37"/>
  <c r="L31" i="37"/>
  <c r="I35" i="37"/>
  <c r="K35" i="37" s="1"/>
  <c r="I37" i="37"/>
  <c r="L38" i="37"/>
  <c r="K37" i="37" l="1"/>
  <c r="L37" i="37" s="1"/>
  <c r="K22" i="37"/>
  <c r="L22" i="37" s="1"/>
  <c r="I41" i="37"/>
  <c r="L35" i="37"/>
  <c r="L41" i="37" l="1"/>
  <c r="K41" i="37"/>
  <c r="N1" i="37" s="1"/>
  <c r="N2" i="37" l="1"/>
  <c r="N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tc={6C07E712-BB6A-4B2C-A931-423DC663FEF4}</author>
    <author>tc={D9E41446-7808-425A-B91B-01CDC2980FC8}</author>
  </authors>
  <commentList>
    <comment ref="Q177" authorId="0" shapeId="0" xr:uid="{6C07E712-BB6A-4B2C-A931-423DC663FEF4}">
      <text>
        <t>[Opmerkingenthread]
U kunt deze opmerkingenthread lezen in uw versie van Excel. Eventuele wijzigingen aan de thread gaan echter verloren als het bestand wordt geopend in een nieuwere versie van Excel. Meer informatie: https://go.microsoft.com/fwlink/?linkid=870924
Opmerking:
    Formule aanpassen zodat er geen foutmelding komt</t>
      </text>
    </comment>
    <comment ref="I180" authorId="1" shapeId="0" xr:uid="{D9E41446-7808-425A-B91B-01CDC2980FC8}">
      <text>
        <t>[Opmerkingenthread]
U kunt deze opmerkingenthread lezen in uw versie van Excel. Eventuele wijzigingen aan de thread gaan echter verloren als het bestand wordt geopend in een nieuwere versie van Excel. Meer informatie: https://go.microsoft.com/fwlink/?linkid=870924
Opmerking:
    Categorieen aanpassen als het niet in onderhoud is</t>
      </text>
    </comment>
  </commentList>
</comments>
</file>

<file path=xl/sharedStrings.xml><?xml version="1.0" encoding="utf-8"?>
<sst xmlns="http://schemas.openxmlformats.org/spreadsheetml/2006/main" count="15349" uniqueCount="1746">
  <si>
    <t>Premie Ouderdomspensioen (OP)</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</si>
  <si>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</si>
  <si>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</si>
  <si>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</si>
  <si>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</si>
  <si>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</si>
  <si>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</si>
  <si>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</si>
  <si>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</si>
  <si>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</si>
  <si>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</si>
  <si>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</si>
  <si>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</si>
  <si>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</si>
  <si>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</si>
  <si>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</si>
  <si>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</si>
  <si>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</si>
  <si>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</si>
  <si>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</si>
  <si>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</si>
  <si>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</si>
  <si>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</si>
  <si>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</si>
  <si>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</si>
  <si>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</si>
  <si>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</si>
  <si>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</si>
  <si>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</si>
  <si>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</si>
  <si>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</si>
  <si>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</si>
  <si>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</si>
  <si>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</si>
  <si>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</si>
  <si>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</si>
  <si>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</si>
  <si>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</si>
  <si>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</si>
  <si>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</si>
  <si>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</si>
  <si>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</si>
  <si>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</si>
  <si>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</si>
  <si>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</si>
  <si>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</si>
  <si>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</si>
  <si>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</si>
  <si>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</si>
  <si>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</si>
  <si>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</si>
  <si>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</si>
  <si>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</si>
  <si>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</si>
  <si>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</si>
  <si>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</si>
  <si>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</si>
  <si>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</si>
  <si>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</si>
  <si>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</si>
  <si>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</si>
  <si>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</si>
  <si>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</si>
  <si>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</si>
  <si>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</si>
  <si>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</si>
  <si>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</si>
  <si>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</si>
  <si>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</si>
  <si>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</si>
  <si>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</si>
  <si>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</si>
  <si>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</si>
  <si>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</si>
  <si>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</si>
  <si>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</si>
  <si>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</si>
  <si>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</si>
  <si>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</si>
  <si>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</si>
  <si>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</si>
  <si>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</si>
  <si>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</si>
  <si>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</si>
  <si>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</si>
  <si>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</si>
  <si>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</si>
  <si>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</si>
  <si>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</si>
  <si>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</si>
  <si>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Kelder</t>
  </si>
  <si>
    <t>Locatie</t>
  </si>
  <si>
    <t>frequentie per jaar</t>
  </si>
  <si>
    <t>Kosten per beurt</t>
  </si>
  <si>
    <t>Adres</t>
  </si>
  <si>
    <t>Frequentie van uitvoering (per jaar):</t>
  </si>
  <si>
    <t>VSR Code</t>
  </si>
  <si>
    <t>Freq</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</si>
  <si>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</si>
  <si>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</si>
  <si>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</si>
  <si>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</si>
  <si>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</si>
  <si>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</si>
  <si>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</si>
  <si>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</si>
  <si>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</si>
  <si>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</si>
  <si>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</si>
  <si>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</si>
  <si>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</si>
  <si>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</si>
  <si>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</si>
  <si>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</si>
  <si>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</si>
  <si>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</si>
  <si>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</si>
  <si>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</si>
  <si>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</si>
  <si>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</si>
  <si>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</si>
  <si>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</si>
  <si>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</si>
  <si>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</si>
  <si>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</si>
  <si>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</si>
  <si>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</si>
  <si>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</si>
  <si>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Aantal m2</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</si>
  <si>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</si>
  <si>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</si>
  <si>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</si>
  <si>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</si>
  <si>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</si>
  <si>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</si>
  <si>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</si>
  <si>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</si>
  <si>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</si>
  <si>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</si>
  <si>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</si>
  <si>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</si>
  <si>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</si>
  <si>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</si>
  <si>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</si>
  <si>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</si>
  <si>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</si>
  <si>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</si>
  <si>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</si>
  <si>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</si>
  <si>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</si>
  <si>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</si>
  <si>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</si>
  <si>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</si>
  <si>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</si>
  <si>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</si>
  <si>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</si>
  <si>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</si>
  <si>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</si>
  <si>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</si>
  <si>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</si>
  <si>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t>Naam dienstverlener</t>
  </si>
  <si>
    <t>Let op -/- bedrag</t>
  </si>
  <si>
    <t>Bijzonderheden / opmerkingen</t>
  </si>
  <si>
    <t>Sportzaal</t>
  </si>
  <si>
    <t>Gemiddeld tarief  ma t/m vr</t>
  </si>
  <si>
    <t>Tariefopbouw toezicht</t>
  </si>
  <si>
    <t>Tariefopbouw schoonmaak</t>
  </si>
  <si>
    <t>Gemiddeld tarief ma t/m vr</t>
  </si>
  <si>
    <t>RAS premie</t>
  </si>
  <si>
    <t>Frequentie verklaring</t>
  </si>
  <si>
    <t>1 x per maand</t>
  </si>
  <si>
    <t>1 x per week (52 weken)</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</si>
  <si>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</si>
  <si>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</si>
  <si>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</si>
  <si>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</si>
  <si>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</si>
  <si>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</si>
  <si>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</si>
  <si>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</si>
  <si>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</si>
  <si>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Toezicht percentage</t>
  </si>
  <si>
    <t>per prod. Uur</t>
  </si>
  <si>
    <t>Hoogste frequentie ma t/m vr</t>
  </si>
  <si>
    <t>Totaal frequentie</t>
  </si>
  <si>
    <t>Locatie factor</t>
  </si>
  <si>
    <t>Voorcalculatie</t>
  </si>
  <si>
    <t>MAXIMALE BOVENGRENS PLAFONDBEDRAG INSCHRIJVINGSBEDRAG</t>
  </si>
  <si>
    <t>MAXIMALE ONDERGRENS INSCHRIJVINGSBEDRAG</t>
  </si>
  <si>
    <t xml:space="preserve">Kosten toezicht per jaar ma t/m vr </t>
  </si>
  <si>
    <t>Lino-/marmoleum re-coaten</t>
  </si>
  <si>
    <t>Lino-/marmoleum top-coaten</t>
  </si>
  <si>
    <t>Trappenhuis</t>
  </si>
  <si>
    <t>Lift</t>
  </si>
  <si>
    <t>Tarief componenten samenvatting</t>
  </si>
  <si>
    <t>Versie</t>
  </si>
  <si>
    <t>Aanbesteding</t>
  </si>
  <si>
    <t>nvt</t>
  </si>
  <si>
    <t>Suppletiekosten toeslag</t>
  </si>
  <si>
    <t>CAO gebonden kosten</t>
  </si>
  <si>
    <t>Soort</t>
  </si>
  <si>
    <t>Productie uren ma t/m vr</t>
  </si>
  <si>
    <r>
      <t>Kosten per m</t>
    </r>
    <r>
      <rPr>
        <b/>
        <vertAlign val="superscript"/>
        <sz val="10"/>
        <color theme="0"/>
        <rFont val="Arial Black"/>
        <family val="2"/>
      </rPr>
      <t>2</t>
    </r>
  </si>
  <si>
    <t>Uurlonen 1 juli 2024</t>
  </si>
  <si>
    <t>Atlantis</t>
  </si>
  <si>
    <t>De Catamaran B</t>
  </si>
  <si>
    <t>De Catamaran B Fagelstraat 85</t>
  </si>
  <si>
    <t xml:space="preserve">De Odyssee </t>
  </si>
  <si>
    <t>Dr. Rijk Kramer Nassaukade</t>
  </si>
  <si>
    <t>Dr. Rijk Kramer V. Oldenbarneveldstraat</t>
  </si>
  <si>
    <t>Dr.J.Th. de Visser</t>
  </si>
  <si>
    <t xml:space="preserve">Ichthus </t>
  </si>
  <si>
    <t>Noorderhof</t>
  </si>
  <si>
    <t>Oranje Nassau Varenweg</t>
  </si>
  <si>
    <t xml:space="preserve">Pro Rege </t>
  </si>
  <si>
    <t>IKC Het Talent Gym</t>
  </si>
  <si>
    <t>IKC Het Talent</t>
  </si>
  <si>
    <t xml:space="preserve">Timotheus </t>
  </si>
  <si>
    <t>Instituut Schreuder</t>
  </si>
  <si>
    <t>De Bonkelaar</t>
  </si>
  <si>
    <t xml:space="preserve">De Capelle </t>
  </si>
  <si>
    <t>De Driemaster</t>
  </si>
  <si>
    <t>De Vijfsterren MFG Gemeenschappelijk</t>
  </si>
  <si>
    <t>De Vijfsterren MFG School</t>
  </si>
  <si>
    <t>De Vijfsterren MFG DEF</t>
  </si>
  <si>
    <t>De Vijfsterren MFG Fysiotherapie</t>
  </si>
  <si>
    <t>De Vijfsterren MFG Gymzaal</t>
  </si>
  <si>
    <t>De Nieuwe Kring</t>
  </si>
  <si>
    <t>De Neptunus</t>
  </si>
  <si>
    <t>De Rivieren</t>
  </si>
  <si>
    <t>De Poseidon hoofdgebouw</t>
  </si>
  <si>
    <t>Frankendael Hogeweg</t>
  </si>
  <si>
    <t>Rivieren von Liebigweg</t>
  </si>
  <si>
    <t>IKC Frankendael</t>
  </si>
  <si>
    <t>Kinderboom</t>
  </si>
  <si>
    <t>De Roos</t>
  </si>
  <si>
    <t>AMOS</t>
  </si>
  <si>
    <t>Administratieveruimte</t>
  </si>
  <si>
    <t>Gemeenschappelijke ruimte</t>
  </si>
  <si>
    <t>Gymzaal</t>
  </si>
  <si>
    <t>Leslokaal bovenbouw (groep 4-8)</t>
  </si>
  <si>
    <t>Leslokaal onderbouw (groep 1-3)</t>
  </si>
  <si>
    <t>Pantry</t>
  </si>
  <si>
    <t>Peuterspeelzaal</t>
  </si>
  <si>
    <t>Sanitaire ruimte</t>
  </si>
  <si>
    <t>Speellokaal</t>
  </si>
  <si>
    <t>Verkeersruimte</t>
  </si>
  <si>
    <t>Niet van toepassing</t>
  </si>
  <si>
    <t>Nassaukade 124 1052 EC</t>
  </si>
  <si>
    <t>tussenverd</t>
  </si>
  <si>
    <t>T.01</t>
  </si>
  <si>
    <t xml:space="preserve">trap </t>
  </si>
  <si>
    <t>tapijt</t>
  </si>
  <si>
    <t>T.02</t>
  </si>
  <si>
    <t>gang</t>
  </si>
  <si>
    <t>marmoleum</t>
  </si>
  <si>
    <t>T.03</t>
  </si>
  <si>
    <t>vide</t>
  </si>
  <si>
    <t>nio</t>
  </si>
  <si>
    <t>T.04</t>
  </si>
  <si>
    <t>T.05</t>
  </si>
  <si>
    <t>T.06</t>
  </si>
  <si>
    <t>toilet</t>
  </si>
  <si>
    <t>tegel</t>
  </si>
  <si>
    <t>T.07</t>
  </si>
  <si>
    <t>directiekamer</t>
  </si>
  <si>
    <t>T.08</t>
  </si>
  <si>
    <t>personeelsruimte</t>
  </si>
  <si>
    <t>T.09</t>
  </si>
  <si>
    <t>T.10</t>
  </si>
  <si>
    <t>berging</t>
  </si>
  <si>
    <t>T.11</t>
  </si>
  <si>
    <t>T.12</t>
  </si>
  <si>
    <t>T.13</t>
  </si>
  <si>
    <t>T.14</t>
  </si>
  <si>
    <t>T.15</t>
  </si>
  <si>
    <t>T.16</t>
  </si>
  <si>
    <t>T.17</t>
  </si>
  <si>
    <t>T.18</t>
  </si>
  <si>
    <t>cv-ruimte</t>
  </si>
  <si>
    <t>T.19</t>
  </si>
  <si>
    <t>T.20</t>
  </si>
  <si>
    <t>steen</t>
  </si>
  <si>
    <t>Bg</t>
  </si>
  <si>
    <t>hoofdentree</t>
  </si>
  <si>
    <t>trap</t>
  </si>
  <si>
    <t>leslokaal</t>
  </si>
  <si>
    <t>leslokaal onderbouw (groep 1-3)</t>
  </si>
  <si>
    <t>kast</t>
  </si>
  <si>
    <t>speellokaal</t>
  </si>
  <si>
    <t>buitenberging</t>
  </si>
  <si>
    <t>meterkast</t>
  </si>
  <si>
    <t>1e</t>
  </si>
  <si>
    <t>leslokaal bovenbouw (groep 4-8)</t>
  </si>
  <si>
    <t>-</t>
  </si>
  <si>
    <t>2e</t>
  </si>
  <si>
    <t>handv. Lokaal</t>
  </si>
  <si>
    <t>Van Oldebarneveldstraat 42 1052 KC</t>
  </si>
  <si>
    <t>bg nieuw</t>
  </si>
  <si>
    <t>0.01</t>
  </si>
  <si>
    <t>leslokaal onderbouw</t>
  </si>
  <si>
    <t>linoleum</t>
  </si>
  <si>
    <t>0.02</t>
  </si>
  <si>
    <t>0.03</t>
  </si>
  <si>
    <t>0.04</t>
  </si>
  <si>
    <t>0.05</t>
  </si>
  <si>
    <t>Podium</t>
  </si>
  <si>
    <t>0.06</t>
  </si>
  <si>
    <t>IB/RT ruimte</t>
  </si>
  <si>
    <t>0.07</t>
  </si>
  <si>
    <t>concierge</t>
  </si>
  <si>
    <t>0.08</t>
  </si>
  <si>
    <t>0.09</t>
  </si>
  <si>
    <t>toilet onderbouw</t>
  </si>
  <si>
    <t>0.10</t>
  </si>
  <si>
    <t>gemeenschappelijke ruimte</t>
  </si>
  <si>
    <t>0.11</t>
  </si>
  <si>
    <t>pantry/berging</t>
  </si>
  <si>
    <t>0.12</t>
  </si>
  <si>
    <t>bordes/gang</t>
  </si>
  <si>
    <t>0.13</t>
  </si>
  <si>
    <t>0.14</t>
  </si>
  <si>
    <t>0.15</t>
  </si>
  <si>
    <t>entree</t>
  </si>
  <si>
    <t>0.16</t>
  </si>
  <si>
    <t>miva toilet</t>
  </si>
  <si>
    <t>0.17</t>
  </si>
  <si>
    <t>trap 1 bestaand</t>
  </si>
  <si>
    <t>trap nieuw</t>
  </si>
  <si>
    <t>lift</t>
  </si>
  <si>
    <t>tussenverd.nieuw</t>
  </si>
  <si>
    <t>1.01</t>
  </si>
  <si>
    <t>1.02</t>
  </si>
  <si>
    <t>toilet personeel</t>
  </si>
  <si>
    <t>1.03</t>
  </si>
  <si>
    <t>Opslag/repro/server</t>
  </si>
  <si>
    <t>1.04</t>
  </si>
  <si>
    <t>1e nieuw</t>
  </si>
  <si>
    <t>1.05</t>
  </si>
  <si>
    <t>leslokaal bovenbouw</t>
  </si>
  <si>
    <t>1.06</t>
  </si>
  <si>
    <t>1.07</t>
  </si>
  <si>
    <t>1.08</t>
  </si>
  <si>
    <t>1.09</t>
  </si>
  <si>
    <t>1.10</t>
  </si>
  <si>
    <t>1.11</t>
  </si>
  <si>
    <t>1.12</t>
  </si>
  <si>
    <t>studiehoek</t>
  </si>
  <si>
    <t>1.13</t>
  </si>
  <si>
    <t>1.14</t>
  </si>
  <si>
    <t>werkruimte/berging</t>
  </si>
  <si>
    <t>1.15</t>
  </si>
  <si>
    <t>toilet bovenbouw</t>
  </si>
  <si>
    <t>1.16</t>
  </si>
  <si>
    <t>zithoek</t>
  </si>
  <si>
    <t>trap 1 nieuw</t>
  </si>
  <si>
    <t xml:space="preserve">trap 2 nieuw </t>
  </si>
  <si>
    <t>trap 3 nieuw</t>
  </si>
  <si>
    <t>2e nieuw</t>
  </si>
  <si>
    <t>2.01</t>
  </si>
  <si>
    <t>Techniek</t>
  </si>
  <si>
    <t>2.02</t>
  </si>
  <si>
    <t>opslag</t>
  </si>
  <si>
    <t>2.03</t>
  </si>
  <si>
    <t>2.04</t>
  </si>
  <si>
    <t>2.05</t>
  </si>
  <si>
    <t>administratie ruimte</t>
  </si>
  <si>
    <t>2.06</t>
  </si>
  <si>
    <t>vergaderruimte</t>
  </si>
  <si>
    <t>2.07</t>
  </si>
  <si>
    <t>toiletten personeel</t>
  </si>
  <si>
    <t>2.08</t>
  </si>
  <si>
    <t>handvaardigheidlokaal</t>
  </si>
  <si>
    <t>2.09</t>
  </si>
  <si>
    <t>werkplek/berging</t>
  </si>
  <si>
    <t>2.10</t>
  </si>
  <si>
    <t>omloop/gang</t>
  </si>
  <si>
    <t>2.11</t>
  </si>
  <si>
    <t>2.12</t>
  </si>
  <si>
    <t>techniek</t>
  </si>
  <si>
    <t>Varenweg 2, Amsterdam</t>
  </si>
  <si>
    <t>Entree inclusief gang</t>
  </si>
  <si>
    <t xml:space="preserve">Teamkamer </t>
  </si>
  <si>
    <t>Lokaal</t>
  </si>
  <si>
    <t>HaVa lokaal</t>
  </si>
  <si>
    <t>Speelhoek</t>
  </si>
  <si>
    <t>Portaal</t>
  </si>
  <si>
    <t>Gang</t>
  </si>
  <si>
    <t xml:space="preserve">Toiletten  </t>
  </si>
  <si>
    <t>Toiletten</t>
  </si>
  <si>
    <t>Berging</t>
  </si>
  <si>
    <t>MiVa-toilet</t>
  </si>
  <si>
    <t>Directie kantoor</t>
  </si>
  <si>
    <t>Administratie kantoor</t>
  </si>
  <si>
    <t>Spreekkamer</t>
  </si>
  <si>
    <t>Gang/hal</t>
  </si>
  <si>
    <t>Columbusplein 34 1057 VB</t>
  </si>
  <si>
    <t>leslokaal/Partou</t>
  </si>
  <si>
    <t>meterkast electra</t>
  </si>
  <si>
    <t>pvc</t>
  </si>
  <si>
    <t>kast/ groepenkast</t>
  </si>
  <si>
    <t>toilet/Partou</t>
  </si>
  <si>
    <t>peuterspeelzaal/ Partou</t>
  </si>
  <si>
    <t>toilet leerkrachten</t>
  </si>
  <si>
    <t>werkkast</t>
  </si>
  <si>
    <t>Souterrain</t>
  </si>
  <si>
    <t>s.01</t>
  </si>
  <si>
    <t>s.02</t>
  </si>
  <si>
    <t>congierge/ administratie</t>
  </si>
  <si>
    <t>magazijn</t>
  </si>
  <si>
    <t>kluis</t>
  </si>
  <si>
    <t>individuele leerruimte</t>
  </si>
  <si>
    <t>verkeersruimte</t>
  </si>
  <si>
    <t>personeel</t>
  </si>
  <si>
    <t>directie</t>
  </si>
  <si>
    <t>groepenkast ICT</t>
  </si>
  <si>
    <t>computer</t>
  </si>
  <si>
    <t>handenarbeid</t>
  </si>
  <si>
    <t>bg</t>
  </si>
  <si>
    <t>gymzaal</t>
  </si>
  <si>
    <t>sportvloer</t>
  </si>
  <si>
    <t>douch</t>
  </si>
  <si>
    <t>Louis Davidsstraat 101 1068 SJ</t>
  </si>
  <si>
    <t>S0.01</t>
  </si>
  <si>
    <t>tochtsluis</t>
  </si>
  <si>
    <t>gietvloer</t>
  </si>
  <si>
    <t>S0.02</t>
  </si>
  <si>
    <t>S0.03</t>
  </si>
  <si>
    <t>keuken</t>
  </si>
  <si>
    <t>S0.04</t>
  </si>
  <si>
    <t>gemeenschappelijkeruimte</t>
  </si>
  <si>
    <t>S0.05</t>
  </si>
  <si>
    <t>liftportaal/trap</t>
  </si>
  <si>
    <t>S0.06</t>
  </si>
  <si>
    <t>vast podium</t>
  </si>
  <si>
    <t>S0.07</t>
  </si>
  <si>
    <t>opkomstruimte</t>
  </si>
  <si>
    <t>S0.08</t>
  </si>
  <si>
    <t>magazijn stoelen</t>
  </si>
  <si>
    <t>S0.09</t>
  </si>
  <si>
    <t>S0.10</t>
  </si>
  <si>
    <t>gievloer</t>
  </si>
  <si>
    <t>S0.11</t>
  </si>
  <si>
    <t>S0.12</t>
  </si>
  <si>
    <t>S0.13</t>
  </si>
  <si>
    <t>leslokaal + entresol</t>
  </si>
  <si>
    <t>S0.14</t>
  </si>
  <si>
    <t>S0.15</t>
  </si>
  <si>
    <t>S0.16</t>
  </si>
  <si>
    <t>S0.17</t>
  </si>
  <si>
    <t>S0.18</t>
  </si>
  <si>
    <t>technische ruimte</t>
  </si>
  <si>
    <t>S0.19</t>
  </si>
  <si>
    <t>leermiddelen/berging</t>
  </si>
  <si>
    <t>S0.20</t>
  </si>
  <si>
    <t>S0.21</t>
  </si>
  <si>
    <t>S0.22</t>
  </si>
  <si>
    <t>S0.23</t>
  </si>
  <si>
    <t>S0.24</t>
  </si>
  <si>
    <t>S0.25</t>
  </si>
  <si>
    <t>S0.26</t>
  </si>
  <si>
    <t>S0.27</t>
  </si>
  <si>
    <t>S0.28</t>
  </si>
  <si>
    <t>S0.29</t>
  </si>
  <si>
    <t>entree/gang</t>
  </si>
  <si>
    <t>S0.30</t>
  </si>
  <si>
    <t>S0.31</t>
  </si>
  <si>
    <t>S0.32</t>
  </si>
  <si>
    <t>S0.33</t>
  </si>
  <si>
    <t>S0.34</t>
  </si>
  <si>
    <t>S0.35</t>
  </si>
  <si>
    <t>S0.36</t>
  </si>
  <si>
    <t>S0.37</t>
  </si>
  <si>
    <t>peuterspeelzaal</t>
  </si>
  <si>
    <t>S0.38</t>
  </si>
  <si>
    <t>S0.39</t>
  </si>
  <si>
    <t>pantry/verschoonruimte</t>
  </si>
  <si>
    <t>S1.01</t>
  </si>
  <si>
    <t>lifthal</t>
  </si>
  <si>
    <t>S1.02</t>
  </si>
  <si>
    <t>S1.03</t>
  </si>
  <si>
    <t>administratie</t>
  </si>
  <si>
    <t>S1.04</t>
  </si>
  <si>
    <t>S1.05</t>
  </si>
  <si>
    <t>S1.06</t>
  </si>
  <si>
    <t>spreekkamer</t>
  </si>
  <si>
    <t>S1.07</t>
  </si>
  <si>
    <t>directeur</t>
  </si>
  <si>
    <t>S1.08</t>
  </si>
  <si>
    <t>kantoor</t>
  </si>
  <si>
    <t>S1.09</t>
  </si>
  <si>
    <t>S1.10</t>
  </si>
  <si>
    <t>G0.18A</t>
  </si>
  <si>
    <t>G0.18B</t>
  </si>
  <si>
    <t>G0.18C</t>
  </si>
  <si>
    <t>containers</t>
  </si>
  <si>
    <t>G0.18D</t>
  </si>
  <si>
    <t>fietsenberging personeel</t>
  </si>
  <si>
    <t>S3.01</t>
  </si>
  <si>
    <t>S3.02</t>
  </si>
  <si>
    <t>S3.03</t>
  </si>
  <si>
    <t>S3.04</t>
  </si>
  <si>
    <t>S3.05</t>
  </si>
  <si>
    <t>S3.06</t>
  </si>
  <si>
    <t>S3.07a</t>
  </si>
  <si>
    <t>S3.07b</t>
  </si>
  <si>
    <t>S3.08</t>
  </si>
  <si>
    <t>S3.09</t>
  </si>
  <si>
    <t>S3.10</t>
  </si>
  <si>
    <t>S3.11</t>
  </si>
  <si>
    <t>S3.12</t>
  </si>
  <si>
    <t>S3.13</t>
  </si>
  <si>
    <t>S3.14</t>
  </si>
  <si>
    <t>S3.15</t>
  </si>
  <si>
    <t>S3.16</t>
  </si>
  <si>
    <t>gang/garderobe</t>
  </si>
  <si>
    <t>S3.17</t>
  </si>
  <si>
    <t>S4.01</t>
  </si>
  <si>
    <t>S4.02</t>
  </si>
  <si>
    <t>ICT/server</t>
  </si>
  <si>
    <t>S4.03</t>
  </si>
  <si>
    <t>S4.04</t>
  </si>
  <si>
    <t>S4.05</t>
  </si>
  <si>
    <t>S4.06</t>
  </si>
  <si>
    <t>S4.07</t>
  </si>
  <si>
    <t>loopbrug</t>
  </si>
  <si>
    <t>S4.08</t>
  </si>
  <si>
    <t>S4.09</t>
  </si>
  <si>
    <t>S4.10</t>
  </si>
  <si>
    <t>S4.11</t>
  </si>
  <si>
    <t>S4.12</t>
  </si>
  <si>
    <t>S4.13</t>
  </si>
  <si>
    <t>S4.14</t>
  </si>
  <si>
    <t>S4.15</t>
  </si>
  <si>
    <t>S4.16</t>
  </si>
  <si>
    <t>S4.17</t>
  </si>
  <si>
    <t>S4.18</t>
  </si>
  <si>
    <t>Jan de Louterstraat 90 1063 KX</t>
  </si>
  <si>
    <t>entreehal</t>
  </si>
  <si>
    <t>schoonloopmat</t>
  </si>
  <si>
    <t>rubber</t>
  </si>
  <si>
    <t>centraal magazijn</t>
  </si>
  <si>
    <t>beton</t>
  </si>
  <si>
    <t>speellokaal berging</t>
  </si>
  <si>
    <t>vlak elastische sportvloer</t>
  </si>
  <si>
    <t>ondersteuning lokaal</t>
  </si>
  <si>
    <t>opslag en oplaad laptopkar</t>
  </si>
  <si>
    <t>VVE berging</t>
  </si>
  <si>
    <t>VVE kantoor</t>
  </si>
  <si>
    <t>VVE toilet</t>
  </si>
  <si>
    <t>VVE lokaal</t>
  </si>
  <si>
    <t>Leslokaal groep 1/2</t>
  </si>
  <si>
    <t>toiletten</t>
  </si>
  <si>
    <t>centrale hal</t>
  </si>
  <si>
    <t>toilettten</t>
  </si>
  <si>
    <t>IB</t>
  </si>
  <si>
    <t>werkplekken</t>
  </si>
  <si>
    <t>lerarenkamer</t>
  </si>
  <si>
    <t>overleg</t>
  </si>
  <si>
    <t>leslokaal groep 6</t>
  </si>
  <si>
    <t>leslokaal groep 7</t>
  </si>
  <si>
    <t>leslokaal groep 8</t>
  </si>
  <si>
    <t>open leerplekken</t>
  </si>
  <si>
    <t>leslokaal groep 5</t>
  </si>
  <si>
    <t>leslokaal groep 4</t>
  </si>
  <si>
    <t>leslokaal groep 3</t>
  </si>
  <si>
    <t>bieb/media</t>
  </si>
  <si>
    <t>Veldzicht 7 1068 BD</t>
  </si>
  <si>
    <t>hal</t>
  </si>
  <si>
    <t>kleedruimte</t>
  </si>
  <si>
    <t>doucheruimte</t>
  </si>
  <si>
    <t>leraar kamer</t>
  </si>
  <si>
    <t>cv ruimte</t>
  </si>
  <si>
    <t>Sam van Houtenstraat 2 1067 JA</t>
  </si>
  <si>
    <t>0.2</t>
  </si>
  <si>
    <t>0.3</t>
  </si>
  <si>
    <t>0.4</t>
  </si>
  <si>
    <t>0.5</t>
  </si>
  <si>
    <t>0.6</t>
  </si>
  <si>
    <t>0.7</t>
  </si>
  <si>
    <t>0.8</t>
  </si>
  <si>
    <t>0.9</t>
  </si>
  <si>
    <t>gemeenschaps ruimte</t>
  </si>
  <si>
    <t>kantoor directie</t>
  </si>
  <si>
    <t>kantoor administratie</t>
  </si>
  <si>
    <t>Ouderlokaal</t>
  </si>
  <si>
    <t>Welzijn</t>
  </si>
  <si>
    <t>0.18</t>
  </si>
  <si>
    <t>gang/wachtruimte admi</t>
  </si>
  <si>
    <t>0.19</t>
  </si>
  <si>
    <t>0.20</t>
  </si>
  <si>
    <t>toilet welzijn</t>
  </si>
  <si>
    <t>0.21</t>
  </si>
  <si>
    <t>gang welzijn</t>
  </si>
  <si>
    <t>0.22</t>
  </si>
  <si>
    <t xml:space="preserve">gietvloer </t>
  </si>
  <si>
    <t>0.22a</t>
  </si>
  <si>
    <t>opslag keuken</t>
  </si>
  <si>
    <t>0.23</t>
  </si>
  <si>
    <t>0.24</t>
  </si>
  <si>
    <t>0.30</t>
  </si>
  <si>
    <t>buitenberging welzijn</t>
  </si>
  <si>
    <t>0.31</t>
  </si>
  <si>
    <t>toestelberging welzijn</t>
  </si>
  <si>
    <t>0.32</t>
  </si>
  <si>
    <t>toestelberging</t>
  </si>
  <si>
    <t>0.33</t>
  </si>
  <si>
    <t>0.34</t>
  </si>
  <si>
    <t>ouder toilet</t>
  </si>
  <si>
    <t>0.37</t>
  </si>
  <si>
    <t>gang onderbouw</t>
  </si>
  <si>
    <t>0.38</t>
  </si>
  <si>
    <t>entree onderbouw</t>
  </si>
  <si>
    <t>entree bovenbouw</t>
  </si>
  <si>
    <t>0.39</t>
  </si>
  <si>
    <t>0.40</t>
  </si>
  <si>
    <t>0.41</t>
  </si>
  <si>
    <t>0.43</t>
  </si>
  <si>
    <t>0.44</t>
  </si>
  <si>
    <t>stadsverw.</t>
  </si>
  <si>
    <t>0.45</t>
  </si>
  <si>
    <t>0.46</t>
  </si>
  <si>
    <t>0.47</t>
  </si>
  <si>
    <t>traphal Zuid</t>
  </si>
  <si>
    <t>leslokaal middenbouw</t>
  </si>
  <si>
    <t>1.17</t>
  </si>
  <si>
    <t>douches</t>
  </si>
  <si>
    <t>1.18</t>
  </si>
  <si>
    <t>1.19</t>
  </si>
  <si>
    <t>docent/ehbo</t>
  </si>
  <si>
    <t>1.20</t>
  </si>
  <si>
    <t>entree/gang gymzaal</t>
  </si>
  <si>
    <t>1.21</t>
  </si>
  <si>
    <t>douche</t>
  </si>
  <si>
    <t>1.22</t>
  </si>
  <si>
    <t>1.23</t>
  </si>
  <si>
    <t>1.24</t>
  </si>
  <si>
    <t>toilet docenten</t>
  </si>
  <si>
    <t>1.25</t>
  </si>
  <si>
    <t>1.26</t>
  </si>
  <si>
    <t>1.26a</t>
  </si>
  <si>
    <t>1.27</t>
  </si>
  <si>
    <t>1.28</t>
  </si>
  <si>
    <t>1.29</t>
  </si>
  <si>
    <t>1.30</t>
  </si>
  <si>
    <t>server ruimte</t>
  </si>
  <si>
    <t>1.31</t>
  </si>
  <si>
    <t>1.32</t>
  </si>
  <si>
    <t>traphal West</t>
  </si>
  <si>
    <t>1.33</t>
  </si>
  <si>
    <t>1.34</t>
  </si>
  <si>
    <t>onderwijsplein</t>
  </si>
  <si>
    <t>1.35</t>
  </si>
  <si>
    <t>traphal Oost</t>
  </si>
  <si>
    <t>1.35a</t>
  </si>
  <si>
    <t>1.36</t>
  </si>
  <si>
    <t>1.37</t>
  </si>
  <si>
    <t>1.38</t>
  </si>
  <si>
    <t>1.39</t>
  </si>
  <si>
    <t>1.40</t>
  </si>
  <si>
    <t>1.41</t>
  </si>
  <si>
    <t>1.42</t>
  </si>
  <si>
    <t>1.43</t>
  </si>
  <si>
    <t>1.44</t>
  </si>
  <si>
    <t>1.45</t>
  </si>
  <si>
    <t>2.13</t>
  </si>
  <si>
    <t>2.14</t>
  </si>
  <si>
    <t>vide gymlokaal</t>
  </si>
  <si>
    <t>2.15</t>
  </si>
  <si>
    <t>docentenkamer</t>
  </si>
  <si>
    <t>2.15a</t>
  </si>
  <si>
    <t>reproruimte</t>
  </si>
  <si>
    <t>2.16</t>
  </si>
  <si>
    <t>2.17</t>
  </si>
  <si>
    <t>2.17a</t>
  </si>
  <si>
    <t>2.18</t>
  </si>
  <si>
    <t>2.19</t>
  </si>
  <si>
    <t>2.20</t>
  </si>
  <si>
    <t>kantoor IB</t>
  </si>
  <si>
    <t>2.21</t>
  </si>
  <si>
    <t>IB/spreekkamer</t>
  </si>
  <si>
    <t>2.21a</t>
  </si>
  <si>
    <t>kantoor adjunct/spreekkamer</t>
  </si>
  <si>
    <t>2.22</t>
  </si>
  <si>
    <t>2.23</t>
  </si>
  <si>
    <t>2.24</t>
  </si>
  <si>
    <t>2.25</t>
  </si>
  <si>
    <t>2.26</t>
  </si>
  <si>
    <t>2.27</t>
  </si>
  <si>
    <t>2.28</t>
  </si>
  <si>
    <t>2.29</t>
  </si>
  <si>
    <t>2.30</t>
  </si>
  <si>
    <t>kantoor concierge</t>
  </si>
  <si>
    <t>2.30a</t>
  </si>
  <si>
    <t>2.31</t>
  </si>
  <si>
    <t>2.32</t>
  </si>
  <si>
    <t>2.33</t>
  </si>
  <si>
    <t>2.34</t>
  </si>
  <si>
    <t>2.35</t>
  </si>
  <si>
    <t>2.35a</t>
  </si>
  <si>
    <t>2.36</t>
  </si>
  <si>
    <t>2.37</t>
  </si>
  <si>
    <t>2.38</t>
  </si>
  <si>
    <t>Cycladenlaan 2 1060 LW</t>
  </si>
  <si>
    <t>leerplein</t>
  </si>
  <si>
    <t>epoxyhars</t>
  </si>
  <si>
    <t>All Kidsz</t>
  </si>
  <si>
    <t>gemeenschappelijke ruimte (All Kidsz)</t>
  </si>
  <si>
    <t>keuken (All Kidsz)</t>
  </si>
  <si>
    <t>Miva toilet</t>
  </si>
  <si>
    <t>ruimte All Kidsz</t>
  </si>
  <si>
    <t>trap tribune</t>
  </si>
  <si>
    <t>0.25</t>
  </si>
  <si>
    <t>0.26</t>
  </si>
  <si>
    <t>0.27</t>
  </si>
  <si>
    <t>0.28</t>
  </si>
  <si>
    <t>0.29</t>
  </si>
  <si>
    <t>Lerarenkamer</t>
  </si>
  <si>
    <t>0.35</t>
  </si>
  <si>
    <t>0.36</t>
  </si>
  <si>
    <t>0.37a</t>
  </si>
  <si>
    <t>0.37b</t>
  </si>
  <si>
    <t>trap A</t>
  </si>
  <si>
    <t>admin/repro</t>
  </si>
  <si>
    <t>adjunct directeur</t>
  </si>
  <si>
    <t>ict/server</t>
  </si>
  <si>
    <t>schoonloop (2x)</t>
  </si>
  <si>
    <t>trappenhuis (2x)</t>
  </si>
  <si>
    <t>computerruimte</t>
  </si>
  <si>
    <t>vluchttrappenhuis (2x)</t>
  </si>
  <si>
    <t>toestellenberging</t>
  </si>
  <si>
    <t>docent (incl douche en wastafel)</t>
  </si>
  <si>
    <t>vluchttrappenhuis</t>
  </si>
  <si>
    <t>Bentinckstraat 78 1051 GN</t>
  </si>
  <si>
    <t>inloopmat</t>
  </si>
  <si>
    <t>Unikidz</t>
  </si>
  <si>
    <t>berging peuterspeelzaal</t>
  </si>
  <si>
    <t>personeelskamer</t>
  </si>
  <si>
    <t>trappenhuis</t>
  </si>
  <si>
    <t>bibliotheek</t>
  </si>
  <si>
    <t>serverruimte</t>
  </si>
  <si>
    <t>tegels</t>
  </si>
  <si>
    <t>Fagelstraat 85 1052 GA</t>
  </si>
  <si>
    <t>0.70</t>
  </si>
  <si>
    <t>verkeersruimte trappenhuis</t>
  </si>
  <si>
    <t>tegel granito</t>
  </si>
  <si>
    <t>0.80</t>
  </si>
  <si>
    <t>sanitaire ruimte</t>
  </si>
  <si>
    <t>lokaal</t>
  </si>
  <si>
    <t>groepsruimte VVE</t>
  </si>
  <si>
    <t>0.81</t>
  </si>
  <si>
    <t>0.82</t>
  </si>
  <si>
    <t>0.83</t>
  </si>
  <si>
    <t>0.84</t>
  </si>
  <si>
    <t>0.85</t>
  </si>
  <si>
    <t>1.70</t>
  </si>
  <si>
    <t>1.80</t>
  </si>
  <si>
    <t>1.81</t>
  </si>
  <si>
    <t>1.82</t>
  </si>
  <si>
    <t>1.83</t>
  </si>
  <si>
    <t>1.84</t>
  </si>
  <si>
    <t>1.85</t>
  </si>
  <si>
    <t>1.86</t>
  </si>
  <si>
    <t>40.1</t>
  </si>
  <si>
    <t>2.80</t>
  </si>
  <si>
    <t>2.81</t>
  </si>
  <si>
    <t>2.82</t>
  </si>
  <si>
    <t>Hemsterhuisstraat 87 1065JX</t>
  </si>
  <si>
    <t>G 0.01</t>
  </si>
  <si>
    <t>schoonloopmat / sportvoer</t>
  </si>
  <si>
    <t>G 0.02</t>
  </si>
  <si>
    <t>G 0.03</t>
  </si>
  <si>
    <t>G 0.04</t>
  </si>
  <si>
    <t>MIVA toilet</t>
  </si>
  <si>
    <t>G 0.05</t>
  </si>
  <si>
    <t>docent</t>
  </si>
  <si>
    <t>G 0,06</t>
  </si>
  <si>
    <t>troffelvloer</t>
  </si>
  <si>
    <t>G 0,07</t>
  </si>
  <si>
    <t>G 0.08</t>
  </si>
  <si>
    <t>G 0.09</t>
  </si>
  <si>
    <t>G 0.10</t>
  </si>
  <si>
    <t>G 0.11</t>
  </si>
  <si>
    <t>gymlokaal</t>
  </si>
  <si>
    <t>G 0.12</t>
  </si>
  <si>
    <t>G 0.13</t>
  </si>
  <si>
    <t>WZ 0.01</t>
  </si>
  <si>
    <t>WZ 0.02</t>
  </si>
  <si>
    <t>WZ 0.03</t>
  </si>
  <si>
    <t>WZ 0.04</t>
  </si>
  <si>
    <t>voorportaal</t>
  </si>
  <si>
    <t>WZ 0.05</t>
  </si>
  <si>
    <t>WZ 0.06</t>
  </si>
  <si>
    <t>WZ 0.07</t>
  </si>
  <si>
    <t>garderobe</t>
  </si>
  <si>
    <t>WZ 0.08</t>
  </si>
  <si>
    <t>team-/spreekkamer</t>
  </si>
  <si>
    <t>PR 0.01</t>
  </si>
  <si>
    <t>groepsruimte 8</t>
  </si>
  <si>
    <t>PR 0.02</t>
  </si>
  <si>
    <t>PR 0.03</t>
  </si>
  <si>
    <t>groepsruimte 7</t>
  </si>
  <si>
    <t>PR 0.04</t>
  </si>
  <si>
    <t>documentatie</t>
  </si>
  <si>
    <t>PR 0.05</t>
  </si>
  <si>
    <t>PR 0.07</t>
  </si>
  <si>
    <t>PR 0.08</t>
  </si>
  <si>
    <t>PR 0.09</t>
  </si>
  <si>
    <t>groepsruimte 6</t>
  </si>
  <si>
    <t>marmoleum / tapijt</t>
  </si>
  <si>
    <t>PR 0.10</t>
  </si>
  <si>
    <t>PR 0.11</t>
  </si>
  <si>
    <t>groepsruimte 5</t>
  </si>
  <si>
    <t>PR 0.12</t>
  </si>
  <si>
    <t>groepsruimte 4</t>
  </si>
  <si>
    <t>PR 0.13</t>
  </si>
  <si>
    <t>PR 0.14</t>
  </si>
  <si>
    <t>groepsruimte 3</t>
  </si>
  <si>
    <t>PR 0.15</t>
  </si>
  <si>
    <t>groepsruimte 2</t>
  </si>
  <si>
    <t>PR 0.16</t>
  </si>
  <si>
    <t>PR 0.17</t>
  </si>
  <si>
    <t>groepsruimte 1</t>
  </si>
  <si>
    <t>PR 0.18</t>
  </si>
  <si>
    <t>PR 0.20</t>
  </si>
  <si>
    <t>PR 0.21</t>
  </si>
  <si>
    <t>PR 0.22</t>
  </si>
  <si>
    <t>PR 0.23</t>
  </si>
  <si>
    <t>PR 0.24</t>
  </si>
  <si>
    <t>PR 0.25</t>
  </si>
  <si>
    <t>PR 0.27</t>
  </si>
  <si>
    <t>PR 0.28</t>
  </si>
  <si>
    <t>PR 0.29</t>
  </si>
  <si>
    <t>schoonloopmat / marmoleum</t>
  </si>
  <si>
    <t>PR 0.30</t>
  </si>
  <si>
    <t>PR 0.31</t>
  </si>
  <si>
    <t>PR 0.32</t>
  </si>
  <si>
    <t>PR 0.33</t>
  </si>
  <si>
    <t>PR 0.34</t>
  </si>
  <si>
    <t>PR 0.35</t>
  </si>
  <si>
    <t>T 1.01</t>
  </si>
  <si>
    <t>zandcement</t>
  </si>
  <si>
    <t>T 1.02</t>
  </si>
  <si>
    <t>WZ 1.01</t>
  </si>
  <si>
    <t>NSO / ouder lokaal</t>
  </si>
  <si>
    <t>WZ 1.02</t>
  </si>
  <si>
    <t>WZ 1.03</t>
  </si>
  <si>
    <t>PR 1.01</t>
  </si>
  <si>
    <t>groepsruimte 15</t>
  </si>
  <si>
    <t>PR 1.02</t>
  </si>
  <si>
    <t>PR 1.03</t>
  </si>
  <si>
    <t>groepsruimte 16</t>
  </si>
  <si>
    <t>PR 1.04</t>
  </si>
  <si>
    <t>PR 1.05</t>
  </si>
  <si>
    <t>PR 1.06</t>
  </si>
  <si>
    <t>PR 1.07</t>
  </si>
  <si>
    <t>PR 1.08</t>
  </si>
  <si>
    <t>groepsruimte 14</t>
  </si>
  <si>
    <t>PR 1.09</t>
  </si>
  <si>
    <t>PR 1.10</t>
  </si>
  <si>
    <t>groepsruimte 13</t>
  </si>
  <si>
    <t>PR 1.11</t>
  </si>
  <si>
    <t>groepsruimte 12</t>
  </si>
  <si>
    <t>PR 1.12</t>
  </si>
  <si>
    <t>PR 1.13</t>
  </si>
  <si>
    <t>groepsruimte 11</t>
  </si>
  <si>
    <t>PR 1.14</t>
  </si>
  <si>
    <t>groepsruimte 10</t>
  </si>
  <si>
    <t>PR 1.15</t>
  </si>
  <si>
    <t>PR 1.16</t>
  </si>
  <si>
    <t>groepsruimte 9</t>
  </si>
  <si>
    <t>PR 1.17</t>
  </si>
  <si>
    <t>PR 1.18</t>
  </si>
  <si>
    <t>PR 1.19</t>
  </si>
  <si>
    <t>adj.directeur</t>
  </si>
  <si>
    <t>PR 1.20</t>
  </si>
  <si>
    <t>PR 1.21</t>
  </si>
  <si>
    <t>PR 1.21a</t>
  </si>
  <si>
    <t>PR 1.22</t>
  </si>
  <si>
    <t>WK</t>
  </si>
  <si>
    <t>PR 1.23</t>
  </si>
  <si>
    <t>PR 1.24</t>
  </si>
  <si>
    <t>PR 1.25</t>
  </si>
  <si>
    <t>PR 1.27</t>
  </si>
  <si>
    <t>PR 1.28</t>
  </si>
  <si>
    <t>PR 1.29</t>
  </si>
  <si>
    <t>PR 1.30</t>
  </si>
  <si>
    <t>RT / IB</t>
  </si>
  <si>
    <t>PR 1.31</t>
  </si>
  <si>
    <t>groepsruimte 22</t>
  </si>
  <si>
    <t>PR 1.32</t>
  </si>
  <si>
    <t>PR 1.33</t>
  </si>
  <si>
    <t>groepsruimte 21</t>
  </si>
  <si>
    <t>PR 1.34</t>
  </si>
  <si>
    <t>ICT server / techniek</t>
  </si>
  <si>
    <t>PR 1.35</t>
  </si>
  <si>
    <t>berging / gr. Materiaal</t>
  </si>
  <si>
    <t>PR 1.36</t>
  </si>
  <si>
    <t>audiovisueel</t>
  </si>
  <si>
    <t>PR 1.37</t>
  </si>
  <si>
    <t>groepsruimte 17</t>
  </si>
  <si>
    <t>PR 1.38</t>
  </si>
  <si>
    <t>PR 1.39</t>
  </si>
  <si>
    <t>groepsruimte 18</t>
  </si>
  <si>
    <t>PR 1.40</t>
  </si>
  <si>
    <t>groepsruimte 19</t>
  </si>
  <si>
    <t>PR 1.41</t>
  </si>
  <si>
    <t>PR 1.42</t>
  </si>
  <si>
    <t>groepsruimte 20</t>
  </si>
  <si>
    <t>Schuitenhuisstraat 5, 1069 WK</t>
  </si>
  <si>
    <t>groepsruimte onderbouw</t>
  </si>
  <si>
    <t>groepsruimte bovenbouw</t>
  </si>
  <si>
    <t>VVE ruimte Partou</t>
  </si>
  <si>
    <t>sanitaire ruimte Partou</t>
  </si>
  <si>
    <t>clusterruimte onderbouw</t>
  </si>
  <si>
    <t>clusterruimte bovenbouw</t>
  </si>
  <si>
    <t>Hoofdtrappen huis</t>
  </si>
  <si>
    <t>Hoofd entree schoonloopmat</t>
  </si>
  <si>
    <t>schoonloopmaat</t>
  </si>
  <si>
    <t>Hoord entree marmoleum</t>
  </si>
  <si>
    <t>trappenhuis beton</t>
  </si>
  <si>
    <t>trappenhuis marmoleum</t>
  </si>
  <si>
    <t>nutsruimte</t>
  </si>
  <si>
    <t>coating</t>
  </si>
  <si>
    <t>concierge/repro</t>
  </si>
  <si>
    <t>warmte</t>
  </si>
  <si>
    <t xml:space="preserve">1.15 </t>
  </si>
  <si>
    <t>aula/mediatheek</t>
  </si>
  <si>
    <t>IB-ruimte (interne begeleider)</t>
  </si>
  <si>
    <t>berging/repro</t>
  </si>
  <si>
    <t>RT ruimte (remedial teaching)</t>
  </si>
  <si>
    <t>houten trapjes</t>
  </si>
  <si>
    <t>Louis Couperusstraat 129</t>
  </si>
  <si>
    <t>01.09</t>
  </si>
  <si>
    <t>Groep 3 - lokaal</t>
  </si>
  <si>
    <t>Forbo Marmoleum Real 2629</t>
  </si>
  <si>
    <t>01.08</t>
  </si>
  <si>
    <t>01.07</t>
  </si>
  <si>
    <t>01.06</t>
  </si>
  <si>
    <t>Groep 4 - lokaal</t>
  </si>
  <si>
    <t>01.05</t>
  </si>
  <si>
    <t>Leerplein MB</t>
  </si>
  <si>
    <t>01.16</t>
  </si>
  <si>
    <t>Installatieruimte</t>
  </si>
  <si>
    <t>Zandcementdekvloer</t>
  </si>
  <si>
    <t>01.10</t>
  </si>
  <si>
    <t>01.01</t>
  </si>
  <si>
    <t>Ondersteuningslokaal</t>
  </si>
  <si>
    <t>01.14</t>
  </si>
  <si>
    <t>WC</t>
  </si>
  <si>
    <t>Forbo Eternal 43392 Carbon Sparkle PVC</t>
  </si>
  <si>
    <t>01.15</t>
  </si>
  <si>
    <t>01.04</t>
  </si>
  <si>
    <t>Groep 5 - lokaal</t>
  </si>
  <si>
    <t>01.13</t>
  </si>
  <si>
    <t>Berging MB</t>
  </si>
  <si>
    <t>01.12</t>
  </si>
  <si>
    <t>WC personeel</t>
  </si>
  <si>
    <t>01T.10</t>
  </si>
  <si>
    <t>Groep 7 - lokaal</t>
  </si>
  <si>
    <t>01.17</t>
  </si>
  <si>
    <t>Gang (trapzone) totaal</t>
  </si>
  <si>
    <t>01.03</t>
  </si>
  <si>
    <t>Werkkast</t>
  </si>
  <si>
    <t>01T.11</t>
  </si>
  <si>
    <t>Gang (kapstok BB)</t>
  </si>
  <si>
    <t>01T.07</t>
  </si>
  <si>
    <t>Groep 6 - lokaal</t>
  </si>
  <si>
    <t>01T.01</t>
  </si>
  <si>
    <t>Groep 8 - lokaal</t>
  </si>
  <si>
    <t>01T.09</t>
  </si>
  <si>
    <t>01T.08</t>
  </si>
  <si>
    <t>Leerplein BB</t>
  </si>
  <si>
    <t>01T.05</t>
  </si>
  <si>
    <t>Directie</t>
  </si>
  <si>
    <t>01T.04</t>
  </si>
  <si>
    <t>Berging BB</t>
  </si>
  <si>
    <t>01T.02</t>
  </si>
  <si>
    <t>WC (BB)</t>
  </si>
  <si>
    <t>01T.03</t>
  </si>
  <si>
    <t>01T.06</t>
  </si>
  <si>
    <t>Trappenhuis tussen wc's en berging</t>
  </si>
  <si>
    <t>Forbo Marmoleum Real 3030 (trappen)</t>
  </si>
  <si>
    <t>Trappenhuis bij kapstokken</t>
  </si>
  <si>
    <t>Trap naast trappenhuis</t>
  </si>
  <si>
    <t>Trap naast groep 5 lokaal</t>
  </si>
  <si>
    <t>Ruimte tussen werkkast en trap</t>
  </si>
  <si>
    <t xml:space="preserve">Gang rondom installatieruimte en wc's </t>
  </si>
  <si>
    <t>00.14</t>
  </si>
  <si>
    <t>Groep 1/2 - lokaal</t>
  </si>
  <si>
    <t>00.15</t>
  </si>
  <si>
    <t>00.17</t>
  </si>
  <si>
    <t>Berging OB</t>
  </si>
  <si>
    <t>00.19</t>
  </si>
  <si>
    <t>Tochtsluis</t>
  </si>
  <si>
    <t>Forbo Coral Brush 5730 schoonloopmat</t>
  </si>
  <si>
    <t>00.20</t>
  </si>
  <si>
    <t>00.18</t>
  </si>
  <si>
    <t>Leerplein OB</t>
  </si>
  <si>
    <t>00.21</t>
  </si>
  <si>
    <t>KDV lokaal 2</t>
  </si>
  <si>
    <t>00.22</t>
  </si>
  <si>
    <t>Slaapruimte 1</t>
  </si>
  <si>
    <t>00.23</t>
  </si>
  <si>
    <t>Slaapruimte 2</t>
  </si>
  <si>
    <t>00.24</t>
  </si>
  <si>
    <t>VVE WC</t>
  </si>
  <si>
    <t>00.01</t>
  </si>
  <si>
    <t>KDV lokaal 1</t>
  </si>
  <si>
    <t>00.02</t>
  </si>
  <si>
    <t>00.03</t>
  </si>
  <si>
    <t>Concierge</t>
  </si>
  <si>
    <t>00.28</t>
  </si>
  <si>
    <t>00.29</t>
  </si>
  <si>
    <t xml:space="preserve">Forbo Marmoleum Real 3030 </t>
  </si>
  <si>
    <t>00.30</t>
  </si>
  <si>
    <t>Central hal</t>
  </si>
  <si>
    <t>00.16</t>
  </si>
  <si>
    <t>Magazijn</t>
  </si>
  <si>
    <t>00.34</t>
  </si>
  <si>
    <t>MIVA (doucheruimte)</t>
  </si>
  <si>
    <t>Tegelvloer</t>
  </si>
  <si>
    <t>00.32</t>
  </si>
  <si>
    <t>00.33</t>
  </si>
  <si>
    <t>WC algemeen</t>
  </si>
  <si>
    <t>00.25</t>
  </si>
  <si>
    <t>00.13</t>
  </si>
  <si>
    <t>WC OB</t>
  </si>
  <si>
    <t>00.12</t>
  </si>
  <si>
    <t>00.11</t>
  </si>
  <si>
    <t>00.10</t>
  </si>
  <si>
    <t>00.27</t>
  </si>
  <si>
    <t>Buitenberging</t>
  </si>
  <si>
    <t>00.26</t>
  </si>
  <si>
    <t>Stadswarmte</t>
  </si>
  <si>
    <t>Kunststof tegels</t>
  </si>
  <si>
    <t>00.09</t>
  </si>
  <si>
    <t>bevo</t>
  </si>
  <si>
    <t>00.08B</t>
  </si>
  <si>
    <t>Personeel + keuken</t>
  </si>
  <si>
    <t>00.08A</t>
  </si>
  <si>
    <t>Garderobe</t>
  </si>
  <si>
    <t>00.08C</t>
  </si>
  <si>
    <t>repro</t>
  </si>
  <si>
    <t>00.07</t>
  </si>
  <si>
    <t>Herculan speelzaalvloer</t>
  </si>
  <si>
    <t>00.04</t>
  </si>
  <si>
    <t>Entreehal</t>
  </si>
  <si>
    <t>Trap (gang)</t>
  </si>
  <si>
    <t>00.35</t>
  </si>
  <si>
    <t>Washok</t>
  </si>
  <si>
    <t>Trap podium klein</t>
  </si>
  <si>
    <t>Trap podium groot</t>
  </si>
  <si>
    <t>Ruimte om podium</t>
  </si>
  <si>
    <t>L. Couperusstraat 131 1064 CE</t>
  </si>
  <si>
    <t>kleed- en doucheruimte gymzaal</t>
  </si>
  <si>
    <t>mat</t>
  </si>
  <si>
    <t>CV ruimte</t>
  </si>
  <si>
    <t>pantry</t>
  </si>
  <si>
    <t>Notweg 36 1068 LL</t>
  </si>
  <si>
    <t>Voorschoolgroep 1/2</t>
  </si>
  <si>
    <t>Nora rubber</t>
  </si>
  <si>
    <t>berging speellokaal</t>
  </si>
  <si>
    <t>entree/tochtsluis</t>
  </si>
  <si>
    <t>werkkast/was</t>
  </si>
  <si>
    <t>toilet kinderen</t>
  </si>
  <si>
    <t>kunst harsvloer</t>
  </si>
  <si>
    <t>toilet D/H</t>
  </si>
  <si>
    <t>stadsverwarming</t>
  </si>
  <si>
    <t>ouderlokaal</t>
  </si>
  <si>
    <t>trappen</t>
  </si>
  <si>
    <t>groepsruimte 1 onderbouw</t>
  </si>
  <si>
    <t>groepsruimte 2 onderbouw</t>
  </si>
  <si>
    <t>groepsruimte 3 onderbouw</t>
  </si>
  <si>
    <t>toiletten meisjes</t>
  </si>
  <si>
    <t>toiletten jongens</t>
  </si>
  <si>
    <t>berging ob</t>
  </si>
  <si>
    <t>groepsruimte 1 middenbouw</t>
  </si>
  <si>
    <t>groepsruimte 2 middenbouw</t>
  </si>
  <si>
    <t>Extra hulp</t>
  </si>
  <si>
    <t>berging mb</t>
  </si>
  <si>
    <t>groepsruimte 3 middenbouw</t>
  </si>
  <si>
    <t>groepsruimte 4 middenbouw</t>
  </si>
  <si>
    <t>groepsruimte 1 bovenbouw</t>
  </si>
  <si>
    <t>groepsruimte 2 bovenbouw</t>
  </si>
  <si>
    <t>groepsruimte 3 bovenbouw</t>
  </si>
  <si>
    <t>groepsruimte 4 bovenbouw/creatief atelier</t>
  </si>
  <si>
    <t>berging bb</t>
  </si>
  <si>
    <t>IB/overleg</t>
  </si>
  <si>
    <t>RT/overleg</t>
  </si>
  <si>
    <t>Van de Veldestraat 10 1071 CW</t>
  </si>
  <si>
    <t>kelder</t>
  </si>
  <si>
    <t>K.01</t>
  </si>
  <si>
    <t>K.02</t>
  </si>
  <si>
    <t>K.03</t>
  </si>
  <si>
    <t>kleedruimte + douches</t>
  </si>
  <si>
    <t>K.04</t>
  </si>
  <si>
    <t>K.05</t>
  </si>
  <si>
    <t>leraar + sanitair</t>
  </si>
  <si>
    <t>K.06</t>
  </si>
  <si>
    <t>K.07</t>
  </si>
  <si>
    <t>K.08</t>
  </si>
  <si>
    <t>pomp</t>
  </si>
  <si>
    <t>K.09</t>
  </si>
  <si>
    <t xml:space="preserve">berging fietsen </t>
  </si>
  <si>
    <t>K.10</t>
  </si>
  <si>
    <t>K.11</t>
  </si>
  <si>
    <t>computeronderwijs</t>
  </si>
  <si>
    <t>audio/video</t>
  </si>
  <si>
    <t>begeleiding</t>
  </si>
  <si>
    <t>Toilet</t>
  </si>
  <si>
    <t>trap/berging</t>
  </si>
  <si>
    <t>container</t>
  </si>
  <si>
    <t>gemeenschapsruimte</t>
  </si>
  <si>
    <t>gang+ garderobe</t>
  </si>
  <si>
    <t>gang + garderobe</t>
  </si>
  <si>
    <t>trap + berging</t>
  </si>
  <si>
    <t>3e</t>
  </si>
  <si>
    <t>3.01</t>
  </si>
  <si>
    <t>3.02</t>
  </si>
  <si>
    <t>3.03</t>
  </si>
  <si>
    <t>3.04</t>
  </si>
  <si>
    <t>3.05</t>
  </si>
  <si>
    <t>3.06</t>
  </si>
  <si>
    <t>3.07</t>
  </si>
  <si>
    <t>3.08</t>
  </si>
  <si>
    <t>3.09</t>
  </si>
  <si>
    <t>4e</t>
  </si>
  <si>
    <t>4.01</t>
  </si>
  <si>
    <t>4.02</t>
  </si>
  <si>
    <t>4.03</t>
  </si>
  <si>
    <t>4.04</t>
  </si>
  <si>
    <t>4.05</t>
  </si>
  <si>
    <t>4.06</t>
  </si>
  <si>
    <t>4.07</t>
  </si>
  <si>
    <t>4.08</t>
  </si>
  <si>
    <t>Molenwijk 3, 1035 EE Amsterdam</t>
  </si>
  <si>
    <t>leslokaal ouderkamer</t>
  </si>
  <si>
    <t>stookruimte</t>
  </si>
  <si>
    <t>13A</t>
  </si>
  <si>
    <t>kantoor adminisrtratie</t>
  </si>
  <si>
    <t>kopieerruimte</t>
  </si>
  <si>
    <t>leslokaal BSO</t>
  </si>
  <si>
    <t>berging buiten</t>
  </si>
  <si>
    <t>22A</t>
  </si>
  <si>
    <t>38a</t>
  </si>
  <si>
    <t>Bg uitbreiding</t>
  </si>
  <si>
    <t>gang/hal</t>
  </si>
  <si>
    <t>spreekkamer Welzijn</t>
  </si>
  <si>
    <t>Berging Welzijn</t>
  </si>
  <si>
    <t>speelruimte Welzijn</t>
  </si>
  <si>
    <t>toiletten Welzijn</t>
  </si>
  <si>
    <t>Unit B01</t>
  </si>
  <si>
    <t>personeelstoilet</t>
  </si>
  <si>
    <t>TR/MK</t>
  </si>
  <si>
    <t>ouderkamer</t>
  </si>
  <si>
    <t>kleutertoilet</t>
  </si>
  <si>
    <t>kleuterlokaal</t>
  </si>
  <si>
    <t>Rode Kruisstraat 10, 1025 KN Amsterdam</t>
  </si>
  <si>
    <t>Bg gymzaal</t>
  </si>
  <si>
    <t>Administratie</t>
  </si>
  <si>
    <t>Meterkast</t>
  </si>
  <si>
    <t>Hal</t>
  </si>
  <si>
    <t>Kleuter groepsruimte huur Smallsteps</t>
  </si>
  <si>
    <t>Kleuter toilet huur Smallsteps</t>
  </si>
  <si>
    <t>Hal (BSO) incl. trap huur Smallsteps</t>
  </si>
  <si>
    <t>Leerplein BSO huur Smallsteps</t>
  </si>
  <si>
    <t>Toilet huur Smallsteps</t>
  </si>
  <si>
    <t>BSO huur Smallsteps</t>
  </si>
  <si>
    <t>Groepsruimte</t>
  </si>
  <si>
    <t>Kleuter groepsruimte</t>
  </si>
  <si>
    <t>Toilet/douche</t>
  </si>
  <si>
    <t>Hal incl. trap</t>
  </si>
  <si>
    <t>Leerplein</t>
  </si>
  <si>
    <t>Spreekkamer VVE</t>
  </si>
  <si>
    <t>Ouderkamer</t>
  </si>
  <si>
    <t>Kleuter toilet</t>
  </si>
  <si>
    <t>Trap</t>
  </si>
  <si>
    <t>Pachtruimte</t>
  </si>
  <si>
    <t>Kantoor</t>
  </si>
  <si>
    <t>Teamkamer</t>
  </si>
  <si>
    <t>Spec. Berging</t>
  </si>
  <si>
    <t>WK/Wasruimte</t>
  </si>
  <si>
    <t>OKA</t>
  </si>
  <si>
    <t>Binnenvaart 1, 1034 SG Amsterdam</t>
  </si>
  <si>
    <t>leslokaal (BSO Smallsteps)</t>
  </si>
  <si>
    <t>020a</t>
  </si>
  <si>
    <t>peuterlokaal (BSO Smallsteps)</t>
  </si>
  <si>
    <t>zitkuil</t>
  </si>
  <si>
    <t>027a</t>
  </si>
  <si>
    <t>toilet (in vakantie ook BSO Smallsteps)</t>
  </si>
  <si>
    <t>gang (in vakantie ook BSO Smallsteps)</t>
  </si>
  <si>
    <t>vuilopslag</t>
  </si>
  <si>
    <t>gas</t>
  </si>
  <si>
    <t>Opslag gym</t>
  </si>
  <si>
    <t>047/0.48</t>
  </si>
  <si>
    <t>gymleraar</t>
  </si>
  <si>
    <t>MV toilet</t>
  </si>
  <si>
    <t>Markengouw 245 A 1024 EA</t>
  </si>
  <si>
    <t>M001</t>
  </si>
  <si>
    <t>entree voorzijde</t>
  </si>
  <si>
    <t>M002</t>
  </si>
  <si>
    <t>entree achterzijde</t>
  </si>
  <si>
    <t>M003</t>
  </si>
  <si>
    <t>M014</t>
  </si>
  <si>
    <t>A023</t>
  </si>
  <si>
    <t>repro ruimte</t>
  </si>
  <si>
    <t>M019</t>
  </si>
  <si>
    <t>containerruimte</t>
  </si>
  <si>
    <t>M018</t>
  </si>
  <si>
    <t>techniekruimte</t>
  </si>
  <si>
    <t>M016</t>
  </si>
  <si>
    <t>Berging/werkkast</t>
  </si>
  <si>
    <t>M021</t>
  </si>
  <si>
    <t>M020</t>
  </si>
  <si>
    <t>M015</t>
  </si>
  <si>
    <t>M017</t>
  </si>
  <si>
    <t>A022</t>
  </si>
  <si>
    <t>entree speellokaal</t>
  </si>
  <si>
    <t>trap speellokaal</t>
  </si>
  <si>
    <t>A020</t>
  </si>
  <si>
    <t>A021</t>
  </si>
  <si>
    <t>V007</t>
  </si>
  <si>
    <t>berging VVE</t>
  </si>
  <si>
    <t>A011</t>
  </si>
  <si>
    <t>M010</t>
  </si>
  <si>
    <t>M009</t>
  </si>
  <si>
    <t>garderobe met lockers</t>
  </si>
  <si>
    <t>M006</t>
  </si>
  <si>
    <t>M012</t>
  </si>
  <si>
    <t>M007</t>
  </si>
  <si>
    <t>berging/pantry</t>
  </si>
  <si>
    <t>M008</t>
  </si>
  <si>
    <t>M005</t>
  </si>
  <si>
    <t>teamkamer</t>
  </si>
  <si>
    <t>V001</t>
  </si>
  <si>
    <t>Huiskamer</t>
  </si>
  <si>
    <t>M004</t>
  </si>
  <si>
    <t>activiteitenruimte</t>
  </si>
  <si>
    <t>A019</t>
  </si>
  <si>
    <t>leslokaal onderbouw geel 7</t>
  </si>
  <si>
    <t>A018</t>
  </si>
  <si>
    <t>A017</t>
  </si>
  <si>
    <t>A007a</t>
  </si>
  <si>
    <t>lesuimte onderbouw</t>
  </si>
  <si>
    <t>A019a</t>
  </si>
  <si>
    <t>lesruimte onderbouw</t>
  </si>
  <si>
    <t>A007</t>
  </si>
  <si>
    <t xml:space="preserve">leslokaal onderbouw groen 8 </t>
  </si>
  <si>
    <t>A004</t>
  </si>
  <si>
    <t>leslokaal onderbouw rood 9</t>
  </si>
  <si>
    <t>A005</t>
  </si>
  <si>
    <t>A006</t>
  </si>
  <si>
    <t>A004a</t>
  </si>
  <si>
    <t>A003a</t>
  </si>
  <si>
    <t>leslokaal onderbouw blauw 10</t>
  </si>
  <si>
    <t>A001</t>
  </si>
  <si>
    <t>A002</t>
  </si>
  <si>
    <t>gang Amos</t>
  </si>
  <si>
    <t>gang zorg</t>
  </si>
  <si>
    <t>V003</t>
  </si>
  <si>
    <t>VVE</t>
  </si>
  <si>
    <t>V004</t>
  </si>
  <si>
    <t>sanitair/verschoon VVE</t>
  </si>
  <si>
    <t>V005</t>
  </si>
  <si>
    <t>speelruimte VVE</t>
  </si>
  <si>
    <t>V006</t>
  </si>
  <si>
    <t>V002</t>
  </si>
  <si>
    <t>S004</t>
  </si>
  <si>
    <t>SPIN</t>
  </si>
  <si>
    <t>H02</t>
  </si>
  <si>
    <t>entree SPIN</t>
  </si>
  <si>
    <t>S002</t>
  </si>
  <si>
    <t>toilet SPIN</t>
  </si>
  <si>
    <t>S003</t>
  </si>
  <si>
    <t>berging SPIN</t>
  </si>
  <si>
    <t>A016</t>
  </si>
  <si>
    <t>A015</t>
  </si>
  <si>
    <t>A014</t>
  </si>
  <si>
    <t>adjunct</t>
  </si>
  <si>
    <t>A012</t>
  </si>
  <si>
    <t>A010</t>
  </si>
  <si>
    <t>berging/magazijn</t>
  </si>
  <si>
    <t>A013</t>
  </si>
  <si>
    <t>begeleiding 1B+3</t>
  </si>
  <si>
    <t>A009</t>
  </si>
  <si>
    <t>taal speellokaal/bibliotheek</t>
  </si>
  <si>
    <t>T001</t>
  </si>
  <si>
    <t>T002</t>
  </si>
  <si>
    <t>speelhal</t>
  </si>
  <si>
    <t>T003</t>
  </si>
  <si>
    <t>T004</t>
  </si>
  <si>
    <t>T005</t>
  </si>
  <si>
    <t>buggyberging</t>
  </si>
  <si>
    <t>T006</t>
  </si>
  <si>
    <t>T007</t>
  </si>
  <si>
    <t>T008</t>
  </si>
  <si>
    <t>T009</t>
  </si>
  <si>
    <t>T010</t>
  </si>
  <si>
    <t>wasruimte</t>
  </si>
  <si>
    <t>T011</t>
  </si>
  <si>
    <t>groepsruimte</t>
  </si>
  <si>
    <t>T011a</t>
  </si>
  <si>
    <t>slaapkamer babies</t>
  </si>
  <si>
    <t>T012</t>
  </si>
  <si>
    <t>verschoonruimte</t>
  </si>
  <si>
    <t>T013</t>
  </si>
  <si>
    <t>T013a</t>
  </si>
  <si>
    <t>T014</t>
  </si>
  <si>
    <t>T015</t>
  </si>
  <si>
    <t>slaapkamer peuters</t>
  </si>
  <si>
    <t>T016</t>
  </si>
  <si>
    <t>T016a</t>
  </si>
  <si>
    <t>T017</t>
  </si>
  <si>
    <t>T018a</t>
  </si>
  <si>
    <t>T019</t>
  </si>
  <si>
    <t>T019a</t>
  </si>
  <si>
    <t>T020</t>
  </si>
  <si>
    <t>T021</t>
  </si>
  <si>
    <t>M101</t>
  </si>
  <si>
    <t>centralehal</t>
  </si>
  <si>
    <t>A101</t>
  </si>
  <si>
    <t>A102</t>
  </si>
  <si>
    <t>A103</t>
  </si>
  <si>
    <t>A104</t>
  </si>
  <si>
    <t>leslokaal middenbouw 3B</t>
  </si>
  <si>
    <t>A105</t>
  </si>
  <si>
    <t>leslokaal middenbouw 3A</t>
  </si>
  <si>
    <t>A106</t>
  </si>
  <si>
    <t>A107</t>
  </si>
  <si>
    <t>A108</t>
  </si>
  <si>
    <t>leslokal middenbouw Handvaardigheid</t>
  </si>
  <si>
    <t>A109</t>
  </si>
  <si>
    <t>A110</t>
  </si>
  <si>
    <t>A111</t>
  </si>
  <si>
    <t>A112</t>
  </si>
  <si>
    <t>A113</t>
  </si>
  <si>
    <t>A114</t>
  </si>
  <si>
    <t>A115</t>
  </si>
  <si>
    <t>A116</t>
  </si>
  <si>
    <t>A117</t>
  </si>
  <si>
    <t>A118</t>
  </si>
  <si>
    <t>A119</t>
  </si>
  <si>
    <t>leslokaal middenbouw 4B</t>
  </si>
  <si>
    <t>A120</t>
  </si>
  <si>
    <t>leslokaal middenbouw 4A</t>
  </si>
  <si>
    <t>A121</t>
  </si>
  <si>
    <t>A122</t>
  </si>
  <si>
    <t>leslokaal techniek/bevo</t>
  </si>
  <si>
    <t>A123</t>
  </si>
  <si>
    <t>leslokaal middenbouw 5B</t>
  </si>
  <si>
    <t>A124</t>
  </si>
  <si>
    <t>A126</t>
  </si>
  <si>
    <t>A127</t>
  </si>
  <si>
    <t>leslokaal bovenbouw 7B</t>
  </si>
  <si>
    <t>A128</t>
  </si>
  <si>
    <t>Leslokaal bovenbouw 7A</t>
  </si>
  <si>
    <t>A129</t>
  </si>
  <si>
    <t>A130</t>
  </si>
  <si>
    <t>A131</t>
  </si>
  <si>
    <t>leslokaal bovenbouw 6A</t>
  </si>
  <si>
    <t>A132</t>
  </si>
  <si>
    <t>leslokaal bovenbouw 6B</t>
  </si>
  <si>
    <t>A133</t>
  </si>
  <si>
    <t>A134</t>
  </si>
  <si>
    <t>berging/werkkast</t>
  </si>
  <si>
    <t xml:space="preserve">A135 </t>
  </si>
  <si>
    <t>A136</t>
  </si>
  <si>
    <t>A137</t>
  </si>
  <si>
    <t>A138</t>
  </si>
  <si>
    <t>berging OLP</t>
  </si>
  <si>
    <t>A139</t>
  </si>
  <si>
    <t>A140</t>
  </si>
  <si>
    <t>A141</t>
  </si>
  <si>
    <t>A142</t>
  </si>
  <si>
    <t>leslokaal bovenbouw 8D</t>
  </si>
  <si>
    <t>A143</t>
  </si>
  <si>
    <t>leslokaal bovenbouw 8C</t>
  </si>
  <si>
    <t>A144</t>
  </si>
  <si>
    <t>A145</t>
  </si>
  <si>
    <t>A146</t>
  </si>
  <si>
    <t>A147</t>
  </si>
  <si>
    <t>leslokaal bovenbouw 8B</t>
  </si>
  <si>
    <t>A148</t>
  </si>
  <si>
    <t>leslokaal bovenbouw 8A</t>
  </si>
  <si>
    <t>A150</t>
  </si>
  <si>
    <t>A151</t>
  </si>
  <si>
    <t>A152</t>
  </si>
  <si>
    <t>A153</t>
  </si>
  <si>
    <t>M102</t>
  </si>
  <si>
    <t>M103</t>
  </si>
  <si>
    <t>M104</t>
  </si>
  <si>
    <t>Z101</t>
  </si>
  <si>
    <t>entreehal zorg</t>
  </si>
  <si>
    <t>Z102</t>
  </si>
  <si>
    <t>Z108</t>
  </si>
  <si>
    <t>logopedie</t>
  </si>
  <si>
    <t>Z109</t>
  </si>
  <si>
    <t>fysiotherapie 1</t>
  </si>
  <si>
    <t>Z110</t>
  </si>
  <si>
    <t>fysiotherapie 2</t>
  </si>
  <si>
    <t>M105</t>
  </si>
  <si>
    <t>hal voor trap</t>
  </si>
  <si>
    <t>G101</t>
  </si>
  <si>
    <t>G102</t>
  </si>
  <si>
    <t>G103</t>
  </si>
  <si>
    <t>G104</t>
  </si>
  <si>
    <t>G105</t>
  </si>
  <si>
    <t>kleedkamer</t>
  </si>
  <si>
    <t>G105a</t>
  </si>
  <si>
    <t>G106</t>
  </si>
  <si>
    <t>G107</t>
  </si>
  <si>
    <t>G107a</t>
  </si>
  <si>
    <t>G108</t>
  </si>
  <si>
    <t>G108a</t>
  </si>
  <si>
    <t>Prinses Beatrixlaan 156c</t>
  </si>
  <si>
    <t>F01</t>
  </si>
  <si>
    <t>V02</t>
  </si>
  <si>
    <t>A06</t>
  </si>
  <si>
    <t>D01</t>
  </si>
  <si>
    <t>Pantry/teamkamer</t>
  </si>
  <si>
    <t>F04.1</t>
  </si>
  <si>
    <t>Overlegruimte</t>
  </si>
  <si>
    <t>A19.6</t>
  </si>
  <si>
    <t>V01</t>
  </si>
  <si>
    <t>G06</t>
  </si>
  <si>
    <t>G01.8</t>
  </si>
  <si>
    <t>G01.9</t>
  </si>
  <si>
    <t>C01</t>
  </si>
  <si>
    <t>Speelhuis</t>
  </si>
  <si>
    <t>C03</t>
  </si>
  <si>
    <t>G05</t>
  </si>
  <si>
    <t>B03</t>
  </si>
  <si>
    <t>B12</t>
  </si>
  <si>
    <t>B08</t>
  </si>
  <si>
    <t>B10</t>
  </si>
  <si>
    <t>B07</t>
  </si>
  <si>
    <t>B05.4</t>
  </si>
  <si>
    <t>Slaapkamer KDV</t>
  </si>
  <si>
    <t>B09</t>
  </si>
  <si>
    <t>B05.3</t>
  </si>
  <si>
    <t>B01</t>
  </si>
  <si>
    <t>Lokaal KDV</t>
  </si>
  <si>
    <t>B05.2</t>
  </si>
  <si>
    <t>B01.1</t>
  </si>
  <si>
    <t>B04</t>
  </si>
  <si>
    <t>B06</t>
  </si>
  <si>
    <t>B05.1</t>
  </si>
  <si>
    <t>B02.2</t>
  </si>
  <si>
    <t>B02.1</t>
  </si>
  <si>
    <t>Lokaal KDV incl slaapkamer</t>
  </si>
  <si>
    <t>G04</t>
  </si>
  <si>
    <t>A01.5</t>
  </si>
  <si>
    <t>Lokaal middenbouw</t>
  </si>
  <si>
    <t>A18.2b</t>
  </si>
  <si>
    <t>Opslag</t>
  </si>
  <si>
    <t>G01.1</t>
  </si>
  <si>
    <t>A01.4</t>
  </si>
  <si>
    <t>A18.2a</t>
  </si>
  <si>
    <t>A01.3</t>
  </si>
  <si>
    <t>A18.3b</t>
  </si>
  <si>
    <t>G01.2</t>
  </si>
  <si>
    <t>A02.2</t>
  </si>
  <si>
    <t>Lokaal onderbouw</t>
  </si>
  <si>
    <t>A18.3a</t>
  </si>
  <si>
    <t>G01.3</t>
  </si>
  <si>
    <t>F08.1</t>
  </si>
  <si>
    <t>A19.2</t>
  </si>
  <si>
    <t>V04</t>
  </si>
  <si>
    <t>A19.1</t>
  </si>
  <si>
    <t>A02.1</t>
  </si>
  <si>
    <t>A07.2</t>
  </si>
  <si>
    <t>Speelruimte / aula</t>
  </si>
  <si>
    <t>A01.2</t>
  </si>
  <si>
    <t>A18.1b</t>
  </si>
  <si>
    <t>G01.4</t>
  </si>
  <si>
    <t>A18.1a</t>
  </si>
  <si>
    <t>A01.1</t>
  </si>
  <si>
    <t>A09.2</t>
  </si>
  <si>
    <t>A20</t>
  </si>
  <si>
    <t>A07.1</t>
  </si>
  <si>
    <t>Aula</t>
  </si>
  <si>
    <t>A12.1</t>
  </si>
  <si>
    <t>A17.1</t>
  </si>
  <si>
    <t>G02.2</t>
  </si>
  <si>
    <t>G02.1</t>
  </si>
  <si>
    <t>A05</t>
  </si>
  <si>
    <t>V03</t>
  </si>
  <si>
    <t>F05/F06</t>
  </si>
  <si>
    <t>G01.19</t>
  </si>
  <si>
    <t>G01.18</t>
  </si>
  <si>
    <t>T03.2</t>
  </si>
  <si>
    <t>A19.4</t>
  </si>
  <si>
    <t>F04.2</t>
  </si>
  <si>
    <t>A17.7</t>
  </si>
  <si>
    <t>V07</t>
  </si>
  <si>
    <t>A04.3</t>
  </si>
  <si>
    <t>A19.5</t>
  </si>
  <si>
    <t>A18.9</t>
  </si>
  <si>
    <t>A08</t>
  </si>
  <si>
    <t>A17.6</t>
  </si>
  <si>
    <t>A04.2</t>
  </si>
  <si>
    <t>A11</t>
  </si>
  <si>
    <t>A09.1</t>
  </si>
  <si>
    <t>F03</t>
  </si>
  <si>
    <t>A04.1</t>
  </si>
  <si>
    <t>A18.7</t>
  </si>
  <si>
    <t>A17.5</t>
  </si>
  <si>
    <t>Opslag/Techniekruimte</t>
  </si>
  <si>
    <t>T03.1</t>
  </si>
  <si>
    <t>G01.16</t>
  </si>
  <si>
    <t>G01.17</t>
  </si>
  <si>
    <t>A17.4</t>
  </si>
  <si>
    <t>F08.2</t>
  </si>
  <si>
    <t>A19.3</t>
  </si>
  <si>
    <t>A03.3</t>
  </si>
  <si>
    <t>A07.5</t>
  </si>
  <si>
    <t>V06</t>
  </si>
  <si>
    <t>G01.20</t>
  </si>
  <si>
    <t>G01.15</t>
  </si>
  <si>
    <t>G01.14</t>
  </si>
  <si>
    <t>G01.13</t>
  </si>
  <si>
    <t>G01.12</t>
  </si>
  <si>
    <t>A03.2</t>
  </si>
  <si>
    <t>Lokaal bovenbouw</t>
  </si>
  <si>
    <t>A03.1</t>
  </si>
  <si>
    <t>A07.3</t>
  </si>
  <si>
    <t>A02.4</t>
  </si>
  <si>
    <t>G1.11</t>
  </si>
  <si>
    <t>G1.10</t>
  </si>
  <si>
    <t>A18.6</t>
  </si>
  <si>
    <t>A17.3</t>
  </si>
  <si>
    <t>V05</t>
  </si>
  <si>
    <t>T02</t>
  </si>
  <si>
    <t>A02.3</t>
  </si>
  <si>
    <t>A18.5</t>
  </si>
  <si>
    <t>Laing’s Nekstraat 44 1092 GX</t>
  </si>
  <si>
    <t>Personeelsruimte/ leslokaal</t>
  </si>
  <si>
    <t>Kopieerruimte</t>
  </si>
  <si>
    <t>Berging v.v.e.</t>
  </si>
  <si>
    <t>Berging school</t>
  </si>
  <si>
    <t>Administratie/congiërge</t>
  </si>
  <si>
    <t>Toiletruimte</t>
  </si>
  <si>
    <t>Gietvloer</t>
  </si>
  <si>
    <t>Toiletgroep</t>
  </si>
  <si>
    <t>fles-ruimte</t>
  </si>
  <si>
    <t>hal/ trappenhuis</t>
  </si>
  <si>
    <t>techniekruimte/ werkplaats</t>
  </si>
  <si>
    <t>aula</t>
  </si>
  <si>
    <t>aula/ kleine zaal</t>
  </si>
  <si>
    <t>MiVa toilet</t>
  </si>
  <si>
    <t>Doucheruimte</t>
  </si>
  <si>
    <t>Kantoor docent gym</t>
  </si>
  <si>
    <t>douche/ toilet</t>
  </si>
  <si>
    <t>Sportvloer</t>
  </si>
  <si>
    <t>0.42</t>
  </si>
  <si>
    <t>Toestelberging</t>
  </si>
  <si>
    <t>Techniekruimte</t>
  </si>
  <si>
    <t>0.48</t>
  </si>
  <si>
    <t>0.49</t>
  </si>
  <si>
    <t>Speelzone</t>
  </si>
  <si>
    <t>Groepsruimte KDV 4</t>
  </si>
  <si>
    <t>Slaapruimte 4</t>
  </si>
  <si>
    <t>Groepsruimte KDV 3</t>
  </si>
  <si>
    <t>Verschoonruimte 2</t>
  </si>
  <si>
    <t>Slaapruimte 3</t>
  </si>
  <si>
    <t>Groepsruimte KDV 1</t>
  </si>
  <si>
    <t>Groepsruimte KDV 2</t>
  </si>
  <si>
    <t>K.12</t>
  </si>
  <si>
    <t>Verschoonruimte 1</t>
  </si>
  <si>
    <t>K.13</t>
  </si>
  <si>
    <t>1.1</t>
  </si>
  <si>
    <t>1.2</t>
  </si>
  <si>
    <t>plein</t>
  </si>
  <si>
    <t>1.3</t>
  </si>
  <si>
    <t>1.4</t>
  </si>
  <si>
    <t>1.6</t>
  </si>
  <si>
    <t>lokaal h.b. leerlingen</t>
  </si>
  <si>
    <t>1.7</t>
  </si>
  <si>
    <t>bordes</t>
  </si>
  <si>
    <t>1.8</t>
  </si>
  <si>
    <t>lokaal middenbouw 1</t>
  </si>
  <si>
    <t>lokaal middenbouw 2</t>
  </si>
  <si>
    <t>lokaal middenbouw 3</t>
  </si>
  <si>
    <t>ict ruimte</t>
  </si>
  <si>
    <t xml:space="preserve">1.16 </t>
  </si>
  <si>
    <t>lokaal bovenbouw 1</t>
  </si>
  <si>
    <t>lokaal bovenbouw 2</t>
  </si>
  <si>
    <t>lokaal bovenbouw 3</t>
  </si>
  <si>
    <t>lokaal bovenbouw 4</t>
  </si>
  <si>
    <t>patio</t>
  </si>
  <si>
    <t>voorportaal trap</t>
  </si>
  <si>
    <t>interne begeleiding</t>
  </si>
  <si>
    <t>hal leerplein</t>
  </si>
  <si>
    <t>trappenhuis leerplein</t>
  </si>
  <si>
    <t>sanitaire ruimte verkeersplein</t>
  </si>
  <si>
    <t>saniaire ruimte verkeersplein</t>
  </si>
  <si>
    <t>Franz Zieglerstraat 7</t>
  </si>
  <si>
    <t>Entree Poseidon</t>
  </si>
  <si>
    <t>Admni/ concierge</t>
  </si>
  <si>
    <t>Hydr. MK W</t>
  </si>
  <si>
    <t>Hal gezamenlijk/ gemeenschappelijke ruimte</t>
  </si>
  <si>
    <t>Mivatoilet</t>
  </si>
  <si>
    <t xml:space="preserve">Toilet </t>
  </si>
  <si>
    <t>Systeembeheer</t>
  </si>
  <si>
    <t>Kantoor Poseidon</t>
  </si>
  <si>
    <t>Berging speelmat.</t>
  </si>
  <si>
    <t>Installatie</t>
  </si>
  <si>
    <t>Groep 3/4 Poseidon</t>
  </si>
  <si>
    <t>Groep 3 Poseidon</t>
  </si>
  <si>
    <t>Bij 0.17/0.18 en 0.19</t>
  </si>
  <si>
    <t>Berging HV</t>
  </si>
  <si>
    <t>Peuterspeelzaal Poseidon</t>
  </si>
  <si>
    <t>Speelberging</t>
  </si>
  <si>
    <t>Stoelberging</t>
  </si>
  <si>
    <t>1.09a</t>
  </si>
  <si>
    <t>Personeelstoilet</t>
  </si>
  <si>
    <t>Groep 4/5 Poseidon</t>
  </si>
  <si>
    <t>Groep 7/8 Poseidon</t>
  </si>
  <si>
    <t>Groep 6/7 Poseidoen</t>
  </si>
  <si>
    <t>Bij 1.11/1.14 en 1.16</t>
  </si>
  <si>
    <t>Teamkamer Poseidon</t>
  </si>
  <si>
    <t>Directie kantoor Poseidon</t>
  </si>
  <si>
    <t>Vergaderruimte Poseidon</t>
  </si>
  <si>
    <t>Bibliotheek Poseidon</t>
  </si>
  <si>
    <t>2.04a</t>
  </si>
  <si>
    <t>Toilet personeel</t>
  </si>
  <si>
    <t>Bij 2.05/2.09/2.11 en 2.13</t>
  </si>
  <si>
    <t>Groep 7 Poseidon</t>
  </si>
  <si>
    <t>Groep 8 Poseidon</t>
  </si>
  <si>
    <t>Piet Zwarthof 2 1087 AX</t>
  </si>
  <si>
    <t>Nuts</t>
  </si>
  <si>
    <t>0.04/ 0.04a</t>
  </si>
  <si>
    <t>Gymzaal/ KDV/ BSO</t>
  </si>
  <si>
    <t>Peuterspeelzaal/ Kinderdagverblijf</t>
  </si>
  <si>
    <t>was/ kleedruimte</t>
  </si>
  <si>
    <t>Lokaal 4/ KDV</t>
  </si>
  <si>
    <t>Lokaal groep 1 ab</t>
  </si>
  <si>
    <t>Lokaal groep 1/2 b</t>
  </si>
  <si>
    <t>Forbo Mormoleum</t>
  </si>
  <si>
    <t>Gang speelruimte</t>
  </si>
  <si>
    <t>Schoonloopmat</t>
  </si>
  <si>
    <t>0.91</t>
  </si>
  <si>
    <t>Slaapruimte</t>
  </si>
  <si>
    <t>0.90</t>
  </si>
  <si>
    <t>Speelterrein</t>
  </si>
  <si>
    <t>0.71</t>
  </si>
  <si>
    <t>0.72</t>
  </si>
  <si>
    <t>Trap hs parkeren</t>
  </si>
  <si>
    <t xml:space="preserve">- </t>
  </si>
  <si>
    <t>Peutertoilet</t>
  </si>
  <si>
    <t>0.86</t>
  </si>
  <si>
    <t>na  schoolse opvang (nso)</t>
  </si>
  <si>
    <t>keuken (nso)</t>
  </si>
  <si>
    <t>gang/werkhoeken</t>
  </si>
  <si>
    <t>toilet (nso)</t>
  </si>
  <si>
    <t>kantoor Bestuursbureau</t>
  </si>
  <si>
    <t>multifunct.ruimte</t>
  </si>
  <si>
    <t>spreekkamer Bestuursbureau</t>
  </si>
  <si>
    <t>leidingschacht</t>
  </si>
  <si>
    <t>overloop/kas</t>
  </si>
  <si>
    <t>luchtbehandeling</t>
  </si>
  <si>
    <t>technieklokaal</t>
  </si>
  <si>
    <t>daktuin/terras</t>
  </si>
  <si>
    <t>Lekstraat 35-37 1079 EM</t>
  </si>
  <si>
    <t>congierge</t>
  </si>
  <si>
    <t>toiletgroep</t>
  </si>
  <si>
    <t>speelzaal</t>
  </si>
  <si>
    <t>binnen-buiten berging</t>
  </si>
  <si>
    <t>Hogeweg 61-63 1098 CA</t>
  </si>
  <si>
    <t>0.16a</t>
  </si>
  <si>
    <t>naschoolse opvang</t>
  </si>
  <si>
    <t>mk gas</t>
  </si>
  <si>
    <t>mk electra</t>
  </si>
  <si>
    <t>0.26a</t>
  </si>
  <si>
    <t>0.26b</t>
  </si>
  <si>
    <t>1.06a</t>
  </si>
  <si>
    <t>1.06b</t>
  </si>
  <si>
    <t>1.08a</t>
  </si>
  <si>
    <t>1.08b</t>
  </si>
  <si>
    <t>1.10a</t>
  </si>
  <si>
    <t>dir.kamer</t>
  </si>
  <si>
    <t>Tekenlokaal</t>
  </si>
  <si>
    <t>toilet/doucheruimte</t>
  </si>
  <si>
    <t>kleedruimte/wasruimte</t>
  </si>
  <si>
    <t>douche/toilet</t>
  </si>
  <si>
    <t>Von Liebigweg 68 1097 RP</t>
  </si>
  <si>
    <t>CV</t>
  </si>
  <si>
    <t>schoonmaakkast</t>
  </si>
  <si>
    <t>hout</t>
  </si>
  <si>
    <t>Adelaarsweg 113, 1021 BZ Amsterdam</t>
  </si>
  <si>
    <t>001a</t>
  </si>
  <si>
    <t>001b</t>
  </si>
  <si>
    <t>schoonmaakberging</t>
  </si>
  <si>
    <t>008a</t>
  </si>
  <si>
    <t>008b</t>
  </si>
  <si>
    <t>Kleine gymzaal</t>
  </si>
  <si>
    <t>server en magazijn</t>
  </si>
  <si>
    <t>14a</t>
  </si>
  <si>
    <t>wm-ruimte</t>
  </si>
  <si>
    <t>17a</t>
  </si>
  <si>
    <t>24a</t>
  </si>
  <si>
    <t>39a</t>
  </si>
  <si>
    <t>39b</t>
  </si>
  <si>
    <t>Jan van Galenstraat 105, 1056 BK Amsterdam</t>
  </si>
  <si>
    <t>Personeelsruimte</t>
  </si>
  <si>
    <t>leslokaal Handvaardigheid</t>
  </si>
  <si>
    <t xml:space="preserve">Hal </t>
  </si>
  <si>
    <t>leslokaal/buurtlokaal</t>
  </si>
  <si>
    <t>1.71</t>
  </si>
  <si>
    <t>4 x per week (40 weken)</t>
  </si>
  <si>
    <t>2 x per week (40 weken)</t>
  </si>
  <si>
    <t>3x per week (40 weken)</t>
  </si>
  <si>
    <t xml:space="preserve">1 x per week (40 weken) </t>
  </si>
  <si>
    <t xml:space="preserve">Gevelglas binnenzijde </t>
  </si>
  <si>
    <t>Gevelglas buitenzijde</t>
  </si>
  <si>
    <t>Separatieglas tweezijdig</t>
  </si>
  <si>
    <t>Voorzetramen tweezijdig</t>
  </si>
  <si>
    <t>Dakglas tweezijdig</t>
  </si>
  <si>
    <t>Beplating binnenzijde</t>
  </si>
  <si>
    <t>Beplating buitenzijde</t>
  </si>
  <si>
    <t>Oranje Nassau</t>
  </si>
  <si>
    <t>Nautilus Oost</t>
  </si>
  <si>
    <t>2</t>
  </si>
  <si>
    <t>0</t>
  </si>
  <si>
    <t>3</t>
  </si>
  <si>
    <t>Omgeving Amsterdam</t>
  </si>
  <si>
    <t>Kosten productie per jaar ma t/m vr</t>
  </si>
  <si>
    <t>L</t>
  </si>
  <si>
    <t>Schrobben sportvloer</t>
  </si>
  <si>
    <t>Wordt na gunning ingemeten</t>
  </si>
  <si>
    <t>Peuterspeelzaal/ VVE</t>
  </si>
  <si>
    <t>3x per week (52 weken)</t>
  </si>
  <si>
    <t>De Vijfsterren</t>
  </si>
  <si>
    <t>Gebruiker</t>
  </si>
  <si>
    <t>Immanuel</t>
  </si>
  <si>
    <t>Partou</t>
  </si>
  <si>
    <t>Schoonmaak ruimten tijdens vakanties (onderhoud 52 weken)</t>
  </si>
  <si>
    <t>schoonmaak tijdens studieweken (15% van productieuren per dag)</t>
  </si>
  <si>
    <r>
      <t>AMOS-DK-TN</t>
    </r>
    <r>
      <rPr>
        <sz val="12"/>
        <rFont val="Times New Roman"/>
        <family val="1"/>
      </rPr>
      <t>453334</t>
    </r>
  </si>
  <si>
    <t>Aanvullende weken per jaar</t>
  </si>
  <si>
    <t>Aantal uren per dag</t>
  </si>
  <si>
    <t>Aantal dagen per jaar</t>
  </si>
  <si>
    <t>Small steps</t>
  </si>
  <si>
    <t>5 x per week (40 weken)</t>
  </si>
  <si>
    <t>1 x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</si>
</sst>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color theme="1"/>
      <name val="New Times Roman"/>
    </font>
    <font>
      <sz val="9"/>
      <color theme="1"/>
      <name val="Georgia"/>
      <family val="1"/>
    </font>
    <font>
      <sz val="10"/>
      <name val="New times roman"/>
    </font>
    <font>
      <sz val="10"/>
      <color indexed="8"/>
      <name val="New times roman"/>
    </font>
    <font>
      <b/>
      <sz val="10"/>
      <name val="New times roman"/>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26">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8"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3"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3" applyFont="1" applyAlignment="1">
      <alignment horizontal="center" vertical="center"/>
    </xf>
    <xf numFmtId="175" fontId="65" fillId="0" borderId="0" xfId="83" applyNumberFormat="1" applyFont="1" applyAlignment="1">
      <alignment horizontal="center" vertical="center"/>
    </xf>
    <xf numFmtId="0" fontId="65" fillId="0" borderId="0" xfId="102" applyFont="1"/>
    <xf numFmtId="0" fontId="69" fillId="0" borderId="0" xfId="102"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73" fillId="0" borderId="0" xfId="0" applyFont="1"/>
    <xf numFmtId="2" fontId="74" fillId="0" borderId="0" xfId="12" applyNumberFormat="1" applyFont="1"/>
    <xf numFmtId="2" fontId="75" fillId="2" borderId="0" xfId="12" applyNumberFormat="1" applyFont="1" applyFill="1"/>
    <xf numFmtId="0" fontId="77" fillId="0" borderId="0" xfId="88" applyFont="1"/>
    <xf numFmtId="167" fontId="77" fillId="0" borderId="0" xfId="8" applyFont="1"/>
    <xf numFmtId="173" fontId="79" fillId="0" borderId="0" xfId="8" applyNumberFormat="1" applyFont="1" applyAlignment="1">
      <alignment horizontal="center"/>
    </xf>
    <xf numFmtId="167" fontId="77" fillId="0" borderId="40" xfId="8" applyFont="1" applyBorder="1"/>
    <xf numFmtId="49" fontId="81" fillId="0" borderId="0" xfId="62" applyNumberFormat="1" applyFont="1"/>
    <xf numFmtId="0" fontId="81" fillId="0" borderId="0" xfId="62" applyFont="1"/>
    <xf numFmtId="10" fontId="81" fillId="0" borderId="0" xfId="62" applyNumberFormat="1" applyFont="1" applyAlignment="1">
      <alignment horizontal="left"/>
    </xf>
    <xf numFmtId="2" fontId="75" fillId="0" borderId="0" xfId="12" applyNumberFormat="1" applyFont="1"/>
    <xf numFmtId="188" fontId="82" fillId="0" borderId="0" xfId="62" applyNumberFormat="1" applyFont="1" applyAlignment="1">
      <alignment horizontal="left"/>
    </xf>
    <xf numFmtId="0" fontId="77" fillId="0" borderId="0" xfId="62" applyFont="1"/>
    <xf numFmtId="2" fontId="82" fillId="0" borderId="0" xfId="12" applyNumberFormat="1" applyFont="1"/>
    <xf numFmtId="0" fontId="81" fillId="0" borderId="0" xfId="88" applyFont="1"/>
    <xf numFmtId="2" fontId="79" fillId="0" borderId="0" xfId="88" applyNumberFormat="1" applyFont="1"/>
    <xf numFmtId="2" fontId="77" fillId="0" borderId="1" xfId="0" applyNumberFormat="1" applyFont="1" applyBorder="1"/>
    <xf numFmtId="2" fontId="77" fillId="0" borderId="1" xfId="88" applyNumberFormat="1" applyFont="1" applyBorder="1"/>
    <xf numFmtId="0" fontId="83" fillId="0" borderId="1" xfId="0" applyFont="1" applyBorder="1"/>
    <xf numFmtId="0" fontId="84" fillId="0" borderId="0" xfId="88" applyFont="1"/>
    <xf numFmtId="166" fontId="77" fillId="2" borderId="1" xfId="17" applyFont="1" applyFill="1" applyBorder="1" applyAlignment="1">
      <alignment horizontal="right"/>
    </xf>
    <xf numFmtId="166" fontId="77" fillId="2" borderId="42" xfId="17" applyFont="1" applyFill="1" applyBorder="1" applyAlignment="1">
      <alignment horizontal="center"/>
    </xf>
    <xf numFmtId="166" fontId="79" fillId="2" borderId="1" xfId="17" applyFont="1" applyFill="1" applyBorder="1"/>
    <xf numFmtId="0" fontId="79" fillId="0" borderId="0" xfId="88"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6" applyFont="1" applyAlignment="1">
      <alignment horizontal="center"/>
    </xf>
    <xf numFmtId="2" fontId="77" fillId="0" borderId="0" xfId="8" applyNumberFormat="1" applyFont="1" applyAlignment="1">
      <alignment horizontal="left"/>
    </xf>
    <xf numFmtId="172" fontId="77" fillId="0" borderId="0" xfId="16"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6" applyFont="1"/>
    <xf numFmtId="167" fontId="77" fillId="0" borderId="0" xfId="8" applyFont="1" applyAlignment="1">
      <alignment horizontal="right"/>
    </xf>
    <xf numFmtId="0" fontId="77" fillId="2" borderId="1" xfId="0" applyFont="1" applyFill="1" applyBorder="1" applyAlignment="1">
      <alignment vertical="center"/>
    </xf>
    <xf numFmtId="0" fontId="77" fillId="0" borderId="1" xfId="0" applyFont="1" applyBorder="1" applyAlignment="1">
      <alignment horizontal="center" vertical="center"/>
    </xf>
    <xf numFmtId="0" fontId="77" fillId="0" borderId="1" xfId="0" applyFont="1" applyBorder="1" applyAlignment="1">
      <alignment vertical="center"/>
    </xf>
    <xf numFmtId="0" fontId="79" fillId="0" borderId="1" xfId="0" applyFont="1" applyBorder="1" applyAlignment="1">
      <alignment vertical="center"/>
    </xf>
    <xf numFmtId="0" fontId="79" fillId="0" borderId="1" xfId="0" applyFont="1" applyBorder="1"/>
    <xf numFmtId="0" fontId="79" fillId="0" borderId="1" xfId="0" applyFont="1" applyBorder="1" applyAlignment="1">
      <alignment horizontal="center" vertical="center"/>
    </xf>
    <xf numFmtId="0" fontId="77" fillId="0" borderId="42" xfId="0" applyFont="1" applyBorder="1"/>
    <xf numFmtId="1" fontId="77" fillId="0" borderId="42" xfId="60" applyNumberFormat="1" applyFont="1" applyBorder="1" applyAlignment="1">
      <alignment horizontal="center"/>
    </xf>
    <xf numFmtId="1" fontId="87" fillId="0" borderId="42" xfId="60" applyNumberFormat="1" applyFont="1" applyBorder="1" applyAlignment="1">
      <alignment horizontal="center"/>
    </xf>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1" fontId="77" fillId="0" borderId="1" xfId="0" applyNumberFormat="1" applyFont="1" applyBorder="1" applyAlignment="1">
      <alignment horizontal="center"/>
    </xf>
    <xf numFmtId="0" fontId="77" fillId="0" borderId="1" xfId="0" applyFont="1" applyBorder="1"/>
    <xf numFmtId="2" fontId="84" fillId="0" borderId="1" xfId="8" applyNumberFormat="1" applyFont="1" applyFill="1" applyBorder="1" applyAlignment="1">
      <alignment horizontal="center"/>
    </xf>
    <xf numFmtId="0" fontId="77" fillId="0" borderId="9" xfId="0" applyFont="1" applyBorder="1"/>
    <xf numFmtId="0" fontId="77" fillId="0" borderId="7" xfId="0" applyFont="1" applyBorder="1"/>
    <xf numFmtId="1" fontId="77" fillId="0" borderId="9" xfId="0" applyNumberFormat="1" applyFont="1" applyBorder="1" applyAlignment="1">
      <alignment horizontal="center"/>
    </xf>
    <xf numFmtId="0" fontId="77" fillId="0" borderId="4" xfId="0" applyFont="1" applyBorder="1"/>
    <xf numFmtId="0" fontId="77" fillId="0" borderId="21" xfId="0" applyFont="1" applyBorder="1" applyAlignment="1">
      <alignment wrapText="1"/>
    </xf>
    <xf numFmtId="0" fontId="77" fillId="0" borderId="21" xfId="0" applyFont="1" applyBorder="1"/>
    <xf numFmtId="0" fontId="77" fillId="2" borderId="21" xfId="0" applyFont="1" applyFill="1" applyBorder="1" applyAlignment="1">
      <alignment wrapText="1"/>
    </xf>
    <xf numFmtId="0" fontId="83" fillId="0" borderId="21" xfId="58" applyFont="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2" fontId="77" fillId="0" borderId="5" xfId="11" applyNumberFormat="1" applyFont="1" applyBorder="1" applyProtection="1">
      <protection hidden="1"/>
    </xf>
    <xf numFmtId="2" fontId="77" fillId="0" borderId="7" xfId="11" applyNumberFormat="1" applyFont="1" applyBorder="1" applyProtection="1">
      <protection hidden="1"/>
    </xf>
    <xf numFmtId="0" fontId="77" fillId="0" borderId="5" xfId="0" applyFont="1" applyBorder="1"/>
    <xf numFmtId="0" fontId="79" fillId="0" borderId="5" xfId="0" applyFont="1" applyBorder="1"/>
    <xf numFmtId="0" fontId="79" fillId="0" borderId="7" xfId="0" applyFont="1" applyBorder="1"/>
    <xf numFmtId="0" fontId="77" fillId="0" borderId="41" xfId="0" applyFont="1" applyBorder="1"/>
    <xf numFmtId="0" fontId="77" fillId="0" borderId="40"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2" fontId="79" fillId="0" borderId="1" xfId="11" applyNumberFormat="1" applyFont="1" applyBorder="1" applyAlignment="1" applyProtection="1">
      <alignment horizontal="center"/>
      <protection hidden="1"/>
    </xf>
    <xf numFmtId="0" fontId="81" fillId="0" borderId="40" xfId="0" applyFont="1" applyBorder="1"/>
    <xf numFmtId="0" fontId="77" fillId="0" borderId="5" xfId="11" applyFont="1" applyBorder="1" applyAlignment="1" applyProtection="1">
      <alignment vertical="center"/>
      <protection hidden="1"/>
    </xf>
    <xf numFmtId="0" fontId="77" fillId="0" borderId="2" xfId="0" applyFont="1" applyBorder="1"/>
    <xf numFmtId="0" fontId="77" fillId="0" borderId="6" xfId="0" applyFont="1" applyBorder="1"/>
    <xf numFmtId="0" fontId="79" fillId="0" borderId="5" xfId="13" applyFont="1" applyBorder="1" applyAlignment="1" applyProtection="1">
      <alignment vertical="center"/>
      <protection hidden="1"/>
    </xf>
    <xf numFmtId="0" fontId="79" fillId="0" borderId="6" xfId="0" applyFont="1" applyBorder="1"/>
    <xf numFmtId="0" fontId="87" fillId="0" borderId="1" xfId="13" applyFont="1" applyBorder="1" applyAlignment="1" applyProtection="1">
      <alignment horizontal="left" vertical="center"/>
      <protection hidden="1"/>
    </xf>
    <xf numFmtId="0" fontId="79" fillId="0" borderId="1" xfId="13" applyFont="1" applyBorder="1" applyAlignment="1" applyProtection="1">
      <alignment vertical="center"/>
      <protection hidden="1"/>
    </xf>
    <xf numFmtId="0" fontId="91" fillId="0" borderId="1" xfId="13" applyFont="1" applyBorder="1" applyAlignment="1" applyProtection="1">
      <alignment vertical="center"/>
      <protection hidden="1"/>
    </xf>
    <xf numFmtId="0" fontId="92" fillId="0" borderId="1" xfId="13" applyFont="1" applyBorder="1" applyAlignment="1" applyProtection="1">
      <alignment vertical="center"/>
      <protection hidden="1"/>
    </xf>
    <xf numFmtId="0" fontId="77" fillId="0" borderId="1" xfId="13" applyFont="1" applyBorder="1" applyAlignment="1" applyProtection="1">
      <alignment vertical="center"/>
      <protection hidden="1"/>
    </xf>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77" fillId="0" borderId="5" xfId="13" applyNumberFormat="1" applyFont="1" applyBorder="1" applyProtection="1">
      <protection hidden="1"/>
    </xf>
    <xf numFmtId="2" fontId="99" fillId="0" borderId="6" xfId="3" applyNumberFormat="1" applyFont="1" applyFill="1" applyBorder="1" applyAlignment="1" applyProtection="1">
      <alignment horizontal="center" vertical="center"/>
      <protection hidden="1"/>
    </xf>
    <xf numFmtId="2" fontId="99" fillId="0" borderId="7" xfId="3" applyNumberFormat="1" applyFont="1" applyFill="1" applyBorder="1" applyAlignment="1" applyProtection="1">
      <alignment horizontal="right" vertical="center"/>
      <protection hidden="1"/>
    </xf>
    <xf numFmtId="2" fontId="87" fillId="0" borderId="42" xfId="3" applyNumberFormat="1" applyFont="1" applyFill="1" applyBorder="1" applyAlignment="1" applyProtection="1">
      <protection hidden="1"/>
    </xf>
    <xf numFmtId="175" fontId="86" fillId="0" borderId="8" xfId="0" applyNumberFormat="1" applyFont="1" applyBorder="1" applyAlignment="1">
      <alignment horizontal="center" vertical="center"/>
    </xf>
    <xf numFmtId="1" fontId="79" fillId="0" borderId="42" xfId="13" applyNumberFormat="1" applyFont="1" applyBorder="1" applyAlignment="1" applyProtection="1">
      <alignment horizontal="center"/>
      <protection hidden="1"/>
    </xf>
    <xf numFmtId="2" fontId="100" fillId="0" borderId="6" xfId="3" applyNumberFormat="1" applyFont="1" applyFill="1" applyBorder="1" applyAlignment="1" applyProtection="1">
      <alignment horizontal="left" vertical="center"/>
      <protection hidden="1"/>
    </xf>
    <xf numFmtId="2" fontId="94" fillId="0" borderId="7" xfId="3" applyNumberFormat="1" applyFont="1" applyFill="1" applyBorder="1" applyAlignment="1" applyProtection="1">
      <alignment horizontal="right" vertical="center"/>
      <protection hidden="1"/>
    </xf>
    <xf numFmtId="10" fontId="101" fillId="0" borderId="7" xfId="15" applyNumberFormat="1" applyFont="1" applyFill="1" applyBorder="1" applyAlignment="1" applyProtection="1">
      <alignment horizontal="right"/>
      <protection hidden="1"/>
    </xf>
    <xf numFmtId="0" fontId="77" fillId="0" borderId="41" xfId="13" applyFont="1" applyBorder="1" applyProtection="1">
      <protection hidden="1"/>
    </xf>
    <xf numFmtId="0" fontId="102" fillId="0" borderId="40" xfId="13" applyFont="1" applyBorder="1" applyAlignment="1" applyProtection="1">
      <alignment horizontal="right"/>
      <protection hidden="1"/>
    </xf>
    <xf numFmtId="0" fontId="79" fillId="0" borderId="5" xfId="13" applyFont="1" applyBorder="1" applyProtection="1">
      <protection hidden="1"/>
    </xf>
    <xf numFmtId="0" fontId="103" fillId="0" borderId="6" xfId="13" applyFont="1" applyBorder="1" applyProtection="1">
      <protection hidden="1"/>
    </xf>
    <xf numFmtId="0" fontId="103" fillId="0" borderId="7"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0" fontId="77" fillId="0" borderId="5" xfId="13" applyFont="1" applyBorder="1" applyProtection="1">
      <protection hidden="1"/>
    </xf>
    <xf numFmtId="0" fontId="101" fillId="0" borderId="6" xfId="13" applyFont="1" applyBorder="1" applyAlignment="1" applyProtection="1">
      <alignment horizontal="right"/>
      <protection hidden="1"/>
    </xf>
    <xf numFmtId="0" fontId="101" fillId="0" borderId="7" xfId="13" applyFont="1" applyBorder="1" applyAlignment="1" applyProtection="1">
      <alignment horizontal="right"/>
      <protection hidden="1"/>
    </xf>
    <xf numFmtId="0" fontId="87" fillId="0" borderId="5" xfId="13" applyFont="1" applyBorder="1" applyProtection="1">
      <protection hidden="1"/>
    </xf>
    <xf numFmtId="0" fontId="102" fillId="0" borderId="6" xfId="13" applyFont="1" applyBorder="1" applyAlignment="1" applyProtection="1">
      <alignment horizontal="center"/>
      <protection hidden="1"/>
    </xf>
    <xf numFmtId="0" fontId="102" fillId="0" borderId="7" xfId="13" applyFont="1" applyBorder="1" applyAlignment="1" applyProtection="1">
      <alignment horizontal="right"/>
      <protection hidden="1"/>
    </xf>
    <xf numFmtId="0" fontId="84" fillId="0" borderId="5" xfId="13" applyFont="1" applyBorder="1" applyProtection="1">
      <protection hidden="1"/>
    </xf>
    <xf numFmtId="10" fontId="101" fillId="0" borderId="6" xfId="13" applyNumberFormat="1" applyFont="1" applyBorder="1" applyAlignment="1" applyProtection="1">
      <alignment horizontal="right"/>
      <protection hidden="1"/>
    </xf>
    <xf numFmtId="2" fontId="104" fillId="0" borderId="0" xfId="13" applyNumberFormat="1" applyFont="1" applyAlignment="1" applyProtection="1">
      <alignment horizontal="center"/>
      <protection hidden="1"/>
    </xf>
    <xf numFmtId="0" fontId="84" fillId="0" borderId="0" xfId="0" applyFont="1"/>
    <xf numFmtId="175" fontId="102" fillId="0" borderId="7" xfId="15" applyNumberFormat="1" applyFont="1" applyFill="1" applyBorder="1" applyAlignment="1" applyProtection="1">
      <alignment horizontal="right"/>
      <protection hidden="1"/>
    </xf>
    <xf numFmtId="0" fontId="105" fillId="0" borderId="6" xfId="13" applyFont="1" applyBorder="1" applyAlignment="1" applyProtection="1">
      <alignment horizontal="center"/>
      <protection hidden="1"/>
    </xf>
    <xf numFmtId="169" fontId="102" fillId="0" borderId="6" xfId="13" applyNumberFormat="1" applyFont="1" applyBorder="1" applyAlignment="1" applyProtection="1">
      <alignment horizontal="center"/>
      <protection hidden="1"/>
    </xf>
    <xf numFmtId="165" fontId="102" fillId="0" borderId="6" xfId="13" applyNumberFormat="1" applyFont="1" applyBorder="1" applyAlignment="1" applyProtection="1">
      <alignment horizontal="center"/>
      <protection hidden="1"/>
    </xf>
    <xf numFmtId="167" fontId="102" fillId="0" borderId="7" xfId="8" applyFont="1" applyFill="1" applyBorder="1" applyAlignment="1" applyProtection="1">
      <alignment horizontal="right"/>
      <protection hidden="1"/>
    </xf>
    <xf numFmtId="2" fontId="77" fillId="0" borderId="41" xfId="13" applyNumberFormat="1" applyFont="1" applyBorder="1" applyProtection="1">
      <protection hidden="1"/>
    </xf>
    <xf numFmtId="10" fontId="102" fillId="0" borderId="7" xfId="15" applyNumberFormat="1" applyFont="1" applyFill="1" applyBorder="1" applyAlignment="1" applyProtection="1">
      <alignment horizontal="right"/>
      <protection hidden="1"/>
    </xf>
    <xf numFmtId="0" fontId="79" fillId="0" borderId="42" xfId="0" applyFont="1" applyBorder="1"/>
    <xf numFmtId="0" fontId="102" fillId="0" borderId="6" xfId="13" applyFont="1" applyBorder="1" applyProtection="1">
      <protection hidden="1"/>
    </xf>
    <xf numFmtId="169" fontId="103" fillId="0" borderId="6" xfId="13" applyNumberFormat="1" applyFont="1" applyBorder="1" applyProtection="1">
      <protection hidden="1"/>
    </xf>
    <xf numFmtId="169" fontId="102" fillId="0" borderId="7" xfId="13" applyNumberFormat="1" applyFont="1" applyBorder="1" applyAlignment="1" applyProtection="1">
      <alignment horizontal="right"/>
      <protection hidden="1"/>
    </xf>
    <xf numFmtId="0" fontId="103" fillId="0" borderId="0" xfId="0" applyFont="1"/>
    <xf numFmtId="0" fontId="103" fillId="0" borderId="8" xfId="0" applyFont="1" applyBorder="1" applyAlignment="1">
      <alignment horizontal="right"/>
    </xf>
    <xf numFmtId="0" fontId="106" fillId="0" borderId="41" xfId="13" applyFont="1" applyBorder="1" applyProtection="1">
      <protection hidden="1"/>
    </xf>
    <xf numFmtId="0" fontId="107" fillId="0" borderId="43" xfId="13" applyFont="1" applyBorder="1" applyProtection="1">
      <protection hidden="1"/>
    </xf>
    <xf numFmtId="0" fontId="107" fillId="0" borderId="40" xfId="13" applyFont="1" applyBorder="1" applyAlignment="1" applyProtection="1">
      <alignment horizontal="right"/>
      <protection hidden="1"/>
    </xf>
    <xf numFmtId="0" fontId="88" fillId="0" borderId="5" xfId="13" applyFont="1" applyBorder="1" applyProtection="1">
      <protection hidden="1"/>
    </xf>
    <xf numFmtId="169" fontId="101" fillId="0" borderId="6" xfId="13" applyNumberFormat="1" applyFont="1" applyBorder="1" applyProtection="1">
      <protection hidden="1"/>
    </xf>
    <xf numFmtId="169" fontId="101" fillId="0" borderId="7" xfId="13" applyNumberFormat="1" applyFont="1" applyBorder="1" applyAlignment="1" applyProtection="1">
      <alignment horizontal="right"/>
      <protection hidden="1"/>
    </xf>
    <xf numFmtId="0" fontId="87" fillId="0" borderId="39"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11" xfId="15" applyNumberFormat="1" applyFont="1" applyFill="1" applyBorder="1" applyAlignment="1" applyProtection="1">
      <alignment horizontal="right"/>
      <protection hidden="1"/>
    </xf>
    <xf numFmtId="0" fontId="101" fillId="0" borderId="0" xfId="0" applyFont="1"/>
    <xf numFmtId="0" fontId="101" fillId="0" borderId="10"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2" fontId="75" fillId="0" borderId="0" xfId="62" applyNumberFormat="1" applyFont="1"/>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77" fillId="0" borderId="5" xfId="9" applyFont="1" applyBorder="1" applyAlignment="1" applyProtection="1">
      <alignment horizontal="left"/>
      <protection hidden="1"/>
    </xf>
    <xf numFmtId="0" fontId="77" fillId="0" borderId="7" xfId="9" applyFont="1" applyBorder="1" applyAlignment="1" applyProtection="1">
      <alignment horizontal="left"/>
      <protection hidden="1"/>
    </xf>
    <xf numFmtId="0" fontId="77" fillId="0" borderId="1" xfId="9" applyFont="1" applyBorder="1" applyAlignment="1" applyProtection="1">
      <alignment horizontal="left"/>
      <protection hidden="1"/>
    </xf>
    <xf numFmtId="0" fontId="77" fillId="0" borderId="1" xfId="10" applyFont="1" applyBorder="1"/>
    <xf numFmtId="0" fontId="77" fillId="0" borderId="0" xfId="10" applyFont="1"/>
    <xf numFmtId="0" fontId="79" fillId="0" borderId="0" xfId="9" applyFont="1" applyAlignment="1" applyProtection="1">
      <alignment horizontal="left" vertical="center"/>
      <protection hidden="1"/>
    </xf>
    <xf numFmtId="0" fontId="77" fillId="0" borderId="6" xfId="9" applyFont="1" applyBorder="1" applyAlignment="1" applyProtection="1">
      <alignment horizontal="left" vertical="top"/>
      <protection hidden="1"/>
    </xf>
    <xf numFmtId="0" fontId="77" fillId="0" borderId="7" xfId="9" applyFont="1" applyBorder="1" applyAlignment="1" applyProtection="1">
      <alignment horizontal="center" vertical="top"/>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6" xfId="10" applyFont="1" applyBorder="1"/>
    <xf numFmtId="0" fontId="77" fillId="0" borderId="1" xfId="9" applyFont="1" applyBorder="1" applyAlignment="1" applyProtection="1">
      <alignment horizontal="left" vertical="center"/>
      <protection hidden="1"/>
    </xf>
    <xf numFmtId="0" fontId="77" fillId="0" borderId="5" xfId="9" applyFont="1" applyBorder="1" applyAlignment="1" applyProtection="1">
      <alignment horizontal="left" vertical="center"/>
      <protection hidden="1"/>
    </xf>
    <xf numFmtId="0" fontId="77" fillId="0" borderId="1" xfId="9" applyFont="1" applyBorder="1" applyAlignment="1" applyProtection="1">
      <alignment horizontal="left" wrapText="1"/>
      <protection hidden="1"/>
    </xf>
    <xf numFmtId="0" fontId="77" fillId="0" borderId="7" xfId="9" applyFont="1" applyBorder="1" applyAlignment="1" applyProtection="1">
      <alignment horizontal="left" wrapText="1"/>
      <protection hidden="1"/>
    </xf>
    <xf numFmtId="0" fontId="77" fillId="0" borderId="1" xfId="9" applyFont="1" applyBorder="1" applyAlignment="1" applyProtection="1">
      <alignment horizontal="right"/>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3" fontId="77" fillId="0" borderId="0" xfId="8" applyNumberFormat="1" applyFont="1" applyFill="1" applyAlignment="1" applyProtection="1">
      <protection hidden="1"/>
    </xf>
    <xf numFmtId="0" fontId="77" fillId="0" borderId="0" xfId="83" applyFont="1"/>
    <xf numFmtId="0" fontId="77" fillId="0" borderId="1" xfId="102" applyFont="1" applyBorder="1" applyAlignment="1">
      <alignment vertical="top" wrapText="1"/>
    </xf>
    <xf numFmtId="0" fontId="77" fillId="0" borderId="1" xfId="102" applyFont="1" applyBorder="1" applyAlignment="1">
      <alignment vertical="top"/>
    </xf>
    <xf numFmtId="175" fontId="108" fillId="0" borderId="0" xfId="3" applyNumberFormat="1" applyFont="1" applyFill="1" applyBorder="1" applyAlignment="1" applyProtection="1">
      <alignment horizontal="center"/>
      <protection hidden="1"/>
    </xf>
    <xf numFmtId="2" fontId="89" fillId="0" borderId="0" xfId="83" applyNumberFormat="1" applyFont="1"/>
    <xf numFmtId="169" fontId="108" fillId="0" borderId="0" xfId="3" applyFont="1" applyFill="1" applyBorder="1" applyAlignment="1" applyProtection="1">
      <alignment horizontal="center"/>
      <protection hidden="1"/>
    </xf>
    <xf numFmtId="173" fontId="108" fillId="0" borderId="0" xfId="8" applyNumberFormat="1" applyFont="1" applyFill="1" applyBorder="1" applyAlignment="1" applyProtection="1">
      <alignment horizontal="center"/>
      <protection hidden="1"/>
    </xf>
    <xf numFmtId="2" fontId="77" fillId="0" borderId="1" xfId="83" applyNumberFormat="1" applyFont="1" applyBorder="1"/>
    <xf numFmtId="0" fontId="77" fillId="0" borderId="1" xfId="83" applyFont="1" applyBorder="1"/>
    <xf numFmtId="0" fontId="77" fillId="2" borderId="1" xfId="83" applyFont="1" applyFill="1" applyBorder="1"/>
    <xf numFmtId="0" fontId="77" fillId="0" borderId="0" xfId="102" applyFont="1"/>
    <xf numFmtId="0" fontId="77" fillId="2" borderId="1" xfId="88" applyFont="1" applyFill="1" applyBorder="1"/>
    <xf numFmtId="0" fontId="77" fillId="0" borderId="0" xfId="102" applyFont="1" applyAlignment="1">
      <alignment horizontal="center"/>
    </xf>
    <xf numFmtId="167" fontId="77" fillId="0" borderId="0" xfId="104" applyFont="1"/>
    <xf numFmtId="173" fontId="77" fillId="0" borderId="0" xfId="8" applyNumberFormat="1" applyFont="1"/>
    <xf numFmtId="1" fontId="109" fillId="0" borderId="5" xfId="0" applyNumberFormat="1" applyFont="1" applyBorder="1" applyAlignment="1">
      <alignment horizontal="left" vertical="center"/>
    </xf>
    <xf numFmtId="1" fontId="109" fillId="0" borderId="6" xfId="0" applyNumberFormat="1" applyFont="1" applyBorder="1" applyAlignment="1">
      <alignment horizontal="left" vertical="center"/>
    </xf>
    <xf numFmtId="0" fontId="78" fillId="64" borderId="42" xfId="0" applyFont="1" applyFill="1" applyBorder="1" applyAlignment="1">
      <alignment wrapText="1"/>
    </xf>
    <xf numFmtId="0" fontId="78" fillId="64" borderId="42" xfId="0" applyFont="1" applyFill="1" applyBorder="1"/>
    <xf numFmtId="2" fontId="90" fillId="64" borderId="6" xfId="11" applyNumberFormat="1" applyFont="1" applyFill="1" applyBorder="1" applyProtection="1">
      <protection hidden="1"/>
    </xf>
    <xf numFmtId="2" fontId="90" fillId="64" borderId="7" xfId="11" applyNumberFormat="1" applyFont="1" applyFill="1" applyBorder="1" applyProtection="1">
      <protection hidden="1"/>
    </xf>
    <xf numFmtId="0" fontId="90" fillId="64" borderId="6" xfId="10" applyFont="1" applyFill="1" applyBorder="1"/>
    <xf numFmtId="0" fontId="90" fillId="64" borderId="7" xfId="10" applyFont="1" applyFill="1" applyBorder="1"/>
    <xf numFmtId="0" fontId="84" fillId="65" borderId="1" xfId="13" applyFont="1" applyFill="1" applyBorder="1" applyProtection="1">
      <protection hidden="1"/>
    </xf>
    <xf numFmtId="0" fontId="77" fillId="65" borderId="5" xfId="13" applyFont="1" applyFill="1" applyBorder="1" applyProtection="1">
      <protection hidden="1"/>
    </xf>
    <xf numFmtId="0" fontId="102" fillId="65" borderId="6" xfId="13" applyFont="1" applyFill="1" applyBorder="1" applyAlignment="1" applyProtection="1">
      <alignment horizontal="center"/>
      <protection hidden="1"/>
    </xf>
    <xf numFmtId="0" fontId="102" fillId="65" borderId="7" xfId="13" applyFont="1" applyFill="1" applyBorder="1" applyAlignment="1" applyProtection="1">
      <alignment horizontal="right"/>
      <protection hidden="1"/>
    </xf>
    <xf numFmtId="10" fontId="102" fillId="65" borderId="7" xfId="15" applyNumberFormat="1" applyFont="1" applyFill="1" applyBorder="1" applyAlignment="1" applyProtection="1">
      <alignment horizontal="right"/>
      <protection hidden="1"/>
    </xf>
    <xf numFmtId="0" fontId="77" fillId="65" borderId="1" xfId="10" applyFont="1" applyFill="1" applyBorder="1"/>
    <xf numFmtId="0" fontId="77" fillId="65" borderId="2" xfId="10" applyFont="1" applyFill="1" applyBorder="1"/>
    <xf numFmtId="0" fontId="77" fillId="65" borderId="6" xfId="10" applyFont="1" applyFill="1" applyBorder="1"/>
    <xf numFmtId="0" fontId="77" fillId="65" borderId="5" xfId="10" applyFont="1" applyFill="1" applyBorder="1"/>
    <xf numFmtId="2" fontId="110" fillId="0" borderId="0" xfId="12" applyNumberFormat="1" applyFont="1"/>
    <xf numFmtId="2" fontId="113" fillId="64" borderId="1" xfId="0" applyNumberFormat="1" applyFont="1" applyFill="1" applyBorder="1" applyAlignment="1">
      <alignment horizontal="left" vertical="center" wrapText="1"/>
    </xf>
    <xf numFmtId="1" fontId="113" fillId="64" borderId="1" xfId="0" applyNumberFormat="1" applyFont="1" applyFill="1" applyBorder="1" applyAlignment="1">
      <alignment horizontal="center" vertical="center" wrapText="1"/>
    </xf>
    <xf numFmtId="0" fontId="113" fillId="64" borderId="1" xfId="0" applyFont="1" applyFill="1" applyBorder="1" applyAlignment="1">
      <alignment horizontal="left" vertical="center" wrapText="1"/>
    </xf>
    <xf numFmtId="0" fontId="112" fillId="0" borderId="0" xfId="0" applyFont="1" applyAlignment="1">
      <alignment horizontal="center" vertical="center"/>
    </xf>
    <xf numFmtId="2" fontId="113" fillId="64" borderId="1" xfId="0" applyNumberFormat="1" applyFont="1" applyFill="1" applyBorder="1" applyAlignment="1">
      <alignment horizontal="center" vertical="center" wrapText="1"/>
    </xf>
    <xf numFmtId="49" fontId="111" fillId="66" borderId="1" xfId="9" applyNumberFormat="1" applyFont="1" applyFill="1" applyBorder="1" applyAlignment="1" applyProtection="1">
      <alignment horizontal="left" vertical="top"/>
      <protection hidden="1"/>
    </xf>
    <xf numFmtId="0" fontId="112" fillId="0" borderId="0" xfId="0" applyFont="1"/>
    <xf numFmtId="1" fontId="113" fillId="64" borderId="1" xfId="0" applyNumberFormat="1" applyFont="1" applyFill="1" applyBorder="1" applyAlignment="1">
      <alignment horizontal="left"/>
    </xf>
    <xf numFmtId="1" fontId="113" fillId="64" borderId="1" xfId="0" applyNumberFormat="1" applyFont="1" applyFill="1" applyBorder="1" applyAlignment="1">
      <alignment horizontal="center"/>
    </xf>
    <xf numFmtId="1" fontId="79" fillId="0" borderId="42" xfId="60" applyNumberFormat="1" applyFont="1" applyBorder="1" applyAlignment="1">
      <alignment horizontal="center"/>
    </xf>
    <xf numFmtId="2" fontId="115" fillId="0" borderId="0" xfId="0" applyNumberFormat="1" applyFont="1"/>
    <xf numFmtId="2" fontId="113" fillId="64" borderId="4" xfId="0" applyNumberFormat="1" applyFont="1" applyFill="1" applyBorder="1" applyAlignment="1">
      <alignment horizontal="left" vertical="top" wrapText="1"/>
    </xf>
    <xf numFmtId="0" fontId="113" fillId="64" borderId="4" xfId="0" applyFont="1" applyFill="1" applyBorder="1" applyAlignment="1">
      <alignment horizontal="left" vertical="top" wrapText="1"/>
    </xf>
    <xf numFmtId="182" fontId="113" fillId="64" borderId="4" xfId="8" applyNumberFormat="1" applyFont="1" applyFill="1" applyBorder="1" applyAlignment="1">
      <alignment horizontal="left" vertical="top" wrapText="1"/>
    </xf>
    <xf numFmtId="167" fontId="114" fillId="64" borderId="4" xfId="8" applyFont="1" applyFill="1" applyBorder="1" applyAlignment="1">
      <alignment horizontal="center" vertical="top" wrapText="1"/>
    </xf>
    <xf numFmtId="167" fontId="113" fillId="64" borderId="4" xfId="8" applyFont="1" applyFill="1" applyBorder="1" applyAlignment="1">
      <alignment horizontal="center" vertical="top" wrapText="1"/>
    </xf>
    <xf numFmtId="2" fontId="114" fillId="64" borderId="4" xfId="0" applyNumberFormat="1" applyFont="1" applyFill="1" applyBorder="1" applyAlignment="1">
      <alignment horizontal="center" vertical="top" wrapText="1"/>
    </xf>
    <xf numFmtId="2" fontId="114" fillId="64" borderId="38" xfId="0" applyNumberFormat="1" applyFont="1" applyFill="1" applyBorder="1" applyAlignment="1">
      <alignment horizontal="center" vertical="top" wrapText="1"/>
    </xf>
    <xf numFmtId="0" fontId="112" fillId="0" borderId="0" xfId="0" applyFont="1" applyAlignment="1">
      <alignment horizontal="center"/>
    </xf>
    <xf numFmtId="2" fontId="116" fillId="0" borderId="0" xfId="13" applyNumberFormat="1" applyFont="1" applyAlignment="1" applyProtection="1">
      <alignment vertical="center"/>
      <protection locked="0"/>
    </xf>
    <xf numFmtId="2" fontId="117" fillId="64" borderId="5" xfId="13" applyNumberFormat="1" applyFont="1" applyFill="1" applyBorder="1" applyAlignment="1" applyProtection="1">
      <alignment horizontal="left" vertical="center"/>
      <protection hidden="1"/>
    </xf>
    <xf numFmtId="0" fontId="112" fillId="65" borderId="1" xfId="13" applyFont="1" applyFill="1" applyBorder="1" applyProtection="1">
      <protection hidden="1"/>
    </xf>
    <xf numFmtId="0" fontId="117" fillId="64" borderId="5" xfId="13" applyFont="1" applyFill="1" applyBorder="1" applyAlignment="1" applyProtection="1">
      <alignment horizontal="left" vertical="center"/>
      <protection hidden="1"/>
    </xf>
    <xf numFmtId="0" fontId="118" fillId="64" borderId="6" xfId="13" applyFont="1" applyFill="1" applyBorder="1" applyAlignment="1" applyProtection="1">
      <alignment horizontal="left" vertical="center"/>
      <protection hidden="1"/>
    </xf>
    <xf numFmtId="9" fontId="119" fillId="64" borderId="7" xfId="13" applyNumberFormat="1" applyFont="1" applyFill="1" applyBorder="1" applyAlignment="1" applyProtection="1">
      <alignment vertical="center"/>
      <protection hidden="1"/>
    </xf>
    <xf numFmtId="0" fontId="113" fillId="64" borderId="1" xfId="13" applyFont="1" applyFill="1" applyBorder="1" applyAlignment="1" applyProtection="1">
      <alignment horizontal="left" vertical="center"/>
      <protection hidden="1"/>
    </xf>
    <xf numFmtId="2" fontId="118" fillId="64" borderId="5" xfId="13" applyNumberFormat="1" applyFont="1" applyFill="1" applyBorder="1" applyAlignment="1" applyProtection="1">
      <alignment horizontal="left" vertical="center" wrapText="1"/>
      <protection hidden="1"/>
    </xf>
    <xf numFmtId="2" fontId="120" fillId="64" borderId="6" xfId="13" applyNumberFormat="1" applyFont="1" applyFill="1" applyBorder="1" applyAlignment="1" applyProtection="1">
      <alignment horizontal="center" wrapText="1"/>
      <protection hidden="1"/>
    </xf>
    <xf numFmtId="2" fontId="120" fillId="64" borderId="7" xfId="13" applyNumberFormat="1" applyFont="1" applyFill="1" applyBorder="1" applyAlignment="1" applyProtection="1">
      <alignment horizontal="right" wrapText="1"/>
      <protection hidden="1"/>
    </xf>
    <xf numFmtId="2" fontId="121" fillId="0" borderId="0" xfId="13" applyNumberFormat="1" applyFont="1" applyAlignment="1" applyProtection="1">
      <alignment horizontal="center" wrapText="1"/>
      <protection hidden="1"/>
    </xf>
    <xf numFmtId="0" fontId="112" fillId="0" borderId="0" xfId="0" applyFont="1" applyAlignment="1">
      <alignment horizontal="center" wrapText="1"/>
    </xf>
    <xf numFmtId="2" fontId="120" fillId="64" borderId="5" xfId="13" applyNumberFormat="1" applyFont="1" applyFill="1" applyBorder="1" applyAlignment="1" applyProtection="1">
      <alignment horizontal="left" vertical="center" wrapText="1"/>
      <protection hidden="1"/>
    </xf>
    <xf numFmtId="0" fontId="122" fillId="0" borderId="0" xfId="13" applyFont="1" applyProtection="1">
      <protection hidden="1"/>
    </xf>
    <xf numFmtId="2" fontId="110" fillId="0" borderId="0" xfId="0" applyNumberFormat="1" applyFont="1"/>
    <xf numFmtId="2" fontId="120" fillId="64" borderId="41" xfId="13" applyNumberFormat="1" applyFont="1" applyFill="1" applyBorder="1" applyAlignment="1" applyProtection="1">
      <alignment horizontal="left" vertical="center" wrapText="1"/>
      <protection hidden="1"/>
    </xf>
    <xf numFmtId="2" fontId="120" fillId="64" borderId="42" xfId="3" applyNumberFormat="1" applyFont="1" applyFill="1" applyBorder="1" applyAlignment="1" applyProtection="1">
      <alignment vertical="center" wrapText="1"/>
      <protection hidden="1"/>
    </xf>
    <xf numFmtId="2" fontId="110" fillId="0" borderId="0" xfId="62" applyNumberFormat="1" applyFont="1"/>
    <xf numFmtId="0" fontId="112" fillId="65" borderId="1" xfId="10" applyFont="1" applyFill="1" applyBorder="1"/>
    <xf numFmtId="0" fontId="113" fillId="64" borderId="1" xfId="58" applyFont="1" applyFill="1" applyBorder="1" applyAlignment="1">
      <alignment horizontal="left" vertical="top" wrapText="1"/>
    </xf>
    <xf numFmtId="0" fontId="123" fillId="65" borderId="1" xfId="10" applyFont="1" applyFill="1" applyBorder="1"/>
    <xf numFmtId="0" fontId="118" fillId="64" borderId="5" xfId="9" applyFont="1" applyFill="1" applyBorder="1" applyAlignment="1" applyProtection="1">
      <alignment horizontal="left" vertical="center"/>
      <protection hidden="1"/>
    </xf>
    <xf numFmtId="0" fontId="119" fillId="64" borderId="6" xfId="10" applyFont="1" applyFill="1" applyBorder="1"/>
    <xf numFmtId="0" fontId="124" fillId="64" borderId="6" xfId="10" applyFont="1" applyFill="1" applyBorder="1"/>
    <xf numFmtId="0" fontId="124" fillId="64" borderId="7" xfId="10" applyFont="1" applyFill="1" applyBorder="1"/>
    <xf numFmtId="0" fontId="82" fillId="0" borderId="0" xfId="9" applyFont="1" applyAlignment="1" applyProtection="1">
      <alignment horizontal="left" vertical="center"/>
      <protection hidden="1"/>
    </xf>
    <xf numFmtId="2" fontId="113" fillId="64" borderId="4" xfId="83" applyNumberFormat="1" applyFont="1" applyFill="1" applyBorder="1" applyAlignment="1">
      <alignment horizontal="left" vertical="top" wrapText="1"/>
    </xf>
    <xf numFmtId="2" fontId="113" fillId="64" borderId="4" xfId="83" applyNumberFormat="1" applyFont="1" applyFill="1" applyBorder="1" applyAlignment="1">
      <alignment vertical="top" wrapText="1"/>
    </xf>
    <xf numFmtId="173" fontId="113" fillId="64" borderId="4" xfId="8" applyNumberFormat="1" applyFont="1" applyFill="1" applyBorder="1" applyAlignment="1">
      <alignment vertical="top" wrapText="1"/>
    </xf>
    <xf numFmtId="0" fontId="123" fillId="65" borderId="1" xfId="13" applyFont="1" applyFill="1" applyBorder="1" applyProtection="1">
      <protection hidden="1"/>
    </xf>
    <xf numFmtId="0" fontId="126" fillId="0" borderId="0" xfId="13" applyFont="1" applyProtection="1">
      <protection hidden="1"/>
    </xf>
    <xf numFmtId="166" fontId="129" fillId="2" borderId="40" xfId="17" applyFont="1" applyFill="1" applyBorder="1" applyAlignment="1"/>
    <xf numFmtId="0" fontId="130" fillId="0" borderId="0" xfId="62" applyFont="1"/>
    <xf numFmtId="178" fontId="130" fillId="0" borderId="2" xfId="6" applyNumberFormat="1" applyFont="1" applyFill="1" applyBorder="1" applyAlignment="1"/>
    <xf numFmtId="44" fontId="130" fillId="0" borderId="0" xfId="62" applyNumberFormat="1" applyFont="1"/>
    <xf numFmtId="9" fontId="35" fillId="65" borderId="42" xfId="15" applyFont="1" applyFill="1" applyBorder="1" applyAlignment="1">
      <alignment horizontal="center"/>
    </xf>
    <xf numFmtId="44" fontId="127" fillId="64" borderId="40" xfId="62" applyNumberFormat="1" applyFont="1" applyFill="1" applyBorder="1"/>
    <xf numFmtId="2" fontId="35" fillId="65" borderId="42" xfId="8" applyNumberFormat="1" applyFont="1" applyFill="1" applyBorder="1" applyAlignment="1">
      <alignment horizontal="center"/>
    </xf>
    <xf numFmtId="1" fontId="128" fillId="2" borderId="42" xfId="8" applyNumberFormat="1" applyFont="1" applyFill="1" applyBorder="1" applyAlignment="1">
      <alignment horizontal="center"/>
    </xf>
    <xf numFmtId="2" fontId="35" fillId="2" borderId="1" xfId="8" applyNumberFormat="1" applyFont="1" applyFill="1" applyBorder="1" applyAlignment="1">
      <alignment horizontal="center"/>
    </xf>
    <xf numFmtId="173" fontId="128" fillId="2" borderId="42" xfId="8" applyNumberFormat="1" applyFont="1" applyFill="1" applyBorder="1"/>
    <xf numFmtId="167" fontId="128" fillId="2" borderId="42" xfId="8" applyFont="1" applyFill="1" applyBorder="1"/>
    <xf numFmtId="2" fontId="128" fillId="2" borderId="1" xfId="8" applyNumberFormat="1" applyFont="1" applyFill="1" applyBorder="1" applyAlignment="1">
      <alignment horizontal="center"/>
    </xf>
    <xf numFmtId="166" fontId="35" fillId="2" borderId="1" xfId="17" applyFont="1" applyFill="1" applyBorder="1" applyAlignment="1">
      <alignment horizontal="center"/>
    </xf>
    <xf numFmtId="166" fontId="128" fillId="2" borderId="1" xfId="17" applyFont="1" applyFill="1" applyBorder="1"/>
    <xf numFmtId="49" fontId="76" fillId="66" borderId="1" xfId="61" applyNumberFormat="1" applyFont="1" applyFill="1" applyBorder="1" applyAlignment="1" applyProtection="1">
      <alignment horizontal="left" vertical="top"/>
      <protection hidden="1"/>
    </xf>
    <xf numFmtId="173" fontId="78" fillId="64" borderId="41" xfId="8" applyNumberFormat="1" applyFont="1" applyFill="1" applyBorder="1" applyAlignment="1">
      <alignment horizontal="left"/>
    </xf>
    <xf numFmtId="167" fontId="78" fillId="64" borderId="40" xfId="8" applyFont="1" applyFill="1" applyBorder="1"/>
    <xf numFmtId="49" fontId="80" fillId="0" borderId="41" xfId="62" applyNumberFormat="1" applyFont="1" applyBorder="1" applyAlignment="1">
      <alignment vertical="top"/>
    </xf>
    <xf numFmtId="0" fontId="77" fillId="0" borderId="43" xfId="62" applyFont="1" applyBorder="1"/>
    <xf numFmtId="49" fontId="79" fillId="0" borderId="43" xfId="62" applyNumberFormat="1" applyFont="1" applyBorder="1"/>
    <xf numFmtId="49" fontId="78" fillId="64" borderId="41" xfId="62" applyNumberFormat="1" applyFont="1" applyFill="1" applyBorder="1"/>
    <xf numFmtId="0" fontId="78" fillId="64" borderId="43" xfId="62" applyFont="1" applyFill="1" applyBorder="1"/>
    <xf numFmtId="2" fontId="78" fillId="64" borderId="1" xfId="88" applyNumberFormat="1" applyFont="1" applyFill="1" applyBorder="1" applyAlignment="1">
      <alignment vertical="top" wrapText="1"/>
    </xf>
    <xf numFmtId="173" fontId="78" fillId="64" borderId="1" xfId="8" applyNumberFormat="1" applyFont="1" applyFill="1" applyBorder="1" applyAlignment="1">
      <alignment vertical="top" wrapText="1"/>
    </xf>
    <xf numFmtId="173" fontId="78" fillId="64" borderId="42" xfId="8" applyNumberFormat="1" applyFont="1" applyFill="1" applyBorder="1" applyAlignment="1">
      <alignment vertical="top" wrapText="1"/>
    </xf>
    <xf numFmtId="173" fontId="78" fillId="64" borderId="42" xfId="8" applyNumberFormat="1" applyFont="1" applyFill="1" applyBorder="1" applyAlignment="1">
      <alignment horizontal="center" vertical="top" wrapText="1"/>
    </xf>
    <xf numFmtId="167" fontId="78" fillId="64" borderId="42" xfId="8" applyFont="1" applyFill="1" applyBorder="1" applyAlignment="1">
      <alignment horizontal="center" vertical="top" wrapText="1"/>
    </xf>
    <xf numFmtId="167" fontId="78" fillId="64" borderId="1" xfId="8" applyFont="1" applyFill="1" applyBorder="1" applyAlignment="1">
      <alignment horizontal="center" vertical="top" wrapText="1"/>
    </xf>
    <xf numFmtId="0" fontId="79" fillId="0" borderId="1" xfId="88" applyFont="1" applyBorder="1"/>
    <xf numFmtId="167" fontId="78" fillId="64" borderId="38" xfId="8" applyFont="1" applyFill="1" applyBorder="1" applyAlignment="1">
      <alignment horizontal="center" vertical="top" wrapText="1"/>
    </xf>
    <xf numFmtId="173" fontId="128" fillId="65" borderId="1" xfId="8" applyNumberFormat="1" applyFont="1" applyFill="1" applyBorder="1" applyAlignment="1">
      <alignment horizontal="center"/>
    </xf>
    <xf numFmtId="0" fontId="35" fillId="0" borderId="0" xfId="16" applyFont="1"/>
    <xf numFmtId="173" fontId="35" fillId="0" borderId="1" xfId="8" applyNumberFormat="1" applyFont="1" applyFill="1" applyBorder="1" applyAlignment="1">
      <alignment horizontal="center" vertical="center"/>
    </xf>
    <xf numFmtId="0" fontId="128" fillId="0" borderId="1" xfId="0" applyFont="1" applyBorder="1"/>
    <xf numFmtId="0" fontId="135" fillId="0" borderId="1" xfId="16" applyFont="1" applyBorder="1" applyAlignment="1">
      <alignment horizontal="left"/>
    </xf>
    <xf numFmtId="173" fontId="128" fillId="0" borderId="1" xfId="8" applyNumberFormat="1" applyFont="1" applyFill="1" applyBorder="1" applyAlignment="1">
      <alignment horizontal="center" vertical="center"/>
    </xf>
    <xf numFmtId="1" fontId="136" fillId="0" borderId="6" xfId="0" applyNumberFormat="1" applyFont="1" applyBorder="1" applyAlignment="1">
      <alignment horizontal="center" vertical="center" wrapText="1"/>
    </xf>
    <xf numFmtId="0" fontId="35" fillId="0" borderId="0" xfId="0" applyFont="1"/>
    <xf numFmtId="0" fontId="35" fillId="0" borderId="21" xfId="0" applyFont="1" applyBorder="1" applyAlignment="1">
      <alignment wrapText="1"/>
    </xf>
    <xf numFmtId="0" fontId="134" fillId="0" borderId="21" xfId="58" applyFont="1" applyBorder="1" applyAlignment="1">
      <alignment wrapText="1"/>
    </xf>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7" fillId="0" borderId="0" xfId="12" applyNumberFormat="1" applyFont="1" applyAlignment="1">
      <alignment horizontal="center"/>
    </xf>
    <xf numFmtId="174" fontId="35" fillId="0" borderId="1" xfId="0" applyNumberFormat="1" applyFont="1" applyBorder="1" applyAlignment="1">
      <alignment horizontal="center"/>
    </xf>
    <xf numFmtId="174" fontId="35" fillId="0" borderId="9" xfId="0" applyNumberFormat="1" applyFont="1" applyBorder="1" applyAlignment="1">
      <alignment horizontal="center"/>
    </xf>
    <xf numFmtId="0" fontId="35" fillId="0" borderId="21" xfId="0" applyFont="1" applyBorder="1" applyAlignment="1">
      <alignment horizontal="center" wrapText="1"/>
    </xf>
    <xf numFmtId="0" fontId="35" fillId="2" borderId="21" xfId="0" applyFont="1" applyFill="1" applyBorder="1" applyAlignment="1">
      <alignment horizontal="center" wrapText="1"/>
    </xf>
    <xf numFmtId="0" fontId="134" fillId="0" borderId="21" xfId="58" applyFont="1" applyBorder="1" applyAlignment="1">
      <alignment horizontal="center" wrapText="1"/>
    </xf>
    <xf numFmtId="2" fontId="35" fillId="0" borderId="1" xfId="0" applyNumberFormat="1" applyFont="1" applyBorder="1" applyAlignment="1">
      <alignment horizontal="right"/>
    </xf>
    <xf numFmtId="1" fontId="130" fillId="0" borderId="1" xfId="0" applyNumberFormat="1" applyFont="1" applyBorder="1" applyAlignment="1">
      <alignment horizontal="center"/>
    </xf>
    <xf numFmtId="43" fontId="133" fillId="0" borderId="1" xfId="8" applyNumberFormat="1" applyFont="1" applyFill="1" applyBorder="1" applyAlignment="1">
      <alignment horizontal="center"/>
    </xf>
    <xf numFmtId="1" fontId="133" fillId="0" borderId="1" xfId="8" applyNumberFormat="1" applyFont="1" applyFill="1" applyBorder="1" applyAlignment="1">
      <alignment horizontal="center"/>
    </xf>
    <xf numFmtId="1" fontId="35" fillId="0" borderId="1" xfId="0" applyNumberFormat="1" applyFont="1" applyBorder="1" applyAlignment="1">
      <alignment horizontal="right"/>
    </xf>
    <xf numFmtId="2" fontId="35" fillId="0" borderId="7" xfId="0" applyNumberFormat="1" applyFont="1" applyBorder="1" applyAlignment="1">
      <alignment horizontal="right"/>
    </xf>
    <xf numFmtId="173" fontId="133" fillId="0" borderId="1" xfId="8" applyNumberFormat="1" applyFont="1" applyFill="1" applyBorder="1" applyAlignment="1">
      <alignment horizontal="center"/>
    </xf>
    <xf numFmtId="14" fontId="132" fillId="0" borderId="0" xfId="12" applyNumberFormat="1" applyFont="1" applyAlignment="1">
      <alignment horizontal="left"/>
    </xf>
    <xf numFmtId="177" fontId="35" fillId="65" borderId="1" xfId="11" applyNumberFormat="1" applyFont="1" applyFill="1" applyBorder="1" applyAlignment="1" applyProtection="1">
      <alignment vertical="center"/>
      <protection hidden="1"/>
    </xf>
    <xf numFmtId="177" fontId="128" fillId="0" borderId="1" xfId="11" applyNumberFormat="1" applyFont="1" applyBorder="1" applyAlignment="1" applyProtection="1">
      <alignment vertical="center"/>
      <protection hidden="1"/>
    </xf>
    <xf numFmtId="177" fontId="35" fillId="65" borderId="42" xfId="11" applyNumberFormat="1" applyFont="1" applyFill="1" applyBorder="1" applyAlignment="1" applyProtection="1">
      <alignment vertical="center"/>
      <protection hidden="1"/>
    </xf>
    <xf numFmtId="177" fontId="35" fillId="0" borderId="1" xfId="11" applyNumberFormat="1" applyFont="1" applyBorder="1" applyAlignment="1" applyProtection="1">
      <alignment vertical="center"/>
      <protection hidden="1"/>
    </xf>
    <xf numFmtId="10" fontId="128" fillId="0" borderId="7" xfId="0" applyNumberFormat="1" applyFont="1" applyBorder="1"/>
    <xf numFmtId="179" fontId="138" fillId="0" borderId="1" xfId="13" applyNumberFormat="1" applyFont="1" applyBorder="1" applyAlignment="1" applyProtection="1">
      <alignment horizontal="left" vertical="center"/>
      <protection hidden="1"/>
    </xf>
    <xf numFmtId="166" fontId="138" fillId="65" borderId="1" xfId="17" applyFont="1" applyFill="1" applyBorder="1" applyAlignment="1" applyProtection="1">
      <alignment horizontal="right" vertical="center"/>
      <protection hidden="1"/>
    </xf>
    <xf numFmtId="179" fontId="138" fillId="0" borderId="11" xfId="13" applyNumberFormat="1" applyFont="1" applyBorder="1" applyAlignment="1" applyProtection="1">
      <alignment horizontal="left" vertical="center"/>
      <protection hidden="1"/>
    </xf>
    <xf numFmtId="10" fontId="35" fillId="65" borderId="1" xfId="11" applyNumberFormat="1" applyFont="1" applyFill="1" applyBorder="1" applyAlignment="1" applyProtection="1">
      <alignment vertical="center"/>
      <protection hidden="1"/>
    </xf>
    <xf numFmtId="181" fontId="35" fillId="0" borderId="0" xfId="11" applyNumberFormat="1" applyFont="1" applyProtection="1">
      <protection hidden="1"/>
    </xf>
    <xf numFmtId="10" fontId="128" fillId="0" borderId="1" xfId="15" applyNumberFormat="1" applyFont="1" applyFill="1" applyBorder="1" applyAlignment="1"/>
    <xf numFmtId="2" fontId="138" fillId="2" borderId="1" xfId="13" applyNumberFormat="1" applyFont="1" applyFill="1" applyBorder="1" applyAlignment="1" applyProtection="1">
      <alignment horizontal="right" vertical="center"/>
      <protection hidden="1"/>
    </xf>
    <xf numFmtId="2" fontId="128" fillId="0" borderId="1" xfId="13" applyNumberFormat="1" applyFont="1" applyBorder="1" applyAlignment="1" applyProtection="1">
      <alignment vertical="center"/>
      <protection hidden="1"/>
    </xf>
    <xf numFmtId="0" fontId="35" fillId="0" borderId="1" xfId="0" applyFont="1" applyBorder="1" applyAlignment="1">
      <alignment vertical="center"/>
    </xf>
    <xf numFmtId="2" fontId="138" fillId="65" borderId="1" xfId="13" applyNumberFormat="1" applyFont="1" applyFill="1" applyBorder="1" applyAlignment="1" applyProtection="1">
      <alignment horizontal="right" vertical="center"/>
      <protection hidden="1"/>
    </xf>
    <xf numFmtId="10" fontId="138" fillId="0" borderId="1" xfId="15" applyNumberFormat="1" applyFont="1" applyFill="1" applyBorder="1" applyAlignment="1" applyProtection="1">
      <alignment vertical="center"/>
      <protection hidden="1"/>
    </xf>
    <xf numFmtId="10" fontId="128" fillId="0" borderId="1" xfId="15" applyNumberFormat="1" applyFont="1" applyFill="1" applyBorder="1" applyAlignment="1" applyProtection="1">
      <alignment vertical="center"/>
      <protection hidden="1"/>
    </xf>
    <xf numFmtId="2" fontId="138" fillId="0" borderId="42" xfId="3" applyNumberFormat="1" applyFont="1" applyFill="1" applyBorder="1" applyAlignment="1" applyProtection="1">
      <protection hidden="1"/>
    </xf>
    <xf numFmtId="175" fontId="139" fillId="0" borderId="8" xfId="0" applyNumberFormat="1" applyFont="1" applyBorder="1" applyAlignment="1">
      <alignment horizontal="center" vertical="center"/>
    </xf>
    <xf numFmtId="166" fontId="138" fillId="35" borderId="42" xfId="17" applyFont="1" applyFill="1" applyBorder="1" applyAlignment="1" applyProtection="1">
      <protection locked="0"/>
    </xf>
    <xf numFmtId="175" fontId="139" fillId="0" borderId="10" xfId="0" applyNumberFormat="1" applyFont="1" applyBorder="1" applyAlignment="1">
      <alignment horizontal="center" vertical="center"/>
    </xf>
    <xf numFmtId="166" fontId="138" fillId="66" borderId="42" xfId="17" applyFont="1" applyFill="1" applyBorder="1" applyAlignment="1" applyProtection="1">
      <protection locked="0"/>
    </xf>
    <xf numFmtId="179" fontId="128" fillId="0" borderId="42" xfId="3" applyNumberFormat="1" applyFont="1" applyFill="1" applyBorder="1" applyAlignment="1" applyProtection="1">
      <protection hidden="1"/>
    </xf>
    <xf numFmtId="169" fontId="138" fillId="0" borderId="42" xfId="3" applyFont="1" applyFill="1" applyBorder="1" applyAlignment="1" applyProtection="1">
      <protection hidden="1"/>
    </xf>
    <xf numFmtId="166" fontId="138" fillId="0" borderId="42" xfId="17" applyFont="1" applyFill="1" applyBorder="1" applyAlignment="1" applyProtection="1">
      <protection locked="0"/>
    </xf>
    <xf numFmtId="169" fontId="138" fillId="0" borderId="42" xfId="3" applyFont="1" applyFill="1" applyBorder="1" applyAlignment="1" applyProtection="1">
      <protection locked="0"/>
    </xf>
    <xf numFmtId="175" fontId="140" fillId="0" borderId="1" xfId="15" applyNumberFormat="1" applyFont="1" applyFill="1" applyBorder="1" applyAlignment="1" applyProtection="1">
      <alignment horizontal="center"/>
      <protection hidden="1"/>
    </xf>
    <xf numFmtId="166" fontId="141" fillId="2" borderId="42" xfId="17" applyFont="1" applyFill="1" applyBorder="1" applyAlignment="1" applyProtection="1">
      <alignment horizontal="right"/>
      <protection locked="0"/>
    </xf>
    <xf numFmtId="175" fontId="133" fillId="0" borderId="10" xfId="0" applyNumberFormat="1" applyFont="1" applyBorder="1" applyAlignment="1">
      <alignment horizontal="center" vertical="center"/>
    </xf>
    <xf numFmtId="175" fontId="142" fillId="0" borderId="10" xfId="0" applyNumberFormat="1" applyFont="1" applyBorder="1" applyAlignment="1">
      <alignment horizontal="center" vertical="center"/>
    </xf>
    <xf numFmtId="175" fontId="35" fillId="0" borderId="10" xfId="0" applyNumberFormat="1" applyFont="1" applyBorder="1"/>
    <xf numFmtId="179" fontId="128" fillId="0" borderId="9" xfId="5" applyNumberFormat="1" applyFont="1" applyFill="1" applyBorder="1" applyAlignment="1" applyProtection="1">
      <protection hidden="1"/>
    </xf>
    <xf numFmtId="175" fontId="35" fillId="0" borderId="11" xfId="0" applyNumberFormat="1" applyFont="1" applyBorder="1" applyAlignment="1">
      <alignment horizontal="center" vertical="center"/>
    </xf>
    <xf numFmtId="175" fontId="35" fillId="0" borderId="0" xfId="0" applyNumberFormat="1" applyFont="1"/>
    <xf numFmtId="179" fontId="143" fillId="0" borderId="42" xfId="5" applyNumberFormat="1" applyFont="1" applyFill="1" applyBorder="1" applyAlignment="1" applyProtection="1">
      <protection hidden="1"/>
    </xf>
    <xf numFmtId="179" fontId="133" fillId="0" borderId="0" xfId="0" applyNumberFormat="1" applyFont="1"/>
    <xf numFmtId="0" fontId="133" fillId="0" borderId="0" xfId="0" applyFont="1"/>
    <xf numFmtId="10" fontId="144" fillId="65" borderId="1" xfId="15" applyNumberFormat="1" applyFont="1" applyFill="1" applyBorder="1" applyAlignment="1" applyProtection="1">
      <alignment horizontal="right"/>
      <protection hidden="1"/>
    </xf>
    <xf numFmtId="14" fontId="132" fillId="0" borderId="0" xfId="0" applyNumberFormat="1" applyFont="1" applyAlignment="1">
      <alignment horizontal="left"/>
    </xf>
    <xf numFmtId="166" fontId="35" fillId="0" borderId="41" xfId="17" applyFont="1" applyFill="1" applyBorder="1" applyAlignment="1" applyProtection="1">
      <protection hidden="1"/>
    </xf>
    <xf numFmtId="166" fontId="35" fillId="0" borderId="42" xfId="17" applyFont="1" applyFill="1" applyBorder="1" applyAlignment="1" applyProtection="1">
      <protection hidden="1"/>
    </xf>
    <xf numFmtId="166" fontId="128" fillId="0" borderId="42" xfId="17" applyFont="1" applyBorder="1"/>
    <xf numFmtId="1" fontId="128" fillId="0" borderId="42" xfId="13" applyNumberFormat="1" applyFont="1" applyBorder="1" applyAlignment="1" applyProtection="1">
      <alignment horizontal="center"/>
      <protection hidden="1"/>
    </xf>
    <xf numFmtId="1" fontId="128" fillId="0" borderId="1" xfId="13" applyNumberFormat="1" applyFont="1" applyBorder="1" applyAlignment="1" applyProtection="1">
      <alignment horizontal="center"/>
      <protection hidden="1"/>
    </xf>
    <xf numFmtId="9" fontId="138" fillId="65" borderId="1" xfId="15" applyFont="1" applyFill="1" applyBorder="1" applyAlignment="1" applyProtection="1">
      <alignment horizontal="center"/>
      <protection hidden="1"/>
    </xf>
    <xf numFmtId="9" fontId="128" fillId="0" borderId="1" xfId="0" applyNumberFormat="1" applyFont="1" applyBorder="1" applyAlignment="1">
      <alignment horizontal="center"/>
    </xf>
    <xf numFmtId="9" fontId="128" fillId="61" borderId="1" xfId="64" applyFont="1" applyFill="1" applyBorder="1" applyAlignment="1">
      <alignment horizontal="center"/>
    </xf>
    <xf numFmtId="166" fontId="128" fillId="0" borderId="1" xfId="17" applyFont="1" applyBorder="1" applyAlignment="1">
      <alignment horizontal="center"/>
    </xf>
    <xf numFmtId="166" fontId="138" fillId="65" borderId="1" xfId="17" applyFont="1" applyFill="1" applyBorder="1" applyAlignment="1" applyProtection="1">
      <alignment horizontal="center"/>
      <protection hidden="1"/>
    </xf>
    <xf numFmtId="2" fontId="35" fillId="0" borderId="41" xfId="13" applyNumberFormat="1" applyFont="1" applyBorder="1" applyProtection="1">
      <protection hidden="1"/>
    </xf>
    <xf numFmtId="0" fontId="35" fillId="0" borderId="1" xfId="0" applyFont="1" applyBorder="1" applyAlignment="1">
      <alignment horizontal="center"/>
    </xf>
    <xf numFmtId="14" fontId="132" fillId="0" borderId="0" xfId="62" applyNumberFormat="1" applyFont="1" applyAlignment="1">
      <alignment horizontal="left"/>
    </xf>
    <xf numFmtId="0" fontId="35" fillId="0" borderId="1" xfId="9" applyFont="1" applyBorder="1" applyAlignment="1" applyProtection="1">
      <alignment horizontal="center"/>
      <protection hidden="1"/>
    </xf>
    <xf numFmtId="179" fontId="145" fillId="65" borderId="1" xfId="10" applyNumberFormat="1" applyFont="1" applyFill="1" applyBorder="1"/>
    <xf numFmtId="44" fontId="35" fillId="66" borderId="1" xfId="65" applyFont="1" applyFill="1" applyBorder="1" applyAlignment="1" applyProtection="1">
      <protection locked="0"/>
    </xf>
    <xf numFmtId="3" fontId="35" fillId="0" borderId="1" xfId="8" applyNumberFormat="1" applyFont="1" applyFill="1" applyBorder="1" applyAlignment="1">
      <alignment horizontal="center" vertical="top" wrapText="1"/>
    </xf>
    <xf numFmtId="166" fontId="35" fillId="0" borderId="1" xfId="17" applyFont="1" applyBorder="1" applyAlignment="1">
      <alignment horizontal="center" vertical="top" wrapText="1"/>
    </xf>
    <xf numFmtId="44" fontId="35" fillId="0" borderId="1" xfId="65" applyFont="1" applyBorder="1" applyAlignment="1">
      <alignment vertical="top" wrapText="1"/>
    </xf>
    <xf numFmtId="1" fontId="146" fillId="0" borderId="1" xfId="0" applyNumberFormat="1" applyFont="1" applyBorder="1" applyAlignment="1">
      <alignment horizontal="center"/>
    </xf>
    <xf numFmtId="1" fontId="146" fillId="62" borderId="1" xfId="0" applyNumberFormat="1" applyFont="1" applyFill="1" applyBorder="1" applyAlignment="1">
      <alignment horizontal="center"/>
    </xf>
    <xf numFmtId="0" fontId="146" fillId="0" borderId="1" xfId="0" applyFont="1" applyBorder="1" applyAlignment="1">
      <alignment horizontal="center"/>
    </xf>
    <xf numFmtId="1" fontId="77" fillId="0" borderId="1" xfId="60" applyNumberFormat="1" applyFont="1" applyBorder="1" applyAlignment="1">
      <alignment horizontal="center"/>
    </xf>
    <xf numFmtId="1" fontId="79" fillId="0" borderId="1" xfId="60" applyNumberFormat="1" applyFont="1" applyBorder="1" applyAlignment="1">
      <alignment horizontal="center"/>
    </xf>
    <xf numFmtId="0" fontId="77" fillId="0" borderId="21" xfId="0" applyFont="1" applyBorder="1" applyAlignment="1">
      <alignment horizontal="center" wrapText="1"/>
    </xf>
    <xf numFmtId="2" fontId="77" fillId="0" borderId="38" xfId="83" applyNumberFormat="1" applyFont="1" applyBorder="1"/>
    <xf numFmtId="0" fontId="77" fillId="0" borderId="38" xfId="102" applyFont="1" applyBorder="1" applyAlignment="1">
      <alignment vertical="top" wrapText="1"/>
    </xf>
    <xf numFmtId="3" fontId="35" fillId="0" borderId="38" xfId="8" applyNumberFormat="1" applyFont="1" applyFill="1" applyBorder="1" applyAlignment="1">
      <alignment horizontal="center" vertical="top" wrapText="1"/>
    </xf>
    <xf numFmtId="0" fontId="77" fillId="0" borderId="21" xfId="0" applyFont="1" applyBorder="1" applyAlignment="1">
      <alignment horizontal="center" vertical="top" wrapText="1"/>
    </xf>
    <xf numFmtId="43" fontId="133" fillId="62" borderId="1" xfId="8" applyNumberFormat="1" applyFont="1" applyFill="1" applyBorder="1" applyAlignment="1">
      <alignment horizontal="center"/>
    </xf>
    <xf numFmtId="2" fontId="69" fillId="2" borderId="41" xfId="83" applyNumberFormat="1" applyFont="1" applyFill="1" applyBorder="1" applyAlignment="1">
      <alignment vertical="top" wrapText="1"/>
    </xf>
    <xf numFmtId="2" fontId="35" fillId="0" borderId="1" xfId="65" applyNumberFormat="1" applyFont="1" applyBorder="1" applyAlignment="1">
      <alignment horizontal="center" vertical="center" wrapText="1"/>
    </xf>
    <xf numFmtId="2" fontId="113" fillId="64" borderId="4" xfId="0" applyNumberFormat="1" applyFont="1" applyFill="1" applyBorder="1" applyAlignment="1">
      <alignment horizontal="center" vertical="top" wrapText="1"/>
    </xf>
    <xf numFmtId="0" fontId="83" fillId="0" borderId="21" xfId="58" applyFont="1" applyBorder="1" applyAlignment="1">
      <alignment horizontal="center" wrapText="1"/>
    </xf>
    <xf numFmtId="1" fontId="109" fillId="0" borderId="7" xfId="0" applyNumberFormat="1" applyFont="1" applyBorder="1" applyAlignment="1">
      <alignment horizontal="left" vertical="center"/>
    </xf>
    <xf numFmtId="173" fontId="128" fillId="2" borderId="1" xfId="8" applyNumberFormat="1" applyFont="1" applyFill="1" applyBorder="1" applyAlignment="1">
      <alignment horizontal="center"/>
    </xf>
    <xf numFmtId="173" fontId="80" fillId="0" borderId="0" xfId="8" applyNumberFormat="1" applyFont="1" applyAlignment="1">
      <alignment horizontal="center"/>
    </xf>
    <xf numFmtId="166" fontId="35" fillId="0" borderId="1" xfId="17" applyFont="1" applyBorder="1" applyAlignment="1">
      <alignment vertical="top" wrapText="1"/>
    </xf>
    <xf numFmtId="166" fontId="77" fillId="0" borderId="0" xfId="17" applyFont="1"/>
    <xf numFmtId="166" fontId="69" fillId="2" borderId="41" xfId="17" applyFont="1" applyFill="1" applyBorder="1" applyAlignment="1">
      <alignment vertical="top" wrapText="1"/>
    </xf>
    <xf numFmtId="173" fontId="69" fillId="2" borderId="41" xfId="8" applyNumberFormat="1" applyFont="1" applyFill="1" applyBorder="1" applyAlignment="1">
      <alignment vertical="top" wrapText="1"/>
    </xf>
    <xf numFmtId="44" fontId="77" fillId="0" borderId="0" xfId="8" applyNumberFormat="1" applyFont="1"/>
    <xf numFmtId="0" fontId="77" fillId="0" borderId="21" xfId="0" applyFont="1" applyBorder="1" applyAlignment="1">
      <alignment horizontal="left" wrapText="1"/>
    </xf>
    <xf numFmtId="2" fontId="113" fillId="64" borderId="38" xfId="0" applyNumberFormat="1" applyFont="1" applyFill="1" applyBorder="1" applyAlignment="1">
      <alignment horizontal="left" vertical="top" wrapText="1"/>
    </xf>
    <xf numFmtId="0" fontId="147" fillId="0" borderId="1" xfId="0" applyFont="1" applyBorder="1"/>
    <xf numFmtId="0" fontId="103" fillId="0" borderId="1" xfId="0" applyFont="1" applyBorder="1"/>
    <xf numFmtId="44" fontId="77" fillId="0" borderId="0" xfId="88" applyNumberFormat="1" applyFont="1"/>
    <xf numFmtId="2" fontId="77" fillId="2" borderId="1" xfId="0" applyNumberFormat="1" applyFont="1" applyFill="1" applyBorder="1"/>
    <xf numFmtId="1" fontId="77" fillId="2" borderId="1" xfId="0" applyNumberFormat="1" applyFont="1" applyFill="1" applyBorder="1" applyAlignment="1">
      <alignment horizontal="center"/>
    </xf>
    <xf numFmtId="0" fontId="134" fillId="2" borderId="21" xfId="58" applyFont="1" applyFill="1" applyBorder="1" applyAlignment="1">
      <alignment horizontal="center" wrapText="1"/>
    </xf>
    <xf numFmtId="0" fontId="83" fillId="2" borderId="21" xfId="58" applyFont="1" applyFill="1" applyBorder="1" applyAlignment="1">
      <alignment wrapText="1"/>
    </xf>
    <xf numFmtId="0" fontId="134" fillId="2" borderId="21" xfId="58" applyFont="1" applyFill="1" applyBorder="1" applyAlignment="1">
      <alignment wrapText="1"/>
    </xf>
    <xf numFmtId="1" fontId="130" fillId="2" borderId="1" xfId="0" applyNumberFormat="1" applyFont="1" applyFill="1" applyBorder="1" applyAlignment="1">
      <alignment horizontal="center"/>
    </xf>
    <xf numFmtId="1" fontId="146" fillId="2" borderId="1" xfId="0" applyNumberFormat="1" applyFont="1" applyFill="1" applyBorder="1" applyAlignment="1">
      <alignment horizontal="center"/>
    </xf>
    <xf numFmtId="43" fontId="133" fillId="2" borderId="1" xfId="8" applyNumberFormat="1" applyFont="1" applyFill="1" applyBorder="1" applyAlignment="1">
      <alignment horizontal="center"/>
    </xf>
    <xf numFmtId="1" fontId="133" fillId="2" borderId="1" xfId="8" applyNumberFormat="1" applyFont="1" applyFill="1" applyBorder="1" applyAlignment="1">
      <alignment horizontal="center"/>
    </xf>
    <xf numFmtId="2" fontId="77" fillId="0" borderId="1" xfId="0" applyNumberFormat="1" applyFont="1" applyBorder="1" applyAlignment="1">
      <alignment horizontal="center"/>
    </xf>
    <xf numFmtId="2" fontId="103" fillId="0" borderId="1" xfId="0" applyNumberFormat="1" applyFont="1" applyBorder="1"/>
    <xf numFmtId="0" fontId="148" fillId="0" borderId="1" xfId="0" applyFont="1" applyBorder="1" applyAlignment="1">
      <alignment horizontal="center"/>
    </xf>
    <xf numFmtId="196" fontId="149" fillId="65" borderId="1" xfId="61" applyNumberFormat="1" applyFont="1" applyFill="1" applyBorder="1" applyAlignment="1" applyProtection="1">
      <alignment horizontal="center"/>
      <protection hidden="1"/>
    </xf>
    <xf numFmtId="167" fontId="148" fillId="0" borderId="1" xfId="8" applyFont="1" applyBorder="1"/>
    <xf numFmtId="44" fontId="149" fillId="66" borderId="1" xfId="65" applyFont="1" applyFill="1" applyBorder="1" applyAlignment="1" applyProtection="1">
      <protection locked="0"/>
    </xf>
    <xf numFmtId="166" fontId="148" fillId="0" borderId="1" xfId="17" applyFont="1" applyBorder="1"/>
    <xf numFmtId="4" fontId="149" fillId="2" borderId="1" xfId="61" applyNumberFormat="1" applyFont="1" applyFill="1" applyBorder="1" applyAlignment="1" applyProtection="1">
      <alignment horizontal="center"/>
      <protection hidden="1"/>
    </xf>
    <xf numFmtId="0" fontId="150" fillId="0" borderId="6" xfId="0" applyFont="1" applyBorder="1"/>
    <xf numFmtId="167" fontId="150" fillId="0" borderId="1" xfId="8" applyFont="1" applyBorder="1"/>
    <xf numFmtId="166" fontId="150" fillId="0" borderId="1" xfId="17" applyFont="1" applyBorder="1"/>
    <xf numFmtId="2" fontId="148" fillId="0" borderId="1" xfId="0" applyNumberFormat="1" applyFont="1" applyBorder="1" applyAlignment="1">
      <alignment horizontal="center"/>
    </xf>
    <xf numFmtId="3" fontId="35" fillId="2" borderId="1" xfId="8" applyNumberFormat="1" applyFont="1" applyFill="1" applyBorder="1" applyAlignment="1">
      <alignment horizontal="center"/>
    </xf>
    <xf numFmtId="3" fontId="128" fillId="2" borderId="1" xfId="8" applyNumberFormat="1" applyFont="1" applyFill="1" applyBorder="1" applyAlignment="1">
      <alignment horizontal="center"/>
    </xf>
    <xf numFmtId="4" fontId="35" fillId="2" borderId="1" xfId="8" applyNumberFormat="1" applyFont="1" applyFill="1" applyBorder="1" applyAlignment="1">
      <alignment horizontal="center"/>
    </xf>
    <xf numFmtId="4" fontId="128" fillId="2" borderId="1" xfId="8" applyNumberFormat="1" applyFont="1" applyFill="1" applyBorder="1" applyAlignment="1">
      <alignment horizontal="center"/>
    </xf>
    <xf numFmtId="166" fontId="103" fillId="0" borderId="1" xfId="0" applyNumberFormat="1" applyFont="1" applyBorder="1"/>
    <xf numFmtId="0" fontId="84" fillId="2" borderId="0" xfId="0" applyFont="1" applyFill="1" applyAlignment="1">
      <alignment horizontal="center"/>
    </xf>
    <xf numFmtId="0" fontId="77" fillId="2" borderId="21" xfId="0" applyFont="1" applyFill="1" applyBorder="1" applyAlignment="1">
      <alignment horizontal="center" wrapText="1"/>
    </xf>
    <xf numFmtId="0" fontId="35" fillId="2" borderId="21" xfId="0" applyFont="1" applyFill="1" applyBorder="1" applyAlignment="1">
      <alignment wrapText="1"/>
    </xf>
    <xf numFmtId="2" fontId="84" fillId="2" borderId="1" xfId="8" applyNumberFormat="1" applyFont="1" applyFill="1" applyBorder="1" applyAlignment="1">
      <alignment horizontal="center"/>
    </xf>
    <xf numFmtId="0" fontId="77" fillId="2" borderId="0" xfId="0" applyFont="1" applyFill="1"/>
    <xf numFmtId="173" fontId="133" fillId="2" borderId="1" xfId="8" applyNumberFormat="1" applyFont="1" applyFill="1" applyBorder="1" applyAlignment="1">
      <alignment horizontal="center"/>
    </xf>
    <xf numFmtId="0" fontId="65" fillId="2" borderId="0" xfId="0" applyFont="1" applyFill="1"/>
    <xf numFmtId="2" fontId="113" fillId="64" borderId="41" xfId="0" applyNumberFormat="1" applyFont="1" applyFill="1" applyBorder="1" applyAlignment="1">
      <alignment horizontal="center" vertical="center" wrapText="1"/>
    </xf>
    <xf numFmtId="2" fontId="113" fillId="64" borderId="43" xfId="0" applyNumberFormat="1" applyFont="1" applyFill="1" applyBorder="1" applyAlignment="1">
      <alignment horizontal="center" vertical="center" wrapText="1"/>
    </xf>
    <xf numFmtId="2" fontId="113" fillId="64" borderId="40" xfId="0" applyNumberFormat="1" applyFont="1" applyFill="1" applyBorder="1" applyAlignment="1">
      <alignment horizontal="center" vertical="center" wrapText="1"/>
    </xf>
    <xf numFmtId="2" fontId="103" fillId="2" borderId="1" xfId="0" applyNumberFormat="1" applyFont="1" applyFill="1" applyBorder="1"/>
    <xf numFmtId="0" fontId="103" fillId="2" borderId="1" xfId="0" applyFont="1" applyFill="1" applyBorder="1"/>
    <xf numFmtId="0" fontId="148" fillId="2" borderId="1" xfId="0" applyFont="1" applyFill="1" applyBorder="1" applyAlignment="1">
      <alignment horizontal="center"/>
    </xf>
    <xf numFmtId="2" fontId="35" fillId="2" borderId="1" xfId="65" applyNumberFormat="1" applyFont="1" applyFill="1" applyBorder="1" applyAlignment="1">
      <alignment horizontal="center" vertical="center" wrapText="1"/>
    </xf>
    <xf numFmtId="3" fontId="35" fillId="2" borderId="38" xfId="8" applyNumberFormat="1" applyFont="1" applyFill="1" applyBorder="1" applyAlignment="1">
      <alignment horizontal="center" vertical="top" wrapText="1"/>
    </xf>
    <xf numFmtId="3" fontId="35" fillId="2" borderId="1" xfId="8" applyNumberFormat="1" applyFont="1" applyFill="1" applyBorder="1" applyAlignment="1">
      <alignment horizontal="center" vertical="top" wrapText="1"/>
    </xf>
    <xf numFmtId="166" fontId="35" fillId="2" borderId="42" xfId="17" applyFont="1" applyFill="1" applyBorder="1"/>
    <xf numFmtId="49" fontId="113" fillId="64" borderId="41" xfId="62" applyNumberFormat="1" applyFont="1" applyFill="1" applyBorder="1" applyAlignment="1">
      <alignment horizontal="left" vertical="top" wrapText="1"/>
    </xf>
    <xf numFmtId="49" fontId="113" fillId="63" borderId="43" xfId="62" applyNumberFormat="1" applyFont="1" applyFill="1" applyBorder="1" applyAlignment="1">
      <alignment horizontal="left" vertical="top" wrapText="1"/>
    </xf>
    <xf numFmtId="49" fontId="113" fillId="63" borderId="40" xfId="62" applyNumberFormat="1" applyFont="1" applyFill="1" applyBorder="1" applyAlignment="1">
      <alignment horizontal="left" vertical="top" wrapText="1"/>
    </xf>
    <xf numFmtId="0" fontId="77" fillId="0" borderId="5" xfId="0" applyFont="1" applyBorder="1" applyAlignment="1">
      <alignment horizontal="left"/>
    </xf>
    <xf numFmtId="0" fontId="77" fillId="0" borderId="7" xfId="0" applyFont="1" applyBorder="1" applyAlignment="1">
      <alignment horizontal="left"/>
    </xf>
    <xf numFmtId="0" fontId="79" fillId="0" borderId="5" xfId="13" applyFont="1" applyBorder="1" applyAlignment="1" applyProtection="1">
      <alignment horizontal="left" vertical="center"/>
      <protection hidden="1"/>
    </xf>
    <xf numFmtId="0" fontId="79" fillId="0" borderId="7" xfId="13" applyFont="1" applyBorder="1" applyAlignment="1" applyProtection="1">
      <alignment horizontal="left" vertical="center"/>
      <protection hidden="1"/>
    </xf>
    <xf numFmtId="2" fontId="120" fillId="64" borderId="42" xfId="13" applyNumberFormat="1" applyFont="1" applyFill="1" applyBorder="1" applyAlignment="1" applyProtection="1">
      <alignment horizontal="center" vertical="center" wrapText="1"/>
      <protection hidden="1"/>
    </xf>
    <xf numFmtId="2" fontId="120" fillId="63" borderId="42" xfId="13" applyNumberFormat="1" applyFont="1" applyFill="1" applyBorder="1" applyAlignment="1" applyProtection="1">
      <alignment horizontal="center" vertical="center" wrapText="1"/>
      <protection hidden="1"/>
    </xf>
    <xf numFmtId="2" fontId="120" fillId="64" borderId="5" xfId="3" applyNumberFormat="1" applyFont="1" applyFill="1" applyBorder="1" applyAlignment="1" applyProtection="1">
      <alignment horizontal="center" vertical="center" wrapText="1"/>
      <protection hidden="1"/>
    </xf>
    <xf numFmtId="0" fontId="113" fillId="63" borderId="7" xfId="0" applyFont="1" applyFill="1" applyBorder="1" applyAlignment="1">
      <alignment horizontal="center" vertical="center" wrapText="1"/>
    </xf>
    <xf numFmtId="0" fontId="77" fillId="0" borderId="0" xfId="0" applyFont="1" applyAlignment="1">
      <alignment horizontal="left" vertical="top" wrapText="1"/>
    </xf>
    <xf numFmtId="2" fontId="120" fillId="64" borderId="41" xfId="13" applyNumberFormat="1" applyFont="1" applyFill="1" applyBorder="1" applyAlignment="1" applyProtection="1">
      <alignment horizontal="center" vertical="center" wrapText="1"/>
      <protection hidden="1"/>
    </xf>
    <xf numFmtId="2" fontId="120" fillId="63" borderId="43" xfId="13" applyNumberFormat="1" applyFont="1" applyFill="1" applyBorder="1" applyAlignment="1" applyProtection="1">
      <alignment horizontal="center" vertical="center" wrapText="1"/>
      <protection hidden="1"/>
    </xf>
    <xf numFmtId="2" fontId="120" fillId="63" borderId="40" xfId="13" applyNumberFormat="1" applyFont="1" applyFill="1" applyBorder="1" applyAlignment="1" applyProtection="1">
      <alignment horizontal="center" vertical="center" wrapText="1"/>
      <protection hidden="1"/>
    </xf>
    <xf numFmtId="2" fontId="120" fillId="64" borderId="43" xfId="13" applyNumberFormat="1" applyFont="1" applyFill="1" applyBorder="1" applyAlignment="1" applyProtection="1">
      <alignment horizontal="center" vertical="center" wrapText="1"/>
      <protection hidden="1"/>
    </xf>
    <xf numFmtId="2" fontId="120" fillId="64" borderId="40" xfId="13" applyNumberFormat="1" applyFont="1" applyFill="1" applyBorder="1" applyAlignment="1" applyProtection="1">
      <alignment horizontal="center" vertical="center" wrapText="1"/>
      <protection hidden="1"/>
    </xf>
    <xf numFmtId="0" fontId="77" fillId="0" borderId="5" xfId="9" applyFont="1" applyBorder="1" applyAlignment="1" applyProtection="1">
      <alignment horizontal="center"/>
      <protection hidden="1"/>
    </xf>
    <xf numFmtId="0" fontId="77" fillId="0" borderId="6" xfId="9" applyFont="1" applyBorder="1" applyAlignment="1" applyProtection="1">
      <alignment horizontal="center"/>
      <protection hidden="1"/>
    </xf>
    <xf numFmtId="0" fontId="77" fillId="0" borderId="7" xfId="9" applyFont="1" applyBorder="1" applyAlignment="1" applyProtection="1">
      <alignment horizontal="center"/>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0AAAFF"/>
      <color rgb="FF9FD2DF"/>
      <color rgb="FF324091"/>
      <color rgb="FF0A498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28575</xdr:rowOff>
    </xdr:from>
    <xdr:to>
      <xdr:col>16</xdr:col>
      <xdr:colOff>131445</xdr:colOff>
      <xdr:row>41</xdr:row>
      <xdr:rowOff>142875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3000"/>
          <a:ext cx="11178540" cy="594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chemeClr val="tx1"/>
              </a:solidFill>
              <a:effectLst/>
              <a:latin typeface="Georgia" panose="02040502050405020303" pitchFamily="18" charset="0"/>
              <a:ea typeface="+mn-ea"/>
              <a:cs typeface="+mn-cs"/>
            </a:rPr>
            <a:t>prijspeil van 1 juli 2024 is het </a:t>
          </a:r>
          <a:r>
            <a:rPr lang="nl-NL" sz="1200" b="0">
              <a:solidFill>
                <a:schemeClr val="dk1"/>
              </a:solidFill>
              <a:effectLst/>
              <a:latin typeface="Georgia" panose="02040502050405020303" pitchFamily="18" charset="0"/>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a:t>
          </a:r>
          <a:r>
            <a:rPr lang="nl-NL" sz="1200" b="0">
              <a:solidFill>
                <a:schemeClr val="tx1"/>
              </a:solidFill>
              <a:effectLst/>
              <a:latin typeface="Georgia" panose="02040502050405020303" pitchFamily="18" charset="0"/>
              <a:ea typeface="+mn-ea"/>
              <a:cs typeface="+mn-cs"/>
            </a:rPr>
            <a:t>zijn opgenomen in het 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a:t>
          </a:r>
          <a:r>
            <a:rPr lang="nl-NL" sz="1200" b="0" baseline="0">
              <a:solidFill>
                <a:schemeClr val="dk1"/>
              </a:solidFill>
              <a:effectLst/>
              <a:latin typeface="Georgia" panose="02040502050405020303" pitchFamily="18" charset="0"/>
              <a:ea typeface="+mn-ea"/>
              <a:cs typeface="+mn-cs"/>
            </a:rPr>
            <a:t> maximale suppletiekosten component opgenomen. </a:t>
          </a:r>
          <a:r>
            <a:rPr lang="nl-NL" sz="1200" b="0">
              <a:solidFill>
                <a:schemeClr val="dk1"/>
              </a:solidFill>
              <a:effectLst/>
              <a:latin typeface="Georgia" panose="02040502050405020303" pitchFamily="18" charset="0"/>
              <a:ea typeface="+mn-ea"/>
              <a:cs typeface="+mn-cs"/>
            </a:rPr>
            <a:t>Na gunning wordt het definitieve suppletiekosten component, op basis van de daadwerkelijk overgenomen medewerkers, vastgesteld en eventueel naar beneden aangepast. Met deze aanpassing, is de definitieve contract jaarprijs voor de start van de overeenkomst </a:t>
          </a:r>
          <a:r>
            <a:rPr lang="nl-NL" sz="1200" b="0">
              <a:solidFill>
                <a:sysClr val="windowText" lastClr="000000"/>
              </a:solidFill>
              <a:effectLst/>
              <a:latin typeface="Georgia" panose="02040502050405020303" pitchFamily="18" charset="0"/>
              <a:ea typeface="+mn-ea"/>
              <a:cs typeface="+mn-cs"/>
            </a:rPr>
            <a:t>vastgesteld. Bij het niet invullen van het suppletiekosten component</a:t>
          </a:r>
          <a:r>
            <a:rPr lang="nl-NL" sz="1200" b="0" baseline="0">
              <a:solidFill>
                <a:sysClr val="windowText" lastClr="000000"/>
              </a:solidFill>
              <a:effectLst/>
              <a:latin typeface="Georgia" panose="02040502050405020303" pitchFamily="18" charset="0"/>
              <a:ea typeface="+mn-ea"/>
              <a:cs typeface="+mn-cs"/>
            </a:rPr>
            <a:t> kan de dienstverlener hier na gunning </a:t>
          </a:r>
          <a:r>
            <a:rPr lang="nl-NL" sz="1200" b="0">
              <a:solidFill>
                <a:sysClr val="windowText" lastClr="000000"/>
              </a:solidFill>
              <a:effectLst/>
              <a:latin typeface="Georgia" panose="02040502050405020303" pitchFamily="18" charset="0"/>
              <a:ea typeface="+mn-ea"/>
              <a:cs typeface="+mn-cs"/>
            </a:rPr>
            <a:t>geen aanspraak meer op doen.</a:t>
          </a:r>
          <a:endParaRPr lang="nl-NL" sz="1100">
            <a:solidFill>
              <a:sysClr val="windowText" lastClr="000000"/>
            </a:solidFill>
            <a:latin typeface="Georgia" panose="02040502050405020303"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a:t>
          </a:r>
          <a:r>
            <a:rPr lang="nl-NL" sz="1100" baseline="0">
              <a:solidFill>
                <a:srgbClr val="FF0000"/>
              </a:solidFill>
              <a:effectLst/>
              <a:latin typeface="Georgia" panose="02040502050405020303" pitchFamily="18" charset="0"/>
              <a:ea typeface="+mn-ea"/>
              <a:cs typeface="+mn-cs"/>
            </a:rPr>
            <a:t> is de maximale suppletiekosten toeslag die door de inschrijver in rekening wordt gebracht. Na gunning wordt, op basis van de daadwerkelijk overgenomen medewerkers, de suppetiekosten toeslag eventueel naar beneden aangepast. </a:t>
          </a:r>
        </a:p>
        <a:p>
          <a:r>
            <a:rPr lang="nl-NL" sz="1100" baseline="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3</xdr:row>
      <xdr:rowOff>117725</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62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Rob Toorenburgh" id="{97E40725-908C-4513-92B5-B610C88B72C2}" userId="S::r.toorenburgh@atir.nl::d5ffc5b9-f147-4d21-b763-81850703de9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77" dT="2024-02-23T12:02:14.87" personId="{97E40725-908C-4513-92B5-B610C88B72C2}" id="{6C07E712-BB6A-4B2C-A931-423DC663FEF4}">
    <text>Formule aanpassen zodat er geen foutmelding komt</text>
  </threadedComment>
  <threadedComment ref="I180" dT="2024-02-23T12:03:51.94" personId="{97E40725-908C-4513-92B5-B610C88B72C2}" id="{D9E41446-7808-425A-B91B-01CDC2980FC8}">
    <text>Categorieen aanpassen als het niet in onderhoud is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U17" sqref="U17"/>
    </sheetView>
  </sheetViews>
  <sheetFormatPr defaultRowHeight="12.6"/>
  <cols>
    <col min="1" max="1" width="27.77734375" customWidth="1"/>
  </cols>
  <sheetData>
    <row r="1" spans="1:13" ht="18.600000000000001">
      <c r="A1" s="269" t="s">
        <v>24</v>
      </c>
      <c r="B1" s="38" t="str">
        <f>'2-Kosten per locatie'!B3</f>
        <v>AMOS</v>
      </c>
    </row>
    <row r="2" spans="1:13" ht="18.600000000000001">
      <c r="A2" s="269" t="s">
        <v>13</v>
      </c>
      <c r="B2" s="38" t="str">
        <f ca="1">MID(CELL("bestandsnaam",$B$11),SEARCH("]",CELL("bestandsnaam",$B$11),1)+1,256)</f>
        <v>1-Uitgangspunten</v>
      </c>
    </row>
    <row r="3" spans="1:13" ht="18.600000000000001">
      <c r="A3" s="269" t="s">
        <v>70</v>
      </c>
      <c r="B3" s="38" t="str">
        <f>'2-Kosten per locatie'!B5</f>
        <v>Omgeving Amsterdam</v>
      </c>
    </row>
    <row r="4" spans="1:13" ht="18.600000000000001">
      <c r="A4" s="269" t="s">
        <v>173</v>
      </c>
      <c r="B4" s="38" t="str">
        <f>'2-Kosten per locatie'!B6</f>
        <v>AMOS-DK-TN453334</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103"/>
  <sheetViews>
    <sheetView showGridLines="0" zoomScale="85" zoomScaleNormal="85" zoomScaleSheetLayoutView="50" zoomScalePageLayoutView="50" workbookViewId="0">
      <pane ySplit="12" topLeftCell="A13" activePane="bottomLeft" state="frozen"/>
      <selection activeCell="B1" sqref="B1"/>
      <selection pane="bottomLeft" activeCell="C77" sqref="C77"/>
    </sheetView>
  </sheetViews>
  <sheetFormatPr defaultColWidth="13.6640625" defaultRowHeight="13.2"/>
  <cols>
    <col min="1" max="1" width="46.109375" style="247" customWidth="1"/>
    <col min="2" max="2" width="29.109375" style="249" customWidth="1"/>
    <col min="3" max="3" width="31.5546875" style="249" customWidth="1"/>
    <col min="4" max="4" width="12.109375" style="247" customWidth="1"/>
    <col min="5" max="5" width="24.33203125" style="250" customWidth="1"/>
    <col min="6" max="6" width="16.109375" style="251" customWidth="1"/>
    <col min="7" max="7" width="13.6640625" style="250" customWidth="1"/>
    <col min="8" max="8" width="15.88671875" style="250"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ht="16.2">
      <c r="A1" s="318" t="s">
        <v>20</v>
      </c>
      <c r="B1" s="235"/>
      <c r="C1" s="235"/>
      <c r="D1" s="104"/>
      <c r="E1" s="104"/>
      <c r="F1" s="236"/>
      <c r="G1" s="104"/>
      <c r="H1" s="104"/>
    </row>
    <row r="2" spans="1:26" s="23" customFormat="1" ht="16.2">
      <c r="A2" s="319"/>
      <c r="B2" s="235"/>
      <c r="C2" s="235"/>
      <c r="D2" s="237"/>
      <c r="E2" s="317" t="s">
        <v>127</v>
      </c>
      <c r="F2" s="317" t="s">
        <v>99</v>
      </c>
      <c r="G2" s="237"/>
      <c r="H2" s="104"/>
    </row>
    <row r="3" spans="1:26" s="23" customFormat="1" ht="18.600000000000001">
      <c r="A3" s="306" t="str">
        <f>'2-Kosten per locatie'!A3</f>
        <v>Naam opdrachtgever</v>
      </c>
      <c r="B3" s="209" t="str">
        <f>'2-Kosten per locatie'!B3</f>
        <v>AMOS</v>
      </c>
      <c r="C3" s="209"/>
      <c r="D3" s="237"/>
      <c r="E3" s="238" t="s">
        <v>1714</v>
      </c>
      <c r="F3" s="431"/>
      <c r="G3" s="237"/>
      <c r="H3" s="104"/>
    </row>
    <row r="4" spans="1:26" s="23" customFormat="1" ht="18.600000000000001">
      <c r="A4" s="306" t="str">
        <f>'2-Kosten per locatie'!A4</f>
        <v>Calculatie onderdeel</v>
      </c>
      <c r="B4" s="209" t="str">
        <f ca="1">MID(CELL("bestandsnaam",$C$9),SEARCH("]",CELL("bestandsnaam",$C$9),1)+1,256)</f>
        <v>10-Glasbewassing</v>
      </c>
      <c r="C4" s="209"/>
      <c r="D4" s="237"/>
      <c r="E4" s="238" t="s">
        <v>1715</v>
      </c>
      <c r="F4" s="431"/>
      <c r="G4" s="237"/>
      <c r="H4" s="104"/>
    </row>
    <row r="5" spans="1:26" s="23" customFormat="1" ht="18.600000000000001">
      <c r="A5" s="306" t="str">
        <f>'2-Kosten per locatie'!A5</f>
        <v>Gebouw/plaats</v>
      </c>
      <c r="B5" s="209" t="str">
        <f>'2-Kosten per locatie'!B5</f>
        <v>Omgeving Amsterdam</v>
      </c>
      <c r="C5" s="209"/>
      <c r="D5" s="237"/>
      <c r="E5" s="239" t="s">
        <v>1716</v>
      </c>
      <c r="F5" s="431"/>
      <c r="G5" s="237"/>
      <c r="H5" s="240"/>
      <c r="J5" s="25"/>
      <c r="K5" s="24"/>
      <c r="L5" s="25"/>
      <c r="M5" s="25"/>
      <c r="N5" s="24"/>
      <c r="O5" s="26"/>
      <c r="P5" s="25"/>
      <c r="Q5" s="24"/>
      <c r="R5" s="25"/>
      <c r="S5" s="25"/>
      <c r="T5" s="24"/>
      <c r="U5" s="25"/>
      <c r="V5" s="25"/>
      <c r="W5" s="24"/>
      <c r="X5" s="25"/>
      <c r="Y5" s="25"/>
      <c r="Z5" s="24"/>
    </row>
    <row r="6" spans="1:26" s="23" customFormat="1" ht="17.25" customHeight="1">
      <c r="A6" s="306" t="str">
        <f>'2-Kosten per locatie'!A6</f>
        <v>Referentie nummer</v>
      </c>
      <c r="B6" s="209" t="str">
        <f>'2-Kosten per locatie'!B6</f>
        <v>AMOS-DK-TN453334</v>
      </c>
      <c r="C6" s="209"/>
      <c r="D6" s="237"/>
      <c r="E6" s="238" t="s">
        <v>1717</v>
      </c>
      <c r="F6" s="431"/>
      <c r="G6" s="237"/>
      <c r="H6" s="240"/>
      <c r="J6" s="25"/>
      <c r="K6" s="24"/>
      <c r="L6" s="25"/>
      <c r="M6" s="27"/>
      <c r="N6" s="28"/>
      <c r="O6" s="26"/>
      <c r="P6" s="27"/>
      <c r="Q6" s="28"/>
      <c r="R6" s="25"/>
      <c r="S6" s="27"/>
      <c r="T6" s="28"/>
      <c r="U6" s="25"/>
      <c r="V6" s="27"/>
      <c r="W6" s="28"/>
      <c r="X6" s="25"/>
      <c r="Y6" s="27"/>
      <c r="Z6" s="28"/>
    </row>
    <row r="7" spans="1:26" s="23" customFormat="1" ht="17.25" customHeight="1">
      <c r="A7" s="306" t="str">
        <f>'2-Kosten per locatie'!A7</f>
        <v>Naam dienstverlener</v>
      </c>
      <c r="B7" s="209" t="str">
        <f>'2-Kosten per locatie'!B7</f>
        <v>Voorcalculatie</v>
      </c>
      <c r="C7" s="143"/>
      <c r="D7" s="237"/>
      <c r="E7" s="238" t="s">
        <v>1718</v>
      </c>
      <c r="F7" s="431"/>
      <c r="G7" s="237"/>
      <c r="H7" s="240"/>
      <c r="J7" s="25"/>
      <c r="K7" s="24"/>
      <c r="L7" s="25"/>
    </row>
    <row r="8" spans="1:26" s="23" customFormat="1" ht="17.25" customHeight="1">
      <c r="A8" s="306" t="str">
        <f>'2-Kosten per locatie'!A8</f>
        <v>Prijspeil</v>
      </c>
      <c r="B8" s="428">
        <f>'2-Kosten per locatie'!B8</f>
        <v>45474</v>
      </c>
      <c r="C8" s="47"/>
      <c r="D8" s="237"/>
      <c r="E8" s="238" t="s">
        <v>1719</v>
      </c>
      <c r="F8" s="431"/>
      <c r="G8" s="237"/>
      <c r="H8" s="240"/>
    </row>
    <row r="9" spans="1:26" s="23" customFormat="1" ht="17.25" customHeight="1">
      <c r="A9" s="237"/>
      <c r="B9" s="237"/>
      <c r="C9" s="237"/>
      <c r="D9" s="237"/>
      <c r="E9" s="238" t="s">
        <v>1720</v>
      </c>
      <c r="F9" s="431"/>
      <c r="G9" s="237"/>
      <c r="H9" s="240"/>
    </row>
    <row r="10" spans="1:26" s="23" customFormat="1" ht="17.25" customHeight="1">
      <c r="A10" s="237"/>
      <c r="B10" s="237"/>
      <c r="C10" s="237"/>
      <c r="D10"/>
      <c r="E10"/>
      <c r="F10"/>
      <c r="G10"/>
      <c r="H10" s="240"/>
    </row>
    <row r="11" spans="1:26" s="23" customFormat="1" ht="15.6">
      <c r="A11" s="241"/>
      <c r="B11" s="237"/>
      <c r="C11" s="237"/>
      <c r="D11" s="242"/>
      <c r="E11" s="237"/>
      <c r="F11" s="243"/>
      <c r="G11" s="242"/>
      <c r="H11" s="240"/>
    </row>
    <row r="12" spans="1:26" s="30" customFormat="1" ht="43.5" customHeight="1">
      <c r="A12" s="315" t="s">
        <v>91</v>
      </c>
      <c r="B12" s="316" t="s">
        <v>127</v>
      </c>
      <c r="C12" s="316" t="s">
        <v>159</v>
      </c>
      <c r="D12" s="317" t="s">
        <v>128</v>
      </c>
      <c r="E12" s="316" t="s">
        <v>202</v>
      </c>
      <c r="F12" s="316" t="s">
        <v>93</v>
      </c>
      <c r="G12" s="316" t="s">
        <v>175</v>
      </c>
      <c r="H12" s="316" t="s">
        <v>129</v>
      </c>
    </row>
    <row r="13" spans="1:26">
      <c r="A13" s="441" t="s">
        <v>208</v>
      </c>
      <c r="B13" s="442" t="s">
        <v>1714</v>
      </c>
      <c r="C13" s="442"/>
      <c r="D13" s="443">
        <v>331</v>
      </c>
      <c r="E13" s="433">
        <f t="shared" ref="E13:E41" si="0">VLOOKUP(B13,$E$3:$F$10,2,FALSE)</f>
        <v>0</v>
      </c>
      <c r="F13" s="434">
        <f t="shared" ref="F13:F41" si="1">(D13*E13)</f>
        <v>0</v>
      </c>
      <c r="G13" s="447" t="s">
        <v>1723</v>
      </c>
      <c r="H13" s="453">
        <f t="shared" ref="H13:H41" si="2">(F13*G13)</f>
        <v>0</v>
      </c>
    </row>
    <row r="14" spans="1:26">
      <c r="A14" s="441" t="s">
        <v>208</v>
      </c>
      <c r="B14" s="442" t="s">
        <v>1715</v>
      </c>
      <c r="C14" s="442"/>
      <c r="D14" s="443">
        <v>331</v>
      </c>
      <c r="E14" s="433">
        <f t="shared" si="0"/>
        <v>0</v>
      </c>
      <c r="F14" s="434">
        <f t="shared" si="1"/>
        <v>0</v>
      </c>
      <c r="G14" s="447" t="s">
        <v>1723</v>
      </c>
      <c r="H14" s="453">
        <f t="shared" si="2"/>
        <v>0</v>
      </c>
    </row>
    <row r="15" spans="1:26">
      <c r="A15" s="441" t="s">
        <v>208</v>
      </c>
      <c r="B15" s="442" t="s">
        <v>1716</v>
      </c>
      <c r="C15" s="442"/>
      <c r="D15" s="443">
        <v>146</v>
      </c>
      <c r="E15" s="433">
        <f t="shared" si="0"/>
        <v>0</v>
      </c>
      <c r="F15" s="434">
        <f t="shared" si="1"/>
        <v>0</v>
      </c>
      <c r="G15" s="447" t="s">
        <v>1723</v>
      </c>
      <c r="H15" s="453">
        <f t="shared" si="2"/>
        <v>0</v>
      </c>
    </row>
    <row r="16" spans="1:26">
      <c r="A16" s="441" t="s">
        <v>209</v>
      </c>
      <c r="B16" s="442" t="s">
        <v>1714</v>
      </c>
      <c r="C16" s="442"/>
      <c r="D16" s="443">
        <v>218</v>
      </c>
      <c r="E16" s="433">
        <f t="shared" si="0"/>
        <v>0</v>
      </c>
      <c r="F16" s="434">
        <f t="shared" si="1"/>
        <v>0</v>
      </c>
      <c r="G16" s="447" t="s">
        <v>1723</v>
      </c>
      <c r="H16" s="453">
        <f t="shared" si="2"/>
        <v>0</v>
      </c>
    </row>
    <row r="17" spans="1:8">
      <c r="A17" s="441" t="s">
        <v>209</v>
      </c>
      <c r="B17" s="442" t="s">
        <v>1715</v>
      </c>
      <c r="C17" s="442"/>
      <c r="D17" s="443">
        <v>218</v>
      </c>
      <c r="E17" s="433">
        <f t="shared" si="0"/>
        <v>0</v>
      </c>
      <c r="F17" s="434">
        <f t="shared" si="1"/>
        <v>0</v>
      </c>
      <c r="G17" s="447" t="s">
        <v>1723</v>
      </c>
      <c r="H17" s="453">
        <f t="shared" si="2"/>
        <v>0</v>
      </c>
    </row>
    <row r="18" spans="1:8">
      <c r="A18" s="441" t="s">
        <v>209</v>
      </c>
      <c r="B18" s="442" t="s">
        <v>1716</v>
      </c>
      <c r="C18" s="442"/>
      <c r="D18" s="443">
        <v>147</v>
      </c>
      <c r="E18" s="433">
        <f t="shared" si="0"/>
        <v>0</v>
      </c>
      <c r="F18" s="434">
        <f t="shared" si="1"/>
        <v>0</v>
      </c>
      <c r="G18" s="447" t="s">
        <v>1723</v>
      </c>
      <c r="H18" s="453">
        <f t="shared" si="2"/>
        <v>0</v>
      </c>
    </row>
    <row r="19" spans="1:8">
      <c r="A19" s="441" t="s">
        <v>209</v>
      </c>
      <c r="B19" s="442" t="s">
        <v>1717</v>
      </c>
      <c r="C19" s="442"/>
      <c r="D19" s="443">
        <v>436</v>
      </c>
      <c r="E19" s="433">
        <f t="shared" si="0"/>
        <v>0</v>
      </c>
      <c r="F19" s="434">
        <f t="shared" si="1"/>
        <v>0</v>
      </c>
      <c r="G19" s="447" t="s">
        <v>1723</v>
      </c>
      <c r="H19" s="453">
        <f t="shared" si="2"/>
        <v>0</v>
      </c>
    </row>
    <row r="20" spans="1:8">
      <c r="A20" s="441" t="s">
        <v>210</v>
      </c>
      <c r="B20" s="442" t="s">
        <v>1714</v>
      </c>
      <c r="C20" s="442"/>
      <c r="D20" s="443">
        <v>256</v>
      </c>
      <c r="E20" s="433">
        <f t="shared" si="0"/>
        <v>0</v>
      </c>
      <c r="F20" s="434">
        <f t="shared" si="1"/>
        <v>0</v>
      </c>
      <c r="G20" s="502" t="s">
        <v>1724</v>
      </c>
      <c r="H20" s="453">
        <f t="shared" si="2"/>
        <v>0</v>
      </c>
    </row>
    <row r="21" spans="1:8">
      <c r="A21" s="441" t="s">
        <v>210</v>
      </c>
      <c r="B21" s="442" t="s">
        <v>1715</v>
      </c>
      <c r="C21" s="442"/>
      <c r="D21" s="443">
        <v>256</v>
      </c>
      <c r="E21" s="433">
        <f t="shared" si="0"/>
        <v>0</v>
      </c>
      <c r="F21" s="434">
        <f t="shared" si="1"/>
        <v>0</v>
      </c>
      <c r="G21" s="502" t="s">
        <v>1724</v>
      </c>
      <c r="H21" s="453">
        <f t="shared" si="2"/>
        <v>0</v>
      </c>
    </row>
    <row r="22" spans="1:8">
      <c r="A22" s="441" t="s">
        <v>210</v>
      </c>
      <c r="B22" s="442" t="s">
        <v>1716</v>
      </c>
      <c r="C22" s="442"/>
      <c r="D22" s="443">
        <v>102</v>
      </c>
      <c r="E22" s="433">
        <f t="shared" si="0"/>
        <v>0</v>
      </c>
      <c r="F22" s="434">
        <f t="shared" si="1"/>
        <v>0</v>
      </c>
      <c r="G22" s="502" t="s">
        <v>1724</v>
      </c>
      <c r="H22" s="453">
        <f t="shared" si="2"/>
        <v>0</v>
      </c>
    </row>
    <row r="23" spans="1:8">
      <c r="A23" s="441" t="s">
        <v>212</v>
      </c>
      <c r="B23" s="442" t="s">
        <v>1714</v>
      </c>
      <c r="C23" s="238" t="s">
        <v>1730</v>
      </c>
      <c r="D23" s="503">
        <v>0</v>
      </c>
      <c r="E23" s="433">
        <f t="shared" si="0"/>
        <v>0</v>
      </c>
      <c r="F23" s="434">
        <f t="shared" si="1"/>
        <v>0</v>
      </c>
      <c r="G23" s="502" t="s">
        <v>1723</v>
      </c>
      <c r="H23" s="453">
        <f t="shared" si="2"/>
        <v>0</v>
      </c>
    </row>
    <row r="24" spans="1:8">
      <c r="A24" s="441" t="s">
        <v>212</v>
      </c>
      <c r="B24" s="442" t="s">
        <v>1715</v>
      </c>
      <c r="C24" s="238" t="s">
        <v>1730</v>
      </c>
      <c r="D24" s="503">
        <v>0</v>
      </c>
      <c r="E24" s="433">
        <f t="shared" si="0"/>
        <v>0</v>
      </c>
      <c r="F24" s="434">
        <f t="shared" si="1"/>
        <v>0</v>
      </c>
      <c r="G24" s="447" t="s">
        <v>1723</v>
      </c>
      <c r="H24" s="453">
        <f t="shared" si="2"/>
        <v>0</v>
      </c>
    </row>
    <row r="25" spans="1:8">
      <c r="A25" s="441" t="s">
        <v>212</v>
      </c>
      <c r="B25" s="442" t="s">
        <v>1716</v>
      </c>
      <c r="C25" s="238" t="s">
        <v>1730</v>
      </c>
      <c r="D25" s="503">
        <v>0</v>
      </c>
      <c r="E25" s="433">
        <f t="shared" si="0"/>
        <v>0</v>
      </c>
      <c r="F25" s="434">
        <f t="shared" si="1"/>
        <v>0</v>
      </c>
      <c r="G25" s="447" t="s">
        <v>1723</v>
      </c>
      <c r="H25" s="453">
        <f t="shared" si="2"/>
        <v>0</v>
      </c>
    </row>
    <row r="26" spans="1:8">
      <c r="A26" s="441" t="s">
        <v>204</v>
      </c>
      <c r="B26" s="442" t="s">
        <v>1714</v>
      </c>
      <c r="C26" s="442"/>
      <c r="D26" s="443">
        <v>220</v>
      </c>
      <c r="E26" s="433">
        <f t="shared" si="0"/>
        <v>0</v>
      </c>
      <c r="F26" s="434">
        <f t="shared" si="1"/>
        <v>0</v>
      </c>
      <c r="G26" s="447" t="s">
        <v>1723</v>
      </c>
      <c r="H26" s="453">
        <f t="shared" si="2"/>
        <v>0</v>
      </c>
    </row>
    <row r="27" spans="1:8">
      <c r="A27" s="441" t="s">
        <v>204</v>
      </c>
      <c r="B27" s="442" t="s">
        <v>1715</v>
      </c>
      <c r="C27" s="442"/>
      <c r="D27" s="443">
        <v>226</v>
      </c>
      <c r="E27" s="433">
        <f t="shared" si="0"/>
        <v>0</v>
      </c>
      <c r="F27" s="434">
        <f t="shared" si="1"/>
        <v>0</v>
      </c>
      <c r="G27" s="447" t="s">
        <v>1723</v>
      </c>
      <c r="H27" s="453">
        <f t="shared" si="2"/>
        <v>0</v>
      </c>
    </row>
    <row r="28" spans="1:8">
      <c r="A28" s="441" t="s">
        <v>204</v>
      </c>
      <c r="B28" s="442" t="s">
        <v>1716</v>
      </c>
      <c r="C28" s="442"/>
      <c r="D28" s="443">
        <v>140</v>
      </c>
      <c r="E28" s="433">
        <f t="shared" si="0"/>
        <v>0</v>
      </c>
      <c r="F28" s="434">
        <f t="shared" si="1"/>
        <v>0</v>
      </c>
      <c r="G28" s="447" t="s">
        <v>1723</v>
      </c>
      <c r="H28" s="453">
        <f t="shared" si="2"/>
        <v>0</v>
      </c>
    </row>
    <row r="29" spans="1:8">
      <c r="A29" s="441" t="s">
        <v>211</v>
      </c>
      <c r="B29" s="442" t="s">
        <v>1714</v>
      </c>
      <c r="C29" s="442"/>
      <c r="D29" s="443">
        <v>510</v>
      </c>
      <c r="E29" s="433">
        <f t="shared" si="0"/>
        <v>0</v>
      </c>
      <c r="F29" s="434">
        <f t="shared" si="1"/>
        <v>0</v>
      </c>
      <c r="G29" s="447" t="s">
        <v>1723</v>
      </c>
      <c r="H29" s="453">
        <f t="shared" si="2"/>
        <v>0</v>
      </c>
    </row>
    <row r="30" spans="1:8">
      <c r="A30" s="441" t="s">
        <v>211</v>
      </c>
      <c r="B30" s="442" t="s">
        <v>1715</v>
      </c>
      <c r="C30" s="442"/>
      <c r="D30" s="443">
        <v>510</v>
      </c>
      <c r="E30" s="433">
        <f t="shared" si="0"/>
        <v>0</v>
      </c>
      <c r="F30" s="434">
        <f t="shared" si="1"/>
        <v>0</v>
      </c>
      <c r="G30" s="447" t="s">
        <v>1723</v>
      </c>
      <c r="H30" s="453">
        <f t="shared" si="2"/>
        <v>0</v>
      </c>
    </row>
    <row r="31" spans="1:8">
      <c r="A31" s="441" t="s">
        <v>211</v>
      </c>
      <c r="B31" s="442" t="s">
        <v>1716</v>
      </c>
      <c r="C31" s="442"/>
      <c r="D31" s="443">
        <v>460</v>
      </c>
      <c r="E31" s="433">
        <f t="shared" si="0"/>
        <v>0</v>
      </c>
      <c r="F31" s="434">
        <f t="shared" si="1"/>
        <v>0</v>
      </c>
      <c r="G31" s="447" t="s">
        <v>1723</v>
      </c>
      <c r="H31" s="453">
        <f t="shared" si="2"/>
        <v>0</v>
      </c>
    </row>
    <row r="32" spans="1:8">
      <c r="A32" s="441" t="s">
        <v>1735</v>
      </c>
      <c r="B32" s="442" t="s">
        <v>1714</v>
      </c>
      <c r="C32" s="442"/>
      <c r="D32" s="443">
        <v>273.12</v>
      </c>
      <c r="E32" s="433">
        <f t="shared" si="0"/>
        <v>0</v>
      </c>
      <c r="F32" s="434">
        <f t="shared" si="1"/>
        <v>0</v>
      </c>
      <c r="G32" s="447" t="s">
        <v>1723</v>
      </c>
      <c r="H32" s="453">
        <f t="shared" si="2"/>
        <v>0</v>
      </c>
    </row>
    <row r="33" spans="1:8">
      <c r="A33" s="441" t="s">
        <v>1735</v>
      </c>
      <c r="B33" s="442" t="s">
        <v>1715</v>
      </c>
      <c r="C33" s="442"/>
      <c r="D33" s="443">
        <v>273.12</v>
      </c>
      <c r="E33" s="433">
        <f t="shared" si="0"/>
        <v>0</v>
      </c>
      <c r="F33" s="434">
        <f t="shared" si="1"/>
        <v>0</v>
      </c>
      <c r="G33" s="447" t="s">
        <v>1723</v>
      </c>
      <c r="H33" s="453">
        <f t="shared" si="2"/>
        <v>0</v>
      </c>
    </row>
    <row r="34" spans="1:8">
      <c r="A34" s="441" t="s">
        <v>1735</v>
      </c>
      <c r="B34" s="442" t="s">
        <v>1716</v>
      </c>
      <c r="C34" s="442"/>
      <c r="D34" s="443">
        <v>260.3</v>
      </c>
      <c r="E34" s="433">
        <f t="shared" si="0"/>
        <v>0</v>
      </c>
      <c r="F34" s="434">
        <f t="shared" si="1"/>
        <v>0</v>
      </c>
      <c r="G34" s="447" t="s">
        <v>1723</v>
      </c>
      <c r="H34" s="453">
        <f t="shared" si="2"/>
        <v>0</v>
      </c>
    </row>
    <row r="35" spans="1:8">
      <c r="A35" s="441" t="s">
        <v>215</v>
      </c>
      <c r="B35" s="442" t="s">
        <v>1714</v>
      </c>
      <c r="C35" s="238" t="s">
        <v>1730</v>
      </c>
      <c r="D35" s="503">
        <v>0</v>
      </c>
      <c r="E35" s="433">
        <f t="shared" si="0"/>
        <v>0</v>
      </c>
      <c r="F35" s="434">
        <f t="shared" si="1"/>
        <v>0</v>
      </c>
      <c r="G35" s="447" t="s">
        <v>1723</v>
      </c>
      <c r="H35" s="453">
        <f t="shared" si="2"/>
        <v>0</v>
      </c>
    </row>
    <row r="36" spans="1:8">
      <c r="A36" s="441" t="s">
        <v>215</v>
      </c>
      <c r="B36" s="442" t="s">
        <v>1715</v>
      </c>
      <c r="C36" s="238" t="s">
        <v>1730</v>
      </c>
      <c r="D36" s="503">
        <v>0</v>
      </c>
      <c r="E36" s="433">
        <f t="shared" si="0"/>
        <v>0</v>
      </c>
      <c r="F36" s="434">
        <f t="shared" si="1"/>
        <v>0</v>
      </c>
      <c r="G36" s="447" t="s">
        <v>1723</v>
      </c>
      <c r="H36" s="453">
        <f t="shared" si="2"/>
        <v>0</v>
      </c>
    </row>
    <row r="37" spans="1:8">
      <c r="A37" s="441" t="s">
        <v>215</v>
      </c>
      <c r="B37" s="442" t="s">
        <v>1716</v>
      </c>
      <c r="C37" s="238" t="s">
        <v>1730</v>
      </c>
      <c r="D37" s="503">
        <v>0</v>
      </c>
      <c r="E37" s="433">
        <f t="shared" si="0"/>
        <v>0</v>
      </c>
      <c r="F37" s="434">
        <f t="shared" si="1"/>
        <v>0</v>
      </c>
      <c r="G37" s="447" t="s">
        <v>1723</v>
      </c>
      <c r="H37" s="453">
        <f t="shared" si="2"/>
        <v>0</v>
      </c>
    </row>
    <row r="38" spans="1:8">
      <c r="A38" s="441" t="s">
        <v>213</v>
      </c>
      <c r="B38" s="442" t="s">
        <v>1714</v>
      </c>
      <c r="C38" s="238" t="s">
        <v>1730</v>
      </c>
      <c r="D38" s="503">
        <v>0</v>
      </c>
      <c r="E38" s="433">
        <f t="shared" si="0"/>
        <v>0</v>
      </c>
      <c r="F38" s="434">
        <f t="shared" si="1"/>
        <v>0</v>
      </c>
      <c r="G38" s="447" t="s">
        <v>1723</v>
      </c>
      <c r="H38" s="453">
        <f t="shared" si="2"/>
        <v>0</v>
      </c>
    </row>
    <row r="39" spans="1:8">
      <c r="A39" s="441" t="s">
        <v>213</v>
      </c>
      <c r="B39" s="442" t="s">
        <v>1715</v>
      </c>
      <c r="C39" s="238" t="s">
        <v>1730</v>
      </c>
      <c r="D39" s="503">
        <v>0</v>
      </c>
      <c r="E39" s="433">
        <f t="shared" si="0"/>
        <v>0</v>
      </c>
      <c r="F39" s="434">
        <f t="shared" si="1"/>
        <v>0</v>
      </c>
      <c r="G39" s="447" t="s">
        <v>1723</v>
      </c>
      <c r="H39" s="453">
        <f t="shared" si="2"/>
        <v>0</v>
      </c>
    </row>
    <row r="40" spans="1:8">
      <c r="A40" s="441" t="s">
        <v>213</v>
      </c>
      <c r="B40" s="442" t="s">
        <v>1716</v>
      </c>
      <c r="C40" s="238" t="s">
        <v>1730</v>
      </c>
      <c r="D40" s="503">
        <v>0</v>
      </c>
      <c r="E40" s="433">
        <f t="shared" si="0"/>
        <v>0</v>
      </c>
      <c r="F40" s="434">
        <f t="shared" si="1"/>
        <v>0</v>
      </c>
      <c r="G40" s="447" t="s">
        <v>1723</v>
      </c>
      <c r="H40" s="453">
        <f t="shared" si="2"/>
        <v>0</v>
      </c>
    </row>
    <row r="41" spans="1:8">
      <c r="A41" s="441" t="s">
        <v>217</v>
      </c>
      <c r="B41" s="442" t="s">
        <v>1714</v>
      </c>
      <c r="C41" s="442"/>
      <c r="D41" s="443">
        <v>656</v>
      </c>
      <c r="E41" s="433">
        <f t="shared" si="0"/>
        <v>0</v>
      </c>
      <c r="F41" s="434">
        <f t="shared" si="1"/>
        <v>0</v>
      </c>
      <c r="G41" s="447" t="s">
        <v>1723</v>
      </c>
      <c r="H41" s="453">
        <f t="shared" si="2"/>
        <v>0</v>
      </c>
    </row>
    <row r="42" spans="1:8">
      <c r="A42" s="244" t="s">
        <v>217</v>
      </c>
      <c r="B42" s="238" t="s">
        <v>1715</v>
      </c>
      <c r="C42" s="238"/>
      <c r="D42" s="432">
        <v>656</v>
      </c>
      <c r="E42" s="433">
        <f>VLOOKUP(B42,$E$3:$F$10,2,FALSE)</f>
        <v>0</v>
      </c>
      <c r="F42" s="434">
        <f>(D42*E42)</f>
        <v>0</v>
      </c>
      <c r="G42" s="447" t="s">
        <v>1723</v>
      </c>
      <c r="H42" s="453">
        <f t="shared" ref="H42" si="3">(F42*G42)</f>
        <v>0</v>
      </c>
    </row>
    <row r="43" spans="1:8">
      <c r="A43" s="244" t="s">
        <v>217</v>
      </c>
      <c r="B43" s="238" t="s">
        <v>1716</v>
      </c>
      <c r="C43" s="238"/>
      <c r="D43" s="432">
        <v>392</v>
      </c>
      <c r="E43" s="433">
        <f>VLOOKUP(B43,$E$3:$F$10,2,FALSE)</f>
        <v>0</v>
      </c>
      <c r="F43" s="434">
        <f t="shared" ref="F43:F45" si="4">(D43*E43)</f>
        <v>0</v>
      </c>
      <c r="G43" s="447" t="s">
        <v>1723</v>
      </c>
      <c r="H43" s="453">
        <f t="shared" ref="H43:H45" si="5">G43*F43</f>
        <v>0</v>
      </c>
    </row>
    <row r="44" spans="1:8">
      <c r="A44" s="245" t="s">
        <v>207</v>
      </c>
      <c r="B44" s="239" t="s">
        <v>1714</v>
      </c>
      <c r="C44" s="239"/>
      <c r="D44" s="432">
        <v>563</v>
      </c>
      <c r="E44" s="433">
        <f>VLOOKUP(B44,$E$3:$F$10,2,FALSE)</f>
        <v>0</v>
      </c>
      <c r="F44" s="434">
        <f t="shared" si="4"/>
        <v>0</v>
      </c>
      <c r="G44" s="447" t="s">
        <v>1723</v>
      </c>
      <c r="H44" s="453">
        <f t="shared" si="5"/>
        <v>0</v>
      </c>
    </row>
    <row r="45" spans="1:8">
      <c r="A45" s="245" t="s">
        <v>207</v>
      </c>
      <c r="B45" s="239" t="s">
        <v>1715</v>
      </c>
      <c r="C45" s="239"/>
      <c r="D45" s="432">
        <v>563</v>
      </c>
      <c r="E45" s="433">
        <f>VLOOKUP(B45,$E$3:$F$10,2,FALSE)</f>
        <v>0</v>
      </c>
      <c r="F45" s="434">
        <f t="shared" si="4"/>
        <v>0</v>
      </c>
      <c r="G45" s="447" t="s">
        <v>1723</v>
      </c>
      <c r="H45" s="453">
        <f t="shared" si="5"/>
        <v>0</v>
      </c>
    </row>
    <row r="46" spans="1:8">
      <c r="A46" s="245" t="s">
        <v>207</v>
      </c>
      <c r="B46" s="238" t="s">
        <v>1716</v>
      </c>
      <c r="C46" s="238"/>
      <c r="D46" s="432">
        <v>874</v>
      </c>
      <c r="E46" s="433">
        <f t="shared" ref="E46:E101" si="6">VLOOKUP(B46,$E$3:$F$10,2,FALSE)</f>
        <v>0</v>
      </c>
      <c r="F46" s="434">
        <f t="shared" ref="F46:F101" si="7">(D46*E46)</f>
        <v>0</v>
      </c>
      <c r="G46" s="447" t="s">
        <v>1723</v>
      </c>
      <c r="H46" s="453">
        <f t="shared" ref="H46:H101" si="8">G46*F46</f>
        <v>0</v>
      </c>
    </row>
    <row r="47" spans="1:8">
      <c r="A47" s="245" t="s">
        <v>205</v>
      </c>
      <c r="B47" s="238" t="s">
        <v>1714</v>
      </c>
      <c r="C47" s="238"/>
      <c r="D47" s="432">
        <v>228</v>
      </c>
      <c r="E47" s="433">
        <f t="shared" si="6"/>
        <v>0</v>
      </c>
      <c r="F47" s="434">
        <f t="shared" si="7"/>
        <v>0</v>
      </c>
      <c r="G47" s="447" t="s">
        <v>1723</v>
      </c>
      <c r="H47" s="453">
        <f t="shared" si="8"/>
        <v>0</v>
      </c>
    </row>
    <row r="48" spans="1:8">
      <c r="A48" s="245" t="s">
        <v>205</v>
      </c>
      <c r="B48" s="239" t="s">
        <v>1715</v>
      </c>
      <c r="C48" s="239"/>
      <c r="D48" s="432">
        <v>228</v>
      </c>
      <c r="E48" s="433">
        <f t="shared" si="6"/>
        <v>0</v>
      </c>
      <c r="F48" s="434">
        <f t="shared" si="7"/>
        <v>0</v>
      </c>
      <c r="G48" s="447" t="s">
        <v>1723</v>
      </c>
      <c r="H48" s="453">
        <f t="shared" si="8"/>
        <v>0</v>
      </c>
    </row>
    <row r="49" spans="1:8">
      <c r="A49" s="245" t="s">
        <v>205</v>
      </c>
      <c r="B49" s="239" t="s">
        <v>1716</v>
      </c>
      <c r="C49" s="239"/>
      <c r="D49" s="432">
        <v>387</v>
      </c>
      <c r="E49" s="433">
        <f t="shared" si="6"/>
        <v>0</v>
      </c>
      <c r="F49" s="434">
        <f t="shared" si="7"/>
        <v>0</v>
      </c>
      <c r="G49" s="447" t="s">
        <v>1723</v>
      </c>
      <c r="H49" s="453">
        <f t="shared" si="8"/>
        <v>0</v>
      </c>
    </row>
    <row r="50" spans="1:8">
      <c r="A50" s="245" t="s">
        <v>206</v>
      </c>
      <c r="B50" s="238" t="s">
        <v>1714</v>
      </c>
      <c r="C50" s="238"/>
      <c r="D50" s="432">
        <v>256</v>
      </c>
      <c r="E50" s="433">
        <f t="shared" si="6"/>
        <v>0</v>
      </c>
      <c r="F50" s="434">
        <f t="shared" si="7"/>
        <v>0</v>
      </c>
      <c r="G50" s="447" t="s">
        <v>1723</v>
      </c>
      <c r="H50" s="453">
        <f t="shared" si="8"/>
        <v>0</v>
      </c>
    </row>
    <row r="51" spans="1:8">
      <c r="A51" s="245" t="s">
        <v>206</v>
      </c>
      <c r="B51" s="238" t="s">
        <v>1715</v>
      </c>
      <c r="C51" s="238"/>
      <c r="D51" s="432">
        <v>256</v>
      </c>
      <c r="E51" s="433">
        <f t="shared" si="6"/>
        <v>0</v>
      </c>
      <c r="F51" s="434">
        <f t="shared" si="7"/>
        <v>0</v>
      </c>
      <c r="G51" s="447" t="s">
        <v>1723</v>
      </c>
      <c r="H51" s="453">
        <f t="shared" si="8"/>
        <v>0</v>
      </c>
    </row>
    <row r="52" spans="1:8">
      <c r="A52" s="245" t="s">
        <v>206</v>
      </c>
      <c r="B52" s="239" t="s">
        <v>1716</v>
      </c>
      <c r="C52" s="239"/>
      <c r="D52" s="432">
        <v>128</v>
      </c>
      <c r="E52" s="433">
        <f t="shared" si="6"/>
        <v>0</v>
      </c>
      <c r="F52" s="434">
        <f t="shared" si="7"/>
        <v>0</v>
      </c>
      <c r="G52" s="447" t="s">
        <v>1723</v>
      </c>
      <c r="H52" s="453">
        <f t="shared" si="8"/>
        <v>0</v>
      </c>
    </row>
    <row r="53" spans="1:8">
      <c r="A53" s="245" t="s">
        <v>214</v>
      </c>
      <c r="B53" s="238" t="s">
        <v>1714</v>
      </c>
      <c r="C53" s="238"/>
      <c r="D53" s="432">
        <v>431</v>
      </c>
      <c r="E53" s="433">
        <f t="shared" si="6"/>
        <v>0</v>
      </c>
      <c r="F53" s="434">
        <f t="shared" si="7"/>
        <v>0</v>
      </c>
      <c r="G53" s="447" t="s">
        <v>1723</v>
      </c>
      <c r="H53" s="453">
        <f t="shared" si="8"/>
        <v>0</v>
      </c>
    </row>
    <row r="54" spans="1:8">
      <c r="A54" s="245" t="s">
        <v>214</v>
      </c>
      <c r="B54" s="238" t="s">
        <v>1715</v>
      </c>
      <c r="C54" s="238"/>
      <c r="D54" s="432">
        <v>431</v>
      </c>
      <c r="E54" s="433">
        <f t="shared" si="6"/>
        <v>0</v>
      </c>
      <c r="F54" s="434">
        <f t="shared" si="7"/>
        <v>0</v>
      </c>
      <c r="G54" s="447" t="s">
        <v>1723</v>
      </c>
      <c r="H54" s="453">
        <f t="shared" si="8"/>
        <v>0</v>
      </c>
    </row>
    <row r="55" spans="1:8">
      <c r="A55" s="245" t="s">
        <v>214</v>
      </c>
      <c r="B55" s="239" t="s">
        <v>1716</v>
      </c>
      <c r="C55" s="239"/>
      <c r="D55" s="432">
        <v>341</v>
      </c>
      <c r="E55" s="433">
        <f t="shared" si="6"/>
        <v>0</v>
      </c>
      <c r="F55" s="434">
        <f t="shared" si="7"/>
        <v>0</v>
      </c>
      <c r="G55" s="447" t="s">
        <v>1723</v>
      </c>
      <c r="H55" s="453">
        <f t="shared" si="8"/>
        <v>0</v>
      </c>
    </row>
    <row r="56" spans="1:8">
      <c r="A56" s="245" t="s">
        <v>216</v>
      </c>
      <c r="B56" s="238" t="s">
        <v>1714</v>
      </c>
      <c r="C56" s="238"/>
      <c r="D56" s="432">
        <v>475.38</v>
      </c>
      <c r="E56" s="433">
        <f t="shared" si="6"/>
        <v>0</v>
      </c>
      <c r="F56" s="434">
        <f t="shared" si="7"/>
        <v>0</v>
      </c>
      <c r="G56" s="447" t="s">
        <v>1723</v>
      </c>
      <c r="H56" s="453">
        <f t="shared" si="8"/>
        <v>0</v>
      </c>
    </row>
    <row r="57" spans="1:8">
      <c r="A57" s="245" t="s">
        <v>216</v>
      </c>
      <c r="B57" s="238" t="s">
        <v>1715</v>
      </c>
      <c r="C57" s="238"/>
      <c r="D57" s="432">
        <v>475.38</v>
      </c>
      <c r="E57" s="433">
        <f t="shared" si="6"/>
        <v>0</v>
      </c>
      <c r="F57" s="434">
        <f t="shared" si="7"/>
        <v>0</v>
      </c>
      <c r="G57" s="447" t="s">
        <v>1723</v>
      </c>
      <c r="H57" s="453">
        <f t="shared" si="8"/>
        <v>0</v>
      </c>
    </row>
    <row r="58" spans="1:8">
      <c r="A58" s="245" t="s">
        <v>216</v>
      </c>
      <c r="B58" s="239" t="s">
        <v>1716</v>
      </c>
      <c r="C58" s="239"/>
      <c r="D58" s="432">
        <v>246.76</v>
      </c>
      <c r="E58" s="433">
        <f t="shared" si="6"/>
        <v>0</v>
      </c>
      <c r="F58" s="434">
        <f t="shared" si="7"/>
        <v>0</v>
      </c>
      <c r="G58" s="447" t="s">
        <v>1723</v>
      </c>
      <c r="H58" s="453">
        <f t="shared" si="8"/>
        <v>0</v>
      </c>
    </row>
    <row r="59" spans="1:8">
      <c r="A59" s="245" t="s">
        <v>216</v>
      </c>
      <c r="B59" s="238" t="s">
        <v>1718</v>
      </c>
      <c r="C59" s="238"/>
      <c r="D59" s="504">
        <v>0</v>
      </c>
      <c r="E59" s="433">
        <f t="shared" si="6"/>
        <v>0</v>
      </c>
      <c r="F59" s="434">
        <f t="shared" si="7"/>
        <v>0</v>
      </c>
      <c r="G59" s="447" t="s">
        <v>1723</v>
      </c>
      <c r="H59" s="453">
        <f t="shared" si="8"/>
        <v>0</v>
      </c>
    </row>
    <row r="60" spans="1:8">
      <c r="A60" s="245" t="s">
        <v>218</v>
      </c>
      <c r="B60" s="238" t="s">
        <v>1714</v>
      </c>
      <c r="C60" s="238"/>
      <c r="D60" s="432">
        <v>205.85</v>
      </c>
      <c r="E60" s="433">
        <f t="shared" si="6"/>
        <v>0</v>
      </c>
      <c r="F60" s="434">
        <f t="shared" si="7"/>
        <v>0</v>
      </c>
      <c r="G60" s="447" t="s">
        <v>1723</v>
      </c>
      <c r="H60" s="453">
        <f t="shared" si="8"/>
        <v>0</v>
      </c>
    </row>
    <row r="61" spans="1:8">
      <c r="A61" s="245" t="s">
        <v>218</v>
      </c>
      <c r="B61" s="238" t="s">
        <v>1715</v>
      </c>
      <c r="C61" s="238"/>
      <c r="D61" s="432">
        <v>205.85</v>
      </c>
      <c r="E61" s="433">
        <f t="shared" si="6"/>
        <v>0</v>
      </c>
      <c r="F61" s="434">
        <f t="shared" si="7"/>
        <v>0</v>
      </c>
      <c r="G61" s="447" t="s">
        <v>1723</v>
      </c>
      <c r="H61" s="453">
        <f t="shared" si="8"/>
        <v>0</v>
      </c>
    </row>
    <row r="62" spans="1:8">
      <c r="A62" s="245" t="s">
        <v>218</v>
      </c>
      <c r="B62" s="238" t="s">
        <v>1716</v>
      </c>
      <c r="C62" s="238"/>
      <c r="D62" s="432">
        <v>95.54</v>
      </c>
      <c r="E62" s="433">
        <f t="shared" si="6"/>
        <v>0</v>
      </c>
      <c r="F62" s="434">
        <f t="shared" si="7"/>
        <v>0</v>
      </c>
      <c r="G62" s="447" t="s">
        <v>1723</v>
      </c>
      <c r="H62" s="453">
        <f t="shared" si="8"/>
        <v>0</v>
      </c>
    </row>
    <row r="63" spans="1:8">
      <c r="A63" s="245" t="s">
        <v>219</v>
      </c>
      <c r="B63" s="238" t="s">
        <v>1714</v>
      </c>
      <c r="C63" s="238"/>
      <c r="D63" s="432">
        <v>150</v>
      </c>
      <c r="E63" s="433">
        <f t="shared" si="6"/>
        <v>0</v>
      </c>
      <c r="F63" s="434">
        <f t="shared" si="7"/>
        <v>0</v>
      </c>
      <c r="G63" s="447" t="s">
        <v>1723</v>
      </c>
      <c r="H63" s="453">
        <f t="shared" si="8"/>
        <v>0</v>
      </c>
    </row>
    <row r="64" spans="1:8">
      <c r="A64" s="246" t="s">
        <v>219</v>
      </c>
      <c r="B64" s="238" t="s">
        <v>1715</v>
      </c>
      <c r="C64" s="238"/>
      <c r="D64" s="432">
        <v>150</v>
      </c>
      <c r="E64" s="433">
        <f t="shared" si="6"/>
        <v>0</v>
      </c>
      <c r="F64" s="434">
        <f t="shared" si="7"/>
        <v>0</v>
      </c>
      <c r="G64" s="447" t="s">
        <v>1723</v>
      </c>
      <c r="H64" s="453">
        <f t="shared" si="8"/>
        <v>0</v>
      </c>
    </row>
    <row r="65" spans="1:8">
      <c r="A65" s="248" t="s">
        <v>219</v>
      </c>
      <c r="B65" s="238" t="s">
        <v>1716</v>
      </c>
      <c r="C65" s="238"/>
      <c r="D65" s="432">
        <v>240</v>
      </c>
      <c r="E65" s="433">
        <f t="shared" si="6"/>
        <v>0</v>
      </c>
      <c r="F65" s="434">
        <f t="shared" si="7"/>
        <v>0</v>
      </c>
      <c r="G65" s="447" t="s">
        <v>1723</v>
      </c>
      <c r="H65" s="453">
        <f t="shared" si="8"/>
        <v>0</v>
      </c>
    </row>
    <row r="66" spans="1:8">
      <c r="A66" s="248" t="s">
        <v>220</v>
      </c>
      <c r="B66" s="238" t="s">
        <v>1714</v>
      </c>
      <c r="C66" s="238"/>
      <c r="D66" s="432">
        <v>509</v>
      </c>
      <c r="E66" s="433">
        <f t="shared" si="6"/>
        <v>0</v>
      </c>
      <c r="F66" s="434">
        <f t="shared" si="7"/>
        <v>0</v>
      </c>
      <c r="G66" s="447" t="s">
        <v>1723</v>
      </c>
      <c r="H66" s="453">
        <f t="shared" si="8"/>
        <v>0</v>
      </c>
    </row>
    <row r="67" spans="1:8">
      <c r="A67" s="248" t="s">
        <v>220</v>
      </c>
      <c r="B67" s="238" t="s">
        <v>1715</v>
      </c>
      <c r="C67" s="238"/>
      <c r="D67" s="432">
        <v>509</v>
      </c>
      <c r="E67" s="433">
        <f t="shared" si="6"/>
        <v>0</v>
      </c>
      <c r="F67" s="434">
        <f t="shared" si="7"/>
        <v>0</v>
      </c>
      <c r="G67" s="447" t="s">
        <v>1723</v>
      </c>
      <c r="H67" s="453">
        <f t="shared" si="8"/>
        <v>0</v>
      </c>
    </row>
    <row r="68" spans="1:8">
      <c r="A68" s="248" t="s">
        <v>220</v>
      </c>
      <c r="B68" s="238" t="s">
        <v>1716</v>
      </c>
      <c r="C68" s="238"/>
      <c r="D68" s="432">
        <v>290</v>
      </c>
      <c r="E68" s="433">
        <f t="shared" si="6"/>
        <v>0</v>
      </c>
      <c r="F68" s="434">
        <f t="shared" si="7"/>
        <v>0</v>
      </c>
      <c r="G68" s="447" t="s">
        <v>1723</v>
      </c>
      <c r="H68" s="453">
        <f t="shared" si="8"/>
        <v>0</v>
      </c>
    </row>
    <row r="69" spans="1:8">
      <c r="A69" s="248" t="s">
        <v>220</v>
      </c>
      <c r="B69" s="238" t="s">
        <v>1719</v>
      </c>
      <c r="C69" s="238"/>
      <c r="D69" s="432">
        <v>70</v>
      </c>
      <c r="E69" s="433">
        <f t="shared" si="6"/>
        <v>0</v>
      </c>
      <c r="F69" s="434">
        <f t="shared" si="7"/>
        <v>0</v>
      </c>
      <c r="G69" s="447" t="s">
        <v>1723</v>
      </c>
      <c r="H69" s="453">
        <f t="shared" si="8"/>
        <v>0</v>
      </c>
    </row>
    <row r="70" spans="1:8">
      <c r="A70" s="248" t="s">
        <v>220</v>
      </c>
      <c r="B70" s="238" t="s">
        <v>1720</v>
      </c>
      <c r="C70" s="238"/>
      <c r="D70" s="432">
        <v>70</v>
      </c>
      <c r="E70" s="433">
        <f t="shared" si="6"/>
        <v>0</v>
      </c>
      <c r="F70" s="434">
        <f t="shared" si="7"/>
        <v>0</v>
      </c>
      <c r="G70" s="447" t="s">
        <v>1723</v>
      </c>
      <c r="H70" s="453">
        <f t="shared" si="8"/>
        <v>0</v>
      </c>
    </row>
    <row r="71" spans="1:8">
      <c r="A71" s="246" t="s">
        <v>221</v>
      </c>
      <c r="B71" s="238" t="s">
        <v>1714</v>
      </c>
      <c r="C71" s="238"/>
      <c r="D71" s="432">
        <v>680</v>
      </c>
      <c r="E71" s="433">
        <f t="shared" si="6"/>
        <v>0</v>
      </c>
      <c r="F71" s="434">
        <f t="shared" si="7"/>
        <v>0</v>
      </c>
      <c r="G71" s="447" t="s">
        <v>1723</v>
      </c>
      <c r="H71" s="453">
        <f t="shared" si="8"/>
        <v>0</v>
      </c>
    </row>
    <row r="72" spans="1:8">
      <c r="A72" s="246" t="s">
        <v>221</v>
      </c>
      <c r="B72" s="238" t="s">
        <v>1715</v>
      </c>
      <c r="C72" s="238"/>
      <c r="D72" s="432">
        <v>680</v>
      </c>
      <c r="E72" s="433">
        <f t="shared" si="6"/>
        <v>0</v>
      </c>
      <c r="F72" s="434">
        <f t="shared" si="7"/>
        <v>0</v>
      </c>
      <c r="G72" s="447" t="s">
        <v>1723</v>
      </c>
      <c r="H72" s="453">
        <f t="shared" si="8"/>
        <v>0</v>
      </c>
    </row>
    <row r="73" spans="1:8">
      <c r="A73" s="246" t="s">
        <v>221</v>
      </c>
      <c r="B73" s="238" t="s">
        <v>1716</v>
      </c>
      <c r="C73" s="238"/>
      <c r="D73" s="432">
        <v>320</v>
      </c>
      <c r="E73" s="433">
        <f t="shared" si="6"/>
        <v>0</v>
      </c>
      <c r="F73" s="434">
        <f t="shared" si="7"/>
        <v>0</v>
      </c>
      <c r="G73" s="447" t="s">
        <v>1723</v>
      </c>
      <c r="H73" s="453">
        <f t="shared" si="8"/>
        <v>0</v>
      </c>
    </row>
    <row r="74" spans="1:8">
      <c r="A74" s="246" t="s">
        <v>1721</v>
      </c>
      <c r="B74" s="238" t="s">
        <v>1714</v>
      </c>
      <c r="C74" s="238"/>
      <c r="D74" s="432">
        <v>310</v>
      </c>
      <c r="E74" s="433">
        <f t="shared" si="6"/>
        <v>0</v>
      </c>
      <c r="F74" s="434">
        <f t="shared" si="7"/>
        <v>0</v>
      </c>
      <c r="G74" s="447" t="s">
        <v>1724</v>
      </c>
      <c r="H74" s="453">
        <f t="shared" si="8"/>
        <v>0</v>
      </c>
    </row>
    <row r="75" spans="1:8">
      <c r="A75" s="246" t="s">
        <v>1721</v>
      </c>
      <c r="B75" s="238" t="s">
        <v>1715</v>
      </c>
      <c r="C75" s="238"/>
      <c r="D75" s="432">
        <v>310</v>
      </c>
      <c r="E75" s="433">
        <f t="shared" si="6"/>
        <v>0</v>
      </c>
      <c r="F75" s="434">
        <f t="shared" si="7"/>
        <v>0</v>
      </c>
      <c r="G75" s="447" t="s">
        <v>1724</v>
      </c>
      <c r="H75" s="453">
        <f t="shared" si="8"/>
        <v>0</v>
      </c>
    </row>
    <row r="76" spans="1:8">
      <c r="A76" s="246" t="s">
        <v>1721</v>
      </c>
      <c r="B76" s="238" t="s">
        <v>1716</v>
      </c>
      <c r="C76" s="238"/>
      <c r="D76" s="432">
        <v>240</v>
      </c>
      <c r="E76" s="433">
        <f t="shared" si="6"/>
        <v>0</v>
      </c>
      <c r="F76" s="434">
        <f t="shared" si="7"/>
        <v>0</v>
      </c>
      <c r="G76" s="447" t="s">
        <v>1724</v>
      </c>
      <c r="H76" s="453">
        <f t="shared" si="8"/>
        <v>0</v>
      </c>
    </row>
    <row r="77" spans="1:8">
      <c r="A77" s="246" t="s">
        <v>1733</v>
      </c>
      <c r="B77" s="238" t="s">
        <v>1714</v>
      </c>
      <c r="C77" s="238" t="s">
        <v>1730</v>
      </c>
      <c r="D77" s="504">
        <v>0</v>
      </c>
      <c r="E77" s="433">
        <f t="shared" si="6"/>
        <v>0</v>
      </c>
      <c r="F77" s="434">
        <f t="shared" si="7"/>
        <v>0</v>
      </c>
      <c r="G77" s="447" t="s">
        <v>1723</v>
      </c>
      <c r="H77" s="453">
        <f t="shared" si="8"/>
        <v>0</v>
      </c>
    </row>
    <row r="78" spans="1:8">
      <c r="A78" s="246" t="s">
        <v>1733</v>
      </c>
      <c r="B78" s="238" t="s">
        <v>1715</v>
      </c>
      <c r="C78" s="238" t="s">
        <v>1730</v>
      </c>
      <c r="D78" s="504">
        <v>0</v>
      </c>
      <c r="E78" s="433">
        <f t="shared" si="6"/>
        <v>0</v>
      </c>
      <c r="F78" s="434">
        <f t="shared" si="7"/>
        <v>0</v>
      </c>
      <c r="G78" s="447" t="s">
        <v>1723</v>
      </c>
      <c r="H78" s="453">
        <f t="shared" si="8"/>
        <v>0</v>
      </c>
    </row>
    <row r="79" spans="1:8">
      <c r="A79" s="246" t="s">
        <v>1733</v>
      </c>
      <c r="B79" s="238" t="s">
        <v>1716</v>
      </c>
      <c r="C79" s="238" t="s">
        <v>1730</v>
      </c>
      <c r="D79" s="504">
        <v>0</v>
      </c>
      <c r="E79" s="433">
        <f t="shared" si="6"/>
        <v>0</v>
      </c>
      <c r="F79" s="434">
        <f t="shared" si="7"/>
        <v>0</v>
      </c>
      <c r="G79" s="447" t="s">
        <v>1723</v>
      </c>
      <c r="H79" s="453">
        <f t="shared" si="8"/>
        <v>0</v>
      </c>
    </row>
    <row r="80" spans="1:8">
      <c r="A80" s="246" t="s">
        <v>233</v>
      </c>
      <c r="B80" s="238" t="s">
        <v>1714</v>
      </c>
      <c r="C80" s="238"/>
      <c r="D80" s="432">
        <v>275</v>
      </c>
      <c r="E80" s="433">
        <f t="shared" si="6"/>
        <v>0</v>
      </c>
      <c r="F80" s="434">
        <f t="shared" si="7"/>
        <v>0</v>
      </c>
      <c r="G80" s="447" t="s">
        <v>1723</v>
      </c>
      <c r="H80" s="453">
        <f t="shared" si="8"/>
        <v>0</v>
      </c>
    </row>
    <row r="81" spans="1:8">
      <c r="A81" s="246" t="s">
        <v>233</v>
      </c>
      <c r="B81" s="238" t="s">
        <v>1715</v>
      </c>
      <c r="C81" s="238"/>
      <c r="D81" s="432">
        <v>275</v>
      </c>
      <c r="E81" s="433">
        <f t="shared" si="6"/>
        <v>0</v>
      </c>
      <c r="F81" s="434">
        <f t="shared" si="7"/>
        <v>0</v>
      </c>
      <c r="G81" s="447" t="s">
        <v>1723</v>
      </c>
      <c r="H81" s="453">
        <f t="shared" si="8"/>
        <v>0</v>
      </c>
    </row>
    <row r="82" spans="1:8">
      <c r="A82" s="246" t="s">
        <v>233</v>
      </c>
      <c r="B82" s="238" t="s">
        <v>1716</v>
      </c>
      <c r="C82" s="238"/>
      <c r="D82" s="432">
        <v>216</v>
      </c>
      <c r="E82" s="433">
        <f t="shared" si="6"/>
        <v>0</v>
      </c>
      <c r="F82" s="434">
        <f t="shared" si="7"/>
        <v>0</v>
      </c>
      <c r="G82" s="447" t="s">
        <v>1723</v>
      </c>
      <c r="H82" s="453">
        <f t="shared" si="8"/>
        <v>0</v>
      </c>
    </row>
    <row r="83" spans="1:8">
      <c r="A83" s="246" t="s">
        <v>228</v>
      </c>
      <c r="B83" s="238" t="s">
        <v>1714</v>
      </c>
      <c r="C83" s="238"/>
      <c r="D83" s="432">
        <v>542</v>
      </c>
      <c r="E83" s="433">
        <f t="shared" si="6"/>
        <v>0</v>
      </c>
      <c r="F83" s="434">
        <f t="shared" si="7"/>
        <v>0</v>
      </c>
      <c r="G83" s="447" t="s">
        <v>1725</v>
      </c>
      <c r="H83" s="453">
        <f t="shared" si="8"/>
        <v>0</v>
      </c>
    </row>
    <row r="84" spans="1:8">
      <c r="A84" s="246" t="s">
        <v>228</v>
      </c>
      <c r="B84" s="238" t="s">
        <v>1715</v>
      </c>
      <c r="C84" s="238"/>
      <c r="D84" s="432">
        <v>542</v>
      </c>
      <c r="E84" s="433">
        <f t="shared" si="6"/>
        <v>0</v>
      </c>
      <c r="F84" s="434">
        <f t="shared" si="7"/>
        <v>0</v>
      </c>
      <c r="G84" s="447" t="s">
        <v>1723</v>
      </c>
      <c r="H84" s="453">
        <f t="shared" si="8"/>
        <v>0</v>
      </c>
    </row>
    <row r="85" spans="1:8">
      <c r="A85" s="246" t="s">
        <v>228</v>
      </c>
      <c r="B85" s="238" t="s">
        <v>1716</v>
      </c>
      <c r="C85" s="238"/>
      <c r="D85" s="432">
        <v>160</v>
      </c>
      <c r="E85" s="433">
        <f t="shared" si="6"/>
        <v>0</v>
      </c>
      <c r="F85" s="434">
        <f t="shared" si="7"/>
        <v>0</v>
      </c>
      <c r="G85" s="447" t="s">
        <v>1723</v>
      </c>
      <c r="H85" s="453">
        <f t="shared" si="8"/>
        <v>0</v>
      </c>
    </row>
    <row r="86" spans="1:8">
      <c r="A86" s="246" t="s">
        <v>229</v>
      </c>
      <c r="B86" s="238" t="s">
        <v>1714</v>
      </c>
      <c r="C86" s="238"/>
      <c r="D86" s="432">
        <v>430</v>
      </c>
      <c r="E86" s="433">
        <f t="shared" si="6"/>
        <v>0</v>
      </c>
      <c r="F86" s="434">
        <f t="shared" si="7"/>
        <v>0</v>
      </c>
      <c r="G86" s="447" t="s">
        <v>1723</v>
      </c>
      <c r="H86" s="453">
        <f t="shared" si="8"/>
        <v>0</v>
      </c>
    </row>
    <row r="87" spans="1:8">
      <c r="A87" s="246" t="s">
        <v>229</v>
      </c>
      <c r="B87" s="238" t="s">
        <v>1715</v>
      </c>
      <c r="C87" s="238"/>
      <c r="D87" s="432">
        <v>430</v>
      </c>
      <c r="E87" s="433">
        <f t="shared" si="6"/>
        <v>0</v>
      </c>
      <c r="F87" s="434">
        <f t="shared" si="7"/>
        <v>0</v>
      </c>
      <c r="G87" s="447" t="s">
        <v>1723</v>
      </c>
      <c r="H87" s="453">
        <f t="shared" si="8"/>
        <v>0</v>
      </c>
    </row>
    <row r="88" spans="1:8">
      <c r="A88" s="246" t="s">
        <v>229</v>
      </c>
      <c r="B88" s="238" t="s">
        <v>1716</v>
      </c>
      <c r="C88" s="238"/>
      <c r="D88" s="504">
        <v>21</v>
      </c>
      <c r="E88" s="433">
        <f t="shared" si="6"/>
        <v>0</v>
      </c>
      <c r="F88" s="434">
        <f t="shared" si="7"/>
        <v>0</v>
      </c>
      <c r="G88" s="447" t="s">
        <v>1723</v>
      </c>
      <c r="H88" s="453">
        <f t="shared" si="8"/>
        <v>0</v>
      </c>
    </row>
    <row r="89" spans="1:8">
      <c r="A89" s="246" t="s">
        <v>230</v>
      </c>
      <c r="B89" s="238" t="s">
        <v>1714</v>
      </c>
      <c r="C89" s="238" t="s">
        <v>1730</v>
      </c>
      <c r="D89" s="504">
        <v>0</v>
      </c>
      <c r="E89" s="433">
        <f t="shared" si="6"/>
        <v>0</v>
      </c>
      <c r="F89" s="434">
        <f t="shared" si="7"/>
        <v>0</v>
      </c>
      <c r="G89" s="447" t="s">
        <v>1723</v>
      </c>
      <c r="H89" s="453">
        <f t="shared" si="8"/>
        <v>0</v>
      </c>
    </row>
    <row r="90" spans="1:8">
      <c r="A90" s="246" t="s">
        <v>230</v>
      </c>
      <c r="B90" s="238" t="s">
        <v>1715</v>
      </c>
      <c r="C90" s="238" t="s">
        <v>1730</v>
      </c>
      <c r="D90" s="504">
        <v>0</v>
      </c>
      <c r="E90" s="433">
        <f t="shared" si="6"/>
        <v>0</v>
      </c>
      <c r="F90" s="434">
        <f t="shared" si="7"/>
        <v>0</v>
      </c>
      <c r="G90" s="447" t="s">
        <v>1723</v>
      </c>
      <c r="H90" s="453">
        <f t="shared" si="8"/>
        <v>0</v>
      </c>
    </row>
    <row r="91" spans="1:8">
      <c r="A91" s="246" t="s">
        <v>230</v>
      </c>
      <c r="B91" s="238" t="s">
        <v>1716</v>
      </c>
      <c r="C91" s="238" t="s">
        <v>1730</v>
      </c>
      <c r="D91" s="504">
        <v>0</v>
      </c>
      <c r="E91" s="433">
        <f t="shared" si="6"/>
        <v>0</v>
      </c>
      <c r="F91" s="434">
        <f t="shared" si="7"/>
        <v>0</v>
      </c>
      <c r="G91" s="447" t="s">
        <v>1723</v>
      </c>
      <c r="H91" s="453">
        <f t="shared" si="8"/>
        <v>0</v>
      </c>
    </row>
    <row r="92" spans="1:8">
      <c r="A92" s="246" t="s">
        <v>231</v>
      </c>
      <c r="B92" s="238" t="s">
        <v>1714</v>
      </c>
      <c r="C92" s="238"/>
      <c r="D92" s="504">
        <v>420</v>
      </c>
      <c r="E92" s="433">
        <f t="shared" si="6"/>
        <v>0</v>
      </c>
      <c r="F92" s="434">
        <f t="shared" si="7"/>
        <v>0</v>
      </c>
      <c r="G92" s="447" t="s">
        <v>1723</v>
      </c>
      <c r="H92" s="453">
        <f t="shared" si="8"/>
        <v>0</v>
      </c>
    </row>
    <row r="93" spans="1:8">
      <c r="A93" s="246" t="s">
        <v>231</v>
      </c>
      <c r="B93" s="238" t="s">
        <v>1715</v>
      </c>
      <c r="C93" s="238"/>
      <c r="D93" s="432">
        <v>420</v>
      </c>
      <c r="E93" s="433">
        <f t="shared" si="6"/>
        <v>0</v>
      </c>
      <c r="F93" s="434">
        <f t="shared" si="7"/>
        <v>0</v>
      </c>
      <c r="G93" s="447" t="s">
        <v>1723</v>
      </c>
      <c r="H93" s="453">
        <f t="shared" si="8"/>
        <v>0</v>
      </c>
    </row>
    <row r="94" spans="1:8">
      <c r="A94" s="246" t="s">
        <v>231</v>
      </c>
      <c r="B94" s="238" t="s">
        <v>1716</v>
      </c>
      <c r="C94" s="238"/>
      <c r="D94" s="432">
        <v>111</v>
      </c>
      <c r="E94" s="433">
        <f t="shared" si="6"/>
        <v>0</v>
      </c>
      <c r="F94" s="434">
        <f t="shared" si="7"/>
        <v>0</v>
      </c>
      <c r="G94" s="447" t="s">
        <v>1723</v>
      </c>
      <c r="H94" s="453">
        <f t="shared" si="8"/>
        <v>0</v>
      </c>
    </row>
    <row r="95" spans="1:8">
      <c r="A95" s="246" t="s">
        <v>232</v>
      </c>
      <c r="B95" s="238" t="s">
        <v>1714</v>
      </c>
      <c r="C95" s="238"/>
      <c r="D95" s="432">
        <v>447</v>
      </c>
      <c r="E95" s="433">
        <f t="shared" si="6"/>
        <v>0</v>
      </c>
      <c r="F95" s="434">
        <f t="shared" si="7"/>
        <v>0</v>
      </c>
      <c r="G95" s="447" t="s">
        <v>1723</v>
      </c>
      <c r="H95" s="453">
        <f t="shared" si="8"/>
        <v>0</v>
      </c>
    </row>
    <row r="96" spans="1:8">
      <c r="A96" s="246" t="s">
        <v>232</v>
      </c>
      <c r="B96" s="238" t="s">
        <v>1715</v>
      </c>
      <c r="C96" s="238"/>
      <c r="D96" s="432">
        <v>447</v>
      </c>
      <c r="E96" s="433">
        <f t="shared" si="6"/>
        <v>0</v>
      </c>
      <c r="F96" s="434">
        <f t="shared" si="7"/>
        <v>0</v>
      </c>
      <c r="G96" s="447" t="s">
        <v>1723</v>
      </c>
      <c r="H96" s="453">
        <f t="shared" si="8"/>
        <v>0</v>
      </c>
    </row>
    <row r="97" spans="1:8">
      <c r="A97" s="246" t="s">
        <v>232</v>
      </c>
      <c r="B97" s="238" t="s">
        <v>1716</v>
      </c>
      <c r="C97" s="238"/>
      <c r="D97" s="432">
        <v>44</v>
      </c>
      <c r="E97" s="433">
        <f t="shared" si="6"/>
        <v>0</v>
      </c>
      <c r="F97" s="434">
        <f t="shared" si="7"/>
        <v>0</v>
      </c>
      <c r="G97" s="447" t="s">
        <v>1723</v>
      </c>
      <c r="H97" s="453">
        <f t="shared" si="8"/>
        <v>0</v>
      </c>
    </row>
    <row r="98" spans="1:8">
      <c r="A98" s="246" t="s">
        <v>1722</v>
      </c>
      <c r="B98" s="238" t="s">
        <v>1716</v>
      </c>
      <c r="C98" s="238"/>
      <c r="D98" s="432">
        <v>132</v>
      </c>
      <c r="E98" s="433">
        <f t="shared" si="6"/>
        <v>0</v>
      </c>
      <c r="F98" s="434">
        <f t="shared" si="7"/>
        <v>0</v>
      </c>
      <c r="G98" s="447" t="s">
        <v>1724</v>
      </c>
      <c r="H98" s="453">
        <f t="shared" si="8"/>
        <v>0</v>
      </c>
    </row>
    <row r="99" spans="1:8">
      <c r="A99" s="246" t="s">
        <v>234</v>
      </c>
      <c r="B99" s="238" t="s">
        <v>1714</v>
      </c>
      <c r="C99" s="238"/>
      <c r="D99" s="432">
        <v>297</v>
      </c>
      <c r="E99" s="433">
        <f t="shared" si="6"/>
        <v>0</v>
      </c>
      <c r="F99" s="434">
        <f t="shared" si="7"/>
        <v>0</v>
      </c>
      <c r="G99" s="447" t="s">
        <v>1723</v>
      </c>
      <c r="H99" s="453">
        <f t="shared" si="8"/>
        <v>0</v>
      </c>
    </row>
    <row r="100" spans="1:8">
      <c r="A100" s="246" t="s">
        <v>234</v>
      </c>
      <c r="B100" s="238" t="s">
        <v>1715</v>
      </c>
      <c r="C100" s="238"/>
      <c r="D100" s="432">
        <v>297</v>
      </c>
      <c r="E100" s="433">
        <f t="shared" si="6"/>
        <v>0</v>
      </c>
      <c r="F100" s="434">
        <f t="shared" si="7"/>
        <v>0</v>
      </c>
      <c r="G100" s="447" t="s">
        <v>1723</v>
      </c>
      <c r="H100" s="453">
        <f t="shared" si="8"/>
        <v>0</v>
      </c>
    </row>
    <row r="101" spans="1:8">
      <c r="A101" s="246" t="s">
        <v>234</v>
      </c>
      <c r="B101" s="238" t="s">
        <v>1716</v>
      </c>
      <c r="C101" s="238"/>
      <c r="D101" s="432">
        <v>147</v>
      </c>
      <c r="E101" s="433">
        <f t="shared" si="6"/>
        <v>0</v>
      </c>
      <c r="F101" s="434">
        <f t="shared" si="7"/>
        <v>0</v>
      </c>
      <c r="G101" s="447" t="s">
        <v>1723</v>
      </c>
      <c r="H101" s="453">
        <f t="shared" si="8"/>
        <v>0</v>
      </c>
    </row>
    <row r="102" spans="1:8">
      <c r="H102" s="454"/>
    </row>
    <row r="103" spans="1:8">
      <c r="A103" s="446" t="s">
        <v>8</v>
      </c>
      <c r="B103" s="446"/>
      <c r="C103" s="446"/>
      <c r="D103" s="456">
        <f>SUM(D13:D101)</f>
        <v>23589.300000000003</v>
      </c>
      <c r="E103" s="446"/>
      <c r="F103" s="455">
        <f>SUM(F13:F101)</f>
        <v>0</v>
      </c>
      <c r="G103" s="446"/>
      <c r="H103" s="455">
        <f>SUM(H13:H101)</f>
        <v>0</v>
      </c>
    </row>
  </sheetData>
  <autoFilter ref="A12:Z101" xr:uid="{00000000-0009-0000-0000-00000A000000}"/>
  <printOptions horizontalCentered="1"/>
  <pageMargins left="0.7" right="0.7" top="0.75" bottom="0.75" header="0.3" footer="0.3"/>
  <pageSetup paperSize="9" scale="72"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81"/>
  <sheetViews>
    <sheetView showGridLines="0" showZeros="0" zoomScale="70" zoomScaleNormal="70" workbookViewId="0">
      <pane xSplit="1" ySplit="11" topLeftCell="B29" activePane="bottomRight" state="frozen"/>
      <selection pane="topRight" activeCell="B1" sqref="B1"/>
      <selection pane="bottomLeft" activeCell="A15" sqref="A15"/>
      <selection pane="bottomRight" activeCell="N23" sqref="N23"/>
    </sheetView>
  </sheetViews>
  <sheetFormatPr defaultColWidth="8.6640625" defaultRowHeight="14.1" customHeight="1"/>
  <cols>
    <col min="1" max="1" width="34.6640625" style="39" customWidth="1"/>
    <col min="2" max="2" width="19.33203125" style="39" customWidth="1"/>
    <col min="3" max="3" width="16" style="39" customWidth="1"/>
    <col min="4" max="4" width="18.21875" style="40" customWidth="1"/>
    <col min="5" max="5" width="15.109375" style="40" customWidth="1"/>
    <col min="6" max="6" width="14.6640625" style="40" customWidth="1"/>
    <col min="7" max="7" width="18.6640625" style="40" customWidth="1"/>
    <col min="8" max="8" width="16.33203125" style="40" bestFit="1" customWidth="1"/>
    <col min="9" max="9" width="16.33203125" style="40" customWidth="1"/>
    <col min="10" max="10" width="15.77734375" style="40" bestFit="1" customWidth="1"/>
    <col min="11" max="11" width="18.33203125" style="40" bestFit="1" customWidth="1"/>
    <col min="12" max="12" width="17.21875" style="40" customWidth="1"/>
    <col min="13" max="13" width="15" style="40" bestFit="1" customWidth="1"/>
    <col min="14" max="14" width="16.109375" style="40" customWidth="1"/>
    <col min="15" max="15" width="16.6640625" style="40" bestFit="1" customWidth="1"/>
    <col min="16" max="16" width="29.109375" style="40" bestFit="1" customWidth="1"/>
    <col min="17" max="17" width="18.77734375" style="40" customWidth="1"/>
    <col min="18" max="22" width="13.6640625" style="40" customWidth="1"/>
    <col min="23" max="27" width="13.33203125" style="40" customWidth="1"/>
    <col min="28" max="28" width="14.77734375" style="40" customWidth="1"/>
    <col min="29" max="32" width="13.33203125" style="40" customWidth="1"/>
    <col min="33" max="16384" width="8.6640625" style="39"/>
  </cols>
  <sheetData>
    <row r="1" spans="1:33" ht="14.1" customHeight="1">
      <c r="A1" s="334" t="s">
        <v>20</v>
      </c>
      <c r="E1" s="335" t="s">
        <v>181</v>
      </c>
      <c r="F1" s="336"/>
      <c r="G1" s="41"/>
      <c r="H1" s="337" t="s">
        <v>180</v>
      </c>
      <c r="I1" s="338"/>
      <c r="J1" s="338"/>
      <c r="K1" s="338"/>
      <c r="L1" s="338"/>
      <c r="M1" s="339"/>
      <c r="N1" s="320" t="e">
        <f>K41</f>
        <v>#DIV/0!</v>
      </c>
      <c r="O1" s="457"/>
      <c r="AF1" s="39"/>
    </row>
    <row r="2" spans="1:33" ht="14.1" customHeight="1">
      <c r="E2" s="324"/>
      <c r="F2" s="42" t="s">
        <v>182</v>
      </c>
      <c r="G2" s="41"/>
      <c r="H2" s="43" t="s">
        <v>9</v>
      </c>
      <c r="I2" s="44"/>
      <c r="J2" s="44"/>
      <c r="K2" s="44"/>
      <c r="L2" s="44"/>
      <c r="M2" s="45">
        <v>0.21</v>
      </c>
      <c r="N2" s="322" t="e">
        <f>M2*N1</f>
        <v>#DIV/0!</v>
      </c>
      <c r="O2" s="457"/>
      <c r="AF2" s="39"/>
    </row>
    <row r="3" spans="1:33" ht="14.1" customHeight="1">
      <c r="A3" s="37" t="s">
        <v>24</v>
      </c>
      <c r="B3" s="38" t="s">
        <v>236</v>
      </c>
      <c r="D3" s="41"/>
      <c r="E3" s="41"/>
      <c r="G3" s="41"/>
      <c r="H3" s="43" t="s">
        <v>21</v>
      </c>
      <c r="I3" s="44"/>
      <c r="J3" s="44"/>
      <c r="K3" s="44"/>
      <c r="L3" s="44"/>
      <c r="M3" s="44"/>
      <c r="N3" s="323" t="e">
        <f>N1+N2</f>
        <v>#DIV/0!</v>
      </c>
      <c r="AD3" s="41"/>
      <c r="AE3" s="41"/>
      <c r="AF3" s="39"/>
    </row>
    <row r="4" spans="1:33" ht="14.1" customHeight="1">
      <c r="A4" s="37" t="s">
        <v>13</v>
      </c>
      <c r="B4" s="38" t="str">
        <f ca="1">MID(CELL("bestandsnaam",$B$10),SEARCH("]",CELL("bestandsnaam",$B$10),1)+1,256)</f>
        <v>2-Kosten per locatie</v>
      </c>
      <c r="D4" s="41"/>
      <c r="G4" s="41"/>
      <c r="H4" s="44"/>
      <c r="I4" s="44"/>
      <c r="J4" s="44"/>
      <c r="K4" s="44"/>
      <c r="L4" s="44"/>
      <c r="M4" s="44"/>
      <c r="N4" s="321"/>
      <c r="AD4" s="41"/>
      <c r="AE4" s="41"/>
      <c r="AF4" s="39"/>
    </row>
    <row r="5" spans="1:33" ht="14.1" customHeight="1">
      <c r="A5" s="37" t="s">
        <v>70</v>
      </c>
      <c r="B5" s="38" t="s">
        <v>1726</v>
      </c>
      <c r="D5" s="41"/>
      <c r="G5" s="41"/>
      <c r="H5" s="340" t="s">
        <v>187</v>
      </c>
      <c r="I5" s="341"/>
      <c r="J5" s="341"/>
      <c r="K5" s="341"/>
      <c r="L5" s="341"/>
      <c r="M5" s="341"/>
      <c r="N5" s="325">
        <v>1000000</v>
      </c>
      <c r="AD5" s="41"/>
      <c r="AE5" s="41"/>
      <c r="AF5" s="39"/>
    </row>
    <row r="6" spans="1:33" ht="14.1" customHeight="1">
      <c r="A6" s="37" t="s">
        <v>173</v>
      </c>
      <c r="B6" s="38" t="s">
        <v>1739</v>
      </c>
      <c r="D6" s="41"/>
      <c r="E6" s="41"/>
      <c r="F6" s="41"/>
      <c r="G6" s="41"/>
      <c r="H6" s="340" t="s">
        <v>188</v>
      </c>
      <c r="I6" s="341"/>
      <c r="J6" s="341"/>
      <c r="K6" s="341"/>
      <c r="L6" s="341"/>
      <c r="M6" s="341"/>
      <c r="N6" s="325">
        <v>900000</v>
      </c>
      <c r="AD6" s="41"/>
      <c r="AE6" s="41"/>
      <c r="AF6" s="39"/>
    </row>
    <row r="7" spans="1:33" ht="14.1" customHeight="1">
      <c r="A7" s="37" t="s">
        <v>160</v>
      </c>
      <c r="B7" s="38" t="s">
        <v>186</v>
      </c>
      <c r="D7" s="41"/>
      <c r="E7" s="41"/>
      <c r="F7" s="41"/>
      <c r="G7" s="41"/>
      <c r="H7" s="41"/>
      <c r="I7" s="41"/>
      <c r="J7" s="41"/>
      <c r="U7" s="41"/>
      <c r="V7" s="39"/>
      <c r="W7" s="39"/>
      <c r="X7" s="39"/>
      <c r="AE7" s="41"/>
      <c r="AF7" s="41"/>
    </row>
    <row r="8" spans="1:33" ht="14.1" customHeight="1">
      <c r="A8" s="37" t="s">
        <v>10</v>
      </c>
      <c r="B8" s="47">
        <v>45474</v>
      </c>
      <c r="C8" s="37"/>
      <c r="D8" s="41"/>
      <c r="E8" s="452"/>
      <c r="F8" s="452"/>
      <c r="G8" s="452"/>
      <c r="H8" s="41"/>
      <c r="I8" s="41"/>
      <c r="J8" s="41"/>
      <c r="K8" s="41"/>
      <c r="L8" s="41"/>
      <c r="M8" s="41"/>
      <c r="N8" s="41"/>
      <c r="R8" s="41"/>
      <c r="S8" s="41"/>
      <c r="T8" s="41"/>
      <c r="U8" s="41"/>
      <c r="V8" s="41"/>
      <c r="W8" s="41"/>
      <c r="X8" s="41"/>
      <c r="Y8" s="41"/>
      <c r="Z8" s="48"/>
      <c r="AA8" s="48"/>
      <c r="AB8" s="48"/>
      <c r="AC8" s="48"/>
      <c r="AD8" s="48"/>
      <c r="AE8" s="41"/>
      <c r="AF8" s="41"/>
    </row>
    <row r="9" spans="1:33" ht="14.1" customHeight="1">
      <c r="A9" s="37" t="s">
        <v>195</v>
      </c>
      <c r="B9" s="49" t="s">
        <v>196</v>
      </c>
      <c r="C9" s="37"/>
      <c r="D9" s="41"/>
      <c r="E9" s="41"/>
      <c r="F9" s="41"/>
      <c r="G9" s="41"/>
      <c r="H9" s="41"/>
      <c r="I9" s="50"/>
      <c r="O9" s="41"/>
      <c r="U9" s="41"/>
      <c r="V9" s="39"/>
      <c r="W9" s="39"/>
      <c r="X9" s="39"/>
      <c r="Y9" s="39"/>
      <c r="Z9" s="39"/>
      <c r="AA9" s="39"/>
      <c r="AB9" s="39"/>
      <c r="AC9" s="39"/>
      <c r="AD9" s="39"/>
      <c r="AE9" s="41"/>
      <c r="AF9" s="41"/>
    </row>
    <row r="10" spans="1:33" ht="18" customHeight="1">
      <c r="A10" s="51"/>
      <c r="B10" s="51"/>
      <c r="C10" s="51"/>
      <c r="D10" s="51"/>
      <c r="E10" s="51"/>
      <c r="F10" s="51"/>
      <c r="G10" s="51"/>
      <c r="H10" s="51"/>
      <c r="I10" s="51"/>
      <c r="J10" s="51"/>
      <c r="K10" s="51"/>
      <c r="L10" s="51"/>
      <c r="M10" s="51"/>
      <c r="N10" s="51"/>
      <c r="O10" s="41"/>
      <c r="R10" s="41"/>
      <c r="S10" s="41"/>
      <c r="T10" s="41"/>
      <c r="U10" s="41"/>
      <c r="V10" s="41"/>
      <c r="W10" s="41"/>
      <c r="X10" s="41"/>
      <c r="Y10" s="41"/>
      <c r="Z10" s="41"/>
      <c r="AA10" s="41"/>
      <c r="AB10" s="41"/>
      <c r="AC10" s="41"/>
      <c r="AD10" s="41"/>
      <c r="AE10" s="41"/>
      <c r="AF10" s="41"/>
      <c r="AG10" s="41"/>
    </row>
    <row r="11" spans="1:33" ht="64.5" customHeight="1">
      <c r="A11" s="342" t="s">
        <v>91</v>
      </c>
      <c r="B11" s="343" t="s">
        <v>144</v>
      </c>
      <c r="C11" s="344" t="s">
        <v>185</v>
      </c>
      <c r="D11" s="345" t="s">
        <v>183</v>
      </c>
      <c r="E11" s="346" t="s">
        <v>201</v>
      </c>
      <c r="F11" s="347" t="s">
        <v>145</v>
      </c>
      <c r="G11" s="349" t="s">
        <v>1727</v>
      </c>
      <c r="H11" s="349" t="s">
        <v>189</v>
      </c>
      <c r="I11" s="349" t="s">
        <v>146</v>
      </c>
      <c r="J11" s="349" t="s">
        <v>147</v>
      </c>
      <c r="K11" s="349" t="s">
        <v>148</v>
      </c>
      <c r="L11" s="349" t="s">
        <v>149</v>
      </c>
      <c r="M11" s="39"/>
      <c r="N11" s="39"/>
      <c r="O11" s="39"/>
      <c r="P11" s="462"/>
      <c r="Q11" s="39"/>
      <c r="R11" s="39"/>
      <c r="S11" s="39"/>
      <c r="T11" s="39"/>
      <c r="U11" s="39"/>
      <c r="V11" s="39"/>
      <c r="W11" s="39"/>
      <c r="X11" s="39"/>
      <c r="Y11" s="39"/>
      <c r="Z11" s="39"/>
      <c r="AA11" s="39"/>
      <c r="AB11" s="39"/>
      <c r="AC11" s="39"/>
      <c r="AD11" s="39"/>
      <c r="AE11" s="39"/>
      <c r="AF11" s="39"/>
    </row>
    <row r="12" spans="1:33" s="55" customFormat="1" ht="15" customHeight="1">
      <c r="A12" s="52" t="s">
        <v>204</v>
      </c>
      <c r="B12" s="484">
        <f>SUMIF('4-Basis ruimtestaat'!B:B,'2-Kosten per locatie'!A12,'4-Basis ruimtestaat'!K:K)</f>
        <v>1225.3</v>
      </c>
      <c r="C12" s="326"/>
      <c r="D12" s="327">
        <f>_xlfn.MAXIFS('4-Basis ruimtestaat'!M:M,'4-Basis ruimtestaat'!B:B,'2-Kosten per locatie'!A12)</f>
        <v>200</v>
      </c>
      <c r="E12" s="486" t="e">
        <f>SUMIF('4-Basis ruimtestaat'!B:B,'2-Kosten per locatie'!A12,'4-Basis ruimtestaat'!O:O)</f>
        <v>#DIV/0!</v>
      </c>
      <c r="F12" s="328" t="e">
        <f t="shared" ref="F12:F39" si="0">E12*$E$2</f>
        <v>#DIV/0!</v>
      </c>
      <c r="G12" s="56" t="e">
        <f>E12*'6-Opbouw uurtarief productie'!$E$47</f>
        <v>#DIV/0!</v>
      </c>
      <c r="H12" s="57" t="e">
        <f>F12*'7-Opbouw uurtarief toezicht'!$E$46</f>
        <v>#DIV/0!</v>
      </c>
      <c r="I12" s="332" t="e">
        <f>SUMIF('8-Additionele kosten'!A:A,'2-Kosten per locatie'!A12,'8-Additionele kosten'!H:H)</f>
        <v>#DIV/0!</v>
      </c>
      <c r="J12" s="332">
        <f>SUMIF('10-Glasbewassing'!A:A,'2-Kosten per locatie'!A12,'10-Glasbewassing'!H:H)</f>
        <v>0</v>
      </c>
      <c r="K12" s="332" t="e">
        <f t="shared" ref="K12:K41" si="1">G12+H12+I12+J12</f>
        <v>#DIV/0!</v>
      </c>
      <c r="L12" s="332" t="e">
        <f>K12/12</f>
        <v>#DIV/0!</v>
      </c>
      <c r="M12" s="39"/>
    </row>
    <row r="13" spans="1:33" ht="15" customHeight="1">
      <c r="A13" s="52" t="s">
        <v>205</v>
      </c>
      <c r="B13" s="484">
        <f>SUMIF('4-Basis ruimtestaat'!B:B,'2-Kosten per locatie'!A13,'4-Basis ruimtestaat'!K:K)</f>
        <v>1206.5500000000004</v>
      </c>
      <c r="C13" s="326"/>
      <c r="D13" s="327">
        <f>_xlfn.MAXIFS('4-Basis ruimtestaat'!M:M,'4-Basis ruimtestaat'!B:B,'2-Kosten per locatie'!A13)</f>
        <v>200</v>
      </c>
      <c r="E13" s="486" t="e">
        <f>SUMIF('4-Basis ruimtestaat'!B:B,'2-Kosten per locatie'!A13,'4-Basis ruimtestaat'!O:O)</f>
        <v>#DIV/0!</v>
      </c>
      <c r="F13" s="328" t="e">
        <f t="shared" si="0"/>
        <v>#DIV/0!</v>
      </c>
      <c r="G13" s="56" t="e">
        <f>E13*'6-Opbouw uurtarief productie'!$E$47</f>
        <v>#DIV/0!</v>
      </c>
      <c r="H13" s="57" t="e">
        <f>F13*'7-Opbouw uurtarief toezicht'!$E$46</f>
        <v>#DIV/0!</v>
      </c>
      <c r="I13" s="332" t="e">
        <f>SUMIF('8-Additionele kosten'!A:A,'2-Kosten per locatie'!A13,'8-Additionele kosten'!H:H)</f>
        <v>#DIV/0!</v>
      </c>
      <c r="J13" s="332">
        <f>SUMIF('10-Glasbewassing'!A:A,'2-Kosten per locatie'!A13,'10-Glasbewassing'!H:H)</f>
        <v>0</v>
      </c>
      <c r="K13" s="332" t="e">
        <f t="shared" si="1"/>
        <v>#DIV/0!</v>
      </c>
      <c r="L13" s="332" t="e">
        <f t="shared" ref="L13:L15" si="2">K13/12</f>
        <v>#DIV/0!</v>
      </c>
      <c r="M13" s="39"/>
      <c r="N13" s="39"/>
      <c r="O13" s="39"/>
      <c r="P13" s="39"/>
      <c r="Q13" s="39"/>
      <c r="R13" s="39"/>
      <c r="S13" s="39"/>
      <c r="T13" s="39"/>
      <c r="U13" s="39"/>
      <c r="V13" s="39"/>
      <c r="W13" s="39"/>
      <c r="X13" s="39"/>
      <c r="Y13" s="39"/>
      <c r="Z13" s="39"/>
      <c r="AA13" s="39"/>
      <c r="AB13" s="39"/>
      <c r="AC13" s="39"/>
      <c r="AD13" s="39"/>
      <c r="AE13" s="39"/>
      <c r="AF13" s="39"/>
    </row>
    <row r="14" spans="1:33" ht="15" customHeight="1">
      <c r="A14" s="53" t="s">
        <v>206</v>
      </c>
      <c r="B14" s="484">
        <f>SUMIF('4-Basis ruimtestaat'!B:B,'2-Kosten per locatie'!A14,'4-Basis ruimtestaat'!K:K)</f>
        <v>762.6999999999997</v>
      </c>
      <c r="C14" s="326"/>
      <c r="D14" s="327">
        <f>_xlfn.MAXIFS('4-Basis ruimtestaat'!M:M,'4-Basis ruimtestaat'!B:B,'2-Kosten per locatie'!A14)</f>
        <v>200</v>
      </c>
      <c r="E14" s="486" t="e">
        <f>SUMIF('4-Basis ruimtestaat'!B:B,'2-Kosten per locatie'!A14,'4-Basis ruimtestaat'!O:O)</f>
        <v>#DIV/0!</v>
      </c>
      <c r="F14" s="328" t="e">
        <f t="shared" si="0"/>
        <v>#DIV/0!</v>
      </c>
      <c r="G14" s="56" t="e">
        <f>E14*'6-Opbouw uurtarief productie'!$E$47</f>
        <v>#DIV/0!</v>
      </c>
      <c r="H14" s="57" t="e">
        <f>F14*'7-Opbouw uurtarief toezicht'!$E$46</f>
        <v>#DIV/0!</v>
      </c>
      <c r="I14" s="332" t="e">
        <f>SUMIF('8-Additionele kosten'!A:A,'2-Kosten per locatie'!A14,'8-Additionele kosten'!H:H)</f>
        <v>#DIV/0!</v>
      </c>
      <c r="J14" s="332">
        <f>SUMIF('10-Glasbewassing'!A:A,'2-Kosten per locatie'!A14,'10-Glasbewassing'!H:H)</f>
        <v>0</v>
      </c>
      <c r="K14" s="332" t="e">
        <f t="shared" si="1"/>
        <v>#DIV/0!</v>
      </c>
      <c r="L14" s="332" t="e">
        <f t="shared" si="2"/>
        <v>#DIV/0!</v>
      </c>
      <c r="M14" s="39"/>
      <c r="N14" s="39"/>
      <c r="O14" s="39"/>
      <c r="P14" s="39"/>
      <c r="Q14" s="39"/>
      <c r="R14" s="39"/>
      <c r="S14" s="39"/>
      <c r="T14" s="39"/>
      <c r="U14" s="39"/>
      <c r="V14" s="39"/>
      <c r="W14" s="39"/>
      <c r="X14" s="39"/>
      <c r="Y14" s="39"/>
      <c r="Z14" s="39"/>
      <c r="AA14" s="39"/>
      <c r="AB14" s="39"/>
      <c r="AC14" s="39"/>
      <c r="AD14" s="39"/>
      <c r="AE14" s="39"/>
      <c r="AF14" s="39"/>
    </row>
    <row r="15" spans="1:33" ht="15" customHeight="1">
      <c r="A15" s="53" t="s">
        <v>207</v>
      </c>
      <c r="B15" s="484">
        <f>SUMIF('4-Basis ruimtestaat'!B:B,'2-Kosten per locatie'!A15,'4-Basis ruimtestaat'!K:K)</f>
        <v>3064.900000000001</v>
      </c>
      <c r="C15" s="326"/>
      <c r="D15" s="327">
        <f>_xlfn.MAXIFS('4-Basis ruimtestaat'!M:M,'4-Basis ruimtestaat'!B:B,'2-Kosten per locatie'!A15)</f>
        <v>200</v>
      </c>
      <c r="E15" s="486" t="e">
        <f>SUMIF('4-Basis ruimtestaat'!B:B,'2-Kosten per locatie'!A15,'4-Basis ruimtestaat'!O:O)</f>
        <v>#DIV/0!</v>
      </c>
      <c r="F15" s="328" t="e">
        <f t="shared" si="0"/>
        <v>#DIV/0!</v>
      </c>
      <c r="G15" s="56" t="e">
        <f>E15*'6-Opbouw uurtarief productie'!$E$47</f>
        <v>#DIV/0!</v>
      </c>
      <c r="H15" s="57" t="e">
        <f>F15*'7-Opbouw uurtarief toezicht'!$E$46</f>
        <v>#DIV/0!</v>
      </c>
      <c r="I15" s="332" t="e">
        <f>SUMIF('8-Additionele kosten'!A:A,'2-Kosten per locatie'!A15,'8-Additionele kosten'!H:H)</f>
        <v>#DIV/0!</v>
      </c>
      <c r="J15" s="332">
        <f>SUMIF('10-Glasbewassing'!A:A,'2-Kosten per locatie'!A15,'10-Glasbewassing'!H:H)</f>
        <v>0</v>
      </c>
      <c r="K15" s="332" t="e">
        <f t="shared" si="1"/>
        <v>#DIV/0!</v>
      </c>
      <c r="L15" s="332" t="e">
        <f t="shared" si="2"/>
        <v>#DIV/0!</v>
      </c>
      <c r="M15" s="39"/>
      <c r="N15" s="39"/>
      <c r="O15" s="39"/>
      <c r="P15" s="39"/>
      <c r="Q15" s="39"/>
      <c r="R15" s="39"/>
      <c r="S15" s="39"/>
      <c r="T15" s="39"/>
      <c r="U15" s="39"/>
      <c r="V15" s="39"/>
      <c r="W15" s="39"/>
      <c r="X15" s="39"/>
      <c r="Y15" s="39"/>
      <c r="Z15" s="39"/>
      <c r="AA15" s="39"/>
      <c r="AB15" s="39"/>
      <c r="AC15" s="39"/>
      <c r="AD15" s="39"/>
      <c r="AE15" s="39"/>
      <c r="AF15" s="39"/>
    </row>
    <row r="16" spans="1:33" ht="15" customHeight="1">
      <c r="A16" s="53" t="s">
        <v>208</v>
      </c>
      <c r="B16" s="484">
        <f>SUMIF('4-Basis ruimtestaat'!B:B,'2-Kosten per locatie'!A16,'4-Basis ruimtestaat'!K:K)</f>
        <v>1530.35</v>
      </c>
      <c r="C16" s="326"/>
      <c r="D16" s="327">
        <f>_xlfn.MAXIFS('4-Basis ruimtestaat'!M:M,'4-Basis ruimtestaat'!B:B,'2-Kosten per locatie'!A16)</f>
        <v>200</v>
      </c>
      <c r="E16" s="486" t="e">
        <f>SUMIF('4-Basis ruimtestaat'!B:B,'2-Kosten per locatie'!A16,'4-Basis ruimtestaat'!O:O)</f>
        <v>#DIV/0!</v>
      </c>
      <c r="F16" s="328" t="e">
        <f t="shared" si="0"/>
        <v>#DIV/0!</v>
      </c>
      <c r="G16" s="56" t="e">
        <f>E16*'6-Opbouw uurtarief productie'!$E$47</f>
        <v>#DIV/0!</v>
      </c>
      <c r="H16" s="57" t="e">
        <f>F16*'7-Opbouw uurtarief toezicht'!$E$46</f>
        <v>#DIV/0!</v>
      </c>
      <c r="I16" s="332" t="e">
        <f>SUMIF('8-Additionele kosten'!A:A,'2-Kosten per locatie'!A16,'8-Additionele kosten'!H:H)</f>
        <v>#DIV/0!</v>
      </c>
      <c r="J16" s="332">
        <f>SUMIF('10-Glasbewassing'!A:A,'2-Kosten per locatie'!A16,'10-Glasbewassing'!H:H)</f>
        <v>0</v>
      </c>
      <c r="K16" s="332" t="e">
        <f t="shared" si="1"/>
        <v>#DIV/0!</v>
      </c>
      <c r="L16" s="332" t="e">
        <f t="shared" ref="L16:L39" si="3">K16/12</f>
        <v>#DIV/0!</v>
      </c>
      <c r="M16" s="39"/>
      <c r="N16" s="39"/>
      <c r="O16" s="39"/>
      <c r="P16" s="39"/>
      <c r="Q16" s="39"/>
      <c r="R16" s="39"/>
      <c r="S16" s="39"/>
      <c r="T16" s="39"/>
      <c r="U16" s="39"/>
      <c r="V16" s="39"/>
      <c r="W16" s="39"/>
      <c r="X16" s="39"/>
      <c r="Y16" s="39"/>
      <c r="Z16" s="39"/>
      <c r="AA16" s="39"/>
      <c r="AB16" s="39"/>
      <c r="AC16" s="39"/>
      <c r="AD16" s="39"/>
      <c r="AE16" s="39"/>
      <c r="AF16" s="39"/>
    </row>
    <row r="17" spans="1:32" ht="15" customHeight="1">
      <c r="A17" s="53" t="s">
        <v>209</v>
      </c>
      <c r="B17" s="484">
        <f>SUMIF('4-Basis ruimtestaat'!B:B,'2-Kosten per locatie'!A17,'4-Basis ruimtestaat'!K:K)</f>
        <v>1212.5</v>
      </c>
      <c r="C17" s="326"/>
      <c r="D17" s="327">
        <f>_xlfn.MAXIFS('4-Basis ruimtestaat'!M:M,'4-Basis ruimtestaat'!B:B,'2-Kosten per locatie'!A17)</f>
        <v>200</v>
      </c>
      <c r="E17" s="486" t="e">
        <f>SUMIF('4-Basis ruimtestaat'!B:B,'2-Kosten per locatie'!A17,'4-Basis ruimtestaat'!O:O)</f>
        <v>#DIV/0!</v>
      </c>
      <c r="F17" s="328" t="e">
        <f t="shared" si="0"/>
        <v>#DIV/0!</v>
      </c>
      <c r="G17" s="56" t="e">
        <f>E17*'6-Opbouw uurtarief productie'!$E$47</f>
        <v>#DIV/0!</v>
      </c>
      <c r="H17" s="57" t="e">
        <f>F17*'7-Opbouw uurtarief toezicht'!$E$46</f>
        <v>#DIV/0!</v>
      </c>
      <c r="I17" s="332" t="e">
        <f>SUMIF('8-Additionele kosten'!A:A,'2-Kosten per locatie'!A17,'8-Additionele kosten'!H:H)</f>
        <v>#DIV/0!</v>
      </c>
      <c r="J17" s="332">
        <f>SUMIF('10-Glasbewassing'!A:A,'2-Kosten per locatie'!A17,'10-Glasbewassing'!H:H)</f>
        <v>0</v>
      </c>
      <c r="K17" s="332" t="e">
        <f t="shared" si="1"/>
        <v>#DIV/0!</v>
      </c>
      <c r="L17" s="332" t="e">
        <f t="shared" si="3"/>
        <v>#DIV/0!</v>
      </c>
      <c r="M17" s="39"/>
      <c r="N17" s="39"/>
      <c r="O17" s="39"/>
      <c r="P17" s="39"/>
      <c r="Q17" s="39"/>
      <c r="R17" s="39"/>
      <c r="S17" s="39"/>
      <c r="T17" s="39"/>
      <c r="U17" s="39"/>
      <c r="V17" s="39"/>
      <c r="W17" s="39"/>
      <c r="X17" s="39"/>
      <c r="Y17" s="39"/>
      <c r="Z17" s="39"/>
      <c r="AA17" s="39"/>
      <c r="AB17" s="39"/>
      <c r="AC17" s="39"/>
      <c r="AD17" s="39"/>
      <c r="AE17" s="39"/>
      <c r="AF17" s="39"/>
    </row>
    <row r="18" spans="1:32" ht="15" customHeight="1">
      <c r="A18" s="53" t="s">
        <v>211</v>
      </c>
      <c r="B18" s="484">
        <f>SUMIF('4-Basis ruimtestaat'!B:B,'2-Kosten per locatie'!A18,'4-Basis ruimtestaat'!K:K)</f>
        <v>2484.9000000000005</v>
      </c>
      <c r="C18" s="326"/>
      <c r="D18" s="327">
        <f>_xlfn.MAXIFS('4-Basis ruimtestaat'!M:M,'4-Basis ruimtestaat'!B:B,'2-Kosten per locatie'!A18)</f>
        <v>200</v>
      </c>
      <c r="E18" s="486" t="e">
        <f>SUMIF('4-Basis ruimtestaat'!B:B,'2-Kosten per locatie'!A18,'4-Basis ruimtestaat'!O:O)</f>
        <v>#DIV/0!</v>
      </c>
      <c r="F18" s="328" t="e">
        <f t="shared" si="0"/>
        <v>#DIV/0!</v>
      </c>
      <c r="G18" s="56" t="e">
        <f>E18*'6-Opbouw uurtarief productie'!$E$47</f>
        <v>#DIV/0!</v>
      </c>
      <c r="H18" s="57" t="e">
        <f>F18*'7-Opbouw uurtarief toezicht'!$E$46</f>
        <v>#DIV/0!</v>
      </c>
      <c r="I18" s="332" t="e">
        <f>SUMIF('8-Additionele kosten'!A:A,'2-Kosten per locatie'!A18,'8-Additionele kosten'!H:H)</f>
        <v>#DIV/0!</v>
      </c>
      <c r="J18" s="332">
        <f>SUMIF('10-Glasbewassing'!A:A,'2-Kosten per locatie'!A18,'10-Glasbewassing'!H:H)</f>
        <v>0</v>
      </c>
      <c r="K18" s="332" t="e">
        <f t="shared" si="1"/>
        <v>#DIV/0!</v>
      </c>
      <c r="L18" s="332" t="e">
        <f t="shared" si="3"/>
        <v>#DIV/0!</v>
      </c>
      <c r="M18" s="39"/>
      <c r="N18" s="39"/>
      <c r="O18" s="39"/>
      <c r="P18" s="39"/>
      <c r="Q18" s="39"/>
      <c r="R18" s="39"/>
      <c r="S18" s="39"/>
      <c r="T18" s="39"/>
      <c r="U18" s="39"/>
      <c r="V18" s="39"/>
      <c r="W18" s="39"/>
      <c r="X18" s="39"/>
      <c r="Y18" s="39"/>
      <c r="Z18" s="39"/>
      <c r="AA18" s="39"/>
      <c r="AB18" s="39"/>
      <c r="AC18" s="39"/>
      <c r="AD18" s="39"/>
      <c r="AE18" s="39"/>
      <c r="AF18" s="39"/>
    </row>
    <row r="19" spans="1:32" ht="15" customHeight="1">
      <c r="A19" s="52" t="s">
        <v>1735</v>
      </c>
      <c r="B19" s="484">
        <f>SUMIF('4-Basis ruimtestaat'!B:B,'2-Kosten per locatie'!A19,'4-Basis ruimtestaat'!K:K)</f>
        <v>1437.1499999999994</v>
      </c>
      <c r="C19" s="326"/>
      <c r="D19" s="327">
        <f>_xlfn.MAXIFS('4-Basis ruimtestaat'!M:M,'4-Basis ruimtestaat'!B:B,'2-Kosten per locatie'!A19)</f>
        <v>200</v>
      </c>
      <c r="E19" s="486" t="e">
        <f>SUMIF('4-Basis ruimtestaat'!B:B,'2-Kosten per locatie'!A19,'4-Basis ruimtestaat'!O:O)</f>
        <v>#DIV/0!</v>
      </c>
      <c r="F19" s="328" t="e">
        <f t="shared" si="0"/>
        <v>#DIV/0!</v>
      </c>
      <c r="G19" s="56" t="e">
        <f>E19*'6-Opbouw uurtarief productie'!$E$47</f>
        <v>#DIV/0!</v>
      </c>
      <c r="H19" s="57" t="e">
        <f>F19*'7-Opbouw uurtarief toezicht'!$E$46</f>
        <v>#DIV/0!</v>
      </c>
      <c r="I19" s="332" t="e">
        <f>SUMIF('8-Additionele kosten'!A:A,'2-Kosten per locatie'!A19,'8-Additionele kosten'!H:H)</f>
        <v>#DIV/0!</v>
      </c>
      <c r="J19" s="332">
        <f>SUMIF('10-Glasbewassing'!A:A,'2-Kosten per locatie'!A19,'10-Glasbewassing'!H:H)</f>
        <v>0</v>
      </c>
      <c r="K19" s="332" t="e">
        <f t="shared" si="1"/>
        <v>#DIV/0!</v>
      </c>
      <c r="L19" s="332" t="e">
        <f t="shared" si="3"/>
        <v>#DIV/0!</v>
      </c>
      <c r="M19" s="39"/>
      <c r="N19" s="39"/>
      <c r="O19" s="39"/>
      <c r="P19" s="39"/>
      <c r="Q19" s="39"/>
      <c r="R19" s="39"/>
      <c r="S19" s="39"/>
      <c r="T19" s="39"/>
      <c r="U19" s="39"/>
      <c r="V19" s="39"/>
      <c r="W19" s="39"/>
      <c r="X19" s="39"/>
      <c r="Y19" s="39"/>
      <c r="Z19" s="39"/>
      <c r="AA19" s="39"/>
      <c r="AB19" s="39"/>
      <c r="AC19" s="39"/>
      <c r="AD19" s="39"/>
      <c r="AE19" s="39"/>
      <c r="AF19" s="39"/>
    </row>
    <row r="20" spans="1:32" ht="15" customHeight="1">
      <c r="A20" s="53" t="s">
        <v>212</v>
      </c>
      <c r="B20" s="484">
        <f>SUMIF('4-Basis ruimtestaat'!B:B,'2-Kosten per locatie'!A20,'4-Basis ruimtestaat'!K:K)</f>
        <v>2157.92</v>
      </c>
      <c r="C20" s="326"/>
      <c r="D20" s="327">
        <f>_xlfn.MAXIFS('4-Basis ruimtestaat'!M:M,'4-Basis ruimtestaat'!B:B,'2-Kosten per locatie'!A20)</f>
        <v>200</v>
      </c>
      <c r="E20" s="486" t="e">
        <f>SUMIF('4-Basis ruimtestaat'!B:B,'2-Kosten per locatie'!A20,'4-Basis ruimtestaat'!O:O)</f>
        <v>#DIV/0!</v>
      </c>
      <c r="F20" s="328" t="e">
        <f t="shared" si="0"/>
        <v>#DIV/0!</v>
      </c>
      <c r="G20" s="56" t="e">
        <f>E20*'6-Opbouw uurtarief productie'!$E$47</f>
        <v>#DIV/0!</v>
      </c>
      <c r="H20" s="57" t="e">
        <f>F20*'7-Opbouw uurtarief toezicht'!$E$46</f>
        <v>#DIV/0!</v>
      </c>
      <c r="I20" s="332" t="e">
        <f>SUMIF('8-Additionele kosten'!A:A,'2-Kosten per locatie'!A20,'8-Additionele kosten'!H:H)</f>
        <v>#DIV/0!</v>
      </c>
      <c r="J20" s="332">
        <f>SUMIF('10-Glasbewassing'!A:A,'2-Kosten per locatie'!A20,'10-Glasbewassing'!H:H)</f>
        <v>0</v>
      </c>
      <c r="K20" s="332" t="e">
        <f t="shared" si="1"/>
        <v>#DIV/0!</v>
      </c>
      <c r="L20" s="332" t="e">
        <f t="shared" si="3"/>
        <v>#DIV/0!</v>
      </c>
      <c r="M20" s="39"/>
      <c r="N20" s="39"/>
      <c r="O20" s="39"/>
      <c r="P20" s="39"/>
      <c r="Q20" s="39"/>
      <c r="R20" s="39"/>
      <c r="S20" s="39"/>
      <c r="T20" s="39"/>
      <c r="U20" s="39"/>
      <c r="V20" s="39"/>
      <c r="W20" s="39"/>
      <c r="X20" s="39"/>
      <c r="Y20" s="39"/>
      <c r="Z20" s="39"/>
      <c r="AA20" s="39"/>
      <c r="AB20" s="39"/>
      <c r="AC20" s="39"/>
      <c r="AD20" s="39"/>
      <c r="AE20" s="39"/>
      <c r="AF20" s="39"/>
    </row>
    <row r="21" spans="1:32" ht="15" customHeight="1">
      <c r="A21" s="53" t="s">
        <v>213</v>
      </c>
      <c r="B21" s="484">
        <f>SUMIF('4-Basis ruimtestaat'!B:B,'2-Kosten per locatie'!A21,'4-Basis ruimtestaat'!K:K)</f>
        <v>1411.8999999999996</v>
      </c>
      <c r="C21" s="326"/>
      <c r="D21" s="327">
        <f>_xlfn.MAXIFS('4-Basis ruimtestaat'!M:M,'4-Basis ruimtestaat'!B:B,'2-Kosten per locatie'!A21)</f>
        <v>200</v>
      </c>
      <c r="E21" s="486" t="e">
        <f>SUMIF('4-Basis ruimtestaat'!B:B,'2-Kosten per locatie'!A21,'4-Basis ruimtestaat'!O:O)</f>
        <v>#DIV/0!</v>
      </c>
      <c r="F21" s="328" t="e">
        <f t="shared" si="0"/>
        <v>#DIV/0!</v>
      </c>
      <c r="G21" s="56" t="e">
        <f>E21*'6-Opbouw uurtarief productie'!$E$47</f>
        <v>#DIV/0!</v>
      </c>
      <c r="H21" s="57" t="e">
        <f>F21*'7-Opbouw uurtarief toezicht'!$E$46</f>
        <v>#DIV/0!</v>
      </c>
      <c r="I21" s="332" t="e">
        <f>SUMIF('8-Additionele kosten'!A:A,'2-Kosten per locatie'!A21,'8-Additionele kosten'!H:H)</f>
        <v>#DIV/0!</v>
      </c>
      <c r="J21" s="332">
        <f>SUMIF('10-Glasbewassing'!A:A,'2-Kosten per locatie'!A21,'10-Glasbewassing'!H:H)</f>
        <v>0</v>
      </c>
      <c r="K21" s="332" t="e">
        <f t="shared" si="1"/>
        <v>#DIV/0!</v>
      </c>
      <c r="L21" s="332" t="e">
        <f t="shared" si="3"/>
        <v>#DIV/0!</v>
      </c>
      <c r="M21" s="39"/>
      <c r="N21" s="39"/>
      <c r="O21" s="39"/>
      <c r="P21" s="39"/>
      <c r="Q21" s="39"/>
      <c r="R21" s="39"/>
      <c r="S21" s="39"/>
      <c r="T21" s="39"/>
      <c r="U21" s="39"/>
      <c r="V21" s="39"/>
      <c r="W21" s="39"/>
      <c r="X21" s="39"/>
      <c r="Y21" s="39"/>
      <c r="Z21" s="39"/>
      <c r="AA21" s="39"/>
      <c r="AB21" s="39"/>
      <c r="AC21" s="39"/>
      <c r="AD21" s="39"/>
      <c r="AE21" s="39"/>
      <c r="AF21" s="39"/>
    </row>
    <row r="22" spans="1:32" ht="15" customHeight="1">
      <c r="A22" s="53" t="s">
        <v>214</v>
      </c>
      <c r="B22" s="484">
        <f>SUMIF('4-Basis ruimtestaat'!B:B,'2-Kosten per locatie'!A22,'4-Basis ruimtestaat'!K:K)</f>
        <v>3392.3</v>
      </c>
      <c r="C22" s="326"/>
      <c r="D22" s="327">
        <f>_xlfn.MAXIFS('4-Basis ruimtestaat'!M:M,'4-Basis ruimtestaat'!B:B,'2-Kosten per locatie'!A22)</f>
        <v>200</v>
      </c>
      <c r="E22" s="486" t="e">
        <f>SUMIF('4-Basis ruimtestaat'!B:B,'2-Kosten per locatie'!A22,'4-Basis ruimtestaat'!O:O)</f>
        <v>#DIV/0!</v>
      </c>
      <c r="F22" s="328" t="e">
        <f t="shared" si="0"/>
        <v>#DIV/0!</v>
      </c>
      <c r="G22" s="56" t="e">
        <f>E22*'6-Opbouw uurtarief productie'!$E$47</f>
        <v>#DIV/0!</v>
      </c>
      <c r="H22" s="57" t="e">
        <f>F22*'7-Opbouw uurtarief toezicht'!$E$46</f>
        <v>#DIV/0!</v>
      </c>
      <c r="I22" s="332" t="e">
        <f>SUMIF('8-Additionele kosten'!A:A,'2-Kosten per locatie'!A22,'8-Additionele kosten'!H:H)</f>
        <v>#DIV/0!</v>
      </c>
      <c r="J22" s="332">
        <f>SUMIF('10-Glasbewassing'!A:A,'2-Kosten per locatie'!A22,'10-Glasbewassing'!H:H)</f>
        <v>0</v>
      </c>
      <c r="K22" s="332" t="e">
        <f t="shared" si="1"/>
        <v>#DIV/0!</v>
      </c>
      <c r="L22" s="332" t="e">
        <f t="shared" si="3"/>
        <v>#DIV/0!</v>
      </c>
      <c r="M22" s="39"/>
      <c r="N22" s="39"/>
      <c r="O22" s="39"/>
      <c r="P22" s="39"/>
      <c r="Q22" s="39"/>
      <c r="R22" s="39"/>
      <c r="S22" s="39"/>
      <c r="T22" s="39"/>
      <c r="U22" s="39"/>
      <c r="V22" s="39"/>
      <c r="W22" s="39"/>
      <c r="X22" s="39"/>
      <c r="Y22" s="39"/>
      <c r="Z22" s="39"/>
      <c r="AA22" s="39"/>
      <c r="AB22" s="39"/>
      <c r="AC22" s="39"/>
      <c r="AD22" s="39"/>
      <c r="AE22" s="39"/>
      <c r="AF22" s="39"/>
    </row>
    <row r="23" spans="1:32" ht="15" customHeight="1">
      <c r="A23" s="53" t="s">
        <v>215</v>
      </c>
      <c r="B23" s="484">
        <f>SUMIF('4-Basis ruimtestaat'!B:B,'2-Kosten per locatie'!A23,'4-Basis ruimtestaat'!K:K)</f>
        <v>421.04999999999995</v>
      </c>
      <c r="C23" s="326"/>
      <c r="D23" s="327">
        <f>_xlfn.MAXIFS('4-Basis ruimtestaat'!M:M,'4-Basis ruimtestaat'!B:B,'2-Kosten per locatie'!A23)</f>
        <v>200</v>
      </c>
      <c r="E23" s="486" t="e">
        <f>SUMIF('4-Basis ruimtestaat'!B:B,'2-Kosten per locatie'!A23,'4-Basis ruimtestaat'!O:O)</f>
        <v>#DIV/0!</v>
      </c>
      <c r="F23" s="328" t="e">
        <f t="shared" si="0"/>
        <v>#DIV/0!</v>
      </c>
      <c r="G23" s="56" t="e">
        <f>E23*'6-Opbouw uurtarief productie'!$E$47</f>
        <v>#DIV/0!</v>
      </c>
      <c r="H23" s="57" t="e">
        <f>F23*'7-Opbouw uurtarief toezicht'!$E$46</f>
        <v>#DIV/0!</v>
      </c>
      <c r="I23" s="332" t="e">
        <f>SUMIF('8-Additionele kosten'!A:A,'2-Kosten per locatie'!A23,'8-Additionele kosten'!H:H)</f>
        <v>#DIV/0!</v>
      </c>
      <c r="J23" s="332">
        <f>SUMIF('10-Glasbewassing'!A:A,'2-Kosten per locatie'!A23,'10-Glasbewassing'!H:H)</f>
        <v>0</v>
      </c>
      <c r="K23" s="332" t="e">
        <f t="shared" si="1"/>
        <v>#DIV/0!</v>
      </c>
      <c r="L23" s="332" t="e">
        <f t="shared" si="3"/>
        <v>#DIV/0!</v>
      </c>
      <c r="M23" s="39"/>
      <c r="N23" s="39"/>
      <c r="O23" s="39"/>
      <c r="P23" s="39"/>
      <c r="Q23" s="39"/>
      <c r="R23" s="39"/>
      <c r="S23" s="39"/>
      <c r="T23" s="39"/>
      <c r="U23" s="39"/>
      <c r="V23" s="39"/>
      <c r="W23" s="39"/>
      <c r="X23" s="39"/>
      <c r="Y23" s="39"/>
      <c r="Z23" s="39"/>
      <c r="AA23" s="39"/>
      <c r="AB23" s="39"/>
      <c r="AC23" s="39"/>
      <c r="AD23" s="39"/>
      <c r="AE23" s="39"/>
      <c r="AF23" s="39"/>
    </row>
    <row r="24" spans="1:32" ht="15" customHeight="1">
      <c r="A24" s="53" t="s">
        <v>216</v>
      </c>
      <c r="B24" s="484">
        <f>SUMIF('4-Basis ruimtestaat'!B:B,'2-Kosten per locatie'!A24,'4-Basis ruimtestaat'!K:K)</f>
        <v>1611.02</v>
      </c>
      <c r="C24" s="326"/>
      <c r="D24" s="327">
        <f>_xlfn.MAXIFS('4-Basis ruimtestaat'!M:M,'4-Basis ruimtestaat'!B:B,'2-Kosten per locatie'!A24)</f>
        <v>200</v>
      </c>
      <c r="E24" s="486" t="e">
        <f>SUMIF('4-Basis ruimtestaat'!B:B,'2-Kosten per locatie'!A24,'4-Basis ruimtestaat'!O:O)</f>
        <v>#DIV/0!</v>
      </c>
      <c r="F24" s="328" t="e">
        <f t="shared" si="0"/>
        <v>#DIV/0!</v>
      </c>
      <c r="G24" s="56" t="e">
        <f>E24*'6-Opbouw uurtarief productie'!$E$47</f>
        <v>#DIV/0!</v>
      </c>
      <c r="H24" s="57" t="e">
        <f>F24*'7-Opbouw uurtarief toezicht'!$E$46</f>
        <v>#DIV/0!</v>
      </c>
      <c r="I24" s="332" t="e">
        <f>SUMIF('8-Additionele kosten'!A:A,'2-Kosten per locatie'!A24,'8-Additionele kosten'!H:H)</f>
        <v>#DIV/0!</v>
      </c>
      <c r="J24" s="332">
        <f>SUMIF('10-Glasbewassing'!A:A,'2-Kosten per locatie'!A24,'10-Glasbewassing'!H:H)</f>
        <v>0</v>
      </c>
      <c r="K24" s="332" t="e">
        <f t="shared" si="1"/>
        <v>#DIV/0!</v>
      </c>
      <c r="L24" s="332" t="e">
        <f t="shared" si="3"/>
        <v>#DIV/0!</v>
      </c>
      <c r="M24" s="39"/>
      <c r="N24" s="39"/>
      <c r="O24" s="39"/>
      <c r="P24" s="39"/>
      <c r="Q24" s="39"/>
      <c r="R24" s="39"/>
      <c r="S24" s="39"/>
      <c r="T24" s="39"/>
      <c r="U24" s="39"/>
      <c r="V24" s="39"/>
      <c r="W24" s="39"/>
      <c r="X24" s="39"/>
      <c r="Y24" s="39"/>
      <c r="Z24" s="39"/>
      <c r="AA24" s="39"/>
      <c r="AB24" s="39"/>
      <c r="AC24" s="39"/>
      <c r="AD24" s="39"/>
      <c r="AE24" s="39"/>
      <c r="AF24" s="39"/>
    </row>
    <row r="25" spans="1:32" ht="15" customHeight="1">
      <c r="A25" s="53" t="s">
        <v>217</v>
      </c>
      <c r="B25" s="484">
        <f>SUMIF('4-Basis ruimtestaat'!B:B,'2-Kosten per locatie'!A25,'4-Basis ruimtestaat'!K:K)</f>
        <v>4194.9000000000005</v>
      </c>
      <c r="C25" s="326"/>
      <c r="D25" s="327">
        <f>_xlfn.MAXIFS('4-Basis ruimtestaat'!M:M,'4-Basis ruimtestaat'!B:B,'2-Kosten per locatie'!A25)</f>
        <v>200</v>
      </c>
      <c r="E25" s="486" t="e">
        <f>SUMIF('4-Basis ruimtestaat'!B:B,'2-Kosten per locatie'!A25,'4-Basis ruimtestaat'!O:O)</f>
        <v>#DIV/0!</v>
      </c>
      <c r="F25" s="328" t="e">
        <f t="shared" si="0"/>
        <v>#DIV/0!</v>
      </c>
      <c r="G25" s="56" t="e">
        <f>E25*'6-Opbouw uurtarief productie'!$E$47</f>
        <v>#DIV/0!</v>
      </c>
      <c r="H25" s="57" t="e">
        <f>F25*'7-Opbouw uurtarief toezicht'!$E$46</f>
        <v>#DIV/0!</v>
      </c>
      <c r="I25" s="332" t="e">
        <f>SUMIF('8-Additionele kosten'!A:A,'2-Kosten per locatie'!A25,'8-Additionele kosten'!H:H)</f>
        <v>#DIV/0!</v>
      </c>
      <c r="J25" s="332">
        <f>SUMIF('10-Glasbewassing'!A:A,'2-Kosten per locatie'!A25,'10-Glasbewassing'!H:H)</f>
        <v>0</v>
      </c>
      <c r="K25" s="332" t="e">
        <f t="shared" si="1"/>
        <v>#DIV/0!</v>
      </c>
      <c r="L25" s="332" t="e">
        <f t="shared" si="3"/>
        <v>#DIV/0!</v>
      </c>
      <c r="M25" s="39"/>
      <c r="N25" s="39"/>
      <c r="O25" s="39"/>
      <c r="P25" s="39"/>
      <c r="Q25" s="39"/>
      <c r="R25" s="39"/>
      <c r="S25" s="39"/>
      <c r="T25" s="39"/>
      <c r="U25" s="39"/>
      <c r="V25" s="39"/>
      <c r="W25" s="39"/>
      <c r="X25" s="39"/>
      <c r="Y25" s="39"/>
      <c r="Z25" s="39"/>
      <c r="AA25" s="39"/>
      <c r="AB25" s="39"/>
      <c r="AC25" s="39"/>
      <c r="AD25" s="39"/>
      <c r="AE25" s="39"/>
      <c r="AF25" s="39"/>
    </row>
    <row r="26" spans="1:32" ht="15" customHeight="1">
      <c r="A26" s="53" t="s">
        <v>218</v>
      </c>
      <c r="B26" s="484">
        <f>SUMIF('4-Basis ruimtestaat'!B:B,'2-Kosten per locatie'!A26,'4-Basis ruimtestaat'!K:K)</f>
        <v>1592.41</v>
      </c>
      <c r="C26" s="326"/>
      <c r="D26" s="327">
        <f>_xlfn.MAXIFS('4-Basis ruimtestaat'!M:M,'4-Basis ruimtestaat'!B:B,'2-Kosten per locatie'!A26)</f>
        <v>200</v>
      </c>
      <c r="E26" s="486" t="e">
        <f>SUMIF('4-Basis ruimtestaat'!B:B,'2-Kosten per locatie'!A26,'4-Basis ruimtestaat'!O:O)</f>
        <v>#DIV/0!</v>
      </c>
      <c r="F26" s="328" t="e">
        <f t="shared" si="0"/>
        <v>#DIV/0!</v>
      </c>
      <c r="G26" s="56" t="e">
        <f>E26*'6-Opbouw uurtarief productie'!$E$47</f>
        <v>#DIV/0!</v>
      </c>
      <c r="H26" s="57" t="e">
        <f>F26*'7-Opbouw uurtarief toezicht'!$E$46</f>
        <v>#DIV/0!</v>
      </c>
      <c r="I26" s="332" t="e">
        <f>SUMIF('8-Additionele kosten'!A:A,'2-Kosten per locatie'!A26,'8-Additionele kosten'!H:H)</f>
        <v>#DIV/0!</v>
      </c>
      <c r="J26" s="332">
        <f>SUMIF('10-Glasbewassing'!A:A,'2-Kosten per locatie'!A26,'10-Glasbewassing'!H:H)</f>
        <v>0</v>
      </c>
      <c r="K26" s="332" t="e">
        <f t="shared" si="1"/>
        <v>#DIV/0!</v>
      </c>
      <c r="L26" s="332" t="e">
        <f t="shared" si="3"/>
        <v>#DIV/0!</v>
      </c>
      <c r="M26" s="39"/>
      <c r="N26" s="39"/>
      <c r="O26" s="39"/>
      <c r="P26" s="39"/>
      <c r="Q26" s="39"/>
      <c r="R26" s="39"/>
      <c r="S26" s="39"/>
      <c r="T26" s="39"/>
      <c r="U26" s="39"/>
      <c r="V26" s="39"/>
      <c r="W26" s="39"/>
      <c r="X26" s="39"/>
      <c r="Y26" s="39"/>
      <c r="Z26" s="39"/>
      <c r="AA26" s="39"/>
      <c r="AB26" s="39"/>
      <c r="AC26" s="39"/>
      <c r="AD26" s="39"/>
      <c r="AE26" s="39"/>
      <c r="AF26" s="39"/>
    </row>
    <row r="27" spans="1:32" ht="15" customHeight="1">
      <c r="A27" s="53" t="s">
        <v>219</v>
      </c>
      <c r="B27" s="484">
        <f>SUMIF('4-Basis ruimtestaat'!B:B,'2-Kosten per locatie'!A27,'4-Basis ruimtestaat'!K:K)</f>
        <v>1771.2999999999995</v>
      </c>
      <c r="C27" s="326"/>
      <c r="D27" s="327">
        <f>_xlfn.MAXIFS('4-Basis ruimtestaat'!M:M,'4-Basis ruimtestaat'!B:B,'2-Kosten per locatie'!A27)</f>
        <v>200</v>
      </c>
      <c r="E27" s="486" t="e">
        <f>SUMIF('4-Basis ruimtestaat'!B:B,'2-Kosten per locatie'!A27,'4-Basis ruimtestaat'!O:O)</f>
        <v>#DIV/0!</v>
      </c>
      <c r="F27" s="328" t="e">
        <f t="shared" si="0"/>
        <v>#DIV/0!</v>
      </c>
      <c r="G27" s="56" t="e">
        <f>E27*'6-Opbouw uurtarief productie'!$E$47</f>
        <v>#DIV/0!</v>
      </c>
      <c r="H27" s="57" t="e">
        <f>F27*'7-Opbouw uurtarief toezicht'!$E$46</f>
        <v>#DIV/0!</v>
      </c>
      <c r="I27" s="332" t="e">
        <f>SUMIF('8-Additionele kosten'!A:A,'2-Kosten per locatie'!A27,'8-Additionele kosten'!H:H)</f>
        <v>#DIV/0!</v>
      </c>
      <c r="J27" s="332">
        <f>SUMIF('10-Glasbewassing'!A:A,'2-Kosten per locatie'!A27,'10-Glasbewassing'!H:H)</f>
        <v>0</v>
      </c>
      <c r="K27" s="332" t="e">
        <f t="shared" si="1"/>
        <v>#DIV/0!</v>
      </c>
      <c r="L27" s="332" t="e">
        <f t="shared" si="3"/>
        <v>#DIV/0!</v>
      </c>
      <c r="M27" s="39"/>
      <c r="N27" s="39"/>
      <c r="O27" s="39"/>
      <c r="P27" s="39"/>
      <c r="Q27" s="39"/>
      <c r="R27" s="39"/>
      <c r="S27" s="39"/>
      <c r="T27" s="39"/>
      <c r="U27" s="39"/>
      <c r="V27" s="39"/>
      <c r="W27" s="39"/>
      <c r="X27" s="39"/>
      <c r="Y27" s="39"/>
      <c r="Z27" s="39"/>
      <c r="AA27" s="39"/>
      <c r="AB27" s="39"/>
      <c r="AC27" s="39"/>
      <c r="AD27" s="39"/>
      <c r="AE27" s="39"/>
      <c r="AF27" s="39"/>
    </row>
    <row r="28" spans="1:32" ht="15" customHeight="1">
      <c r="A28" s="53" t="s">
        <v>220</v>
      </c>
      <c r="B28" s="484">
        <f>SUMIF('4-Basis ruimtestaat'!B:B,'2-Kosten per locatie'!A28,'4-Basis ruimtestaat'!K:K)</f>
        <v>2593</v>
      </c>
      <c r="C28" s="326"/>
      <c r="D28" s="327">
        <f>_xlfn.MAXIFS('4-Basis ruimtestaat'!M:M,'4-Basis ruimtestaat'!B:B,'2-Kosten per locatie'!A28)</f>
        <v>200</v>
      </c>
      <c r="E28" s="486" t="e">
        <f>SUMIF('4-Basis ruimtestaat'!B:B,'2-Kosten per locatie'!A28,'4-Basis ruimtestaat'!O:O)</f>
        <v>#DIV/0!</v>
      </c>
      <c r="F28" s="328" t="e">
        <f t="shared" si="0"/>
        <v>#DIV/0!</v>
      </c>
      <c r="G28" s="56" t="e">
        <f>E28*'6-Opbouw uurtarief productie'!$E$47</f>
        <v>#DIV/0!</v>
      </c>
      <c r="H28" s="57" t="e">
        <f>F28*'7-Opbouw uurtarief toezicht'!$E$46</f>
        <v>#DIV/0!</v>
      </c>
      <c r="I28" s="332" t="e">
        <f>SUMIF('8-Additionele kosten'!A:A,'2-Kosten per locatie'!A28,'8-Additionele kosten'!H:H)</f>
        <v>#DIV/0!</v>
      </c>
      <c r="J28" s="332">
        <f>SUMIF('10-Glasbewassing'!A:A,'2-Kosten per locatie'!A28,'10-Glasbewassing'!H:H)</f>
        <v>0</v>
      </c>
      <c r="K28" s="332" t="e">
        <f t="shared" si="1"/>
        <v>#DIV/0!</v>
      </c>
      <c r="L28" s="332" t="e">
        <f t="shared" si="3"/>
        <v>#DIV/0!</v>
      </c>
      <c r="M28" s="39"/>
      <c r="N28" s="39"/>
      <c r="O28" s="39"/>
      <c r="P28" s="39"/>
      <c r="Q28" s="39"/>
      <c r="R28" s="39"/>
      <c r="S28" s="39"/>
      <c r="T28" s="39"/>
      <c r="U28" s="39"/>
      <c r="V28" s="39"/>
      <c r="W28" s="39"/>
      <c r="X28" s="39"/>
      <c r="Y28" s="39"/>
      <c r="Z28" s="39"/>
      <c r="AA28" s="39"/>
      <c r="AB28" s="39"/>
      <c r="AC28" s="39"/>
      <c r="AD28" s="39"/>
      <c r="AE28" s="39"/>
      <c r="AF28" s="39"/>
    </row>
    <row r="29" spans="1:32" ht="15" customHeight="1">
      <c r="A29" s="53" t="s">
        <v>221</v>
      </c>
      <c r="B29" s="484">
        <f>SUMIF('4-Basis ruimtestaat'!B:B,'2-Kosten per locatie'!A29,'4-Basis ruimtestaat'!K:K)</f>
        <v>2644</v>
      </c>
      <c r="C29" s="326"/>
      <c r="D29" s="327">
        <f>_xlfn.MAXIFS('4-Basis ruimtestaat'!M:M,'4-Basis ruimtestaat'!B:B,'2-Kosten per locatie'!A29)</f>
        <v>200</v>
      </c>
      <c r="E29" s="486" t="e">
        <f>SUMIF('4-Basis ruimtestaat'!B:B,'2-Kosten per locatie'!A29,'4-Basis ruimtestaat'!O:O)</f>
        <v>#DIV/0!</v>
      </c>
      <c r="F29" s="328" t="e">
        <f t="shared" si="0"/>
        <v>#DIV/0!</v>
      </c>
      <c r="G29" s="56" t="e">
        <f>E29*'6-Opbouw uurtarief productie'!$E$47</f>
        <v>#DIV/0!</v>
      </c>
      <c r="H29" s="57" t="e">
        <f>F29*'7-Opbouw uurtarief toezicht'!$E$46</f>
        <v>#DIV/0!</v>
      </c>
      <c r="I29" s="332" t="e">
        <f>SUMIF('8-Additionele kosten'!A:A,'2-Kosten per locatie'!A29,'8-Additionele kosten'!H:H)</f>
        <v>#DIV/0!</v>
      </c>
      <c r="J29" s="332">
        <f>SUMIF('10-Glasbewassing'!A:A,'2-Kosten per locatie'!A29,'10-Glasbewassing'!H:H)</f>
        <v>0</v>
      </c>
      <c r="K29" s="332" t="e">
        <f t="shared" si="1"/>
        <v>#DIV/0!</v>
      </c>
      <c r="L29" s="332" t="e">
        <f t="shared" si="3"/>
        <v>#DIV/0!</v>
      </c>
      <c r="M29" s="39"/>
      <c r="N29" s="39"/>
      <c r="O29" s="39"/>
      <c r="P29" s="39"/>
      <c r="Q29" s="39"/>
      <c r="R29" s="39"/>
      <c r="S29" s="39"/>
      <c r="T29" s="39"/>
      <c r="U29" s="39"/>
      <c r="V29" s="39"/>
      <c r="W29" s="39"/>
      <c r="X29" s="39"/>
      <c r="Y29" s="39"/>
      <c r="Z29" s="39"/>
      <c r="AA29" s="39"/>
      <c r="AB29" s="39"/>
      <c r="AC29" s="39"/>
      <c r="AD29" s="39"/>
      <c r="AE29" s="39"/>
      <c r="AF29" s="39"/>
    </row>
    <row r="30" spans="1:32" ht="15" customHeight="1">
      <c r="A30" s="52" t="s">
        <v>1733</v>
      </c>
      <c r="B30" s="484">
        <f>SUMIF('4-Basis ruimtestaat'!B:B,'2-Kosten per locatie'!A30,'4-Basis ruimtestaat'!K:K)</f>
        <v>3686.4099999999994</v>
      </c>
      <c r="C30" s="326"/>
      <c r="D30" s="327">
        <f>_xlfn.MAXIFS('4-Basis ruimtestaat'!M:M,'4-Basis ruimtestaat'!B:B,'2-Kosten per locatie'!A30)</f>
        <v>200</v>
      </c>
      <c r="E30" s="486" t="e">
        <f>SUMIF('4-Basis ruimtestaat'!B:B,'2-Kosten per locatie'!A30,'4-Basis ruimtestaat'!O:O)</f>
        <v>#DIV/0!</v>
      </c>
      <c r="F30" s="328" t="e">
        <f t="shared" si="0"/>
        <v>#DIV/0!</v>
      </c>
      <c r="G30" s="56" t="e">
        <f>E30*'6-Opbouw uurtarief productie'!$E$47</f>
        <v>#DIV/0!</v>
      </c>
      <c r="H30" s="57" t="e">
        <f>F30*'7-Opbouw uurtarief toezicht'!$E$46</f>
        <v>#DIV/0!</v>
      </c>
      <c r="I30" s="332" t="e">
        <f>SUMIF('8-Additionele kosten'!A:A,'2-Kosten per locatie'!A30,'8-Additionele kosten'!H:H)</f>
        <v>#DIV/0!</v>
      </c>
      <c r="J30" s="332">
        <f>SUMIF('10-Glasbewassing'!A:A,'2-Kosten per locatie'!A30,'10-Glasbewassing'!H:H)</f>
        <v>0</v>
      </c>
      <c r="K30" s="332" t="e">
        <f t="shared" si="1"/>
        <v>#DIV/0!</v>
      </c>
      <c r="L30" s="332" t="e">
        <f t="shared" si="3"/>
        <v>#DIV/0!</v>
      </c>
      <c r="M30" s="39"/>
      <c r="N30" s="39"/>
      <c r="O30" s="39"/>
      <c r="P30" s="39"/>
      <c r="Q30" s="39"/>
      <c r="R30" s="39"/>
      <c r="S30" s="39"/>
      <c r="T30" s="39"/>
      <c r="U30" s="39"/>
      <c r="V30" s="39"/>
      <c r="W30" s="39"/>
      <c r="X30" s="39"/>
      <c r="Y30" s="39"/>
      <c r="Z30" s="39"/>
      <c r="AA30" s="39"/>
      <c r="AB30" s="39"/>
      <c r="AC30" s="39"/>
      <c r="AD30" s="39"/>
      <c r="AE30" s="39"/>
      <c r="AF30" s="39"/>
    </row>
    <row r="31" spans="1:32" ht="15" customHeight="1">
      <c r="A31" s="53" t="s">
        <v>227</v>
      </c>
      <c r="B31" s="484">
        <f>SUMIF('4-Basis ruimtestaat'!B:B,'2-Kosten per locatie'!A31,'4-Basis ruimtestaat'!K:K)</f>
        <v>1882.7870588235294</v>
      </c>
      <c r="C31" s="326"/>
      <c r="D31" s="327">
        <f>_xlfn.MAXIFS('4-Basis ruimtestaat'!M:M,'4-Basis ruimtestaat'!B:B,'2-Kosten per locatie'!A31)</f>
        <v>200</v>
      </c>
      <c r="E31" s="486" t="e">
        <f>SUMIF('4-Basis ruimtestaat'!B:B,'2-Kosten per locatie'!A31,'4-Basis ruimtestaat'!O:O)</f>
        <v>#DIV/0!</v>
      </c>
      <c r="F31" s="328" t="e">
        <f t="shared" si="0"/>
        <v>#DIV/0!</v>
      </c>
      <c r="G31" s="56" t="e">
        <f>E31*'6-Opbouw uurtarief productie'!$E$47</f>
        <v>#DIV/0!</v>
      </c>
      <c r="H31" s="57" t="e">
        <f>F31*'7-Opbouw uurtarief toezicht'!$E$46</f>
        <v>#DIV/0!</v>
      </c>
      <c r="I31" s="332" t="e">
        <f>SUMIF('8-Additionele kosten'!A:A,'2-Kosten per locatie'!A31,'8-Additionele kosten'!H:H)</f>
        <v>#DIV/0!</v>
      </c>
      <c r="J31" s="332">
        <f>SUMIF('10-Glasbewassing'!A:A,'2-Kosten per locatie'!A31,'10-Glasbewassing'!H:H)</f>
        <v>0</v>
      </c>
      <c r="K31" s="332" t="e">
        <f t="shared" si="1"/>
        <v>#DIV/0!</v>
      </c>
      <c r="L31" s="332" t="e">
        <f t="shared" si="3"/>
        <v>#DIV/0!</v>
      </c>
      <c r="M31" s="39"/>
      <c r="N31" s="39"/>
      <c r="O31" s="39"/>
      <c r="P31" s="39"/>
      <c r="Q31" s="39"/>
      <c r="R31" s="39"/>
      <c r="S31" s="39"/>
      <c r="T31" s="39"/>
      <c r="U31" s="39"/>
      <c r="V31" s="39"/>
      <c r="W31" s="39"/>
      <c r="X31" s="39"/>
      <c r="Y31" s="39"/>
      <c r="Z31" s="39"/>
      <c r="AA31" s="39"/>
      <c r="AB31" s="39"/>
      <c r="AC31" s="39"/>
      <c r="AD31" s="39"/>
      <c r="AE31" s="39"/>
      <c r="AF31" s="39"/>
    </row>
    <row r="32" spans="1:32" ht="15" customHeight="1">
      <c r="A32" s="53" t="s">
        <v>228</v>
      </c>
      <c r="B32" s="484">
        <f>SUMIF('4-Basis ruimtestaat'!B:B,'2-Kosten per locatie'!A32,'4-Basis ruimtestaat'!K:K)</f>
        <v>2486.4</v>
      </c>
      <c r="C32" s="326"/>
      <c r="D32" s="327">
        <f>_xlfn.MAXIFS('4-Basis ruimtestaat'!M:M,'4-Basis ruimtestaat'!B:B,'2-Kosten per locatie'!A32)</f>
        <v>200</v>
      </c>
      <c r="E32" s="486" t="e">
        <f>SUMIF('4-Basis ruimtestaat'!B:B,'2-Kosten per locatie'!A32,'4-Basis ruimtestaat'!O:O)</f>
        <v>#DIV/0!</v>
      </c>
      <c r="F32" s="328" t="e">
        <f t="shared" si="0"/>
        <v>#DIV/0!</v>
      </c>
      <c r="G32" s="56" t="e">
        <f>E32*'6-Opbouw uurtarief productie'!$E$47</f>
        <v>#DIV/0!</v>
      </c>
      <c r="H32" s="57" t="e">
        <f>F32*'7-Opbouw uurtarief toezicht'!$E$46</f>
        <v>#DIV/0!</v>
      </c>
      <c r="I32" s="332" t="e">
        <f>SUMIF('8-Additionele kosten'!A:A,'2-Kosten per locatie'!A32,'8-Additionele kosten'!H:H)</f>
        <v>#DIV/0!</v>
      </c>
      <c r="J32" s="332">
        <f>SUMIF('10-Glasbewassing'!A:A,'2-Kosten per locatie'!A32,'10-Glasbewassing'!H:H)</f>
        <v>0</v>
      </c>
      <c r="K32" s="332" t="e">
        <f t="shared" si="1"/>
        <v>#DIV/0!</v>
      </c>
      <c r="L32" s="332" t="e">
        <f t="shared" si="3"/>
        <v>#DIV/0!</v>
      </c>
      <c r="M32" s="39"/>
      <c r="N32" s="39"/>
      <c r="O32" s="39"/>
      <c r="P32" s="39"/>
      <c r="Q32" s="39"/>
      <c r="R32" s="39"/>
      <c r="S32" s="39"/>
      <c r="T32" s="39"/>
      <c r="U32" s="39"/>
      <c r="V32" s="39"/>
      <c r="W32" s="39"/>
      <c r="X32" s="39"/>
      <c r="Y32" s="39"/>
      <c r="Z32" s="39"/>
      <c r="AA32" s="39"/>
      <c r="AB32" s="39"/>
      <c r="AC32" s="39"/>
      <c r="AD32" s="39"/>
      <c r="AE32" s="39"/>
      <c r="AF32" s="39"/>
    </row>
    <row r="33" spans="1:32" ht="15" customHeight="1">
      <c r="A33" s="53" t="s">
        <v>229</v>
      </c>
      <c r="B33" s="484">
        <f>SUMIF('4-Basis ruimtestaat'!B:B,'2-Kosten per locatie'!A33,'4-Basis ruimtestaat'!K:K)</f>
        <v>1259.0000000000005</v>
      </c>
      <c r="C33" s="326"/>
      <c r="D33" s="327">
        <f>_xlfn.MAXIFS('4-Basis ruimtestaat'!M:M,'4-Basis ruimtestaat'!B:B,'2-Kosten per locatie'!A33)</f>
        <v>200</v>
      </c>
      <c r="E33" s="486" t="e">
        <f>SUMIF('4-Basis ruimtestaat'!B:B,'2-Kosten per locatie'!A33,'4-Basis ruimtestaat'!O:O)</f>
        <v>#DIV/0!</v>
      </c>
      <c r="F33" s="328" t="e">
        <f t="shared" si="0"/>
        <v>#DIV/0!</v>
      </c>
      <c r="G33" s="56" t="e">
        <f>E33*'6-Opbouw uurtarief productie'!$E$47</f>
        <v>#DIV/0!</v>
      </c>
      <c r="H33" s="57" t="e">
        <f>F33*'7-Opbouw uurtarief toezicht'!$E$46</f>
        <v>#DIV/0!</v>
      </c>
      <c r="I33" s="332" t="e">
        <f>SUMIF('8-Additionele kosten'!A:A,'2-Kosten per locatie'!A33,'8-Additionele kosten'!H:H)</f>
        <v>#DIV/0!</v>
      </c>
      <c r="J33" s="332">
        <f>SUMIF('10-Glasbewassing'!A:A,'2-Kosten per locatie'!A33,'10-Glasbewassing'!H:H)</f>
        <v>0</v>
      </c>
      <c r="K33" s="332" t="e">
        <f t="shared" si="1"/>
        <v>#DIV/0!</v>
      </c>
      <c r="L33" s="332" t="e">
        <f t="shared" si="3"/>
        <v>#DIV/0!</v>
      </c>
      <c r="M33" s="39"/>
      <c r="N33" s="39"/>
      <c r="O33" s="39"/>
      <c r="P33" s="39"/>
      <c r="Q33" s="39"/>
      <c r="R33" s="39"/>
      <c r="S33" s="39"/>
      <c r="T33" s="39"/>
      <c r="U33" s="39"/>
      <c r="V33" s="39"/>
      <c r="W33" s="39"/>
      <c r="X33" s="39"/>
      <c r="Y33" s="39"/>
      <c r="Z33" s="39"/>
      <c r="AA33" s="39"/>
      <c r="AB33" s="39"/>
      <c r="AC33" s="39"/>
      <c r="AD33" s="39"/>
      <c r="AE33" s="39"/>
      <c r="AF33" s="39"/>
    </row>
    <row r="34" spans="1:32" ht="15" customHeight="1">
      <c r="A34" s="53" t="s">
        <v>230</v>
      </c>
      <c r="B34" s="484">
        <f>SUMIF('4-Basis ruimtestaat'!B:B,'2-Kosten per locatie'!A34,'4-Basis ruimtestaat'!K:K)</f>
        <v>1277</v>
      </c>
      <c r="C34" s="326"/>
      <c r="D34" s="327">
        <f>_xlfn.MAXIFS('4-Basis ruimtestaat'!M:M,'4-Basis ruimtestaat'!B:B,'2-Kosten per locatie'!A34)</f>
        <v>200</v>
      </c>
      <c r="E34" s="486" t="e">
        <f>SUMIF('4-Basis ruimtestaat'!B:B,'2-Kosten per locatie'!A34,'4-Basis ruimtestaat'!O:O)</f>
        <v>#DIV/0!</v>
      </c>
      <c r="F34" s="328" t="e">
        <f t="shared" si="0"/>
        <v>#DIV/0!</v>
      </c>
      <c r="G34" s="56" t="e">
        <f>E34*'6-Opbouw uurtarief productie'!$E$47</f>
        <v>#DIV/0!</v>
      </c>
      <c r="H34" s="57" t="e">
        <f>F34*'7-Opbouw uurtarief toezicht'!$E$46</f>
        <v>#DIV/0!</v>
      </c>
      <c r="I34" s="332" t="e">
        <f>SUMIF('8-Additionele kosten'!A:A,'2-Kosten per locatie'!A34,'8-Additionele kosten'!H:H)</f>
        <v>#DIV/0!</v>
      </c>
      <c r="J34" s="332">
        <f>SUMIF('10-Glasbewassing'!A:A,'2-Kosten per locatie'!A34,'10-Glasbewassing'!H:H)</f>
        <v>0</v>
      </c>
      <c r="K34" s="332" t="e">
        <f t="shared" si="1"/>
        <v>#DIV/0!</v>
      </c>
      <c r="L34" s="332" t="e">
        <f t="shared" si="3"/>
        <v>#DIV/0!</v>
      </c>
      <c r="M34" s="39"/>
      <c r="N34" s="39"/>
      <c r="O34" s="39"/>
      <c r="P34" s="39"/>
      <c r="Q34" s="39"/>
      <c r="R34" s="39"/>
      <c r="S34" s="39"/>
      <c r="T34" s="39"/>
      <c r="U34" s="39"/>
      <c r="V34" s="39"/>
      <c r="W34" s="39"/>
      <c r="X34" s="39"/>
      <c r="Y34" s="39"/>
      <c r="Z34" s="39"/>
      <c r="AA34" s="39"/>
      <c r="AB34" s="39"/>
      <c r="AC34" s="39"/>
      <c r="AD34" s="39"/>
      <c r="AE34" s="39"/>
      <c r="AF34" s="39"/>
    </row>
    <row r="35" spans="1:32" ht="15" customHeight="1">
      <c r="A35" s="53" t="s">
        <v>231</v>
      </c>
      <c r="B35" s="484">
        <f>SUMIF('4-Basis ruimtestaat'!B:B,'2-Kosten per locatie'!A35,'4-Basis ruimtestaat'!K:K)</f>
        <v>1651.3999999999999</v>
      </c>
      <c r="C35" s="326"/>
      <c r="D35" s="327">
        <f>_xlfn.MAXIFS('4-Basis ruimtestaat'!M:M,'4-Basis ruimtestaat'!B:B,'2-Kosten per locatie'!A35)</f>
        <v>200</v>
      </c>
      <c r="E35" s="486" t="e">
        <f>SUMIF('4-Basis ruimtestaat'!B:B,'2-Kosten per locatie'!A35,'4-Basis ruimtestaat'!O:O)</f>
        <v>#DIV/0!</v>
      </c>
      <c r="F35" s="328" t="e">
        <f t="shared" si="0"/>
        <v>#DIV/0!</v>
      </c>
      <c r="G35" s="56" t="e">
        <f>E35*'6-Opbouw uurtarief productie'!$E$47</f>
        <v>#DIV/0!</v>
      </c>
      <c r="H35" s="57" t="e">
        <f>F35*'7-Opbouw uurtarief toezicht'!$E$46</f>
        <v>#DIV/0!</v>
      </c>
      <c r="I35" s="332" t="e">
        <f>SUMIF('8-Additionele kosten'!A:A,'2-Kosten per locatie'!A35,'8-Additionele kosten'!H:H)</f>
        <v>#DIV/0!</v>
      </c>
      <c r="J35" s="332">
        <f>SUMIF('10-Glasbewassing'!A:A,'2-Kosten per locatie'!A35,'10-Glasbewassing'!H:H)</f>
        <v>0</v>
      </c>
      <c r="K35" s="332" t="e">
        <f t="shared" si="1"/>
        <v>#DIV/0!</v>
      </c>
      <c r="L35" s="332" t="e">
        <f t="shared" si="3"/>
        <v>#DIV/0!</v>
      </c>
      <c r="M35" s="39"/>
      <c r="N35" s="39"/>
      <c r="O35" s="39"/>
      <c r="P35" s="39"/>
      <c r="Q35" s="39"/>
      <c r="R35" s="39"/>
      <c r="S35" s="39"/>
      <c r="T35" s="39"/>
      <c r="U35" s="39"/>
      <c r="V35" s="39"/>
      <c r="W35" s="39"/>
      <c r="X35" s="39"/>
      <c r="Y35" s="39"/>
      <c r="Z35" s="39"/>
      <c r="AA35" s="39"/>
      <c r="AB35" s="39"/>
      <c r="AC35" s="39"/>
      <c r="AD35" s="39"/>
      <c r="AE35" s="39"/>
      <c r="AF35" s="39"/>
    </row>
    <row r="36" spans="1:32" ht="15" customHeight="1">
      <c r="A36" s="53" t="s">
        <v>232</v>
      </c>
      <c r="B36" s="484">
        <f>SUMIF('4-Basis ruimtestaat'!B:B,'2-Kosten per locatie'!A36,'4-Basis ruimtestaat'!K:K)</f>
        <v>787.19999999999993</v>
      </c>
      <c r="C36" s="326"/>
      <c r="D36" s="327">
        <f>_xlfn.MAXIFS('4-Basis ruimtestaat'!M:M,'4-Basis ruimtestaat'!B:B,'2-Kosten per locatie'!A36)</f>
        <v>200</v>
      </c>
      <c r="E36" s="486" t="e">
        <f>SUMIF('4-Basis ruimtestaat'!B:B,'2-Kosten per locatie'!A36,'4-Basis ruimtestaat'!O:O)</f>
        <v>#DIV/0!</v>
      </c>
      <c r="F36" s="328" t="e">
        <f t="shared" si="0"/>
        <v>#DIV/0!</v>
      </c>
      <c r="G36" s="56" t="e">
        <f>E36*'6-Opbouw uurtarief productie'!$E$47</f>
        <v>#DIV/0!</v>
      </c>
      <c r="H36" s="57" t="e">
        <f>F36*'7-Opbouw uurtarief toezicht'!$E$46</f>
        <v>#DIV/0!</v>
      </c>
      <c r="I36" s="332" t="e">
        <f>SUMIF('8-Additionele kosten'!A:A,'2-Kosten per locatie'!A36,'8-Additionele kosten'!H:H)</f>
        <v>#DIV/0!</v>
      </c>
      <c r="J36" s="332">
        <f>SUMIF('10-Glasbewassing'!A:A,'2-Kosten per locatie'!A36,'10-Glasbewassing'!H:H)</f>
        <v>0</v>
      </c>
      <c r="K36" s="332" t="e">
        <f t="shared" si="1"/>
        <v>#DIV/0!</v>
      </c>
      <c r="L36" s="332" t="e">
        <f t="shared" si="3"/>
        <v>#DIV/0!</v>
      </c>
      <c r="M36" s="39"/>
      <c r="N36" s="39"/>
      <c r="O36" s="39"/>
      <c r="P36" s="39"/>
      <c r="Q36" s="39"/>
      <c r="R36" s="39"/>
      <c r="S36" s="39"/>
      <c r="T36" s="39"/>
      <c r="U36" s="39"/>
      <c r="V36" s="39"/>
      <c r="W36" s="39"/>
      <c r="X36" s="39"/>
      <c r="Y36" s="39"/>
      <c r="Z36" s="39"/>
      <c r="AA36" s="39"/>
      <c r="AB36" s="39"/>
      <c r="AC36" s="39"/>
      <c r="AD36" s="39"/>
      <c r="AE36" s="39"/>
      <c r="AF36" s="39"/>
    </row>
    <row r="37" spans="1:32" ht="15" customHeight="1">
      <c r="A37" s="53" t="s">
        <v>233</v>
      </c>
      <c r="B37" s="484">
        <f>SUMIF('4-Basis ruimtestaat'!B:B,'2-Kosten per locatie'!A37,'4-Basis ruimtestaat'!K:K)</f>
        <v>2045.72</v>
      </c>
      <c r="C37" s="326"/>
      <c r="D37" s="327">
        <f>_xlfn.MAXIFS('4-Basis ruimtestaat'!M:M,'4-Basis ruimtestaat'!B:B,'2-Kosten per locatie'!A37)</f>
        <v>200</v>
      </c>
      <c r="E37" s="486" t="e">
        <f>SUMIF('4-Basis ruimtestaat'!B:B,'2-Kosten per locatie'!A37,'4-Basis ruimtestaat'!O:O)</f>
        <v>#DIV/0!</v>
      </c>
      <c r="F37" s="328" t="e">
        <f t="shared" si="0"/>
        <v>#DIV/0!</v>
      </c>
      <c r="G37" s="56" t="e">
        <f>E37*'6-Opbouw uurtarief productie'!$E$47</f>
        <v>#DIV/0!</v>
      </c>
      <c r="H37" s="57" t="e">
        <f>F37*'7-Opbouw uurtarief toezicht'!$E$46</f>
        <v>#DIV/0!</v>
      </c>
      <c r="I37" s="332" t="e">
        <f>SUMIF('8-Additionele kosten'!A:A,'2-Kosten per locatie'!A37,'8-Additionele kosten'!H:H)</f>
        <v>#DIV/0!</v>
      </c>
      <c r="J37" s="332">
        <f>SUMIF('10-Glasbewassing'!A:A,'2-Kosten per locatie'!A37,'10-Glasbewassing'!H:H)</f>
        <v>0</v>
      </c>
      <c r="K37" s="332" t="e">
        <f t="shared" si="1"/>
        <v>#DIV/0!</v>
      </c>
      <c r="L37" s="332" t="e">
        <f t="shared" si="3"/>
        <v>#DIV/0!</v>
      </c>
      <c r="M37" s="39"/>
      <c r="N37" s="39"/>
      <c r="O37" s="39"/>
      <c r="P37" s="39"/>
      <c r="Q37" s="39"/>
      <c r="R37" s="39"/>
      <c r="S37" s="39"/>
      <c r="T37" s="39"/>
      <c r="U37" s="39"/>
      <c r="V37" s="39"/>
      <c r="W37" s="39"/>
      <c r="X37" s="39"/>
      <c r="Y37" s="39"/>
      <c r="Z37" s="39"/>
      <c r="AA37" s="39"/>
      <c r="AB37" s="39"/>
      <c r="AC37" s="39"/>
      <c r="AD37" s="39"/>
      <c r="AE37" s="39"/>
      <c r="AF37" s="39"/>
    </row>
    <row r="38" spans="1:32" ht="15" customHeight="1">
      <c r="A38" s="53" t="s">
        <v>234</v>
      </c>
      <c r="B38" s="484">
        <f>SUMIF('4-Basis ruimtestaat'!B:B,'2-Kosten per locatie'!A38,'4-Basis ruimtestaat'!K:K)</f>
        <v>1624.9</v>
      </c>
      <c r="C38" s="326"/>
      <c r="D38" s="327">
        <f>_xlfn.MAXIFS('4-Basis ruimtestaat'!M:M,'4-Basis ruimtestaat'!B:B,'2-Kosten per locatie'!A38)</f>
        <v>200</v>
      </c>
      <c r="E38" s="486" t="e">
        <f>SUMIF('4-Basis ruimtestaat'!B:B,'2-Kosten per locatie'!A38,'4-Basis ruimtestaat'!O:O)</f>
        <v>#DIV/0!</v>
      </c>
      <c r="F38" s="328" t="e">
        <f t="shared" si="0"/>
        <v>#DIV/0!</v>
      </c>
      <c r="G38" s="56" t="e">
        <f>E38*'6-Opbouw uurtarief productie'!$E$47</f>
        <v>#DIV/0!</v>
      </c>
      <c r="H38" s="57" t="e">
        <f>F38*'7-Opbouw uurtarief toezicht'!$E$46</f>
        <v>#DIV/0!</v>
      </c>
      <c r="I38" s="332" t="e">
        <f>SUMIF('8-Additionele kosten'!A:A,'2-Kosten per locatie'!A38,'8-Additionele kosten'!H:H)</f>
        <v>#DIV/0!</v>
      </c>
      <c r="J38" s="332">
        <f>SUMIF('10-Glasbewassing'!A:A,'2-Kosten per locatie'!A38,'10-Glasbewassing'!H:H)</f>
        <v>0</v>
      </c>
      <c r="K38" s="332" t="e">
        <f t="shared" si="1"/>
        <v>#DIV/0!</v>
      </c>
      <c r="L38" s="332" t="e">
        <f t="shared" si="3"/>
        <v>#DIV/0!</v>
      </c>
      <c r="M38" s="39"/>
      <c r="N38" s="39"/>
      <c r="O38" s="39"/>
      <c r="P38" s="39"/>
      <c r="Q38" s="39"/>
      <c r="R38" s="39"/>
      <c r="S38" s="39"/>
      <c r="T38" s="39"/>
      <c r="U38" s="39"/>
      <c r="V38" s="39"/>
      <c r="W38" s="39"/>
      <c r="X38" s="39"/>
      <c r="Y38" s="39"/>
      <c r="Z38" s="39"/>
      <c r="AA38" s="39"/>
      <c r="AB38" s="39"/>
      <c r="AC38" s="39"/>
      <c r="AD38" s="39"/>
      <c r="AE38" s="39"/>
      <c r="AF38" s="39"/>
    </row>
    <row r="39" spans="1:32" ht="15" customHeight="1">
      <c r="A39" s="54" t="s">
        <v>235</v>
      </c>
      <c r="B39" s="484">
        <f>SUMIF('4-Basis ruimtestaat'!B:B,'2-Kosten per locatie'!A39,'4-Basis ruimtestaat'!K:K)</f>
        <v>1803.0899999999995</v>
      </c>
      <c r="C39" s="326"/>
      <c r="D39" s="327">
        <f>_xlfn.MAXIFS('4-Basis ruimtestaat'!M:M,'4-Basis ruimtestaat'!B:B,'2-Kosten per locatie'!A39)</f>
        <v>200</v>
      </c>
      <c r="E39" s="486" t="e">
        <f>SUMIF('4-Basis ruimtestaat'!B:B,'2-Kosten per locatie'!A39,'4-Basis ruimtestaat'!O:O)</f>
        <v>#DIV/0!</v>
      </c>
      <c r="F39" s="328" t="e">
        <f t="shared" si="0"/>
        <v>#DIV/0!</v>
      </c>
      <c r="G39" s="56" t="e">
        <f>E39*'6-Opbouw uurtarief productie'!$E$47</f>
        <v>#DIV/0!</v>
      </c>
      <c r="H39" s="57" t="e">
        <f>F39*'7-Opbouw uurtarief toezicht'!$E$46</f>
        <v>#DIV/0!</v>
      </c>
      <c r="I39" s="332" t="e">
        <f>SUMIF('8-Additionele kosten'!A:A,'2-Kosten per locatie'!A39,'8-Additionele kosten'!H:H)</f>
        <v>#DIV/0!</v>
      </c>
      <c r="J39" s="332">
        <f>SUMIF('10-Glasbewassing'!A:A,'2-Kosten per locatie'!A39,'10-Glasbewassing'!H:H)</f>
        <v>0</v>
      </c>
      <c r="K39" s="332" t="e">
        <f t="shared" si="1"/>
        <v>#DIV/0!</v>
      </c>
      <c r="L39" s="332" t="e">
        <f t="shared" si="3"/>
        <v>#DIV/0!</v>
      </c>
      <c r="M39" s="39"/>
      <c r="N39" s="39"/>
      <c r="O39" s="39"/>
      <c r="P39" s="39"/>
      <c r="Q39" s="39"/>
      <c r="R39" s="39"/>
      <c r="S39" s="39"/>
      <c r="T39" s="39"/>
      <c r="U39" s="39"/>
      <c r="V39" s="39"/>
      <c r="W39" s="39"/>
      <c r="X39" s="39"/>
      <c r="Y39" s="39"/>
      <c r="Z39" s="39"/>
      <c r="AA39" s="39"/>
      <c r="AB39" s="39"/>
      <c r="AC39" s="39"/>
      <c r="AD39" s="39"/>
      <c r="AE39" s="39"/>
      <c r="AF39" s="39"/>
    </row>
    <row r="40" spans="1:32" ht="15" customHeight="1">
      <c r="A40" s="52" t="s">
        <v>210</v>
      </c>
      <c r="B40" s="484">
        <f>SUMIF('4-Basis ruimtestaat'!B:B,'2-Kosten per locatie'!A40,'4-Basis ruimtestaat'!K:K)</f>
        <v>1885.1999999999996</v>
      </c>
      <c r="C40" s="326"/>
      <c r="D40" s="327">
        <f>_xlfn.MAXIFS('4-Basis ruimtestaat'!M:M,'4-Basis ruimtestaat'!B:B,'2-Kosten per locatie'!A40)</f>
        <v>0</v>
      </c>
      <c r="E40" s="486">
        <f>SUMIF('4-Basis ruimtestaat'!B:B,'2-Kosten per locatie'!A40,'4-Basis ruimtestaat'!O:O)</f>
        <v>0</v>
      </c>
      <c r="F40" s="328">
        <f t="shared" ref="F40" si="4">E40*$E$2</f>
        <v>0</v>
      </c>
      <c r="G40" s="56" t="e">
        <f>E40*'6-Opbouw uurtarief productie'!$E$47</f>
        <v>#DIV/0!</v>
      </c>
      <c r="H40" s="57" t="e">
        <f>F40*'7-Opbouw uurtarief toezicht'!$E$46</f>
        <v>#DIV/0!</v>
      </c>
      <c r="I40" s="332">
        <f>SUMIF('8-Additionele kosten'!A:A,'2-Kosten per locatie'!A40,'8-Additionele kosten'!H:H)</f>
        <v>0</v>
      </c>
      <c r="J40" s="332">
        <f>SUMIF('10-Glasbewassing'!A:A,'2-Kosten per locatie'!A40,'10-Glasbewassing'!H:H)</f>
        <v>0</v>
      </c>
      <c r="K40" s="332" t="e">
        <f t="shared" ref="K40" si="5">G40+H40+I40+J40</f>
        <v>#DIV/0!</v>
      </c>
      <c r="L40" s="332" t="e">
        <f t="shared" ref="L40" si="6">K40/12</f>
        <v>#DIV/0!</v>
      </c>
      <c r="M40" s="39"/>
      <c r="N40" s="39"/>
      <c r="O40" s="39"/>
      <c r="P40" s="39"/>
      <c r="Q40" s="39"/>
      <c r="R40" s="39"/>
      <c r="S40" s="39"/>
      <c r="T40" s="39"/>
      <c r="U40" s="39"/>
      <c r="V40" s="39"/>
      <c r="W40" s="39"/>
      <c r="X40" s="39"/>
      <c r="Y40" s="39"/>
      <c r="Z40" s="39"/>
      <c r="AA40" s="39"/>
      <c r="AB40" s="39"/>
      <c r="AC40" s="39"/>
      <c r="AD40" s="39"/>
      <c r="AE40" s="39"/>
      <c r="AF40" s="39"/>
    </row>
    <row r="41" spans="1:32" s="59" customFormat="1" ht="15" customHeight="1">
      <c r="A41" s="348" t="s">
        <v>8</v>
      </c>
      <c r="B41" s="485">
        <f>SUM(B12:B39)</f>
        <v>53218.05705882352</v>
      </c>
      <c r="C41" s="329"/>
      <c r="D41" s="330"/>
      <c r="E41" s="487" t="e">
        <f t="shared" ref="E41:J41" si="7">SUM(E12:E39)</f>
        <v>#DIV/0!</v>
      </c>
      <c r="F41" s="331" t="e">
        <f t="shared" si="7"/>
        <v>#DIV/0!</v>
      </c>
      <c r="G41" s="58" t="e">
        <f t="shared" si="7"/>
        <v>#DIV/0!</v>
      </c>
      <c r="H41" s="58" t="e">
        <f t="shared" si="7"/>
        <v>#DIV/0!</v>
      </c>
      <c r="I41" s="58" t="e">
        <f t="shared" si="7"/>
        <v>#DIV/0!</v>
      </c>
      <c r="J41" s="58">
        <f t="shared" si="7"/>
        <v>0</v>
      </c>
      <c r="K41" s="58" t="e">
        <f t="shared" si="1"/>
        <v>#DIV/0!</v>
      </c>
      <c r="L41" s="333" t="e">
        <f>SUM(L12:L39)</f>
        <v>#DIV/0!</v>
      </c>
    </row>
    <row r="42" spans="1:32" s="55" customFormat="1" ht="14.1" customHeight="1">
      <c r="AC42" s="39"/>
    </row>
    <row r="43" spans="1:32" ht="83.4" customHeight="1">
      <c r="A43" s="55"/>
      <c r="D43" s="39"/>
      <c r="E43" s="39"/>
      <c r="F43" s="39"/>
      <c r="G43" s="39"/>
      <c r="H43" s="39"/>
      <c r="I43" s="39"/>
      <c r="J43" s="39"/>
      <c r="K43" s="39"/>
      <c r="L43" s="39"/>
      <c r="M43" s="39"/>
      <c r="W43" s="55"/>
      <c r="X43" s="39"/>
      <c r="Y43" s="39"/>
      <c r="Z43" s="39"/>
      <c r="AA43" s="39"/>
      <c r="AB43" s="39"/>
      <c r="AC43" s="39"/>
      <c r="AD43" s="39"/>
      <c r="AE43" s="39"/>
      <c r="AF43" s="39"/>
    </row>
    <row r="44" spans="1:32" s="55" customFormat="1" ht="15" customHeight="1">
      <c r="N44" s="40"/>
      <c r="O44" s="40"/>
    </row>
    <row r="45" spans="1:32" ht="15" customHeight="1">
      <c r="A45" s="55"/>
      <c r="D45" s="39"/>
      <c r="E45" s="39"/>
      <c r="F45" s="39"/>
      <c r="G45" s="39"/>
      <c r="H45" s="39"/>
      <c r="I45" s="39"/>
      <c r="J45" s="39"/>
      <c r="K45" s="39"/>
      <c r="L45" s="39"/>
      <c r="M45" s="39"/>
      <c r="W45" s="55"/>
      <c r="X45" s="39"/>
      <c r="Y45" s="39"/>
      <c r="Z45" s="39"/>
      <c r="AA45" s="39"/>
      <c r="AB45" s="39"/>
      <c r="AC45" s="39"/>
      <c r="AD45" s="39"/>
      <c r="AE45" s="39"/>
      <c r="AF45" s="39"/>
    </row>
    <row r="46" spans="1:32" ht="15" customHeight="1">
      <c r="A46" s="55"/>
      <c r="D46" s="39"/>
      <c r="E46" s="39"/>
      <c r="F46" s="39"/>
      <c r="G46" s="39"/>
      <c r="H46" s="39"/>
      <c r="I46" s="39"/>
      <c r="J46" s="39"/>
      <c r="K46" s="39"/>
      <c r="L46" s="39"/>
      <c r="M46" s="39"/>
      <c r="W46" s="55"/>
      <c r="X46" s="39"/>
      <c r="Y46" s="39"/>
      <c r="Z46" s="39"/>
      <c r="AA46" s="39"/>
      <c r="AB46" s="39"/>
      <c r="AC46" s="39"/>
      <c r="AD46" s="39"/>
      <c r="AE46" s="39"/>
      <c r="AF46" s="39"/>
    </row>
    <row r="47" spans="1:32" ht="15" customHeight="1">
      <c r="A47" s="55"/>
      <c r="D47" s="39"/>
      <c r="E47" s="39"/>
      <c r="F47" s="39"/>
      <c r="G47" s="39"/>
      <c r="H47" s="39"/>
      <c r="I47" s="39"/>
      <c r="J47" s="39"/>
      <c r="K47" s="39"/>
      <c r="L47" s="39"/>
      <c r="M47" s="39"/>
      <c r="W47" s="55"/>
      <c r="X47" s="39"/>
      <c r="Y47" s="39"/>
      <c r="Z47" s="39"/>
      <c r="AA47" s="39"/>
      <c r="AB47" s="39"/>
      <c r="AC47" s="39"/>
      <c r="AD47" s="39"/>
      <c r="AE47" s="39"/>
      <c r="AF47" s="39"/>
    </row>
    <row r="48" spans="1:32" ht="15" customHeight="1">
      <c r="A48" s="55"/>
      <c r="D48" s="39"/>
      <c r="E48" s="39"/>
      <c r="F48" s="39"/>
      <c r="G48" s="39"/>
      <c r="H48" s="39"/>
      <c r="I48" s="39"/>
      <c r="J48" s="39"/>
      <c r="K48" s="39"/>
      <c r="L48" s="39"/>
      <c r="M48" s="39"/>
      <c r="W48" s="55"/>
      <c r="X48" s="39"/>
      <c r="Y48" s="39"/>
      <c r="Z48" s="39"/>
      <c r="AA48" s="39"/>
      <c r="AB48" s="39"/>
      <c r="AC48" s="39"/>
      <c r="AD48" s="39"/>
      <c r="AE48" s="39"/>
      <c r="AF48" s="39"/>
    </row>
    <row r="49" spans="1:32" ht="15" customHeight="1">
      <c r="A49" s="55"/>
      <c r="D49" s="39"/>
      <c r="E49" s="39"/>
      <c r="F49" s="39"/>
      <c r="G49" s="39"/>
      <c r="H49" s="39"/>
      <c r="I49" s="39"/>
      <c r="J49" s="39"/>
      <c r="W49" s="55"/>
      <c r="X49" s="39"/>
      <c r="Y49" s="39"/>
      <c r="Z49" s="39"/>
      <c r="AA49" s="39"/>
      <c r="AB49" s="39"/>
      <c r="AC49" s="39"/>
      <c r="AD49" s="39"/>
      <c r="AE49" s="39"/>
      <c r="AF49" s="39"/>
    </row>
    <row r="50" spans="1:32" ht="15" customHeight="1">
      <c r="A50" s="55"/>
      <c r="D50" s="39"/>
      <c r="E50" s="39"/>
      <c r="F50" s="39"/>
      <c r="G50" s="39"/>
      <c r="H50" s="39"/>
      <c r="I50" s="39"/>
      <c r="J50" s="39"/>
      <c r="W50" s="55"/>
      <c r="X50" s="39"/>
      <c r="Y50" s="39"/>
      <c r="Z50" s="39"/>
      <c r="AA50" s="39"/>
      <c r="AB50" s="39"/>
      <c r="AC50" s="39"/>
      <c r="AD50" s="39"/>
      <c r="AE50" s="39"/>
      <c r="AF50" s="39"/>
    </row>
    <row r="51" spans="1:32" ht="15" customHeight="1">
      <c r="A51" s="55"/>
      <c r="D51" s="39"/>
      <c r="E51" s="39"/>
      <c r="F51" s="39"/>
      <c r="G51" s="39"/>
      <c r="H51" s="39"/>
      <c r="I51" s="39"/>
      <c r="J51" s="39"/>
      <c r="W51" s="55"/>
      <c r="X51" s="39"/>
      <c r="Y51" s="39"/>
      <c r="Z51" s="39"/>
      <c r="AA51" s="39"/>
      <c r="AB51" s="39"/>
      <c r="AC51" s="39"/>
      <c r="AD51" s="39"/>
      <c r="AE51" s="39"/>
      <c r="AF51" s="39"/>
    </row>
    <row r="52" spans="1:32" ht="15" customHeight="1">
      <c r="A52" s="55"/>
      <c r="D52" s="39"/>
      <c r="E52" s="39"/>
      <c r="F52" s="39"/>
      <c r="G52" s="39"/>
      <c r="H52" s="39"/>
      <c r="I52" s="39"/>
      <c r="J52" s="39"/>
      <c r="W52" s="55"/>
      <c r="X52" s="39"/>
      <c r="Y52" s="39"/>
      <c r="Z52" s="39"/>
      <c r="AA52" s="39"/>
      <c r="AB52" s="39"/>
      <c r="AC52" s="39"/>
      <c r="AD52" s="39"/>
      <c r="AE52" s="39"/>
      <c r="AF52" s="39"/>
    </row>
    <row r="53" spans="1:32" ht="15" customHeight="1">
      <c r="A53" s="55"/>
      <c r="D53" s="39"/>
      <c r="E53" s="39"/>
      <c r="F53" s="39"/>
      <c r="G53" s="39"/>
      <c r="H53" s="39"/>
      <c r="I53" s="39"/>
      <c r="J53" s="39"/>
      <c r="W53" s="55"/>
      <c r="X53" s="39"/>
      <c r="Y53" s="39"/>
      <c r="Z53" s="39"/>
      <c r="AA53" s="39"/>
      <c r="AB53" s="39"/>
      <c r="AC53" s="39"/>
      <c r="AD53" s="39"/>
      <c r="AE53" s="39"/>
      <c r="AF53" s="39"/>
    </row>
    <row r="54" spans="1:32" ht="15" customHeight="1">
      <c r="A54" s="55"/>
      <c r="D54" s="39"/>
      <c r="E54" s="39"/>
      <c r="F54" s="39"/>
      <c r="G54" s="39"/>
      <c r="H54" s="39"/>
      <c r="I54" s="39"/>
      <c r="J54" s="39"/>
      <c r="W54" s="55"/>
      <c r="X54" s="39"/>
      <c r="Y54" s="39"/>
      <c r="Z54" s="39"/>
      <c r="AA54" s="39"/>
      <c r="AB54" s="39"/>
      <c r="AC54" s="39"/>
      <c r="AD54" s="39"/>
      <c r="AE54" s="39"/>
      <c r="AF54" s="39"/>
    </row>
    <row r="55" spans="1:32" ht="15" customHeight="1">
      <c r="A55" s="55"/>
      <c r="D55" s="39"/>
      <c r="E55" s="39"/>
      <c r="F55" s="39"/>
      <c r="G55" s="39"/>
      <c r="H55" s="39"/>
      <c r="I55" s="39"/>
      <c r="J55" s="39"/>
      <c r="W55" s="55"/>
      <c r="X55" s="39"/>
      <c r="Y55" s="39"/>
      <c r="Z55" s="39"/>
      <c r="AA55" s="39"/>
      <c r="AB55" s="39"/>
      <c r="AC55" s="39"/>
      <c r="AD55" s="39"/>
      <c r="AE55" s="39"/>
      <c r="AF55" s="39"/>
    </row>
    <row r="56" spans="1:32" ht="15" customHeight="1">
      <c r="A56" s="55"/>
      <c r="D56" s="39"/>
      <c r="E56" s="39"/>
      <c r="F56" s="39"/>
      <c r="G56" s="39"/>
      <c r="H56" s="39"/>
      <c r="I56" s="39"/>
      <c r="J56" s="39"/>
      <c r="W56" s="55"/>
      <c r="X56" s="39"/>
      <c r="Y56" s="39"/>
      <c r="Z56" s="39"/>
      <c r="AA56" s="39"/>
      <c r="AB56" s="39"/>
      <c r="AC56" s="39"/>
      <c r="AD56" s="39"/>
      <c r="AE56" s="39"/>
      <c r="AF56" s="39"/>
    </row>
    <row r="57" spans="1:32" ht="15" customHeight="1">
      <c r="A57" s="55"/>
      <c r="D57" s="39"/>
      <c r="E57" s="39"/>
      <c r="F57" s="39"/>
      <c r="G57" s="39"/>
      <c r="H57" s="39"/>
      <c r="I57" s="39"/>
      <c r="J57" s="39"/>
      <c r="W57" s="55"/>
      <c r="X57" s="39"/>
      <c r="Y57" s="39"/>
      <c r="Z57" s="39"/>
      <c r="AA57" s="39"/>
      <c r="AB57" s="39"/>
      <c r="AC57" s="39"/>
      <c r="AD57" s="39"/>
      <c r="AE57" s="39"/>
      <c r="AF57" s="39"/>
    </row>
    <row r="58" spans="1:32" ht="15" customHeight="1">
      <c r="A58" s="55"/>
      <c r="D58" s="39"/>
      <c r="E58" s="39"/>
      <c r="F58" s="39"/>
      <c r="G58" s="39"/>
      <c r="H58" s="39"/>
      <c r="I58" s="39"/>
      <c r="J58" s="39"/>
      <c r="W58" s="55"/>
      <c r="X58" s="39"/>
      <c r="Y58" s="39"/>
      <c r="Z58" s="39"/>
      <c r="AA58" s="39"/>
      <c r="AB58" s="39"/>
      <c r="AC58" s="39"/>
      <c r="AD58" s="39"/>
      <c r="AE58" s="39"/>
      <c r="AF58" s="39"/>
    </row>
    <row r="59" spans="1:32" ht="15" customHeight="1">
      <c r="A59" s="55"/>
      <c r="D59" s="39"/>
      <c r="E59" s="39"/>
      <c r="F59" s="39"/>
      <c r="G59" s="39"/>
      <c r="H59" s="39"/>
      <c r="I59" s="39"/>
      <c r="J59" s="39"/>
      <c r="W59" s="55"/>
      <c r="X59" s="39"/>
      <c r="Y59" s="39"/>
      <c r="Z59" s="39"/>
      <c r="AA59" s="39"/>
      <c r="AB59" s="39"/>
      <c r="AC59" s="39"/>
      <c r="AD59" s="39"/>
      <c r="AE59" s="39"/>
      <c r="AF59" s="39"/>
    </row>
    <row r="60" spans="1:32" ht="15" customHeight="1">
      <c r="A60" s="55"/>
      <c r="D60" s="39"/>
      <c r="E60" s="39"/>
      <c r="F60" s="39"/>
      <c r="G60" s="39"/>
      <c r="H60" s="39"/>
      <c r="I60" s="39"/>
      <c r="J60" s="39"/>
      <c r="W60" s="55"/>
      <c r="X60" s="39"/>
      <c r="Y60" s="39"/>
      <c r="Z60" s="39"/>
      <c r="AA60" s="39"/>
      <c r="AB60" s="39"/>
      <c r="AC60" s="39"/>
      <c r="AD60" s="39"/>
      <c r="AE60" s="39"/>
      <c r="AF60" s="39"/>
    </row>
    <row r="61" spans="1:32" ht="15" customHeight="1">
      <c r="A61" s="55"/>
      <c r="D61" s="39"/>
      <c r="E61" s="39"/>
      <c r="F61" s="39"/>
      <c r="G61" s="39"/>
      <c r="H61" s="39"/>
      <c r="I61" s="39"/>
      <c r="J61" s="39"/>
      <c r="W61" s="55"/>
      <c r="X61" s="39"/>
      <c r="Y61" s="39"/>
      <c r="Z61" s="39"/>
      <c r="AA61" s="39"/>
      <c r="AB61" s="39"/>
      <c r="AC61" s="39"/>
      <c r="AD61" s="39"/>
      <c r="AE61" s="39"/>
      <c r="AF61" s="39"/>
    </row>
    <row r="62" spans="1:32" ht="15" customHeight="1">
      <c r="A62" s="55"/>
      <c r="D62" s="39"/>
      <c r="E62" s="39"/>
      <c r="F62" s="39"/>
      <c r="G62" s="39"/>
      <c r="H62" s="39"/>
      <c r="I62" s="39"/>
      <c r="J62" s="39"/>
      <c r="W62" s="55"/>
      <c r="X62" s="39"/>
      <c r="Y62" s="39"/>
      <c r="Z62" s="39"/>
      <c r="AA62" s="39"/>
      <c r="AB62" s="39"/>
      <c r="AC62" s="39"/>
      <c r="AD62" s="39"/>
      <c r="AE62" s="39"/>
      <c r="AF62" s="39"/>
    </row>
    <row r="63" spans="1:32" ht="15" customHeight="1">
      <c r="A63" s="55"/>
      <c r="D63" s="39"/>
      <c r="E63" s="39"/>
      <c r="F63" s="39"/>
      <c r="G63" s="39"/>
      <c r="H63" s="39"/>
      <c r="I63" s="39"/>
      <c r="J63" s="39"/>
      <c r="W63" s="55"/>
      <c r="X63" s="39"/>
      <c r="Y63" s="39"/>
      <c r="Z63" s="39"/>
      <c r="AA63" s="39"/>
      <c r="AB63" s="39"/>
      <c r="AC63" s="39"/>
      <c r="AD63" s="39"/>
      <c r="AE63" s="39"/>
      <c r="AF63" s="39"/>
    </row>
    <row r="64" spans="1:32" ht="15" customHeight="1">
      <c r="A64" s="55"/>
      <c r="D64" s="39"/>
      <c r="E64" s="39"/>
      <c r="F64" s="39"/>
      <c r="G64" s="39"/>
      <c r="H64" s="39"/>
      <c r="I64" s="39"/>
      <c r="J64" s="39"/>
      <c r="W64" s="55"/>
      <c r="X64" s="39"/>
      <c r="Y64" s="39"/>
      <c r="Z64" s="39"/>
      <c r="AA64" s="39"/>
      <c r="AB64" s="39"/>
      <c r="AC64" s="39"/>
      <c r="AD64" s="39"/>
      <c r="AE64" s="39"/>
      <c r="AF64" s="39"/>
    </row>
    <row r="65" spans="1:32" ht="15" customHeight="1">
      <c r="A65" s="55"/>
      <c r="D65" s="39"/>
      <c r="E65" s="39"/>
      <c r="F65" s="39"/>
      <c r="G65" s="39"/>
      <c r="H65" s="39"/>
      <c r="I65" s="39"/>
      <c r="J65" s="39"/>
      <c r="W65" s="55"/>
      <c r="X65" s="39"/>
      <c r="Y65" s="39"/>
      <c r="Z65" s="39"/>
      <c r="AA65" s="39"/>
      <c r="AB65" s="39"/>
      <c r="AC65" s="39"/>
      <c r="AD65" s="39"/>
      <c r="AE65" s="39"/>
      <c r="AF65" s="39"/>
    </row>
    <row r="66" spans="1:32" ht="15" customHeight="1">
      <c r="A66" s="55"/>
      <c r="D66" s="39"/>
      <c r="E66" s="39"/>
      <c r="F66" s="39"/>
      <c r="G66" s="39"/>
      <c r="H66" s="39"/>
      <c r="I66" s="39"/>
      <c r="J66" s="39"/>
      <c r="W66" s="55"/>
      <c r="X66" s="39"/>
      <c r="Y66" s="39"/>
      <c r="Z66" s="39"/>
      <c r="AA66" s="39"/>
      <c r="AB66" s="39"/>
      <c r="AC66" s="39"/>
      <c r="AD66" s="39"/>
      <c r="AE66" s="39"/>
      <c r="AF66" s="39"/>
    </row>
    <row r="67" spans="1:32" ht="15" customHeight="1">
      <c r="A67" s="55"/>
      <c r="D67" s="39"/>
      <c r="E67" s="39"/>
      <c r="F67" s="39"/>
      <c r="G67" s="39"/>
      <c r="H67" s="39"/>
      <c r="I67" s="39"/>
      <c r="J67" s="39"/>
      <c r="W67" s="55"/>
      <c r="X67" s="39"/>
      <c r="Y67" s="39"/>
      <c r="Z67" s="39"/>
      <c r="AA67" s="39"/>
      <c r="AB67" s="39"/>
      <c r="AC67" s="39"/>
      <c r="AD67" s="39"/>
      <c r="AE67" s="39"/>
      <c r="AF67" s="39"/>
    </row>
    <row r="68" spans="1:32" ht="15" customHeight="1">
      <c r="A68" s="55"/>
      <c r="D68" s="39"/>
      <c r="E68" s="39"/>
      <c r="F68" s="39"/>
      <c r="G68" s="39"/>
      <c r="H68" s="39"/>
      <c r="I68" s="39"/>
      <c r="J68" s="39"/>
      <c r="W68" s="55"/>
      <c r="X68" s="39"/>
      <c r="Y68" s="39"/>
      <c r="Z68" s="39"/>
      <c r="AA68" s="39"/>
      <c r="AB68" s="39"/>
      <c r="AC68" s="39"/>
      <c r="AD68" s="39"/>
      <c r="AE68" s="39"/>
      <c r="AF68" s="39"/>
    </row>
    <row r="69" spans="1:32" ht="15" customHeight="1">
      <c r="A69" s="55"/>
      <c r="D69" s="39"/>
      <c r="E69" s="39"/>
      <c r="F69" s="39"/>
      <c r="G69" s="39"/>
      <c r="H69" s="39"/>
      <c r="I69" s="39"/>
      <c r="J69" s="39"/>
      <c r="W69" s="55"/>
      <c r="X69" s="39"/>
      <c r="Y69" s="39"/>
      <c r="Z69" s="39"/>
      <c r="AA69" s="39"/>
      <c r="AB69" s="39"/>
      <c r="AC69" s="39"/>
      <c r="AD69" s="39"/>
      <c r="AE69" s="39"/>
      <c r="AF69" s="39"/>
    </row>
    <row r="70" spans="1:32" ht="15" customHeight="1">
      <c r="A70" s="55"/>
      <c r="D70" s="39"/>
      <c r="E70" s="39"/>
      <c r="F70" s="39"/>
      <c r="G70" s="39"/>
      <c r="H70" s="39"/>
      <c r="I70" s="39"/>
      <c r="J70" s="39"/>
      <c r="W70" s="55"/>
      <c r="X70" s="39"/>
      <c r="Y70" s="39"/>
      <c r="Z70" s="39"/>
      <c r="AA70" s="39"/>
      <c r="AB70" s="39"/>
      <c r="AC70" s="39"/>
      <c r="AD70" s="39"/>
      <c r="AE70" s="39"/>
      <c r="AF70" s="39"/>
    </row>
    <row r="71" spans="1:32" ht="15" customHeight="1">
      <c r="A71" s="55"/>
      <c r="D71" s="39"/>
      <c r="E71" s="39"/>
      <c r="F71" s="39"/>
      <c r="G71" s="39"/>
      <c r="H71" s="39"/>
      <c r="I71" s="39"/>
      <c r="J71" s="39"/>
      <c r="W71" s="55"/>
      <c r="X71" s="39"/>
      <c r="Y71" s="39"/>
      <c r="Z71" s="39"/>
      <c r="AA71" s="39"/>
      <c r="AB71" s="39"/>
      <c r="AC71" s="39"/>
      <c r="AD71" s="39"/>
      <c r="AE71" s="39"/>
      <c r="AF71" s="39"/>
    </row>
    <row r="72" spans="1:32" ht="15" customHeight="1">
      <c r="A72" s="55"/>
      <c r="D72" s="39"/>
      <c r="E72" s="39"/>
      <c r="F72" s="39"/>
      <c r="G72" s="39"/>
      <c r="H72" s="39"/>
      <c r="I72" s="39"/>
      <c r="J72" s="39"/>
      <c r="W72" s="55"/>
      <c r="X72" s="39"/>
      <c r="Y72" s="39"/>
      <c r="Z72" s="39"/>
      <c r="AA72" s="39"/>
      <c r="AB72" s="39"/>
      <c r="AC72" s="39"/>
      <c r="AD72" s="39"/>
      <c r="AE72" s="39"/>
      <c r="AF72" s="39"/>
    </row>
    <row r="73" spans="1:32" ht="15" customHeight="1">
      <c r="A73" s="55"/>
      <c r="D73" s="39"/>
      <c r="E73" s="39"/>
      <c r="F73" s="39"/>
      <c r="G73" s="39"/>
      <c r="H73" s="39"/>
      <c r="I73" s="39"/>
      <c r="J73" s="39"/>
      <c r="W73" s="55"/>
      <c r="X73" s="39"/>
      <c r="Y73" s="39"/>
      <c r="Z73" s="39"/>
      <c r="AA73" s="39"/>
      <c r="AB73" s="39"/>
      <c r="AC73" s="39"/>
      <c r="AD73" s="39"/>
      <c r="AE73" s="39"/>
      <c r="AF73" s="39"/>
    </row>
    <row r="74" spans="1:32" ht="15" customHeight="1">
      <c r="A74" s="55"/>
      <c r="D74" s="39"/>
      <c r="E74" s="39"/>
      <c r="F74" s="39"/>
      <c r="G74" s="39"/>
      <c r="H74" s="39"/>
      <c r="I74" s="39"/>
      <c r="J74" s="39"/>
      <c r="W74" s="55"/>
      <c r="X74" s="39"/>
      <c r="Y74" s="39"/>
      <c r="Z74" s="39"/>
      <c r="AA74" s="39"/>
      <c r="AB74" s="39"/>
      <c r="AC74" s="39"/>
      <c r="AD74" s="39"/>
      <c r="AE74" s="39"/>
      <c r="AF74" s="39"/>
    </row>
    <row r="75" spans="1:32" ht="15" customHeight="1">
      <c r="A75" s="55"/>
      <c r="D75" s="39"/>
      <c r="E75" s="39"/>
      <c r="F75" s="39"/>
      <c r="G75" s="39"/>
      <c r="H75" s="39"/>
      <c r="I75" s="39"/>
      <c r="J75" s="39"/>
      <c r="W75" s="55"/>
      <c r="X75" s="39"/>
      <c r="Y75" s="39"/>
      <c r="Z75" s="39"/>
      <c r="AA75" s="39"/>
      <c r="AB75" s="39"/>
      <c r="AC75" s="39"/>
      <c r="AD75" s="39"/>
      <c r="AE75" s="39"/>
      <c r="AF75" s="39"/>
    </row>
    <row r="76" spans="1:32" ht="15" customHeight="1">
      <c r="A76" s="55"/>
      <c r="D76" s="39"/>
      <c r="E76" s="39"/>
      <c r="F76" s="39"/>
      <c r="G76" s="39"/>
      <c r="H76" s="39"/>
      <c r="I76" s="39"/>
      <c r="J76" s="39"/>
      <c r="W76" s="55"/>
      <c r="X76" s="39"/>
      <c r="Y76" s="39"/>
      <c r="Z76" s="39"/>
      <c r="AA76" s="39"/>
      <c r="AB76" s="39"/>
      <c r="AC76" s="39"/>
      <c r="AD76" s="39"/>
      <c r="AE76" s="39"/>
      <c r="AF76" s="39"/>
    </row>
    <row r="77" spans="1:32" ht="15" customHeight="1">
      <c r="A77" s="55"/>
      <c r="D77" s="39"/>
      <c r="E77" s="39"/>
      <c r="F77" s="39"/>
      <c r="G77" s="39"/>
      <c r="H77" s="39"/>
      <c r="I77" s="39"/>
      <c r="J77" s="39"/>
      <c r="W77" s="55"/>
      <c r="X77" s="39"/>
      <c r="Y77" s="39"/>
      <c r="Z77" s="39"/>
      <c r="AA77" s="39"/>
      <c r="AB77" s="39"/>
      <c r="AC77" s="39"/>
      <c r="AD77" s="39"/>
      <c r="AE77" s="39"/>
      <c r="AF77" s="39"/>
    </row>
    <row r="78" spans="1:32" ht="15" customHeight="1">
      <c r="A78" s="55"/>
      <c r="D78" s="39"/>
      <c r="E78" s="39"/>
      <c r="F78" s="39"/>
      <c r="G78" s="39"/>
      <c r="H78" s="39"/>
      <c r="I78" s="39"/>
      <c r="J78" s="39"/>
      <c r="W78" s="55"/>
      <c r="X78" s="39"/>
      <c r="Y78" s="39"/>
      <c r="Z78" s="39"/>
      <c r="AA78" s="39"/>
      <c r="AB78" s="39"/>
      <c r="AC78" s="39"/>
      <c r="AD78" s="39"/>
      <c r="AE78" s="39"/>
      <c r="AF78" s="39"/>
    </row>
    <row r="79" spans="1:32" ht="15" customHeight="1">
      <c r="A79" s="55"/>
      <c r="D79" s="39"/>
      <c r="E79" s="39"/>
      <c r="F79" s="39"/>
      <c r="G79" s="39"/>
      <c r="H79" s="39"/>
      <c r="I79" s="39"/>
      <c r="J79" s="39"/>
      <c r="W79" s="55"/>
      <c r="X79" s="39"/>
      <c r="Y79" s="39"/>
      <c r="Z79" s="39"/>
      <c r="AA79" s="39"/>
      <c r="AB79" s="39"/>
      <c r="AC79" s="39"/>
      <c r="AD79" s="39"/>
      <c r="AE79" s="39"/>
      <c r="AF79" s="39"/>
    </row>
    <row r="80" spans="1:32" s="59" customFormat="1" ht="15" customHeight="1">
      <c r="A80" s="55"/>
      <c r="S80" s="55"/>
      <c r="T80" s="55"/>
      <c r="U80" s="55"/>
      <c r="V80" s="55"/>
      <c r="W80" s="55"/>
    </row>
    <row r="81" spans="1:32" ht="14.1" customHeight="1">
      <c r="A81" s="55"/>
      <c r="AB81" s="55"/>
      <c r="AC81" s="55"/>
      <c r="AD81" s="55"/>
      <c r="AE81" s="55"/>
      <c r="AF81" s="55"/>
    </row>
  </sheetData>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36"/>
  <sheetViews>
    <sheetView showGridLines="0" zoomScale="70" zoomScaleNormal="70" workbookViewId="0">
      <pane ySplit="9" topLeftCell="A10" activePane="bottomLeft" state="frozen"/>
      <selection activeCell="B1" sqref="B1"/>
      <selection pane="bottomLeft" activeCell="I14" sqref="I14"/>
    </sheetView>
  </sheetViews>
  <sheetFormatPr defaultColWidth="9.109375" defaultRowHeight="13.2"/>
  <cols>
    <col min="1" max="1" width="29.6640625" style="60" customWidth="1"/>
    <col min="2" max="2" width="9.109375" style="60" customWidth="1"/>
    <col min="3" max="7" width="9.109375" style="60"/>
    <col min="8" max="8" width="8.21875" style="60" customWidth="1"/>
    <col min="9" max="9" width="11.88671875" style="60" customWidth="1"/>
    <col min="10" max="10" width="9" style="60" customWidth="1"/>
    <col min="11" max="11" width="9.109375" style="61"/>
    <col min="12" max="12" width="8.5546875" style="60" customWidth="1"/>
    <col min="13" max="13" width="9.88671875" style="60" bestFit="1" customWidth="1"/>
    <col min="14" max="14" width="8.21875" style="2" customWidth="1"/>
    <col min="15" max="15" width="9.21875" style="2" customWidth="1"/>
    <col min="16" max="16384" width="9.109375" style="2"/>
  </cols>
  <sheetData>
    <row r="1" spans="1:14" ht="16.2">
      <c r="A1" s="275" t="s">
        <v>20</v>
      </c>
    </row>
    <row r="2" spans="1:14" ht="16.2">
      <c r="A2" s="276"/>
    </row>
    <row r="3" spans="1:14" ht="18.600000000000001">
      <c r="A3" s="269" t="str">
        <f>'2-Kosten per locatie'!A3</f>
        <v>Naam opdrachtgever</v>
      </c>
      <c r="B3" s="46" t="str">
        <f>'2-Kosten per locatie'!B3</f>
        <v>AMOS</v>
      </c>
      <c r="C3" s="62"/>
    </row>
    <row r="4" spans="1:14" ht="18.600000000000001">
      <c r="A4" s="269" t="str">
        <f>'2-Kosten per locatie'!A4</f>
        <v>Calculatie onderdeel</v>
      </c>
      <c r="B4" s="46" t="str">
        <f ca="1">MID(CELL("bestandsnaam",$B$7),SEARCH("]",CELL("bestandsnaam",$B$7),1)+1,256)</f>
        <v>3-Productie normen</v>
      </c>
      <c r="C4" s="46"/>
    </row>
    <row r="5" spans="1:14" ht="18.600000000000001">
      <c r="A5" s="269" t="str">
        <f>'2-Kosten per locatie'!A5</f>
        <v>Gebouw/plaats</v>
      </c>
      <c r="B5" s="46" t="str">
        <f>'2-Kosten per locatie'!B5</f>
        <v>Omgeving Amsterdam</v>
      </c>
      <c r="C5" s="46"/>
    </row>
    <row r="6" spans="1:14" ht="18.600000000000001">
      <c r="A6" s="269" t="str">
        <f>'2-Kosten per locatie'!A6</f>
        <v>Referentie nummer</v>
      </c>
      <c r="B6" s="46" t="str">
        <f>'2-Kosten per locatie'!B6</f>
        <v>AMOS-DK-TN453334</v>
      </c>
      <c r="C6" s="46"/>
      <c r="H6" s="252" t="s">
        <v>155</v>
      </c>
      <c r="I6" s="253"/>
      <c r="J6" s="356" t="e">
        <f>SUM('4-Basis ruimtestaat'!U:U)/SUM('4-Basis ruimtestaat'!O:P)</f>
        <v>#DIV/0!</v>
      </c>
      <c r="K6" s="450" t="s">
        <v>156</v>
      </c>
    </row>
    <row r="7" spans="1:14">
      <c r="A7" s="63"/>
      <c r="B7" s="64"/>
      <c r="C7" s="64"/>
      <c r="D7" s="65"/>
      <c r="E7" s="65"/>
      <c r="F7" s="66"/>
      <c r="G7" s="66"/>
      <c r="H7" s="67"/>
      <c r="I7" s="68"/>
      <c r="J7" s="69"/>
      <c r="L7" s="70"/>
      <c r="M7" s="69"/>
    </row>
    <row r="8" spans="1:14" ht="27.75" customHeight="1">
      <c r="A8" s="270" t="s">
        <v>95</v>
      </c>
      <c r="B8" s="271">
        <v>1</v>
      </c>
      <c r="C8" s="271">
        <v>12</v>
      </c>
      <c r="D8" s="271">
        <v>40</v>
      </c>
      <c r="E8" s="271">
        <v>52</v>
      </c>
      <c r="F8" s="271">
        <v>80</v>
      </c>
      <c r="G8" s="271">
        <v>120</v>
      </c>
      <c r="H8" s="271">
        <v>156</v>
      </c>
      <c r="I8" s="271">
        <v>160</v>
      </c>
      <c r="J8" s="271">
        <v>200</v>
      </c>
      <c r="K8" s="60"/>
      <c r="L8" s="273"/>
      <c r="M8" s="273"/>
    </row>
    <row r="9" spans="1:14" ht="60.6" customHeight="1">
      <c r="A9" s="272" t="s">
        <v>49</v>
      </c>
      <c r="B9" s="496" t="s">
        <v>114</v>
      </c>
      <c r="C9" s="497"/>
      <c r="D9" s="497"/>
      <c r="E9" s="497"/>
      <c r="F9" s="497"/>
      <c r="G9" s="497"/>
      <c r="H9" s="497"/>
      <c r="I9" s="497"/>
      <c r="J9" s="498"/>
      <c r="K9" s="60"/>
      <c r="L9" s="274" t="s">
        <v>157</v>
      </c>
      <c r="M9" s="273"/>
      <c r="N9" s="274" t="s">
        <v>96</v>
      </c>
    </row>
    <row r="10" spans="1:14" ht="16.2">
      <c r="A10" s="71" t="s">
        <v>237</v>
      </c>
      <c r="B10" s="451"/>
      <c r="C10" s="451"/>
      <c r="D10" s="350"/>
      <c r="E10" s="350"/>
      <c r="F10" s="350"/>
      <c r="G10" s="350"/>
      <c r="H10" s="350"/>
      <c r="I10" s="451"/>
      <c r="J10" s="350"/>
      <c r="K10" s="60"/>
      <c r="L10" s="352">
        <f>SUMIF('4-Basis ruimtestaat'!I:I,'3-Productie normen'!A10,'4-Basis ruimtestaat'!K:K)</f>
        <v>3695.4470588235295</v>
      </c>
      <c r="M10" s="273"/>
      <c r="N10" s="72" t="s">
        <v>100</v>
      </c>
    </row>
    <row r="11" spans="1:14" ht="16.2">
      <c r="A11" s="71" t="s">
        <v>238</v>
      </c>
      <c r="B11" s="451"/>
      <c r="C11" s="451"/>
      <c r="D11" s="451"/>
      <c r="E11" s="451"/>
      <c r="F11" s="451"/>
      <c r="G11" s="451"/>
      <c r="H11" s="451"/>
      <c r="I11" s="451"/>
      <c r="J11" s="350"/>
      <c r="K11" s="60"/>
      <c r="L11" s="352">
        <f>SUMIF('4-Basis ruimtestaat'!I:I,'3-Productie normen'!A11,'4-Basis ruimtestaat'!K:K)</f>
        <v>1975.32</v>
      </c>
      <c r="M11" s="273"/>
      <c r="N11" s="72" t="s">
        <v>102</v>
      </c>
    </row>
    <row r="12" spans="1:14" ht="16.2">
      <c r="A12" s="71" t="s">
        <v>239</v>
      </c>
      <c r="B12" s="451"/>
      <c r="C12" s="451"/>
      <c r="D12" s="451"/>
      <c r="E12" s="451"/>
      <c r="F12" s="451"/>
      <c r="G12" s="451"/>
      <c r="H12" s="451"/>
      <c r="I12" s="451"/>
      <c r="J12" s="350"/>
      <c r="K12" s="60"/>
      <c r="L12" s="352">
        <f>SUMIF('4-Basis ruimtestaat'!I:I,'3-Productie normen'!A12,'4-Basis ruimtestaat'!K:K)</f>
        <v>3446.6500000000005</v>
      </c>
      <c r="M12" s="273"/>
      <c r="N12" s="72" t="s">
        <v>101</v>
      </c>
    </row>
    <row r="13" spans="1:14" ht="16.2">
      <c r="A13" s="71" t="s">
        <v>240</v>
      </c>
      <c r="B13" s="350"/>
      <c r="C13" s="451"/>
      <c r="D13" s="350"/>
      <c r="E13" s="451"/>
      <c r="F13" s="350"/>
      <c r="G13" s="350"/>
      <c r="H13" s="451"/>
      <c r="I13" s="451"/>
      <c r="J13" s="350"/>
      <c r="K13" s="60"/>
      <c r="L13" s="352">
        <f>SUMIF('4-Basis ruimtestaat'!I:I,'3-Productie normen'!A13,'4-Basis ruimtestaat'!K:K)</f>
        <v>11498.310000000014</v>
      </c>
      <c r="M13" s="273"/>
      <c r="N13" s="72" t="s">
        <v>1728</v>
      </c>
    </row>
    <row r="14" spans="1:14" ht="16.2">
      <c r="A14" s="73" t="s">
        <v>241</v>
      </c>
      <c r="B14" s="350"/>
      <c r="C14" s="451"/>
      <c r="D14" s="350"/>
      <c r="E14" s="451"/>
      <c r="F14" s="350"/>
      <c r="G14" s="451"/>
      <c r="H14" s="451"/>
      <c r="I14" s="451"/>
      <c r="J14" s="350"/>
      <c r="K14" s="60"/>
      <c r="L14" s="352">
        <f>SUMIF('4-Basis ruimtestaat'!I:I,'3-Productie normen'!A14,'4-Basis ruimtestaat'!K:K)</f>
        <v>8491.9400000000023</v>
      </c>
      <c r="M14" s="273"/>
      <c r="N14" s="72" t="s">
        <v>1728</v>
      </c>
    </row>
    <row r="15" spans="1:14" ht="16.2">
      <c r="A15" s="71" t="s">
        <v>242</v>
      </c>
      <c r="B15" s="451"/>
      <c r="C15" s="451"/>
      <c r="D15" s="451"/>
      <c r="E15" s="451"/>
      <c r="F15" s="451"/>
      <c r="G15" s="350"/>
      <c r="H15" s="451"/>
      <c r="I15" s="451"/>
      <c r="J15" s="350"/>
      <c r="K15" s="60"/>
      <c r="L15" s="352">
        <f>SUMIF('4-Basis ruimtestaat'!I:I,'3-Productie normen'!A15,'4-Basis ruimtestaat'!K:K)</f>
        <v>210.03000000000003</v>
      </c>
      <c r="M15" s="273"/>
      <c r="N15" s="72" t="s">
        <v>101</v>
      </c>
    </row>
    <row r="16" spans="1:14" ht="16.2">
      <c r="A16" s="71" t="s">
        <v>1731</v>
      </c>
      <c r="B16" s="451"/>
      <c r="C16" s="451"/>
      <c r="D16" s="350"/>
      <c r="E16" s="451"/>
      <c r="F16" s="350"/>
      <c r="G16" s="350"/>
      <c r="H16" s="451"/>
      <c r="I16" s="350"/>
      <c r="J16" s="350"/>
      <c r="K16" s="60"/>
      <c r="L16" s="352">
        <f>SUMIF('4-Basis ruimtestaat'!I:I,'3-Productie normen'!A16,'4-Basis ruimtestaat'!K:K)</f>
        <v>2286.9899999999998</v>
      </c>
      <c r="M16" s="273"/>
      <c r="N16" s="72" t="s">
        <v>101</v>
      </c>
    </row>
    <row r="17" spans="1:21" ht="16.2">
      <c r="A17" s="71" t="s">
        <v>244</v>
      </c>
      <c r="B17" s="451"/>
      <c r="C17" s="451"/>
      <c r="D17" s="451"/>
      <c r="E17" s="451"/>
      <c r="F17" s="350"/>
      <c r="G17" s="451"/>
      <c r="H17" s="451"/>
      <c r="I17" s="451"/>
      <c r="J17" s="350"/>
      <c r="K17" s="60"/>
      <c r="L17" s="352">
        <f>SUMIF('4-Basis ruimtestaat'!I:I,'3-Productie normen'!A17,'4-Basis ruimtestaat'!K:K)</f>
        <v>2741.059999999999</v>
      </c>
      <c r="M17" s="273"/>
      <c r="N17" s="72" t="s">
        <v>102</v>
      </c>
    </row>
    <row r="18" spans="1:21" ht="16.2">
      <c r="A18" s="71" t="s">
        <v>245</v>
      </c>
      <c r="B18" s="451"/>
      <c r="C18" s="451"/>
      <c r="D18" s="451"/>
      <c r="E18" s="451"/>
      <c r="F18" s="350"/>
      <c r="G18" s="451"/>
      <c r="H18" s="451"/>
      <c r="I18" s="451"/>
      <c r="J18" s="350"/>
      <c r="K18" s="60"/>
      <c r="L18" s="352">
        <f>SUMIF('4-Basis ruimtestaat'!I:I,'3-Productie normen'!A18,'4-Basis ruimtestaat'!K:K)</f>
        <v>2627.16</v>
      </c>
      <c r="M18" s="273"/>
      <c r="N18" s="72" t="s">
        <v>101</v>
      </c>
    </row>
    <row r="19" spans="1:21" ht="16.2">
      <c r="A19" s="73" t="s">
        <v>246</v>
      </c>
      <c r="B19" s="451"/>
      <c r="C19" s="451"/>
      <c r="D19" s="350"/>
      <c r="E19" s="451"/>
      <c r="F19" s="350"/>
      <c r="G19" s="451"/>
      <c r="H19" s="451"/>
      <c r="I19" s="451"/>
      <c r="J19" s="350"/>
      <c r="K19" s="60"/>
      <c r="L19" s="352">
        <f>SUMIF('4-Basis ruimtestaat'!I:I,'3-Productie normen'!A19,'4-Basis ruimtestaat'!K:K)</f>
        <v>10570.32</v>
      </c>
      <c r="M19" s="273"/>
      <c r="N19" s="72" t="s">
        <v>101</v>
      </c>
    </row>
    <row r="20" spans="1:21" ht="16.2">
      <c r="A20" s="73" t="s">
        <v>88</v>
      </c>
      <c r="B20" s="451"/>
      <c r="C20" s="451"/>
      <c r="D20" s="451"/>
      <c r="E20" s="451"/>
      <c r="F20" s="451"/>
      <c r="G20" s="451"/>
      <c r="H20" s="451"/>
      <c r="I20" s="451"/>
      <c r="J20" s="350"/>
      <c r="K20" s="60"/>
      <c r="L20" s="352">
        <f>SUMIF('4-Basis ruimtestaat'!I:I,'3-Productie normen'!A20,'4-Basis ruimtestaat'!K:K)</f>
        <v>685.79999999999984</v>
      </c>
      <c r="M20" s="273"/>
      <c r="N20" s="72" t="s">
        <v>101</v>
      </c>
    </row>
    <row r="21" spans="1:21" ht="16.2">
      <c r="A21" s="52" t="s">
        <v>247</v>
      </c>
      <c r="B21" s="451"/>
      <c r="C21" s="451"/>
      <c r="D21" s="451"/>
      <c r="E21" s="451"/>
      <c r="F21" s="451"/>
      <c r="G21" s="451"/>
      <c r="H21" s="451"/>
      <c r="I21" s="451"/>
      <c r="J21" s="451"/>
      <c r="K21" s="60"/>
      <c r="L21" s="352">
        <f>SUMIF('4-Basis ruimtestaat'!I:I,'3-Productie normen'!A21,'4-Basis ruimtestaat'!K:K)</f>
        <v>6874.23</v>
      </c>
      <c r="M21" s="273"/>
      <c r="N21" s="72" t="s">
        <v>197</v>
      </c>
    </row>
    <row r="22" spans="1:21" ht="16.2">
      <c r="A22" s="73"/>
      <c r="B22" s="451"/>
      <c r="C22" s="451"/>
      <c r="D22" s="451"/>
      <c r="E22" s="451"/>
      <c r="F22" s="451"/>
      <c r="G22" s="451"/>
      <c r="H22" s="451"/>
      <c r="I22" s="451"/>
      <c r="J22" s="451"/>
      <c r="K22" s="60"/>
      <c r="L22" s="352">
        <f>SUMIF('4-Basis ruimtestaat'!I:I,'3-Productie normen'!A22,'4-Basis ruimtestaat'!K:K)</f>
        <v>0</v>
      </c>
      <c r="M22" s="273"/>
      <c r="N22" s="72"/>
      <c r="Q22" s="351"/>
      <c r="R22" s="351"/>
      <c r="S22" s="351"/>
      <c r="T22" s="351"/>
    </row>
    <row r="23" spans="1:21" ht="16.2">
      <c r="A23" s="74" t="s">
        <v>8</v>
      </c>
      <c r="B23" s="353"/>
      <c r="C23" s="353"/>
      <c r="D23" s="353"/>
      <c r="E23" s="353"/>
      <c r="F23" s="353"/>
      <c r="G23" s="353"/>
      <c r="H23" s="354"/>
      <c r="I23" s="354"/>
      <c r="J23" s="354"/>
      <c r="K23" s="60"/>
      <c r="L23" s="355">
        <f>SUM(L10:L22)</f>
        <v>55103.257058823554</v>
      </c>
      <c r="M23" s="273"/>
      <c r="N23" s="76"/>
    </row>
    <row r="24" spans="1:21">
      <c r="K24" s="60"/>
      <c r="M24" s="69"/>
      <c r="R24" s="60"/>
      <c r="S24" s="60"/>
      <c r="T24" s="60"/>
      <c r="U24" s="60"/>
    </row>
    <row r="25" spans="1:21" ht="16.2">
      <c r="A25" s="277" t="s">
        <v>154</v>
      </c>
      <c r="B25" s="278">
        <v>2</v>
      </c>
      <c r="C25" s="278">
        <v>3</v>
      </c>
      <c r="D25" s="278">
        <v>4</v>
      </c>
      <c r="E25" s="278">
        <v>5</v>
      </c>
      <c r="F25" s="278">
        <v>6</v>
      </c>
      <c r="G25" s="278">
        <v>7</v>
      </c>
      <c r="H25" s="278">
        <v>8</v>
      </c>
      <c r="I25" s="278">
        <v>9</v>
      </c>
      <c r="J25" s="278">
        <v>10</v>
      </c>
      <c r="K25" s="278">
        <v>11</v>
      </c>
    </row>
    <row r="27" spans="1:21">
      <c r="A27" s="254" t="s">
        <v>169</v>
      </c>
      <c r="B27" s="254" t="s">
        <v>97</v>
      </c>
      <c r="C27" s="255" t="s">
        <v>152</v>
      </c>
    </row>
    <row r="28" spans="1:21">
      <c r="A28" s="77" t="s">
        <v>1745</v>
      </c>
      <c r="B28" s="78">
        <v>1</v>
      </c>
      <c r="C28" s="279">
        <v>2</v>
      </c>
    </row>
    <row r="29" spans="1:21">
      <c r="A29" s="77" t="s">
        <v>170</v>
      </c>
      <c r="B29" s="78">
        <v>12</v>
      </c>
      <c r="C29" s="279">
        <v>3</v>
      </c>
    </row>
    <row r="30" spans="1:21">
      <c r="A30" s="92" t="s">
        <v>1713</v>
      </c>
      <c r="B30" s="438">
        <v>40</v>
      </c>
      <c r="C30" s="439">
        <v>4</v>
      </c>
    </row>
    <row r="31" spans="1:21">
      <c r="A31" s="77" t="s">
        <v>171</v>
      </c>
      <c r="B31" s="78">
        <v>52</v>
      </c>
      <c r="C31" s="279">
        <v>5</v>
      </c>
    </row>
    <row r="32" spans="1:21">
      <c r="A32" s="77" t="s">
        <v>1711</v>
      </c>
      <c r="B32" s="78">
        <v>80</v>
      </c>
      <c r="C32" s="279">
        <v>6</v>
      </c>
    </row>
    <row r="33" spans="1:3">
      <c r="A33" s="92" t="s">
        <v>1712</v>
      </c>
      <c r="B33" s="438">
        <v>120</v>
      </c>
      <c r="C33" s="439">
        <v>7</v>
      </c>
    </row>
    <row r="34" spans="1:3">
      <c r="A34" s="92" t="s">
        <v>1732</v>
      </c>
      <c r="B34" s="438">
        <v>156</v>
      </c>
      <c r="C34" s="439">
        <v>8</v>
      </c>
    </row>
    <row r="35" spans="1:3">
      <c r="A35" s="77" t="s">
        <v>1710</v>
      </c>
      <c r="B35" s="79">
        <v>160</v>
      </c>
      <c r="C35" s="279">
        <v>9</v>
      </c>
    </row>
    <row r="36" spans="1:3">
      <c r="A36" s="77" t="s">
        <v>1744</v>
      </c>
      <c r="B36" s="79">
        <v>200</v>
      </c>
      <c r="C36" s="279">
        <v>10</v>
      </c>
    </row>
  </sheetData>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2100"/>
  <sheetViews>
    <sheetView showGridLines="0" showZeros="0" zoomScale="55" zoomScaleNormal="55" zoomScalePageLayoutView="75" workbookViewId="0">
      <pane xSplit="1" ySplit="9" topLeftCell="B58" activePane="bottomRight" state="frozen"/>
      <selection activeCell="B1" sqref="B1"/>
      <selection pane="topRight" activeCell="B1" sqref="B1"/>
      <selection pane="bottomLeft" activeCell="B1" sqref="B1"/>
      <selection pane="bottomRight" activeCell="R10" sqref="R10"/>
    </sheetView>
  </sheetViews>
  <sheetFormatPr defaultColWidth="8.6640625" defaultRowHeight="14.1" customHeight="1"/>
  <cols>
    <col min="1" max="1" width="6.44140625" style="60" customWidth="1"/>
    <col min="2" max="2" width="27.5546875" style="60" customWidth="1"/>
    <col min="3" max="3" width="41.44140625" style="60" customWidth="1"/>
    <col min="4" max="4" width="24.44140625" style="60" customWidth="1"/>
    <col min="5" max="5" width="15.109375" style="60" customWidth="1"/>
    <col min="6" max="6" width="14.88671875" style="90" customWidth="1"/>
    <col min="7" max="7" width="20.21875" style="360" bestFit="1" customWidth="1"/>
    <col min="8" max="8" width="23.44140625" style="60" customWidth="1"/>
    <col min="9" max="9" width="32" style="60" bestFit="1" customWidth="1"/>
    <col min="10" max="10" width="15.6640625" style="60" customWidth="1"/>
    <col min="11" max="11" width="8" style="60" bestFit="1" customWidth="1"/>
    <col min="12" max="12" width="11.88671875" style="80" customWidth="1"/>
    <col min="13" max="13" width="9.109375" style="102" customWidth="1"/>
    <col min="14" max="14" width="9.109375" style="102" hidden="1" customWidth="1"/>
    <col min="15" max="15" width="12.44140625" style="60" customWidth="1"/>
    <col min="16" max="16" width="12.5546875" style="60" hidden="1" customWidth="1"/>
    <col min="17" max="17" width="19.44140625" style="60" customWidth="1"/>
    <col min="18" max="18" width="9.33203125" style="60" customWidth="1"/>
    <col min="19" max="19" width="35.109375" style="60" customWidth="1"/>
    <col min="20" max="20" width="3" style="60" customWidth="1"/>
    <col min="21" max="21" width="11.109375" style="60" customWidth="1"/>
    <col min="22" max="22" width="15.5546875" style="2" bestFit="1" customWidth="1"/>
    <col min="23" max="16384" width="8.6640625" style="2"/>
  </cols>
  <sheetData>
    <row r="1" spans="1:21" ht="16.2">
      <c r="A1" s="60">
        <v>1</v>
      </c>
      <c r="B1" s="275" t="s">
        <v>20</v>
      </c>
      <c r="M1" s="60"/>
      <c r="N1" s="61"/>
    </row>
    <row r="2" spans="1:21" ht="14.1" customHeight="1">
      <c r="A2" s="81">
        <v>2</v>
      </c>
      <c r="B2" s="280"/>
      <c r="C2" s="82"/>
      <c r="D2" s="82"/>
      <c r="E2" s="82"/>
      <c r="F2" s="83"/>
      <c r="G2" s="361"/>
      <c r="H2" s="84"/>
      <c r="I2" s="84"/>
      <c r="J2" s="85"/>
      <c r="K2" s="86"/>
      <c r="L2" s="87"/>
      <c r="M2" s="88"/>
      <c r="N2" s="88"/>
      <c r="O2" s="85"/>
      <c r="P2" s="85"/>
      <c r="Q2" s="89"/>
      <c r="R2" s="84"/>
      <c r="S2" s="84"/>
    </row>
    <row r="3" spans="1:21" ht="14.1" customHeight="1">
      <c r="A3" s="81">
        <v>3</v>
      </c>
      <c r="B3" s="269" t="str">
        <f>'2-Kosten per locatie'!A3</f>
        <v>Naam opdrachtgever</v>
      </c>
      <c r="C3" s="46" t="str">
        <f>'2-Kosten per locatie'!B3</f>
        <v>AMOS</v>
      </c>
      <c r="D3" s="46"/>
      <c r="E3" s="46"/>
      <c r="G3" s="362"/>
      <c r="J3" s="85"/>
      <c r="K3" s="86"/>
      <c r="L3" s="87"/>
      <c r="M3" s="88"/>
      <c r="N3" s="88"/>
      <c r="O3" s="85"/>
      <c r="P3" s="85"/>
      <c r="Q3" s="89"/>
      <c r="R3" s="84"/>
      <c r="S3" s="84"/>
    </row>
    <row r="4" spans="1:21" ht="14.1" customHeight="1">
      <c r="A4" s="81">
        <v>4</v>
      </c>
      <c r="B4" s="269" t="str">
        <f>'2-Kosten per locatie'!A4</f>
        <v>Calculatie onderdeel</v>
      </c>
      <c r="C4" s="46" t="str">
        <f ca="1">MID(CELL("bestandsnaam",$F$9),SEARCH("]",CELL("bestandsnaam",$F$9),1)+1,256)</f>
        <v>4-Basis ruimtestaat</v>
      </c>
      <c r="D4" s="46"/>
      <c r="E4" s="46"/>
      <c r="G4" s="363"/>
      <c r="J4" s="85"/>
      <c r="K4" s="86"/>
      <c r="L4" s="87"/>
      <c r="M4" s="88"/>
      <c r="N4" s="88"/>
      <c r="O4" s="85"/>
      <c r="P4" s="85"/>
      <c r="Q4" s="89"/>
      <c r="R4" s="84"/>
      <c r="S4" s="84"/>
    </row>
    <row r="5" spans="1:21" ht="13.2" customHeight="1">
      <c r="A5" s="81">
        <v>5</v>
      </c>
      <c r="B5" s="269" t="str">
        <f>'2-Kosten per locatie'!A5</f>
        <v>Gebouw/plaats</v>
      </c>
      <c r="C5" s="46" t="str">
        <f>'2-Kosten per locatie'!B5</f>
        <v>Omgeving Amsterdam</v>
      </c>
      <c r="D5" s="46"/>
      <c r="E5" s="46"/>
      <c r="G5" s="362"/>
      <c r="J5" s="85"/>
      <c r="K5" s="86"/>
      <c r="L5" s="87"/>
      <c r="M5" s="88"/>
      <c r="N5" s="88"/>
      <c r="O5" s="85"/>
      <c r="P5" s="85"/>
      <c r="Q5" s="89"/>
      <c r="R5" s="84"/>
      <c r="S5" s="84"/>
    </row>
    <row r="6" spans="1:21" ht="14.1" customHeight="1">
      <c r="A6" s="81">
        <v>6</v>
      </c>
      <c r="B6" s="269" t="str">
        <f>'2-Kosten per locatie'!A6</f>
        <v>Referentie nummer</v>
      </c>
      <c r="C6" s="46" t="str">
        <f>'2-Kosten per locatie'!B6</f>
        <v>AMOS-DK-TN453334</v>
      </c>
      <c r="D6" s="46"/>
      <c r="E6" s="46"/>
      <c r="G6" s="362"/>
      <c r="J6" s="85"/>
      <c r="K6" s="86"/>
      <c r="L6" s="87"/>
      <c r="M6" s="88"/>
      <c r="N6" s="88"/>
      <c r="O6" s="85"/>
      <c r="P6" s="85"/>
      <c r="Q6" s="89"/>
      <c r="R6" s="84"/>
      <c r="S6" s="84"/>
    </row>
    <row r="7" spans="1:21" ht="12.75" customHeight="1">
      <c r="A7" s="81">
        <v>7</v>
      </c>
      <c r="B7" s="269" t="str">
        <f>'2-Kosten per locatie'!A7</f>
        <v>Naam dienstverlener</v>
      </c>
      <c r="C7" s="46" t="str">
        <f>'2-Kosten per locatie'!B7</f>
        <v>Voorcalculatie</v>
      </c>
      <c r="D7" s="46"/>
      <c r="E7" s="46"/>
      <c r="G7" s="362"/>
      <c r="J7" s="85"/>
      <c r="K7" s="86"/>
      <c r="L7" s="87"/>
      <c r="M7" s="88"/>
      <c r="N7" s="88"/>
      <c r="O7" s="85"/>
      <c r="P7" s="85"/>
      <c r="Q7" s="89"/>
      <c r="R7" s="84"/>
      <c r="S7" s="84"/>
    </row>
    <row r="8" spans="1:21" ht="14.1" customHeight="1">
      <c r="A8" s="81">
        <v>8</v>
      </c>
      <c r="B8" s="84"/>
      <c r="C8" s="84"/>
      <c r="D8" s="84"/>
      <c r="E8" s="84"/>
      <c r="F8" s="83"/>
      <c r="G8" s="361"/>
      <c r="H8" s="84"/>
      <c r="I8" s="84"/>
      <c r="J8" s="85"/>
      <c r="K8" s="86"/>
      <c r="L8" s="87"/>
      <c r="M8" s="88"/>
      <c r="N8" s="88"/>
      <c r="O8" s="85"/>
      <c r="P8" s="85"/>
      <c r="Q8" s="85"/>
      <c r="R8" s="85"/>
      <c r="S8" s="84"/>
    </row>
    <row r="9" spans="1:21" ht="55.8" customHeight="1">
      <c r="A9" s="81">
        <v>9</v>
      </c>
      <c r="B9" s="281" t="s">
        <v>73</v>
      </c>
      <c r="C9" s="281" t="s">
        <v>94</v>
      </c>
      <c r="D9" s="459" t="s">
        <v>1734</v>
      </c>
      <c r="E9" s="459" t="s">
        <v>1740</v>
      </c>
      <c r="F9" s="448" t="s">
        <v>74</v>
      </c>
      <c r="G9" s="281" t="s">
        <v>79</v>
      </c>
      <c r="H9" s="281" t="s">
        <v>80</v>
      </c>
      <c r="I9" s="281" t="s">
        <v>81</v>
      </c>
      <c r="J9" s="282" t="s">
        <v>82</v>
      </c>
      <c r="K9" s="283" t="s">
        <v>83</v>
      </c>
      <c r="L9" s="284" t="s">
        <v>184</v>
      </c>
      <c r="M9" s="285" t="s">
        <v>151</v>
      </c>
      <c r="N9" s="285" t="s">
        <v>150</v>
      </c>
      <c r="O9" s="284" t="s">
        <v>84</v>
      </c>
      <c r="P9" s="284" t="s">
        <v>153</v>
      </c>
      <c r="Q9" s="284" t="s">
        <v>98</v>
      </c>
      <c r="R9" s="286" t="s">
        <v>85</v>
      </c>
      <c r="S9" s="287" t="s">
        <v>162</v>
      </c>
      <c r="T9" s="288"/>
      <c r="U9" s="286" t="s">
        <v>86</v>
      </c>
    </row>
    <row r="10" spans="1:21" s="14" customFormat="1" ht="14.1" customHeight="1">
      <c r="A10" s="81">
        <v>10</v>
      </c>
      <c r="B10" s="52" t="s">
        <v>208</v>
      </c>
      <c r="C10" s="52" t="s">
        <v>248</v>
      </c>
      <c r="D10" s="52"/>
      <c r="E10" s="52"/>
      <c r="F10" s="91" t="s">
        <v>249</v>
      </c>
      <c r="G10" s="364" t="s">
        <v>250</v>
      </c>
      <c r="H10" s="52" t="s">
        <v>251</v>
      </c>
      <c r="I10" s="52" t="s">
        <v>246</v>
      </c>
      <c r="J10" s="92" t="s">
        <v>252</v>
      </c>
      <c r="K10" s="369">
        <v>18.25</v>
      </c>
      <c r="L10" s="370">
        <f t="shared" ref="L10:L73" si="0">SUM(M10:N10)</f>
        <v>200</v>
      </c>
      <c r="M10" s="435">
        <v>200</v>
      </c>
      <c r="N10" s="435"/>
      <c r="O10" s="371" t="e">
        <f t="shared" ref="O10:O73" si="1">IF(M10="nio",0,IF(M10&gt;0,M10*K10/Q10,0))</f>
        <v>#DIV/0!</v>
      </c>
      <c r="P10" s="371">
        <f>IF(N10&gt;0,N10*K10/#REF!,0)</f>
        <v>0</v>
      </c>
      <c r="Q10" s="372" t="e">
        <f>IF(M10="nio",0,IF(M10&gt;0,VLOOKUP(I10,'3-Productie normen'!A:K,VLOOKUP(M10,'3-Productie normen'!$B$28:$C$36,2,FALSE),FALSE)))/VLOOKUP(B10,'2-Kosten per locatie'!$A$11:$C$41,3,FALSE)</f>
        <v>#DIV/0!</v>
      </c>
      <c r="R10" s="93" t="str">
        <f>VLOOKUP(I10,'3-Productie normen'!A:O,14,FALSE)</f>
        <v>V</v>
      </c>
      <c r="S10" s="93"/>
      <c r="T10" s="60"/>
      <c r="U10" s="375">
        <f t="shared" ref="U10:U73" si="2">L10*K10</f>
        <v>3650</v>
      </c>
    </row>
    <row r="11" spans="1:21" ht="14.1" customHeight="1">
      <c r="A11" s="81">
        <v>11</v>
      </c>
      <c r="B11" s="52" t="s">
        <v>208</v>
      </c>
      <c r="C11" s="52" t="s">
        <v>248</v>
      </c>
      <c r="D11" s="52"/>
      <c r="E11" s="52"/>
      <c r="F11" s="91" t="s">
        <v>249</v>
      </c>
      <c r="G11" s="364" t="s">
        <v>253</v>
      </c>
      <c r="H11" s="52" t="s">
        <v>254</v>
      </c>
      <c r="I11" s="52" t="s">
        <v>246</v>
      </c>
      <c r="J11" s="92" t="s">
        <v>255</v>
      </c>
      <c r="K11" s="369">
        <v>12.1</v>
      </c>
      <c r="L11" s="370">
        <f t="shared" si="0"/>
        <v>200</v>
      </c>
      <c r="M11" s="435">
        <v>200</v>
      </c>
      <c r="N11" s="435"/>
      <c r="O11" s="371" t="e">
        <f t="shared" si="1"/>
        <v>#DIV/0!</v>
      </c>
      <c r="P11" s="371">
        <f>IF(N11&gt;0,N11*K11/#REF!,0)</f>
        <v>0</v>
      </c>
      <c r="Q11" s="372" t="e">
        <f>IF(M11="nio",0,IF(M11&gt;0,VLOOKUP(I11,'3-Productie normen'!A:K,VLOOKUP(M11,'3-Productie normen'!$B$28:$C$36,2,FALSE),FALSE)))/VLOOKUP(B11,'2-Kosten per locatie'!$A$11:$C$41,3,FALSE)</f>
        <v>#DIV/0!</v>
      </c>
      <c r="R11" s="93" t="str">
        <f>VLOOKUP(I11,'3-Productie normen'!A:O,14,FALSE)</f>
        <v>V</v>
      </c>
      <c r="S11" s="93"/>
      <c r="U11" s="375">
        <f t="shared" si="2"/>
        <v>2420</v>
      </c>
    </row>
    <row r="12" spans="1:21" ht="14.1" customHeight="1">
      <c r="A12" s="81">
        <v>12</v>
      </c>
      <c r="B12" s="52" t="s">
        <v>208</v>
      </c>
      <c r="C12" s="52" t="s">
        <v>248</v>
      </c>
      <c r="D12" s="52"/>
      <c r="E12" s="52"/>
      <c r="F12" s="91" t="s">
        <v>249</v>
      </c>
      <c r="G12" s="364" t="s">
        <v>256</v>
      </c>
      <c r="H12" s="52" t="s">
        <v>257</v>
      </c>
      <c r="I12" s="52" t="s">
        <v>247</v>
      </c>
      <c r="J12" s="92" t="s">
        <v>255</v>
      </c>
      <c r="K12" s="369">
        <v>2.95</v>
      </c>
      <c r="L12" s="370">
        <f t="shared" si="0"/>
        <v>0</v>
      </c>
      <c r="M12" s="435" t="s">
        <v>258</v>
      </c>
      <c r="N12" s="435"/>
      <c r="O12" s="371">
        <f t="shared" si="1"/>
        <v>0</v>
      </c>
      <c r="P12" s="371">
        <f>IF(N12&gt;0,N12*K12/#REF!,0)</f>
        <v>0</v>
      </c>
      <c r="Q12" s="372" t="e">
        <f>IF(M12="nio",0,IF(M12&gt;0,VLOOKUP(I12,'3-Productie normen'!A:K,VLOOKUP(M12,'3-Productie normen'!$B$28:$C$36,2,FALSE),FALSE)))/VLOOKUP(B12,'2-Kosten per locatie'!$A$11:$C$41,3,FALSE)</f>
        <v>#DIV/0!</v>
      </c>
      <c r="R12" s="93" t="str">
        <f>VLOOKUP(I12,'3-Productie normen'!A:O,14,FALSE)</f>
        <v>nvt</v>
      </c>
      <c r="S12" s="93"/>
      <c r="U12" s="375">
        <f t="shared" si="2"/>
        <v>0</v>
      </c>
    </row>
    <row r="13" spans="1:21" ht="14.1" customHeight="1">
      <c r="A13" s="81">
        <v>13</v>
      </c>
      <c r="B13" s="52" t="s">
        <v>208</v>
      </c>
      <c r="C13" s="52" t="s">
        <v>248</v>
      </c>
      <c r="D13" s="52"/>
      <c r="E13" s="52"/>
      <c r="F13" s="91" t="s">
        <v>249</v>
      </c>
      <c r="G13" s="364" t="s">
        <v>259</v>
      </c>
      <c r="H13" s="92" t="s">
        <v>257</v>
      </c>
      <c r="I13" s="52" t="s">
        <v>247</v>
      </c>
      <c r="J13" s="92" t="s">
        <v>255</v>
      </c>
      <c r="K13" s="369">
        <v>55.85</v>
      </c>
      <c r="L13" s="370">
        <f t="shared" si="0"/>
        <v>0</v>
      </c>
      <c r="M13" s="435" t="s">
        <v>258</v>
      </c>
      <c r="N13" s="435"/>
      <c r="O13" s="371">
        <f t="shared" si="1"/>
        <v>0</v>
      </c>
      <c r="P13" s="371">
        <f>IF(N13&gt;0,N13*K13/#REF!,0)</f>
        <v>0</v>
      </c>
      <c r="Q13" s="372" t="e">
        <f>IF(M13="nio",0,IF(M13&gt;0,VLOOKUP(I13,'3-Productie normen'!A:K,VLOOKUP(M13,'3-Productie normen'!$B$28:$C$36,2,FALSE),FALSE)))/VLOOKUP(B13,'2-Kosten per locatie'!$A$11:$C$41,3,FALSE)</f>
        <v>#DIV/0!</v>
      </c>
      <c r="R13" s="93" t="str">
        <f>VLOOKUP(I13,'3-Productie normen'!A:O,14,FALSE)</f>
        <v>nvt</v>
      </c>
      <c r="S13" s="93"/>
      <c r="U13" s="375">
        <f t="shared" si="2"/>
        <v>0</v>
      </c>
    </row>
    <row r="14" spans="1:21" ht="14.1" customHeight="1">
      <c r="A14" s="81">
        <v>14</v>
      </c>
      <c r="B14" s="52" t="s">
        <v>208</v>
      </c>
      <c r="C14" s="52" t="s">
        <v>248</v>
      </c>
      <c r="D14" s="52"/>
      <c r="E14" s="52"/>
      <c r="F14" s="91" t="s">
        <v>249</v>
      </c>
      <c r="G14" s="365" t="s">
        <v>260</v>
      </c>
      <c r="H14" s="94" t="s">
        <v>254</v>
      </c>
      <c r="I14" s="71" t="s">
        <v>246</v>
      </c>
      <c r="J14" s="92" t="s">
        <v>255</v>
      </c>
      <c r="K14" s="369">
        <v>4.2</v>
      </c>
      <c r="L14" s="370">
        <f t="shared" si="0"/>
        <v>200</v>
      </c>
      <c r="M14" s="435">
        <v>200</v>
      </c>
      <c r="N14" s="435"/>
      <c r="O14" s="371" t="e">
        <f t="shared" si="1"/>
        <v>#DIV/0!</v>
      </c>
      <c r="P14" s="371">
        <f>IF(N14&gt;0,N14*K14/#REF!,0)</f>
        <v>0</v>
      </c>
      <c r="Q14" s="372" t="e">
        <f>IF(M14="nio",0,IF(M14&gt;0,VLOOKUP(I14,'3-Productie normen'!A:K,VLOOKUP(M14,'3-Productie normen'!$B$28:$C$36,2,FALSE),FALSE)))/VLOOKUP(B14,'2-Kosten per locatie'!$A$11:$C$41,3,FALSE)</f>
        <v>#DIV/0!</v>
      </c>
      <c r="R14" s="93" t="str">
        <f>VLOOKUP(I14,'3-Productie normen'!A:O,14,FALSE)</f>
        <v>V</v>
      </c>
      <c r="S14" s="93"/>
      <c r="U14" s="375">
        <f t="shared" si="2"/>
        <v>840</v>
      </c>
    </row>
    <row r="15" spans="1:21" ht="14.1" customHeight="1">
      <c r="A15" s="81">
        <v>15</v>
      </c>
      <c r="B15" s="52" t="s">
        <v>208</v>
      </c>
      <c r="C15" s="52" t="s">
        <v>248</v>
      </c>
      <c r="D15" s="52"/>
      <c r="E15" s="52"/>
      <c r="F15" s="91" t="s">
        <v>249</v>
      </c>
      <c r="G15" s="364" t="s">
        <v>261</v>
      </c>
      <c r="H15" s="52" t="s">
        <v>262</v>
      </c>
      <c r="I15" s="52" t="s">
        <v>244</v>
      </c>
      <c r="J15" s="92" t="s">
        <v>263</v>
      </c>
      <c r="K15" s="369">
        <v>4.4000000000000004</v>
      </c>
      <c r="L15" s="370">
        <f t="shared" si="0"/>
        <v>200</v>
      </c>
      <c r="M15" s="435">
        <v>200</v>
      </c>
      <c r="N15" s="435">
        <v>0</v>
      </c>
      <c r="O15" s="371" t="e">
        <f t="shared" si="1"/>
        <v>#DIV/0!</v>
      </c>
      <c r="P15" s="371">
        <f>IF(N15&gt;0,N15*K15/#REF!,0)</f>
        <v>0</v>
      </c>
      <c r="Q15" s="372" t="e">
        <f>IF(M15="nio",0,IF(M15&gt;0,VLOOKUP(I15,'3-Productie normen'!A:K,VLOOKUP(M15,'3-Productie normen'!$B$28:$C$36,2,FALSE),FALSE)))/VLOOKUP(B15,'2-Kosten per locatie'!$A$11:$C$41,3,FALSE)</f>
        <v>#DIV/0!</v>
      </c>
      <c r="R15" s="93" t="str">
        <f>VLOOKUP(I15,'3-Productie normen'!A:O,14,FALSE)</f>
        <v>S</v>
      </c>
      <c r="S15" s="93"/>
      <c r="U15" s="375">
        <f t="shared" si="2"/>
        <v>880.00000000000011</v>
      </c>
    </row>
    <row r="16" spans="1:21" ht="14.1" customHeight="1">
      <c r="A16" s="81">
        <v>16</v>
      </c>
      <c r="B16" s="52" t="s">
        <v>208</v>
      </c>
      <c r="C16" s="52" t="s">
        <v>248</v>
      </c>
      <c r="D16" s="52"/>
      <c r="E16" s="52"/>
      <c r="F16" s="91" t="s">
        <v>249</v>
      </c>
      <c r="G16" s="364" t="s">
        <v>264</v>
      </c>
      <c r="H16" s="52" t="s">
        <v>265</v>
      </c>
      <c r="I16" s="52" t="s">
        <v>237</v>
      </c>
      <c r="J16" s="92" t="s">
        <v>255</v>
      </c>
      <c r="K16" s="369">
        <v>13.8</v>
      </c>
      <c r="L16" s="370">
        <f t="shared" si="0"/>
        <v>200</v>
      </c>
      <c r="M16" s="435">
        <v>200</v>
      </c>
      <c r="N16" s="435">
        <v>0</v>
      </c>
      <c r="O16" s="371" t="e">
        <f t="shared" si="1"/>
        <v>#DIV/0!</v>
      </c>
      <c r="P16" s="371">
        <f>IF(N16&gt;0,N16*K16/#REF!,0)</f>
        <v>0</v>
      </c>
      <c r="Q16" s="372" t="e">
        <f>IF(M16="nio",0,IF(M16&gt;0,VLOOKUP(I16,'3-Productie normen'!A:K,VLOOKUP(M16,'3-Productie normen'!$B$28:$C$36,2,FALSE),FALSE)))/VLOOKUP(B16,'2-Kosten per locatie'!$A$11:$C$41,3,FALSE)</f>
        <v>#DIV/0!</v>
      </c>
      <c r="R16" s="93" t="str">
        <f>VLOOKUP(I16,'3-Productie normen'!A:O,14,FALSE)</f>
        <v>B</v>
      </c>
      <c r="S16" s="93"/>
      <c r="U16" s="375">
        <f t="shared" si="2"/>
        <v>2760</v>
      </c>
    </row>
    <row r="17" spans="1:21" ht="14.1" customHeight="1">
      <c r="A17" s="81">
        <v>17</v>
      </c>
      <c r="B17" s="52" t="s">
        <v>208</v>
      </c>
      <c r="C17" s="52" t="s">
        <v>248</v>
      </c>
      <c r="D17" s="52"/>
      <c r="E17" s="52"/>
      <c r="F17" s="91" t="s">
        <v>249</v>
      </c>
      <c r="G17" s="364" t="s">
        <v>266</v>
      </c>
      <c r="H17" s="52" t="s">
        <v>267</v>
      </c>
      <c r="I17" s="52" t="s">
        <v>237</v>
      </c>
      <c r="J17" s="92" t="s">
        <v>255</v>
      </c>
      <c r="K17" s="369">
        <v>29.75</v>
      </c>
      <c r="L17" s="370">
        <f t="shared" si="0"/>
        <v>80</v>
      </c>
      <c r="M17" s="435">
        <v>80</v>
      </c>
      <c r="N17" s="435">
        <v>0</v>
      </c>
      <c r="O17" s="371" t="e">
        <f t="shared" si="1"/>
        <v>#DIV/0!</v>
      </c>
      <c r="P17" s="371">
        <f>IF(N17&gt;0,N17*K17/#REF!,0)</f>
        <v>0</v>
      </c>
      <c r="Q17" s="372" t="e">
        <f>IF(M17="nio",0,IF(M17&gt;0,VLOOKUP(I17,'3-Productie normen'!A:K,VLOOKUP(M17,'3-Productie normen'!$B$28:$C$36,2,FALSE),FALSE)))/VLOOKUP(B17,'2-Kosten per locatie'!$A$11:$C$41,3,FALSE)</f>
        <v>#DIV/0!</v>
      </c>
      <c r="R17" s="93" t="str">
        <f>VLOOKUP(I17,'3-Productie normen'!A:O,14,FALSE)</f>
        <v>B</v>
      </c>
      <c r="S17" s="93"/>
      <c r="U17" s="375">
        <f t="shared" si="2"/>
        <v>2380</v>
      </c>
    </row>
    <row r="18" spans="1:21" ht="14.1" customHeight="1">
      <c r="A18" s="81">
        <v>18</v>
      </c>
      <c r="B18" s="52" t="s">
        <v>208</v>
      </c>
      <c r="C18" s="52" t="s">
        <v>248</v>
      </c>
      <c r="D18" s="52"/>
      <c r="E18" s="52"/>
      <c r="F18" s="91" t="s">
        <v>249</v>
      </c>
      <c r="G18" s="364" t="s">
        <v>268</v>
      </c>
      <c r="H18" s="92" t="s">
        <v>254</v>
      </c>
      <c r="I18" s="92" t="s">
        <v>246</v>
      </c>
      <c r="J18" s="92" t="s">
        <v>255</v>
      </c>
      <c r="K18" s="369">
        <v>2.1</v>
      </c>
      <c r="L18" s="370">
        <f t="shared" si="0"/>
        <v>200</v>
      </c>
      <c r="M18" s="435">
        <v>200</v>
      </c>
      <c r="N18" s="435">
        <v>0</v>
      </c>
      <c r="O18" s="371" t="e">
        <f t="shared" si="1"/>
        <v>#DIV/0!</v>
      </c>
      <c r="P18" s="371">
        <f>IF(N18&gt;0,N18*K18/#REF!,0)</f>
        <v>0</v>
      </c>
      <c r="Q18" s="372" t="e">
        <f>IF(M18="nio",0,IF(M18&gt;0,VLOOKUP(I18,'3-Productie normen'!A:K,VLOOKUP(M18,'3-Productie normen'!$B$28:$C$36,2,FALSE),FALSE)))/VLOOKUP(B18,'2-Kosten per locatie'!$A$11:$C$41,3,FALSE)</f>
        <v>#DIV/0!</v>
      </c>
      <c r="R18" s="93" t="str">
        <f>VLOOKUP(I18,'3-Productie normen'!A:O,14,FALSE)</f>
        <v>V</v>
      </c>
      <c r="S18" s="93"/>
      <c r="U18" s="375">
        <f t="shared" si="2"/>
        <v>420</v>
      </c>
    </row>
    <row r="19" spans="1:21" ht="14.1" customHeight="1">
      <c r="A19" s="81">
        <v>19</v>
      </c>
      <c r="B19" s="52" t="s">
        <v>208</v>
      </c>
      <c r="C19" s="52" t="s">
        <v>248</v>
      </c>
      <c r="D19" s="52"/>
      <c r="E19" s="52"/>
      <c r="F19" s="91" t="s">
        <v>249</v>
      </c>
      <c r="G19" s="365" t="s">
        <v>269</v>
      </c>
      <c r="H19" s="94" t="s">
        <v>270</v>
      </c>
      <c r="I19" s="52" t="s">
        <v>247</v>
      </c>
      <c r="J19" s="92" t="s">
        <v>255</v>
      </c>
      <c r="K19" s="369">
        <v>9.1</v>
      </c>
      <c r="L19" s="370">
        <f t="shared" si="0"/>
        <v>0</v>
      </c>
      <c r="M19" s="435" t="s">
        <v>258</v>
      </c>
      <c r="N19" s="435">
        <v>0</v>
      </c>
      <c r="O19" s="371">
        <f t="shared" si="1"/>
        <v>0</v>
      </c>
      <c r="P19" s="371">
        <f>IF(N19&gt;0,N19*K19/#REF!,0)</f>
        <v>0</v>
      </c>
      <c r="Q19" s="372" t="e">
        <f>IF(M19="nio",0,IF(M19&gt;0,VLOOKUP(I19,'3-Productie normen'!A:K,VLOOKUP(M19,'3-Productie normen'!$B$28:$C$36,2,FALSE),FALSE)))/VLOOKUP(B19,'2-Kosten per locatie'!$A$11:$C$41,3,FALSE)</f>
        <v>#DIV/0!</v>
      </c>
      <c r="R19" s="93" t="str">
        <f>VLOOKUP(I19,'3-Productie normen'!A:O,14,FALSE)</f>
        <v>nvt</v>
      </c>
      <c r="S19" s="93"/>
      <c r="U19" s="375">
        <f t="shared" si="2"/>
        <v>0</v>
      </c>
    </row>
    <row r="20" spans="1:21" ht="14.1" customHeight="1">
      <c r="A20" s="81">
        <v>20</v>
      </c>
      <c r="B20" s="52" t="s">
        <v>208</v>
      </c>
      <c r="C20" s="52" t="s">
        <v>248</v>
      </c>
      <c r="D20" s="52"/>
      <c r="E20" s="52"/>
      <c r="F20" s="91" t="s">
        <v>249</v>
      </c>
      <c r="G20" s="364" t="s">
        <v>271</v>
      </c>
      <c r="H20" s="52" t="s">
        <v>257</v>
      </c>
      <c r="I20" s="52" t="s">
        <v>247</v>
      </c>
      <c r="J20" s="92" t="s">
        <v>255</v>
      </c>
      <c r="K20" s="369">
        <v>11.05</v>
      </c>
      <c r="L20" s="370">
        <f t="shared" si="0"/>
        <v>0</v>
      </c>
      <c r="M20" s="435" t="s">
        <v>258</v>
      </c>
      <c r="N20" s="435">
        <v>0</v>
      </c>
      <c r="O20" s="371">
        <f t="shared" si="1"/>
        <v>0</v>
      </c>
      <c r="P20" s="371">
        <f>IF(N20&gt;0,N20*K20/#REF!,0)</f>
        <v>0</v>
      </c>
      <c r="Q20" s="372" t="e">
        <f>IF(M20="nio",0,IF(M20&gt;0,VLOOKUP(I20,'3-Productie normen'!A:K,VLOOKUP(M20,'3-Productie normen'!$B$28:$C$36,2,FALSE),FALSE)))/VLOOKUP(B20,'2-Kosten per locatie'!$A$11:$C$41,3,FALSE)</f>
        <v>#DIV/0!</v>
      </c>
      <c r="R20" s="93" t="str">
        <f>VLOOKUP(I20,'3-Productie normen'!A:O,14,FALSE)</f>
        <v>nvt</v>
      </c>
      <c r="S20" s="93"/>
      <c r="U20" s="375">
        <f t="shared" si="2"/>
        <v>0</v>
      </c>
    </row>
    <row r="21" spans="1:21" ht="14.1" customHeight="1">
      <c r="A21" s="81">
        <v>21</v>
      </c>
      <c r="B21" s="52" t="s">
        <v>208</v>
      </c>
      <c r="C21" s="52" t="s">
        <v>248</v>
      </c>
      <c r="D21" s="52"/>
      <c r="E21" s="52"/>
      <c r="F21" s="91" t="s">
        <v>249</v>
      </c>
      <c r="G21" s="364" t="s">
        <v>272</v>
      </c>
      <c r="H21" s="52" t="s">
        <v>257</v>
      </c>
      <c r="I21" s="52" t="s">
        <v>247</v>
      </c>
      <c r="J21" s="92" t="s">
        <v>255</v>
      </c>
      <c r="K21" s="369">
        <v>56</v>
      </c>
      <c r="L21" s="370">
        <f t="shared" si="0"/>
        <v>0</v>
      </c>
      <c r="M21" s="435" t="s">
        <v>258</v>
      </c>
      <c r="N21" s="435">
        <v>0</v>
      </c>
      <c r="O21" s="371">
        <f t="shared" si="1"/>
        <v>0</v>
      </c>
      <c r="P21" s="371">
        <f>IF(N21&gt;0,N21*K21/#REF!,0)</f>
        <v>0</v>
      </c>
      <c r="Q21" s="372" t="e">
        <f>IF(M21="nio",0,IF(M21&gt;0,VLOOKUP(I21,'3-Productie normen'!A:K,VLOOKUP(M21,'3-Productie normen'!$B$28:$C$36,2,FALSE),FALSE)))/VLOOKUP(B21,'2-Kosten per locatie'!$A$11:$C$41,3,FALSE)</f>
        <v>#DIV/0!</v>
      </c>
      <c r="R21" s="93" t="str">
        <f>VLOOKUP(I21,'3-Productie normen'!A:O,14,FALSE)</f>
        <v>nvt</v>
      </c>
      <c r="S21" s="93"/>
      <c r="U21" s="375">
        <f t="shared" si="2"/>
        <v>0</v>
      </c>
    </row>
    <row r="22" spans="1:21" ht="14.1" customHeight="1">
      <c r="A22" s="81">
        <v>22</v>
      </c>
      <c r="B22" s="52" t="s">
        <v>208</v>
      </c>
      <c r="C22" s="52" t="s">
        <v>248</v>
      </c>
      <c r="D22" s="52"/>
      <c r="E22" s="52"/>
      <c r="F22" s="91" t="s">
        <v>249</v>
      </c>
      <c r="G22" s="364" t="s">
        <v>273</v>
      </c>
      <c r="H22" s="52" t="s">
        <v>257</v>
      </c>
      <c r="I22" s="52" t="s">
        <v>247</v>
      </c>
      <c r="J22" s="92" t="s">
        <v>255</v>
      </c>
      <c r="K22" s="369">
        <v>2</v>
      </c>
      <c r="L22" s="370">
        <f t="shared" si="0"/>
        <v>0</v>
      </c>
      <c r="M22" s="435" t="s">
        <v>258</v>
      </c>
      <c r="N22" s="435">
        <v>0</v>
      </c>
      <c r="O22" s="371">
        <f t="shared" si="1"/>
        <v>0</v>
      </c>
      <c r="P22" s="371">
        <f>IF(N22&gt;0,N22*K22/#REF!,0)</f>
        <v>0</v>
      </c>
      <c r="Q22" s="372" t="e">
        <f>IF(M22="nio",0,IF(M22&gt;0,VLOOKUP(I22,'3-Productie normen'!A:K,VLOOKUP(M22,'3-Productie normen'!$B$28:$C$36,2,FALSE),FALSE)))/VLOOKUP(B22,'2-Kosten per locatie'!$A$11:$C$41,3,FALSE)</f>
        <v>#DIV/0!</v>
      </c>
      <c r="R22" s="93" t="str">
        <f>VLOOKUP(I22,'3-Productie normen'!A:O,14,FALSE)</f>
        <v>nvt</v>
      </c>
      <c r="S22" s="93"/>
      <c r="U22" s="375">
        <f t="shared" si="2"/>
        <v>0</v>
      </c>
    </row>
    <row r="23" spans="1:21" ht="14.1" customHeight="1">
      <c r="A23" s="81">
        <v>23</v>
      </c>
      <c r="B23" s="52" t="s">
        <v>208</v>
      </c>
      <c r="C23" s="52" t="s">
        <v>248</v>
      </c>
      <c r="D23" s="52"/>
      <c r="E23" s="52"/>
      <c r="F23" s="91" t="s">
        <v>249</v>
      </c>
      <c r="G23" s="364" t="s">
        <v>274</v>
      </c>
      <c r="H23" s="92" t="s">
        <v>257</v>
      </c>
      <c r="I23" s="52" t="s">
        <v>247</v>
      </c>
      <c r="J23" s="92" t="s">
        <v>255</v>
      </c>
      <c r="K23" s="369">
        <v>2</v>
      </c>
      <c r="L23" s="370">
        <f t="shared" si="0"/>
        <v>0</v>
      </c>
      <c r="M23" s="435" t="s">
        <v>258</v>
      </c>
      <c r="N23" s="435">
        <v>0</v>
      </c>
      <c r="O23" s="371">
        <f t="shared" si="1"/>
        <v>0</v>
      </c>
      <c r="P23" s="371">
        <f>IF(N23&gt;0,N23*K23/#REF!,0)</f>
        <v>0</v>
      </c>
      <c r="Q23" s="372" t="e">
        <f>IF(M23="nio",0,IF(M23&gt;0,VLOOKUP(I23,'3-Productie normen'!A:K,VLOOKUP(M23,'3-Productie normen'!$B$28:$C$36,2,FALSE),FALSE)))/VLOOKUP(B23,'2-Kosten per locatie'!$A$11:$C$41,3,FALSE)</f>
        <v>#DIV/0!</v>
      </c>
      <c r="R23" s="93" t="str">
        <f>VLOOKUP(I23,'3-Productie normen'!A:O,14,FALSE)</f>
        <v>nvt</v>
      </c>
      <c r="S23" s="93"/>
      <c r="U23" s="375">
        <f t="shared" si="2"/>
        <v>0</v>
      </c>
    </row>
    <row r="24" spans="1:21" ht="14.1" customHeight="1">
      <c r="A24" s="81">
        <v>24</v>
      </c>
      <c r="B24" s="52" t="s">
        <v>208</v>
      </c>
      <c r="C24" s="52" t="s">
        <v>248</v>
      </c>
      <c r="D24" s="52"/>
      <c r="E24" s="52"/>
      <c r="F24" s="91" t="s">
        <v>249</v>
      </c>
      <c r="G24" s="365" t="s">
        <v>275</v>
      </c>
      <c r="H24" s="94" t="s">
        <v>257</v>
      </c>
      <c r="I24" s="52" t="s">
        <v>247</v>
      </c>
      <c r="J24" s="92" t="s">
        <v>255</v>
      </c>
      <c r="K24" s="369">
        <v>56</v>
      </c>
      <c r="L24" s="370">
        <f t="shared" si="0"/>
        <v>0</v>
      </c>
      <c r="M24" s="435" t="s">
        <v>258</v>
      </c>
      <c r="N24" s="435">
        <v>0</v>
      </c>
      <c r="O24" s="371">
        <f t="shared" si="1"/>
        <v>0</v>
      </c>
      <c r="P24" s="371">
        <f>IF(N24&gt;0,N24*K24/#REF!,0)</f>
        <v>0</v>
      </c>
      <c r="Q24" s="372" t="e">
        <f>IF(M24="nio",0,IF(M24&gt;0,VLOOKUP(I24,'3-Productie normen'!A:K,VLOOKUP(M24,'3-Productie normen'!$B$28:$C$36,2,FALSE),FALSE)))/VLOOKUP(B24,'2-Kosten per locatie'!$A$11:$C$41,3,FALSE)</f>
        <v>#DIV/0!</v>
      </c>
      <c r="R24" s="93" t="str">
        <f>VLOOKUP(I24,'3-Productie normen'!A:O,14,FALSE)</f>
        <v>nvt</v>
      </c>
      <c r="S24" s="93"/>
      <c r="U24" s="375">
        <f t="shared" si="2"/>
        <v>0</v>
      </c>
    </row>
    <row r="25" spans="1:21" ht="14.1" customHeight="1">
      <c r="A25" s="81">
        <v>25</v>
      </c>
      <c r="B25" s="52" t="s">
        <v>208</v>
      </c>
      <c r="C25" s="52" t="s">
        <v>248</v>
      </c>
      <c r="D25" s="52"/>
      <c r="E25" s="52"/>
      <c r="F25" s="91" t="s">
        <v>249</v>
      </c>
      <c r="G25" s="364" t="s">
        <v>276</v>
      </c>
      <c r="H25" s="52" t="s">
        <v>257</v>
      </c>
      <c r="I25" s="52" t="s">
        <v>247</v>
      </c>
      <c r="J25" s="92" t="s">
        <v>255</v>
      </c>
      <c r="K25" s="369">
        <v>10.15</v>
      </c>
      <c r="L25" s="370">
        <f t="shared" si="0"/>
        <v>0</v>
      </c>
      <c r="M25" s="435" t="s">
        <v>258</v>
      </c>
      <c r="N25" s="435">
        <v>0</v>
      </c>
      <c r="O25" s="371">
        <f t="shared" si="1"/>
        <v>0</v>
      </c>
      <c r="P25" s="371">
        <f>IF(N25&gt;0,N25*K25/#REF!,0)</f>
        <v>0</v>
      </c>
      <c r="Q25" s="372" t="e">
        <f>IF(M25="nio",0,IF(M25&gt;0,VLOOKUP(I25,'3-Productie normen'!A:K,VLOOKUP(M25,'3-Productie normen'!$B$28:$C$36,2,FALSE),FALSE)))/VLOOKUP(B25,'2-Kosten per locatie'!$A$11:$C$41,3,FALSE)</f>
        <v>#DIV/0!</v>
      </c>
      <c r="R25" s="93" t="str">
        <f>VLOOKUP(I25,'3-Productie normen'!A:O,14,FALSE)</f>
        <v>nvt</v>
      </c>
      <c r="S25" s="93"/>
      <c r="U25" s="375">
        <f t="shared" si="2"/>
        <v>0</v>
      </c>
    </row>
    <row r="26" spans="1:21" ht="14.1" customHeight="1">
      <c r="A26" s="81">
        <v>26</v>
      </c>
      <c r="B26" s="52" t="s">
        <v>208</v>
      </c>
      <c r="C26" s="52" t="s">
        <v>248</v>
      </c>
      <c r="D26" s="52"/>
      <c r="E26" s="52"/>
      <c r="F26" s="91" t="s">
        <v>249</v>
      </c>
      <c r="G26" s="364" t="s">
        <v>277</v>
      </c>
      <c r="H26" s="52" t="s">
        <v>257</v>
      </c>
      <c r="I26" s="52" t="s">
        <v>247</v>
      </c>
      <c r="J26" s="92" t="s">
        <v>255</v>
      </c>
      <c r="K26" s="369">
        <v>62.25</v>
      </c>
      <c r="L26" s="370">
        <f t="shared" si="0"/>
        <v>0</v>
      </c>
      <c r="M26" s="435" t="s">
        <v>258</v>
      </c>
      <c r="N26" s="435">
        <v>0</v>
      </c>
      <c r="O26" s="371">
        <f t="shared" si="1"/>
        <v>0</v>
      </c>
      <c r="P26" s="371">
        <f>IF(N26&gt;0,N26*K26/#REF!,0)</f>
        <v>0</v>
      </c>
      <c r="Q26" s="372" t="e">
        <f>IF(M26="nio",0,IF(M26&gt;0,VLOOKUP(I26,'3-Productie normen'!A:K,VLOOKUP(M26,'3-Productie normen'!$B$28:$C$36,2,FALSE),FALSE)))/VLOOKUP(B26,'2-Kosten per locatie'!$A$11:$C$41,3,FALSE)</f>
        <v>#DIV/0!</v>
      </c>
      <c r="R26" s="93" t="str">
        <f>VLOOKUP(I26,'3-Productie normen'!A:O,14,FALSE)</f>
        <v>nvt</v>
      </c>
      <c r="S26" s="93"/>
      <c r="U26" s="375">
        <f t="shared" si="2"/>
        <v>0</v>
      </c>
    </row>
    <row r="27" spans="1:21" ht="14.1" customHeight="1">
      <c r="A27" s="81">
        <v>27</v>
      </c>
      <c r="B27" s="52" t="s">
        <v>208</v>
      </c>
      <c r="C27" s="52" t="s">
        <v>248</v>
      </c>
      <c r="D27" s="52"/>
      <c r="E27" s="52"/>
      <c r="F27" s="91" t="s">
        <v>249</v>
      </c>
      <c r="G27" s="364" t="s">
        <v>278</v>
      </c>
      <c r="H27" s="52" t="s">
        <v>279</v>
      </c>
      <c r="I27" s="52" t="s">
        <v>247</v>
      </c>
      <c r="J27" s="92" t="s">
        <v>255</v>
      </c>
      <c r="K27" s="369">
        <v>9.1</v>
      </c>
      <c r="L27" s="370">
        <f t="shared" si="0"/>
        <v>0</v>
      </c>
      <c r="M27" s="435" t="s">
        <v>258</v>
      </c>
      <c r="N27" s="435"/>
      <c r="O27" s="371">
        <f t="shared" si="1"/>
        <v>0</v>
      </c>
      <c r="P27" s="371">
        <f>IF(N27&gt;0,N27*K27/#REF!,0)</f>
        <v>0</v>
      </c>
      <c r="Q27" s="372" t="e">
        <f>IF(M27="nio",0,IF(M27&gt;0,VLOOKUP(I27,'3-Productie normen'!A:K,VLOOKUP(M27,'3-Productie normen'!$B$28:$C$36,2,FALSE),FALSE)))/VLOOKUP(B27,'2-Kosten per locatie'!$A$11:$C$41,3,FALSE)</f>
        <v>#DIV/0!</v>
      </c>
      <c r="R27" s="93" t="str">
        <f>VLOOKUP(I27,'3-Productie normen'!A:O,14,FALSE)</f>
        <v>nvt</v>
      </c>
      <c r="S27" s="93"/>
      <c r="U27" s="375">
        <f t="shared" si="2"/>
        <v>0</v>
      </c>
    </row>
    <row r="28" spans="1:21" ht="14.1" customHeight="1">
      <c r="A28" s="81">
        <v>28</v>
      </c>
      <c r="B28" s="52" t="s">
        <v>208</v>
      </c>
      <c r="C28" s="52" t="s">
        <v>248</v>
      </c>
      <c r="D28" s="52"/>
      <c r="E28" s="52"/>
      <c r="F28" s="91" t="s">
        <v>249</v>
      </c>
      <c r="G28" s="364" t="s">
        <v>280</v>
      </c>
      <c r="H28" s="92" t="s">
        <v>254</v>
      </c>
      <c r="I28" s="92" t="s">
        <v>246</v>
      </c>
      <c r="J28" s="92" t="s">
        <v>255</v>
      </c>
      <c r="K28" s="369">
        <v>2.95</v>
      </c>
      <c r="L28" s="370">
        <f t="shared" si="0"/>
        <v>200</v>
      </c>
      <c r="M28" s="435">
        <v>200</v>
      </c>
      <c r="N28" s="435"/>
      <c r="O28" s="371" t="e">
        <f t="shared" si="1"/>
        <v>#DIV/0!</v>
      </c>
      <c r="P28" s="371">
        <f>IF(N28&gt;0,N28*K28/#REF!,0)</f>
        <v>0</v>
      </c>
      <c r="Q28" s="372" t="e">
        <f>IF(M28="nio",0,IF(M28&gt;0,VLOOKUP(I28,'3-Productie normen'!A:K,VLOOKUP(M28,'3-Productie normen'!$B$28:$C$36,2,FALSE),FALSE)))/VLOOKUP(B28,'2-Kosten per locatie'!$A$11:$C$41,3,FALSE)</f>
        <v>#DIV/0!</v>
      </c>
      <c r="R28" s="93" t="str">
        <f>VLOOKUP(I28,'3-Productie normen'!A:O,14,FALSE)</f>
        <v>V</v>
      </c>
      <c r="S28" s="93"/>
      <c r="U28" s="375">
        <f t="shared" si="2"/>
        <v>590</v>
      </c>
    </row>
    <row r="29" spans="1:21" ht="14.1" customHeight="1">
      <c r="A29" s="81">
        <v>29</v>
      </c>
      <c r="B29" s="52" t="s">
        <v>208</v>
      </c>
      <c r="C29" s="52" t="s">
        <v>248</v>
      </c>
      <c r="D29" s="52"/>
      <c r="E29" s="52"/>
      <c r="F29" s="91" t="s">
        <v>249</v>
      </c>
      <c r="G29" s="365" t="s">
        <v>281</v>
      </c>
      <c r="H29" s="94" t="s">
        <v>251</v>
      </c>
      <c r="I29" s="94" t="s">
        <v>246</v>
      </c>
      <c r="J29" s="92" t="s">
        <v>282</v>
      </c>
      <c r="K29" s="369">
        <v>6</v>
      </c>
      <c r="L29" s="370">
        <f t="shared" si="0"/>
        <v>200</v>
      </c>
      <c r="M29" s="435">
        <v>200</v>
      </c>
      <c r="N29" s="435"/>
      <c r="O29" s="371" t="e">
        <f t="shared" si="1"/>
        <v>#DIV/0!</v>
      </c>
      <c r="P29" s="371">
        <f>IF(N29&gt;0,N29*K29/#REF!,0)</f>
        <v>0</v>
      </c>
      <c r="Q29" s="372" t="e">
        <f>IF(M29="nio",0,IF(M29&gt;0,VLOOKUP(I29,'3-Productie normen'!A:K,VLOOKUP(M29,'3-Productie normen'!$B$28:$C$36,2,FALSE),FALSE)))/VLOOKUP(B29,'2-Kosten per locatie'!$A$11:$C$41,3,FALSE)</f>
        <v>#DIV/0!</v>
      </c>
      <c r="R29" s="93" t="str">
        <f>VLOOKUP(I29,'3-Productie normen'!A:O,14,FALSE)</f>
        <v>V</v>
      </c>
      <c r="S29" s="93"/>
      <c r="U29" s="375">
        <f t="shared" si="2"/>
        <v>1200</v>
      </c>
    </row>
    <row r="30" spans="1:21" ht="14.1" customHeight="1">
      <c r="A30" s="81">
        <v>30</v>
      </c>
      <c r="B30" s="52" t="s">
        <v>208</v>
      </c>
      <c r="C30" s="52" t="s">
        <v>248</v>
      </c>
      <c r="D30" s="52"/>
      <c r="E30" s="52"/>
      <c r="F30" s="91" t="s">
        <v>283</v>
      </c>
      <c r="G30" s="364">
        <v>1</v>
      </c>
      <c r="H30" s="92" t="s">
        <v>284</v>
      </c>
      <c r="I30" s="92" t="s">
        <v>88</v>
      </c>
      <c r="J30" s="95" t="s">
        <v>255</v>
      </c>
      <c r="K30" s="373">
        <v>11.5</v>
      </c>
      <c r="L30" s="370">
        <f t="shared" si="0"/>
        <v>200</v>
      </c>
      <c r="M30" s="435">
        <v>200</v>
      </c>
      <c r="N30" s="435"/>
      <c r="O30" s="371" t="e">
        <f t="shared" si="1"/>
        <v>#DIV/0!</v>
      </c>
      <c r="P30" s="371">
        <f>IF(N30&gt;0,N30*K30/#REF!,0)</f>
        <v>0</v>
      </c>
      <c r="Q30" s="372" t="e">
        <f>IF(M30="nio",0,IF(M30&gt;0,VLOOKUP(I30,'3-Productie normen'!A:K,VLOOKUP(M30,'3-Productie normen'!$B$28:$C$36,2,FALSE),FALSE)))/VLOOKUP(B30,'2-Kosten per locatie'!$A$11:$C$41,3,FALSE)</f>
        <v>#DIV/0!</v>
      </c>
      <c r="R30" s="93" t="str">
        <f>VLOOKUP(I30,'3-Productie normen'!A:O,14,FALSE)</f>
        <v>V</v>
      </c>
      <c r="S30" s="93"/>
      <c r="U30" s="375">
        <f t="shared" si="2"/>
        <v>2300</v>
      </c>
    </row>
    <row r="31" spans="1:21" ht="14.1" customHeight="1">
      <c r="A31" s="81">
        <v>31</v>
      </c>
      <c r="B31" s="52" t="s">
        <v>208</v>
      </c>
      <c r="C31" s="52" t="s">
        <v>248</v>
      </c>
      <c r="D31" s="52"/>
      <c r="E31" s="52"/>
      <c r="F31" s="96" t="s">
        <v>283</v>
      </c>
      <c r="G31" s="365">
        <v>2</v>
      </c>
      <c r="H31" s="94" t="s">
        <v>285</v>
      </c>
      <c r="I31" s="94" t="s">
        <v>246</v>
      </c>
      <c r="J31" s="92" t="s">
        <v>282</v>
      </c>
      <c r="K31" s="373">
        <v>2.95</v>
      </c>
      <c r="L31" s="370">
        <f t="shared" si="0"/>
        <v>200</v>
      </c>
      <c r="M31" s="435">
        <v>200</v>
      </c>
      <c r="N31" s="435"/>
      <c r="O31" s="371" t="e">
        <f t="shared" si="1"/>
        <v>#DIV/0!</v>
      </c>
      <c r="P31" s="371">
        <f>IF(N31&gt;0,N31*K31/#REF!,0)</f>
        <v>0</v>
      </c>
      <c r="Q31" s="372" t="e">
        <f>IF(M31="nio",0,IF(M31&gt;0,VLOOKUP(I31,'3-Productie normen'!A:K,VLOOKUP(M31,'3-Productie normen'!$B$28:$C$36,2,FALSE),FALSE)))/VLOOKUP(B31,'2-Kosten per locatie'!$A$11:$C$41,3,FALSE)</f>
        <v>#DIV/0!</v>
      </c>
      <c r="R31" s="93" t="str">
        <f>VLOOKUP(I31,'3-Productie normen'!A:O,14,FALSE)</f>
        <v>V</v>
      </c>
      <c r="S31" s="93"/>
      <c r="U31" s="375">
        <f t="shared" si="2"/>
        <v>590</v>
      </c>
    </row>
    <row r="32" spans="1:21" ht="14.1" customHeight="1">
      <c r="A32" s="81">
        <v>32</v>
      </c>
      <c r="B32" s="52" t="s">
        <v>208</v>
      </c>
      <c r="C32" s="52" t="s">
        <v>248</v>
      </c>
      <c r="D32" s="52"/>
      <c r="E32" s="52"/>
      <c r="F32" s="91" t="s">
        <v>283</v>
      </c>
      <c r="G32" s="364">
        <v>3</v>
      </c>
      <c r="H32" s="92" t="s">
        <v>270</v>
      </c>
      <c r="I32" s="52" t="s">
        <v>247</v>
      </c>
      <c r="J32" s="92" t="s">
        <v>255</v>
      </c>
      <c r="K32" s="373">
        <v>5.6</v>
      </c>
      <c r="L32" s="370">
        <f t="shared" si="0"/>
        <v>0</v>
      </c>
      <c r="M32" s="435" t="s">
        <v>258</v>
      </c>
      <c r="N32" s="435"/>
      <c r="O32" s="371">
        <f t="shared" si="1"/>
        <v>0</v>
      </c>
      <c r="P32" s="371">
        <f>IF(N32&gt;0,N32*K32/#REF!,0)</f>
        <v>0</v>
      </c>
      <c r="Q32" s="372" t="e">
        <f>IF(M32="nio",0,IF(M32&gt;0,VLOOKUP(I32,'3-Productie normen'!A:K,VLOOKUP(M32,'3-Productie normen'!$B$28:$C$36,2,FALSE),FALSE)))/VLOOKUP(B32,'2-Kosten per locatie'!$A$11:$C$41,3,FALSE)</f>
        <v>#DIV/0!</v>
      </c>
      <c r="R32" s="93" t="str">
        <f>VLOOKUP(I32,'3-Productie normen'!A:O,14,FALSE)</f>
        <v>nvt</v>
      </c>
      <c r="S32" s="93"/>
      <c r="U32" s="375">
        <f t="shared" si="2"/>
        <v>0</v>
      </c>
    </row>
    <row r="33" spans="1:21" ht="14.1" customHeight="1">
      <c r="A33" s="81">
        <v>33</v>
      </c>
      <c r="B33" s="52" t="s">
        <v>208</v>
      </c>
      <c r="C33" s="52" t="s">
        <v>248</v>
      </c>
      <c r="D33" s="52"/>
      <c r="E33" s="52"/>
      <c r="F33" s="91" t="s">
        <v>283</v>
      </c>
      <c r="G33" s="364">
        <v>4</v>
      </c>
      <c r="H33" s="92" t="s">
        <v>286</v>
      </c>
      <c r="I33" s="92" t="s">
        <v>287</v>
      </c>
      <c r="J33" s="92" t="s">
        <v>255</v>
      </c>
      <c r="K33" s="373">
        <v>62.05</v>
      </c>
      <c r="L33" s="370">
        <f t="shared" si="0"/>
        <v>200</v>
      </c>
      <c r="M33" s="435">
        <v>200</v>
      </c>
      <c r="N33" s="435"/>
      <c r="O33" s="371" t="e">
        <f t="shared" si="1"/>
        <v>#DIV/0!</v>
      </c>
      <c r="P33" s="371">
        <f>IF(N33&gt;0,N33*K33/#REF!,0)</f>
        <v>0</v>
      </c>
      <c r="Q33" s="372" t="e">
        <f>IF(M33="nio",0,IF(M33&gt;0,VLOOKUP(I33,'3-Productie normen'!A:K,VLOOKUP(M33,'3-Productie normen'!$B$28:$C$36,2,FALSE),FALSE)))/VLOOKUP(B33,'2-Kosten per locatie'!$A$11:$C$41,3,FALSE)</f>
        <v>#DIV/0!</v>
      </c>
      <c r="R33" s="93" t="str">
        <f>VLOOKUP(I33,'3-Productie normen'!A:O,14,FALSE)</f>
        <v>L</v>
      </c>
      <c r="S33" s="93"/>
      <c r="U33" s="375">
        <f t="shared" si="2"/>
        <v>12410</v>
      </c>
    </row>
    <row r="34" spans="1:21" ht="14.1" customHeight="1">
      <c r="A34" s="81">
        <v>34</v>
      </c>
      <c r="B34" s="52" t="s">
        <v>208</v>
      </c>
      <c r="C34" s="52" t="s">
        <v>248</v>
      </c>
      <c r="D34" s="52"/>
      <c r="E34" s="52"/>
      <c r="F34" s="91" t="s">
        <v>283</v>
      </c>
      <c r="G34" s="364">
        <v>5</v>
      </c>
      <c r="H34" s="92" t="s">
        <v>262</v>
      </c>
      <c r="I34" s="92" t="s">
        <v>244</v>
      </c>
      <c r="J34" s="92" t="s">
        <v>263</v>
      </c>
      <c r="K34" s="373">
        <v>4.3</v>
      </c>
      <c r="L34" s="370">
        <f t="shared" si="0"/>
        <v>200</v>
      </c>
      <c r="M34" s="435">
        <v>200</v>
      </c>
      <c r="N34" s="435">
        <v>0</v>
      </c>
      <c r="O34" s="371" t="e">
        <f t="shared" si="1"/>
        <v>#DIV/0!</v>
      </c>
      <c r="P34" s="371">
        <f>IF(N34&gt;0,N34*K34/#REF!,0)</f>
        <v>0</v>
      </c>
      <c r="Q34" s="372" t="e">
        <f>IF(M34="nio",0,IF(M34&gt;0,VLOOKUP(I34,'3-Productie normen'!A:K,VLOOKUP(M34,'3-Productie normen'!$B$28:$C$36,2,FALSE),FALSE)))/VLOOKUP(B34,'2-Kosten per locatie'!$A$11:$C$41,3,FALSE)</f>
        <v>#DIV/0!</v>
      </c>
      <c r="R34" s="93" t="str">
        <f>VLOOKUP(I34,'3-Productie normen'!A:O,14,FALSE)</f>
        <v>S</v>
      </c>
      <c r="S34" s="93"/>
      <c r="U34" s="375">
        <f t="shared" si="2"/>
        <v>860</v>
      </c>
    </row>
    <row r="35" spans="1:21" ht="14.1" customHeight="1">
      <c r="A35" s="81">
        <v>35</v>
      </c>
      <c r="B35" s="52" t="s">
        <v>208</v>
      </c>
      <c r="C35" s="52" t="s">
        <v>248</v>
      </c>
      <c r="D35" s="52"/>
      <c r="E35" s="52"/>
      <c r="F35" s="91" t="s">
        <v>283</v>
      </c>
      <c r="G35" s="364">
        <v>6</v>
      </c>
      <c r="H35" s="92" t="s">
        <v>254</v>
      </c>
      <c r="I35" s="92" t="s">
        <v>246</v>
      </c>
      <c r="J35" s="92" t="s">
        <v>255</v>
      </c>
      <c r="K35" s="373">
        <v>91.9</v>
      </c>
      <c r="L35" s="370">
        <f t="shared" si="0"/>
        <v>200</v>
      </c>
      <c r="M35" s="435">
        <v>200</v>
      </c>
      <c r="N35" s="435"/>
      <c r="O35" s="371" t="e">
        <f t="shared" si="1"/>
        <v>#DIV/0!</v>
      </c>
      <c r="P35" s="371">
        <f>IF(N35&gt;0,N35*K35/#REF!,0)</f>
        <v>0</v>
      </c>
      <c r="Q35" s="372" t="e">
        <f>IF(M35="nio",0,IF(M35&gt;0,VLOOKUP(I35,'3-Productie normen'!A:K,VLOOKUP(M35,'3-Productie normen'!$B$28:$C$36,2,FALSE),FALSE)))/VLOOKUP(B35,'2-Kosten per locatie'!$A$11:$C$41,3,FALSE)</f>
        <v>#DIV/0!</v>
      </c>
      <c r="R35" s="93" t="str">
        <f>VLOOKUP(I35,'3-Productie normen'!A:O,14,FALSE)</f>
        <v>V</v>
      </c>
      <c r="S35" s="93"/>
      <c r="U35" s="375">
        <f t="shared" si="2"/>
        <v>18380</v>
      </c>
    </row>
    <row r="36" spans="1:21" ht="14.1" customHeight="1">
      <c r="A36" s="81">
        <v>36</v>
      </c>
      <c r="B36" s="52" t="s">
        <v>208</v>
      </c>
      <c r="C36" s="52" t="s">
        <v>248</v>
      </c>
      <c r="D36" s="52"/>
      <c r="E36" s="52"/>
      <c r="F36" s="91" t="s">
        <v>283</v>
      </c>
      <c r="G36" s="364">
        <v>7</v>
      </c>
      <c r="H36" s="92" t="s">
        <v>286</v>
      </c>
      <c r="I36" s="92" t="s">
        <v>287</v>
      </c>
      <c r="J36" s="92" t="s">
        <v>255</v>
      </c>
      <c r="K36" s="373">
        <v>61.75</v>
      </c>
      <c r="L36" s="370">
        <f t="shared" si="0"/>
        <v>200</v>
      </c>
      <c r="M36" s="435">
        <v>200</v>
      </c>
      <c r="N36" s="435"/>
      <c r="O36" s="371" t="e">
        <f t="shared" si="1"/>
        <v>#DIV/0!</v>
      </c>
      <c r="P36" s="371">
        <f>IF(N36&gt;0,N36*K36/#REF!,0)</f>
        <v>0</v>
      </c>
      <c r="Q36" s="372" t="e">
        <f>IF(M36="nio",0,IF(M36&gt;0,VLOOKUP(I36,'3-Productie normen'!A:K,VLOOKUP(M36,'3-Productie normen'!$B$28:$C$36,2,FALSE),FALSE)))/VLOOKUP(B36,'2-Kosten per locatie'!$A$11:$C$41,3,FALSE)</f>
        <v>#DIV/0!</v>
      </c>
      <c r="R36" s="93" t="str">
        <f>VLOOKUP(I36,'3-Productie normen'!A:O,14,FALSE)</f>
        <v>L</v>
      </c>
      <c r="S36" s="93"/>
      <c r="U36" s="375">
        <f t="shared" si="2"/>
        <v>12350</v>
      </c>
    </row>
    <row r="37" spans="1:21" ht="14.1" customHeight="1">
      <c r="A37" s="81">
        <v>37</v>
      </c>
      <c r="B37" s="52" t="s">
        <v>208</v>
      </c>
      <c r="C37" s="52" t="s">
        <v>248</v>
      </c>
      <c r="D37" s="52"/>
      <c r="E37" s="52"/>
      <c r="F37" s="91" t="s">
        <v>283</v>
      </c>
      <c r="G37" s="364">
        <v>8</v>
      </c>
      <c r="H37" s="92" t="s">
        <v>262</v>
      </c>
      <c r="I37" s="92" t="s">
        <v>244</v>
      </c>
      <c r="J37" s="92" t="s">
        <v>263</v>
      </c>
      <c r="K37" s="373">
        <v>4.3</v>
      </c>
      <c r="L37" s="370">
        <f t="shared" si="0"/>
        <v>200</v>
      </c>
      <c r="M37" s="435">
        <v>200</v>
      </c>
      <c r="N37" s="435">
        <v>0</v>
      </c>
      <c r="O37" s="371" t="e">
        <f t="shared" si="1"/>
        <v>#DIV/0!</v>
      </c>
      <c r="P37" s="371">
        <f>IF(N37&gt;0,N37*K37/#REF!,0)</f>
        <v>0</v>
      </c>
      <c r="Q37" s="372" t="e">
        <f>IF(M37="nio",0,IF(M37&gt;0,VLOOKUP(I37,'3-Productie normen'!A:K,VLOOKUP(M37,'3-Productie normen'!$B$28:$C$36,2,FALSE),FALSE)))/VLOOKUP(B37,'2-Kosten per locatie'!$A$11:$C$41,3,FALSE)</f>
        <v>#DIV/0!</v>
      </c>
      <c r="R37" s="93" t="str">
        <f>VLOOKUP(I37,'3-Productie normen'!A:O,14,FALSE)</f>
        <v>S</v>
      </c>
      <c r="S37" s="93"/>
      <c r="U37" s="375">
        <f t="shared" si="2"/>
        <v>860</v>
      </c>
    </row>
    <row r="38" spans="1:21" ht="14.1" customHeight="1">
      <c r="A38" s="81">
        <v>38</v>
      </c>
      <c r="B38" s="52" t="s">
        <v>208</v>
      </c>
      <c r="C38" s="52" t="s">
        <v>248</v>
      </c>
      <c r="D38" s="52"/>
      <c r="E38" s="52"/>
      <c r="F38" s="91" t="s">
        <v>283</v>
      </c>
      <c r="G38" s="364">
        <v>9</v>
      </c>
      <c r="H38" s="92" t="s">
        <v>286</v>
      </c>
      <c r="I38" s="92" t="s">
        <v>287</v>
      </c>
      <c r="J38" s="92" t="s">
        <v>255</v>
      </c>
      <c r="K38" s="373">
        <v>61.7</v>
      </c>
      <c r="L38" s="370">
        <f t="shared" si="0"/>
        <v>200</v>
      </c>
      <c r="M38" s="435">
        <v>200</v>
      </c>
      <c r="N38" s="435"/>
      <c r="O38" s="371" t="e">
        <f t="shared" si="1"/>
        <v>#DIV/0!</v>
      </c>
      <c r="P38" s="371">
        <f>IF(N38&gt;0,N38*K38/#REF!,0)</f>
        <v>0</v>
      </c>
      <c r="Q38" s="372" t="e">
        <f>IF(M38="nio",0,IF(M38&gt;0,VLOOKUP(I38,'3-Productie normen'!A:K,VLOOKUP(M38,'3-Productie normen'!$B$28:$C$36,2,FALSE),FALSE)))/VLOOKUP(B38,'2-Kosten per locatie'!$A$11:$C$41,3,FALSE)</f>
        <v>#DIV/0!</v>
      </c>
      <c r="R38" s="93" t="str">
        <f>VLOOKUP(I38,'3-Productie normen'!A:O,14,FALSE)</f>
        <v>L</v>
      </c>
      <c r="S38" s="93"/>
      <c r="U38" s="375">
        <f t="shared" si="2"/>
        <v>12340</v>
      </c>
    </row>
    <row r="39" spans="1:21" ht="14.1" customHeight="1">
      <c r="A39" s="81">
        <v>39</v>
      </c>
      <c r="B39" s="52" t="s">
        <v>208</v>
      </c>
      <c r="C39" s="52" t="s">
        <v>248</v>
      </c>
      <c r="D39" s="52"/>
      <c r="E39" s="52"/>
      <c r="F39" s="91" t="s">
        <v>283</v>
      </c>
      <c r="G39" s="364">
        <v>10</v>
      </c>
      <c r="H39" s="92" t="s">
        <v>262</v>
      </c>
      <c r="I39" s="92" t="s">
        <v>244</v>
      </c>
      <c r="J39" s="92" t="s">
        <v>263</v>
      </c>
      <c r="K39" s="373">
        <v>4.3</v>
      </c>
      <c r="L39" s="370">
        <f t="shared" si="0"/>
        <v>200</v>
      </c>
      <c r="M39" s="435">
        <v>200</v>
      </c>
      <c r="N39" s="435">
        <v>0</v>
      </c>
      <c r="O39" s="371" t="e">
        <f t="shared" si="1"/>
        <v>#DIV/0!</v>
      </c>
      <c r="P39" s="371">
        <f>IF(N39&gt;0,N39*K39/#REF!,0)</f>
        <v>0</v>
      </c>
      <c r="Q39" s="372" t="e">
        <f>IF(M39="nio",0,IF(M39&gt;0,VLOOKUP(I39,'3-Productie normen'!A:K,VLOOKUP(M39,'3-Productie normen'!$B$28:$C$36,2,FALSE),FALSE)))/VLOOKUP(B39,'2-Kosten per locatie'!$A$11:$C$41,3,FALSE)</f>
        <v>#DIV/0!</v>
      </c>
      <c r="R39" s="93" t="str">
        <f>VLOOKUP(I39,'3-Productie normen'!A:O,14,FALSE)</f>
        <v>S</v>
      </c>
      <c r="S39" s="93"/>
      <c r="U39" s="375">
        <f t="shared" si="2"/>
        <v>860</v>
      </c>
    </row>
    <row r="40" spans="1:21" ht="14.1" customHeight="1">
      <c r="A40" s="81">
        <v>40</v>
      </c>
      <c r="B40" s="52" t="s">
        <v>208</v>
      </c>
      <c r="C40" s="52" t="s">
        <v>248</v>
      </c>
      <c r="D40" s="52"/>
      <c r="E40" s="52"/>
      <c r="F40" s="91" t="s">
        <v>283</v>
      </c>
      <c r="G40" s="364">
        <v>11</v>
      </c>
      <c r="H40" s="92"/>
      <c r="I40" s="52" t="s">
        <v>247</v>
      </c>
      <c r="J40" s="92" t="s">
        <v>255</v>
      </c>
      <c r="K40" s="373">
        <v>12</v>
      </c>
      <c r="L40" s="370">
        <f t="shared" si="0"/>
        <v>0</v>
      </c>
      <c r="M40" s="435" t="s">
        <v>258</v>
      </c>
      <c r="N40" s="435"/>
      <c r="O40" s="371">
        <f t="shared" si="1"/>
        <v>0</v>
      </c>
      <c r="P40" s="371">
        <f>IF(N40&gt;0,N40*K40/#REF!,0)</f>
        <v>0</v>
      </c>
      <c r="Q40" s="372" t="e">
        <f>IF(M40="nio",0,IF(M40&gt;0,VLOOKUP(I40,'3-Productie normen'!A:K,VLOOKUP(M40,'3-Productie normen'!$B$28:$C$36,2,FALSE),FALSE)))/VLOOKUP(B40,'2-Kosten per locatie'!$A$11:$C$41,3,FALSE)</f>
        <v>#DIV/0!</v>
      </c>
      <c r="R40" s="93" t="str">
        <f>VLOOKUP(I40,'3-Productie normen'!A:O,14,FALSE)</f>
        <v>nvt</v>
      </c>
      <c r="S40" s="93"/>
      <c r="U40" s="375">
        <f t="shared" si="2"/>
        <v>0</v>
      </c>
    </row>
    <row r="41" spans="1:21" ht="14.1" customHeight="1">
      <c r="A41" s="81">
        <v>41</v>
      </c>
      <c r="B41" s="52" t="s">
        <v>208</v>
      </c>
      <c r="C41" s="52" t="s">
        <v>248</v>
      </c>
      <c r="D41" s="52"/>
      <c r="E41" s="52"/>
      <c r="F41" s="91" t="s">
        <v>283</v>
      </c>
      <c r="G41" s="364">
        <v>12</v>
      </c>
      <c r="H41" s="92" t="s">
        <v>285</v>
      </c>
      <c r="I41" s="92" t="s">
        <v>246</v>
      </c>
      <c r="J41" s="92" t="s">
        <v>282</v>
      </c>
      <c r="K41" s="373">
        <v>1.3</v>
      </c>
      <c r="L41" s="370">
        <f t="shared" si="0"/>
        <v>200</v>
      </c>
      <c r="M41" s="435">
        <v>200</v>
      </c>
      <c r="N41" s="435"/>
      <c r="O41" s="371" t="e">
        <f t="shared" si="1"/>
        <v>#DIV/0!</v>
      </c>
      <c r="P41" s="371">
        <f>IF(N41&gt;0,N41*K41/#REF!,0)</f>
        <v>0</v>
      </c>
      <c r="Q41" s="372" t="e">
        <f>IF(M41="nio",0,IF(M41&gt;0,VLOOKUP(I41,'3-Productie normen'!A:K,VLOOKUP(M41,'3-Productie normen'!$B$28:$C$36,2,FALSE),FALSE)))/VLOOKUP(B41,'2-Kosten per locatie'!$A$11:$C$41,3,FALSE)</f>
        <v>#DIV/0!</v>
      </c>
      <c r="R41" s="93" t="str">
        <f>VLOOKUP(I41,'3-Productie normen'!A:O,14,FALSE)</f>
        <v>V</v>
      </c>
      <c r="S41" s="93"/>
      <c r="U41" s="375">
        <f t="shared" si="2"/>
        <v>260</v>
      </c>
    </row>
    <row r="42" spans="1:21" ht="14.1" customHeight="1">
      <c r="A42" s="81">
        <v>42</v>
      </c>
      <c r="B42" s="52" t="s">
        <v>208</v>
      </c>
      <c r="C42" s="52" t="s">
        <v>248</v>
      </c>
      <c r="D42" s="52"/>
      <c r="E42" s="52"/>
      <c r="F42" s="91" t="s">
        <v>283</v>
      </c>
      <c r="G42" s="364">
        <v>13</v>
      </c>
      <c r="H42" s="92" t="s">
        <v>288</v>
      </c>
      <c r="I42" s="52" t="s">
        <v>247</v>
      </c>
      <c r="J42" s="92" t="s">
        <v>255</v>
      </c>
      <c r="K42" s="373">
        <v>1.2</v>
      </c>
      <c r="L42" s="370">
        <f t="shared" si="0"/>
        <v>0</v>
      </c>
      <c r="M42" s="435" t="s">
        <v>258</v>
      </c>
      <c r="N42" s="435"/>
      <c r="O42" s="371">
        <f t="shared" si="1"/>
        <v>0</v>
      </c>
      <c r="P42" s="371">
        <f>IF(N42&gt;0,N42*K42/#REF!,0)</f>
        <v>0</v>
      </c>
      <c r="Q42" s="372" t="e">
        <f>IF(M42="nio",0,IF(M42&gt;0,VLOOKUP(I42,'3-Productie normen'!A:K,VLOOKUP(M42,'3-Productie normen'!$B$28:$C$36,2,FALSE),FALSE)))/VLOOKUP(B42,'2-Kosten per locatie'!$A$11:$C$41,3,FALSE)</f>
        <v>#DIV/0!</v>
      </c>
      <c r="R42" s="93" t="str">
        <f>VLOOKUP(I42,'3-Productie normen'!A:O,14,FALSE)</f>
        <v>nvt</v>
      </c>
      <c r="S42" s="93"/>
      <c r="U42" s="375">
        <f t="shared" si="2"/>
        <v>0</v>
      </c>
    </row>
    <row r="43" spans="1:21" ht="14.1" customHeight="1">
      <c r="A43" s="81">
        <v>43</v>
      </c>
      <c r="B43" s="52" t="s">
        <v>208</v>
      </c>
      <c r="C43" s="52" t="s">
        <v>248</v>
      </c>
      <c r="D43" s="52"/>
      <c r="E43" s="52"/>
      <c r="F43" s="91" t="s">
        <v>283</v>
      </c>
      <c r="G43" s="364">
        <v>14</v>
      </c>
      <c r="H43" s="92" t="s">
        <v>288</v>
      </c>
      <c r="I43" s="52" t="s">
        <v>247</v>
      </c>
      <c r="J43" s="92" t="s">
        <v>255</v>
      </c>
      <c r="K43" s="373">
        <v>1.2</v>
      </c>
      <c r="L43" s="370">
        <f t="shared" si="0"/>
        <v>0</v>
      </c>
      <c r="M43" s="435" t="s">
        <v>258</v>
      </c>
      <c r="N43" s="435"/>
      <c r="O43" s="371">
        <f t="shared" si="1"/>
        <v>0</v>
      </c>
      <c r="P43" s="371">
        <f>IF(N43&gt;0,N43*K43/#REF!,0)</f>
        <v>0</v>
      </c>
      <c r="Q43" s="372" t="e">
        <f>IF(M43="nio",0,IF(M43&gt;0,VLOOKUP(I43,'3-Productie normen'!A:K,VLOOKUP(M43,'3-Productie normen'!$B$28:$C$36,2,FALSE),FALSE)))/VLOOKUP(B43,'2-Kosten per locatie'!$A$11:$C$41,3,FALSE)</f>
        <v>#DIV/0!</v>
      </c>
      <c r="R43" s="93" t="str">
        <f>VLOOKUP(I43,'3-Productie normen'!A:O,14,FALSE)</f>
        <v>nvt</v>
      </c>
      <c r="S43" s="93"/>
      <c r="U43" s="375">
        <f t="shared" si="2"/>
        <v>0</v>
      </c>
    </row>
    <row r="44" spans="1:21" ht="14.1" customHeight="1">
      <c r="A44" s="81">
        <v>44</v>
      </c>
      <c r="B44" s="52" t="s">
        <v>208</v>
      </c>
      <c r="C44" s="52" t="s">
        <v>248</v>
      </c>
      <c r="D44" s="52"/>
      <c r="E44" s="52"/>
      <c r="F44" s="91" t="s">
        <v>283</v>
      </c>
      <c r="G44" s="364">
        <v>15</v>
      </c>
      <c r="H44" s="92" t="s">
        <v>285</v>
      </c>
      <c r="I44" s="92" t="s">
        <v>246</v>
      </c>
      <c r="J44" s="92" t="s">
        <v>282</v>
      </c>
      <c r="K44" s="373">
        <v>4.4000000000000004</v>
      </c>
      <c r="L44" s="370">
        <f t="shared" si="0"/>
        <v>200</v>
      </c>
      <c r="M44" s="435">
        <v>200</v>
      </c>
      <c r="N44" s="435"/>
      <c r="O44" s="371" t="e">
        <f t="shared" si="1"/>
        <v>#DIV/0!</v>
      </c>
      <c r="P44" s="371">
        <f>IF(N44&gt;0,N44*K44/#REF!,0)</f>
        <v>0</v>
      </c>
      <c r="Q44" s="372" t="e">
        <f>IF(M44="nio",0,IF(M44&gt;0,VLOOKUP(I44,'3-Productie normen'!A:K,VLOOKUP(M44,'3-Productie normen'!$B$28:$C$36,2,FALSE),FALSE)))/VLOOKUP(B44,'2-Kosten per locatie'!$A$11:$C$41,3,FALSE)</f>
        <v>#DIV/0!</v>
      </c>
      <c r="R44" s="93" t="str">
        <f>VLOOKUP(I44,'3-Productie normen'!A:O,14,FALSE)</f>
        <v>V</v>
      </c>
      <c r="S44" s="93"/>
      <c r="U44" s="375">
        <f t="shared" si="2"/>
        <v>880.00000000000011</v>
      </c>
    </row>
    <row r="45" spans="1:21" ht="14.1" customHeight="1">
      <c r="A45" s="81">
        <v>45</v>
      </c>
      <c r="B45" s="52" t="s">
        <v>208</v>
      </c>
      <c r="C45" s="52" t="s">
        <v>248</v>
      </c>
      <c r="D45" s="52"/>
      <c r="E45" s="52"/>
      <c r="F45" s="91" t="s">
        <v>283</v>
      </c>
      <c r="G45" s="364">
        <v>16</v>
      </c>
      <c r="H45" s="52" t="s">
        <v>289</v>
      </c>
      <c r="I45" s="52" t="s">
        <v>245</v>
      </c>
      <c r="J45" s="92" t="s">
        <v>255</v>
      </c>
      <c r="K45" s="369">
        <v>93</v>
      </c>
      <c r="L45" s="370">
        <f t="shared" si="0"/>
        <v>200</v>
      </c>
      <c r="M45" s="435">
        <v>200</v>
      </c>
      <c r="N45" s="435"/>
      <c r="O45" s="371" t="e">
        <f t="shared" si="1"/>
        <v>#DIV/0!</v>
      </c>
      <c r="P45" s="371">
        <f>IF(N45&gt;0,N45*K45/#REF!,0)</f>
        <v>0</v>
      </c>
      <c r="Q45" s="372" t="e">
        <f>IF(M45="nio",0,IF(M45&gt;0,VLOOKUP(I45,'3-Productie normen'!A:K,VLOOKUP(M45,'3-Productie normen'!$B$28:$C$36,2,FALSE),FALSE)))/VLOOKUP(B45,'2-Kosten per locatie'!$A$11:$C$41,3,FALSE)</f>
        <v>#DIV/0!</v>
      </c>
      <c r="R45" s="93" t="str">
        <f>VLOOKUP(I45,'3-Productie normen'!A:O,14,FALSE)</f>
        <v>V</v>
      </c>
      <c r="S45" s="93"/>
      <c r="U45" s="375">
        <f t="shared" si="2"/>
        <v>18600</v>
      </c>
    </row>
    <row r="46" spans="1:21" ht="14.1" customHeight="1">
      <c r="A46" s="81">
        <v>46</v>
      </c>
      <c r="B46" s="52" t="s">
        <v>208</v>
      </c>
      <c r="C46" s="52" t="s">
        <v>248</v>
      </c>
      <c r="D46" s="52"/>
      <c r="E46" s="52"/>
      <c r="F46" s="91" t="s">
        <v>283</v>
      </c>
      <c r="G46" s="364">
        <v>17</v>
      </c>
      <c r="H46" s="52" t="s">
        <v>290</v>
      </c>
      <c r="I46" s="52" t="s">
        <v>247</v>
      </c>
      <c r="J46" s="92" t="s">
        <v>255</v>
      </c>
      <c r="K46" s="369">
        <v>15.25</v>
      </c>
      <c r="L46" s="370">
        <f t="shared" si="0"/>
        <v>0</v>
      </c>
      <c r="M46" s="435" t="s">
        <v>258</v>
      </c>
      <c r="N46" s="435"/>
      <c r="O46" s="371">
        <f t="shared" si="1"/>
        <v>0</v>
      </c>
      <c r="P46" s="371">
        <f>IF(N46&gt;0,N46*K46/#REF!,0)</f>
        <v>0</v>
      </c>
      <c r="Q46" s="372" t="e">
        <f>IF(M46="nio",0,IF(M46&gt;0,VLOOKUP(I46,'3-Productie normen'!A:K,VLOOKUP(M46,'3-Productie normen'!$B$28:$C$36,2,FALSE),FALSE)))/VLOOKUP(B46,'2-Kosten per locatie'!$A$11:$C$41,3,FALSE)</f>
        <v>#DIV/0!</v>
      </c>
      <c r="R46" s="93" t="str">
        <f>VLOOKUP(I46,'3-Productie normen'!A:O,14,FALSE)</f>
        <v>nvt</v>
      </c>
      <c r="S46" s="93"/>
      <c r="U46" s="375">
        <f t="shared" si="2"/>
        <v>0</v>
      </c>
    </row>
    <row r="47" spans="1:21" ht="14.1" customHeight="1">
      <c r="A47" s="81">
        <v>47</v>
      </c>
      <c r="B47" s="52" t="s">
        <v>208</v>
      </c>
      <c r="C47" s="52" t="s">
        <v>248</v>
      </c>
      <c r="D47" s="52"/>
      <c r="E47" s="52"/>
      <c r="F47" s="91" t="s">
        <v>283</v>
      </c>
      <c r="G47" s="364">
        <v>18</v>
      </c>
      <c r="H47" s="52" t="s">
        <v>270</v>
      </c>
      <c r="I47" s="52" t="s">
        <v>247</v>
      </c>
      <c r="J47" s="92" t="s">
        <v>255</v>
      </c>
      <c r="K47" s="369">
        <v>7.5</v>
      </c>
      <c r="L47" s="370">
        <f t="shared" si="0"/>
        <v>0</v>
      </c>
      <c r="M47" s="435" t="s">
        <v>258</v>
      </c>
      <c r="N47" s="435"/>
      <c r="O47" s="371">
        <f t="shared" si="1"/>
        <v>0</v>
      </c>
      <c r="P47" s="371">
        <f>IF(N47&gt;0,N47*K47/#REF!,0)</f>
        <v>0</v>
      </c>
      <c r="Q47" s="372" t="e">
        <f>IF(M47="nio",0,IF(M47&gt;0,VLOOKUP(I47,'3-Productie normen'!A:K,VLOOKUP(M47,'3-Productie normen'!$B$28:$C$36,2,FALSE),FALSE)))/VLOOKUP(B47,'2-Kosten per locatie'!$A$11:$C$41,3,FALSE)</f>
        <v>#DIV/0!</v>
      </c>
      <c r="R47" s="93" t="str">
        <f>VLOOKUP(I47,'3-Productie normen'!A:O,14,FALSE)</f>
        <v>nvt</v>
      </c>
      <c r="S47" s="93"/>
      <c r="U47" s="375">
        <f t="shared" si="2"/>
        <v>0</v>
      </c>
    </row>
    <row r="48" spans="1:21" ht="14.1" customHeight="1">
      <c r="A48" s="81">
        <v>48</v>
      </c>
      <c r="B48" s="52" t="s">
        <v>208</v>
      </c>
      <c r="C48" s="52" t="s">
        <v>248</v>
      </c>
      <c r="D48" s="52"/>
      <c r="E48" s="52"/>
      <c r="F48" s="91" t="s">
        <v>283</v>
      </c>
      <c r="G48" s="364">
        <v>19</v>
      </c>
      <c r="H48" s="92" t="s">
        <v>291</v>
      </c>
      <c r="I48" s="52" t="s">
        <v>247</v>
      </c>
      <c r="J48" s="92" t="s">
        <v>255</v>
      </c>
      <c r="K48" s="369">
        <v>0.45</v>
      </c>
      <c r="L48" s="370">
        <f t="shared" si="0"/>
        <v>0</v>
      </c>
      <c r="M48" s="435" t="s">
        <v>258</v>
      </c>
      <c r="N48" s="435"/>
      <c r="O48" s="371">
        <f t="shared" si="1"/>
        <v>0</v>
      </c>
      <c r="P48" s="371">
        <f>IF(N48&gt;0,N48*K48/#REF!,0)</f>
        <v>0</v>
      </c>
      <c r="Q48" s="372" t="e">
        <f>IF(M48="nio",0,IF(M48&gt;0,VLOOKUP(I48,'3-Productie normen'!A:K,VLOOKUP(M48,'3-Productie normen'!$B$28:$C$36,2,FALSE),FALSE)))/VLOOKUP(B48,'2-Kosten per locatie'!$A$11:$C$41,3,FALSE)</f>
        <v>#DIV/0!</v>
      </c>
      <c r="R48" s="93" t="str">
        <f>VLOOKUP(I48,'3-Productie normen'!A:O,14,FALSE)</f>
        <v>nvt</v>
      </c>
      <c r="S48" s="93"/>
      <c r="U48" s="375">
        <f t="shared" si="2"/>
        <v>0</v>
      </c>
    </row>
    <row r="49" spans="1:21" ht="14.1" customHeight="1">
      <c r="A49" s="81">
        <v>49</v>
      </c>
      <c r="B49" s="52" t="s">
        <v>208</v>
      </c>
      <c r="C49" s="52" t="s">
        <v>248</v>
      </c>
      <c r="D49" s="52"/>
      <c r="E49" s="52"/>
      <c r="F49" s="91" t="s">
        <v>292</v>
      </c>
      <c r="G49" s="364">
        <v>101</v>
      </c>
      <c r="H49" s="92" t="s">
        <v>285</v>
      </c>
      <c r="I49" s="92" t="s">
        <v>246</v>
      </c>
      <c r="J49" s="92" t="s">
        <v>282</v>
      </c>
      <c r="K49" s="369">
        <v>18.25</v>
      </c>
      <c r="L49" s="370">
        <f t="shared" si="0"/>
        <v>200</v>
      </c>
      <c r="M49" s="435">
        <v>200</v>
      </c>
      <c r="N49" s="435"/>
      <c r="O49" s="371" t="e">
        <f t="shared" si="1"/>
        <v>#DIV/0!</v>
      </c>
      <c r="P49" s="371">
        <f>IF(N49&gt;0,N49*K49/#REF!,0)</f>
        <v>0</v>
      </c>
      <c r="Q49" s="372" t="e">
        <f>IF(M49="nio",0,IF(M49&gt;0,VLOOKUP(I49,'3-Productie normen'!A:K,VLOOKUP(M49,'3-Productie normen'!$B$28:$C$36,2,FALSE),FALSE)))/VLOOKUP(B49,'2-Kosten per locatie'!$A$11:$C$41,3,FALSE)</f>
        <v>#DIV/0!</v>
      </c>
      <c r="R49" s="93" t="str">
        <f>VLOOKUP(I49,'3-Productie normen'!A:O,14,FALSE)</f>
        <v>V</v>
      </c>
      <c r="S49" s="93"/>
      <c r="U49" s="375">
        <f t="shared" si="2"/>
        <v>3650</v>
      </c>
    </row>
    <row r="50" spans="1:21" ht="14.1" customHeight="1">
      <c r="A50" s="81">
        <v>50</v>
      </c>
      <c r="B50" s="52" t="s">
        <v>208</v>
      </c>
      <c r="C50" s="52" t="s">
        <v>248</v>
      </c>
      <c r="D50" s="52"/>
      <c r="E50" s="52"/>
      <c r="F50" s="91" t="s">
        <v>292</v>
      </c>
      <c r="G50" s="364">
        <v>102</v>
      </c>
      <c r="H50" s="92" t="s">
        <v>254</v>
      </c>
      <c r="I50" s="92" t="s">
        <v>246</v>
      </c>
      <c r="J50" s="92" t="s">
        <v>255</v>
      </c>
      <c r="K50" s="369">
        <v>126.9</v>
      </c>
      <c r="L50" s="370">
        <f t="shared" si="0"/>
        <v>200</v>
      </c>
      <c r="M50" s="435">
        <v>200</v>
      </c>
      <c r="N50" s="435"/>
      <c r="O50" s="371" t="e">
        <f t="shared" si="1"/>
        <v>#DIV/0!</v>
      </c>
      <c r="P50" s="371">
        <f>IF(N50&gt;0,N50*K50/#REF!,0)</f>
        <v>0</v>
      </c>
      <c r="Q50" s="372" t="e">
        <f>IF(M50="nio",0,IF(M50&gt;0,VLOOKUP(I50,'3-Productie normen'!A:K,VLOOKUP(M50,'3-Productie normen'!$B$28:$C$36,2,FALSE),FALSE)))/VLOOKUP(B50,'2-Kosten per locatie'!$A$11:$C$41,3,FALSE)</f>
        <v>#DIV/0!</v>
      </c>
      <c r="R50" s="93" t="str">
        <f>VLOOKUP(I50,'3-Productie normen'!A:O,14,FALSE)</f>
        <v>V</v>
      </c>
      <c r="S50" s="93"/>
      <c r="U50" s="375">
        <f t="shared" si="2"/>
        <v>25380</v>
      </c>
    </row>
    <row r="51" spans="1:21" ht="14.1" customHeight="1">
      <c r="A51" s="81">
        <v>51</v>
      </c>
      <c r="B51" s="52" t="s">
        <v>208</v>
      </c>
      <c r="C51" s="52" t="s">
        <v>248</v>
      </c>
      <c r="D51" s="52"/>
      <c r="E51" s="52"/>
      <c r="F51" s="91" t="s">
        <v>292</v>
      </c>
      <c r="G51" s="364">
        <v>103</v>
      </c>
      <c r="H51" s="92" t="s">
        <v>285</v>
      </c>
      <c r="I51" s="92" t="s">
        <v>246</v>
      </c>
      <c r="J51" s="92" t="s">
        <v>282</v>
      </c>
      <c r="K51" s="369">
        <v>2.5499999999999998</v>
      </c>
      <c r="L51" s="370">
        <f t="shared" si="0"/>
        <v>200</v>
      </c>
      <c r="M51" s="435">
        <v>200</v>
      </c>
      <c r="N51" s="435"/>
      <c r="O51" s="371" t="e">
        <f t="shared" si="1"/>
        <v>#DIV/0!</v>
      </c>
      <c r="P51" s="371">
        <f>IF(N51&gt;0,N51*K51/#REF!,0)</f>
        <v>0</v>
      </c>
      <c r="Q51" s="372" t="e">
        <f>IF(M51="nio",0,IF(M51&gt;0,VLOOKUP(I51,'3-Productie normen'!A:K,VLOOKUP(M51,'3-Productie normen'!$B$28:$C$36,2,FALSE),FALSE)))/VLOOKUP(B51,'2-Kosten per locatie'!$A$11:$C$41,3,FALSE)</f>
        <v>#DIV/0!</v>
      </c>
      <c r="R51" s="93" t="str">
        <f>VLOOKUP(I51,'3-Productie normen'!A:O,14,FALSE)</f>
        <v>V</v>
      </c>
      <c r="S51" s="93"/>
      <c r="U51" s="375">
        <f t="shared" si="2"/>
        <v>509.99999999999994</v>
      </c>
    </row>
    <row r="52" spans="1:21" ht="14.1" customHeight="1">
      <c r="A52" s="81">
        <v>52</v>
      </c>
      <c r="B52" s="52" t="s">
        <v>208</v>
      </c>
      <c r="C52" s="52" t="s">
        <v>248</v>
      </c>
      <c r="D52" s="52"/>
      <c r="E52" s="52"/>
      <c r="F52" s="91" t="s">
        <v>292</v>
      </c>
      <c r="G52" s="364">
        <v>104</v>
      </c>
      <c r="H52" s="97" t="s">
        <v>286</v>
      </c>
      <c r="I52" s="97" t="s">
        <v>293</v>
      </c>
      <c r="J52" s="92" t="s">
        <v>255</v>
      </c>
      <c r="K52" s="369">
        <v>56.65</v>
      </c>
      <c r="L52" s="370">
        <f t="shared" si="0"/>
        <v>200</v>
      </c>
      <c r="M52" s="435">
        <v>200</v>
      </c>
      <c r="N52" s="435"/>
      <c r="O52" s="371" t="e">
        <f t="shared" si="1"/>
        <v>#DIV/0!</v>
      </c>
      <c r="P52" s="371">
        <f>IF(N52&gt;0,N52*K52/#REF!,0)</f>
        <v>0</v>
      </c>
      <c r="Q52" s="372" t="e">
        <f>IF(M52="nio",0,IF(M52&gt;0,VLOOKUP(I52,'3-Productie normen'!A:K,VLOOKUP(M52,'3-Productie normen'!$B$28:$C$36,2,FALSE),FALSE)))/VLOOKUP(B52,'2-Kosten per locatie'!$A$11:$C$41,3,FALSE)</f>
        <v>#DIV/0!</v>
      </c>
      <c r="R52" s="93" t="str">
        <f>VLOOKUP(I52,'3-Productie normen'!A:O,14,FALSE)</f>
        <v>L</v>
      </c>
      <c r="S52" s="93"/>
      <c r="U52" s="375">
        <f t="shared" si="2"/>
        <v>11330</v>
      </c>
    </row>
    <row r="53" spans="1:21" ht="14.1" customHeight="1">
      <c r="A53" s="81">
        <v>53</v>
      </c>
      <c r="B53" s="52" t="s">
        <v>208</v>
      </c>
      <c r="C53" s="52" t="s">
        <v>248</v>
      </c>
      <c r="D53" s="52"/>
      <c r="E53" s="52"/>
      <c r="F53" s="91" t="s">
        <v>292</v>
      </c>
      <c r="G53" s="364">
        <v>105</v>
      </c>
      <c r="H53" s="92" t="s">
        <v>288</v>
      </c>
      <c r="I53" s="52" t="s">
        <v>247</v>
      </c>
      <c r="J53" s="95" t="s">
        <v>255</v>
      </c>
      <c r="K53" s="369">
        <v>0.6</v>
      </c>
      <c r="L53" s="370">
        <f t="shared" si="0"/>
        <v>0</v>
      </c>
      <c r="M53" s="435" t="s">
        <v>258</v>
      </c>
      <c r="N53" s="435"/>
      <c r="O53" s="371">
        <f t="shared" si="1"/>
        <v>0</v>
      </c>
      <c r="P53" s="371">
        <f>IF(N53&gt;0,N53*K53/#REF!,0)</f>
        <v>0</v>
      </c>
      <c r="Q53" s="372" t="e">
        <f>IF(M53="nio",0,IF(M53&gt;0,VLOOKUP(I53,'3-Productie normen'!A:K,VLOOKUP(M53,'3-Productie normen'!$B$28:$C$36,2,FALSE),FALSE)))/VLOOKUP(B53,'2-Kosten per locatie'!$A$11:$C$41,3,FALSE)</f>
        <v>#DIV/0!</v>
      </c>
      <c r="R53" s="93" t="str">
        <f>VLOOKUP(I53,'3-Productie normen'!A:O,14,FALSE)</f>
        <v>nvt</v>
      </c>
      <c r="S53" s="93"/>
      <c r="U53" s="375">
        <f t="shared" si="2"/>
        <v>0</v>
      </c>
    </row>
    <row r="54" spans="1:21" ht="14.1" customHeight="1">
      <c r="A54" s="81">
        <v>54</v>
      </c>
      <c r="B54" s="52" t="s">
        <v>208</v>
      </c>
      <c r="C54" s="52" t="s">
        <v>248</v>
      </c>
      <c r="D54" s="52"/>
      <c r="E54" s="52"/>
      <c r="F54" s="91" t="s">
        <v>292</v>
      </c>
      <c r="G54" s="365">
        <v>106</v>
      </c>
      <c r="H54" s="94" t="s">
        <v>262</v>
      </c>
      <c r="I54" s="94" t="s">
        <v>244</v>
      </c>
      <c r="J54" s="92" t="s">
        <v>263</v>
      </c>
      <c r="K54" s="369">
        <v>4.05</v>
      </c>
      <c r="L54" s="370">
        <f t="shared" si="0"/>
        <v>200</v>
      </c>
      <c r="M54" s="435">
        <v>200</v>
      </c>
      <c r="N54" s="435">
        <v>0</v>
      </c>
      <c r="O54" s="371" t="e">
        <f t="shared" si="1"/>
        <v>#DIV/0!</v>
      </c>
      <c r="P54" s="371">
        <f>IF(N54&gt;0,N54*K54/#REF!,0)</f>
        <v>0</v>
      </c>
      <c r="Q54" s="372" t="e">
        <f>IF(M54="nio",0,IF(M54&gt;0,VLOOKUP(I54,'3-Productie normen'!A:K,VLOOKUP(M54,'3-Productie normen'!$B$28:$C$36,2,FALSE),FALSE)))/VLOOKUP(B54,'2-Kosten per locatie'!$A$11:$C$41,3,FALSE)</f>
        <v>#DIV/0!</v>
      </c>
      <c r="R54" s="93" t="str">
        <f>VLOOKUP(I54,'3-Productie normen'!A:O,14,FALSE)</f>
        <v>S</v>
      </c>
      <c r="S54" s="93"/>
      <c r="U54" s="375">
        <f t="shared" si="2"/>
        <v>810</v>
      </c>
    </row>
    <row r="55" spans="1:21" ht="14.1" customHeight="1">
      <c r="A55" s="81">
        <v>55</v>
      </c>
      <c r="B55" s="52" t="s">
        <v>208</v>
      </c>
      <c r="C55" s="52" t="s">
        <v>248</v>
      </c>
      <c r="D55" s="52"/>
      <c r="E55" s="52"/>
      <c r="F55" s="91" t="s">
        <v>292</v>
      </c>
      <c r="G55" s="364">
        <v>107</v>
      </c>
      <c r="H55" s="92" t="s">
        <v>285</v>
      </c>
      <c r="I55" s="92" t="s">
        <v>246</v>
      </c>
      <c r="J55" s="92" t="s">
        <v>282</v>
      </c>
      <c r="K55" s="369">
        <v>2.7</v>
      </c>
      <c r="L55" s="370">
        <f t="shared" si="0"/>
        <v>200</v>
      </c>
      <c r="M55" s="435">
        <v>200</v>
      </c>
      <c r="N55" s="435"/>
      <c r="O55" s="371" t="e">
        <f t="shared" si="1"/>
        <v>#DIV/0!</v>
      </c>
      <c r="P55" s="371">
        <f>IF(N55&gt;0,N55*K55/#REF!,0)</f>
        <v>0</v>
      </c>
      <c r="Q55" s="372" t="e">
        <f>IF(M55="nio",0,IF(M55&gt;0,VLOOKUP(I55,'3-Productie normen'!A:K,VLOOKUP(M55,'3-Productie normen'!$B$28:$C$36,2,FALSE),FALSE)))/VLOOKUP(B55,'2-Kosten per locatie'!$A$11:$C$41,3,FALSE)</f>
        <v>#DIV/0!</v>
      </c>
      <c r="R55" s="93" t="str">
        <f>VLOOKUP(I55,'3-Productie normen'!A:O,14,FALSE)</f>
        <v>V</v>
      </c>
      <c r="S55" s="93"/>
      <c r="U55" s="375">
        <f t="shared" si="2"/>
        <v>540</v>
      </c>
    </row>
    <row r="56" spans="1:21" ht="14.1" customHeight="1">
      <c r="A56" s="81">
        <v>56</v>
      </c>
      <c r="B56" s="52" t="s">
        <v>208</v>
      </c>
      <c r="C56" s="52" t="s">
        <v>248</v>
      </c>
      <c r="D56" s="52"/>
      <c r="E56" s="52"/>
      <c r="F56" s="91" t="s">
        <v>292</v>
      </c>
      <c r="G56" s="364">
        <v>108</v>
      </c>
      <c r="H56" s="92" t="s">
        <v>286</v>
      </c>
      <c r="I56" s="92" t="s">
        <v>293</v>
      </c>
      <c r="J56" s="92" t="s">
        <v>255</v>
      </c>
      <c r="K56" s="369">
        <v>56.3</v>
      </c>
      <c r="L56" s="370">
        <f t="shared" si="0"/>
        <v>200</v>
      </c>
      <c r="M56" s="435">
        <v>200</v>
      </c>
      <c r="N56" s="435"/>
      <c r="O56" s="371" t="e">
        <f t="shared" si="1"/>
        <v>#DIV/0!</v>
      </c>
      <c r="P56" s="371">
        <f>IF(N56&gt;0,N56*K56/#REF!,0)</f>
        <v>0</v>
      </c>
      <c r="Q56" s="372" t="e">
        <f>IF(M56="nio",0,IF(M56&gt;0,VLOOKUP(I56,'3-Productie normen'!A:K,VLOOKUP(M56,'3-Productie normen'!$B$28:$C$36,2,FALSE),FALSE)))/VLOOKUP(B56,'2-Kosten per locatie'!$A$11:$C$41,3,FALSE)</f>
        <v>#DIV/0!</v>
      </c>
      <c r="R56" s="93" t="str">
        <f>VLOOKUP(I56,'3-Productie normen'!A:O,14,FALSE)</f>
        <v>L</v>
      </c>
      <c r="S56" s="93"/>
      <c r="U56" s="375">
        <f t="shared" si="2"/>
        <v>11260</v>
      </c>
    </row>
    <row r="57" spans="1:21" ht="14.1" customHeight="1">
      <c r="A57" s="81">
        <v>57</v>
      </c>
      <c r="B57" s="52" t="s">
        <v>208</v>
      </c>
      <c r="C57" s="52" t="s">
        <v>248</v>
      </c>
      <c r="D57" s="52"/>
      <c r="E57" s="52"/>
      <c r="F57" s="91" t="s">
        <v>292</v>
      </c>
      <c r="G57" s="364">
        <v>109</v>
      </c>
      <c r="H57" s="92" t="s">
        <v>288</v>
      </c>
      <c r="I57" s="52" t="s">
        <v>247</v>
      </c>
      <c r="J57" s="92" t="s">
        <v>255</v>
      </c>
      <c r="K57" s="369">
        <v>0.6</v>
      </c>
      <c r="L57" s="370">
        <f t="shared" si="0"/>
        <v>0</v>
      </c>
      <c r="M57" s="435" t="s">
        <v>258</v>
      </c>
      <c r="N57" s="435"/>
      <c r="O57" s="371">
        <f t="shared" si="1"/>
        <v>0</v>
      </c>
      <c r="P57" s="371">
        <f>IF(N57&gt;0,N57*K57/#REF!,0)</f>
        <v>0</v>
      </c>
      <c r="Q57" s="372" t="e">
        <f>IF(M57="nio",0,IF(M57&gt;0,VLOOKUP(I57,'3-Productie normen'!A:K,VLOOKUP(M57,'3-Productie normen'!$B$28:$C$36,2,FALSE),FALSE)))/VLOOKUP(B57,'2-Kosten per locatie'!$A$11:$C$41,3,FALSE)</f>
        <v>#DIV/0!</v>
      </c>
      <c r="R57" s="93" t="str">
        <f>VLOOKUP(I57,'3-Productie normen'!A:O,14,FALSE)</f>
        <v>nvt</v>
      </c>
      <c r="S57" s="93"/>
      <c r="U57" s="375">
        <f t="shared" si="2"/>
        <v>0</v>
      </c>
    </row>
    <row r="58" spans="1:21" ht="14.1" customHeight="1">
      <c r="A58" s="81">
        <v>58</v>
      </c>
      <c r="B58" s="52" t="s">
        <v>208</v>
      </c>
      <c r="C58" s="52" t="s">
        <v>248</v>
      </c>
      <c r="D58" s="52"/>
      <c r="E58" s="52"/>
      <c r="F58" s="91" t="s">
        <v>292</v>
      </c>
      <c r="G58" s="364">
        <v>110</v>
      </c>
      <c r="H58" s="92" t="s">
        <v>262</v>
      </c>
      <c r="I58" s="92" t="s">
        <v>244</v>
      </c>
      <c r="J58" s="92" t="s">
        <v>263</v>
      </c>
      <c r="K58" s="369">
        <v>4.05</v>
      </c>
      <c r="L58" s="370">
        <f t="shared" si="0"/>
        <v>200</v>
      </c>
      <c r="M58" s="435">
        <v>200</v>
      </c>
      <c r="N58" s="435">
        <v>0</v>
      </c>
      <c r="O58" s="371" t="e">
        <f t="shared" si="1"/>
        <v>#DIV/0!</v>
      </c>
      <c r="P58" s="371">
        <f>IF(N58&gt;0,N58*K58/#REF!,0)</f>
        <v>0</v>
      </c>
      <c r="Q58" s="372" t="e">
        <f>IF(M58="nio",0,IF(M58&gt;0,VLOOKUP(I58,'3-Productie normen'!A:K,VLOOKUP(M58,'3-Productie normen'!$B$28:$C$36,2,FALSE),FALSE)))/VLOOKUP(B58,'2-Kosten per locatie'!$A$11:$C$41,3,FALSE)</f>
        <v>#DIV/0!</v>
      </c>
      <c r="R58" s="93" t="str">
        <f>VLOOKUP(I58,'3-Productie normen'!A:O,14,FALSE)</f>
        <v>S</v>
      </c>
      <c r="S58" s="93"/>
      <c r="U58" s="375">
        <f t="shared" si="2"/>
        <v>810</v>
      </c>
    </row>
    <row r="59" spans="1:21" ht="14.1" customHeight="1">
      <c r="A59" s="81">
        <v>59</v>
      </c>
      <c r="B59" s="52" t="s">
        <v>208</v>
      </c>
      <c r="C59" s="52" t="s">
        <v>248</v>
      </c>
      <c r="D59" s="52"/>
      <c r="E59" s="52"/>
      <c r="F59" s="91" t="s">
        <v>292</v>
      </c>
      <c r="G59" s="364">
        <v>111</v>
      </c>
      <c r="H59" s="92" t="s">
        <v>285</v>
      </c>
      <c r="I59" s="92" t="s">
        <v>246</v>
      </c>
      <c r="J59" s="92" t="s">
        <v>282</v>
      </c>
      <c r="K59" s="369">
        <v>2.7</v>
      </c>
      <c r="L59" s="370">
        <f t="shared" si="0"/>
        <v>200</v>
      </c>
      <c r="M59" s="435">
        <v>200</v>
      </c>
      <c r="N59" s="435"/>
      <c r="O59" s="371" t="e">
        <f t="shared" si="1"/>
        <v>#DIV/0!</v>
      </c>
      <c r="P59" s="371">
        <f>IF(N59&gt;0,N59*K59/#REF!,0)</f>
        <v>0</v>
      </c>
      <c r="Q59" s="372" t="e">
        <f>IF(M59="nio",0,IF(M59&gt;0,VLOOKUP(I59,'3-Productie normen'!A:K,VLOOKUP(M59,'3-Productie normen'!$B$28:$C$36,2,FALSE),FALSE)))/VLOOKUP(B59,'2-Kosten per locatie'!$A$11:$C$41,3,FALSE)</f>
        <v>#DIV/0!</v>
      </c>
      <c r="R59" s="93" t="str">
        <f>VLOOKUP(I59,'3-Productie normen'!A:O,14,FALSE)</f>
        <v>V</v>
      </c>
      <c r="S59" s="93"/>
      <c r="U59" s="375">
        <f t="shared" si="2"/>
        <v>540</v>
      </c>
    </row>
    <row r="60" spans="1:21" ht="14.1" customHeight="1">
      <c r="A60" s="81">
        <v>60</v>
      </c>
      <c r="B60" s="52" t="s">
        <v>208</v>
      </c>
      <c r="C60" s="52" t="s">
        <v>248</v>
      </c>
      <c r="D60" s="52"/>
      <c r="E60" s="52"/>
      <c r="F60" s="91" t="s">
        <v>292</v>
      </c>
      <c r="G60" s="364">
        <v>112</v>
      </c>
      <c r="H60" s="92" t="s">
        <v>286</v>
      </c>
      <c r="I60" s="92" t="s">
        <v>293</v>
      </c>
      <c r="J60" s="92" t="s">
        <v>255</v>
      </c>
      <c r="K60" s="369">
        <v>56.3</v>
      </c>
      <c r="L60" s="370">
        <f t="shared" si="0"/>
        <v>200</v>
      </c>
      <c r="M60" s="435">
        <v>200</v>
      </c>
      <c r="N60" s="435"/>
      <c r="O60" s="371" t="e">
        <f t="shared" si="1"/>
        <v>#DIV/0!</v>
      </c>
      <c r="P60" s="371">
        <f>IF(N60&gt;0,N60*K60/#REF!,0)</f>
        <v>0</v>
      </c>
      <c r="Q60" s="372" t="e">
        <f>IF(M60="nio",0,IF(M60&gt;0,VLOOKUP(I60,'3-Productie normen'!A:K,VLOOKUP(M60,'3-Productie normen'!$B$28:$C$36,2,FALSE),FALSE)))/VLOOKUP(B60,'2-Kosten per locatie'!$A$11:$C$41,3,FALSE)</f>
        <v>#DIV/0!</v>
      </c>
      <c r="R60" s="93" t="str">
        <f>VLOOKUP(I60,'3-Productie normen'!A:O,14,FALSE)</f>
        <v>L</v>
      </c>
      <c r="S60" s="93"/>
      <c r="U60" s="375">
        <f t="shared" si="2"/>
        <v>11260</v>
      </c>
    </row>
    <row r="61" spans="1:21" ht="14.1" customHeight="1">
      <c r="A61" s="81">
        <v>61</v>
      </c>
      <c r="B61" s="52" t="s">
        <v>208</v>
      </c>
      <c r="C61" s="52" t="s">
        <v>248</v>
      </c>
      <c r="D61" s="52"/>
      <c r="E61" s="52"/>
      <c r="F61" s="91" t="s">
        <v>292</v>
      </c>
      <c r="G61" s="364">
        <v>113</v>
      </c>
      <c r="H61" s="92" t="s">
        <v>262</v>
      </c>
      <c r="I61" s="92" t="s">
        <v>244</v>
      </c>
      <c r="J61" s="92" t="s">
        <v>263</v>
      </c>
      <c r="K61" s="369">
        <v>1.05</v>
      </c>
      <c r="L61" s="370">
        <f t="shared" si="0"/>
        <v>200</v>
      </c>
      <c r="M61" s="435">
        <v>200</v>
      </c>
      <c r="N61" s="435">
        <v>0</v>
      </c>
      <c r="O61" s="371" t="e">
        <f t="shared" si="1"/>
        <v>#DIV/0!</v>
      </c>
      <c r="P61" s="371">
        <f>IF(N61&gt;0,N61*K61/#REF!,0)</f>
        <v>0</v>
      </c>
      <c r="Q61" s="372" t="e">
        <f>IF(M61="nio",0,IF(M61&gt;0,VLOOKUP(I61,'3-Productie normen'!A:K,VLOOKUP(M61,'3-Productie normen'!$B$28:$C$36,2,FALSE),FALSE)))/VLOOKUP(B61,'2-Kosten per locatie'!$A$11:$C$41,3,FALSE)</f>
        <v>#DIV/0!</v>
      </c>
      <c r="R61" s="93" t="str">
        <f>VLOOKUP(I61,'3-Productie normen'!A:O,14,FALSE)</f>
        <v>S</v>
      </c>
      <c r="S61" s="93"/>
      <c r="U61" s="375">
        <f t="shared" si="2"/>
        <v>210</v>
      </c>
    </row>
    <row r="62" spans="1:21" ht="14.1" customHeight="1">
      <c r="A62" s="81">
        <v>62</v>
      </c>
      <c r="B62" s="52" t="s">
        <v>208</v>
      </c>
      <c r="C62" s="52" t="s">
        <v>248</v>
      </c>
      <c r="D62" s="52"/>
      <c r="E62" s="52"/>
      <c r="F62" s="91" t="s">
        <v>292</v>
      </c>
      <c r="G62" s="364">
        <v>114</v>
      </c>
      <c r="H62" s="92" t="s">
        <v>288</v>
      </c>
      <c r="I62" s="52" t="s">
        <v>247</v>
      </c>
      <c r="J62" s="92" t="s">
        <v>255</v>
      </c>
      <c r="K62" s="369">
        <v>0.6</v>
      </c>
      <c r="L62" s="370">
        <f t="shared" si="0"/>
        <v>0</v>
      </c>
      <c r="M62" s="435" t="s">
        <v>258</v>
      </c>
      <c r="N62" s="435"/>
      <c r="O62" s="371">
        <f t="shared" si="1"/>
        <v>0</v>
      </c>
      <c r="P62" s="371">
        <f>IF(N62&gt;0,N62*K62/#REF!,0)</f>
        <v>0</v>
      </c>
      <c r="Q62" s="372" t="e">
        <f>IF(M62="nio",0,IF(M62&gt;0,VLOOKUP(I62,'3-Productie normen'!A:K,VLOOKUP(M62,'3-Productie normen'!$B$28:$C$36,2,FALSE),FALSE)))/VLOOKUP(B62,'2-Kosten per locatie'!$A$11:$C$41,3,FALSE)</f>
        <v>#DIV/0!</v>
      </c>
      <c r="R62" s="93" t="str">
        <f>VLOOKUP(I62,'3-Productie normen'!A:O,14,FALSE)</f>
        <v>nvt</v>
      </c>
      <c r="S62" s="93"/>
      <c r="U62" s="375">
        <f t="shared" si="2"/>
        <v>0</v>
      </c>
    </row>
    <row r="63" spans="1:21" ht="14.1" customHeight="1">
      <c r="A63" s="81">
        <v>63</v>
      </c>
      <c r="B63" s="52" t="s">
        <v>208</v>
      </c>
      <c r="C63" s="52" t="s">
        <v>248</v>
      </c>
      <c r="D63" s="52"/>
      <c r="E63" s="52"/>
      <c r="F63" s="91" t="s">
        <v>292</v>
      </c>
      <c r="G63" s="364">
        <v>115</v>
      </c>
      <c r="H63" s="92" t="s">
        <v>254</v>
      </c>
      <c r="I63" s="92" t="s">
        <v>246</v>
      </c>
      <c r="J63" s="92" t="s">
        <v>255</v>
      </c>
      <c r="K63" s="369">
        <v>14.15</v>
      </c>
      <c r="L63" s="370">
        <f t="shared" si="0"/>
        <v>200</v>
      </c>
      <c r="M63" s="435">
        <v>200</v>
      </c>
      <c r="N63" s="435"/>
      <c r="O63" s="371" t="e">
        <f t="shared" si="1"/>
        <v>#DIV/0!</v>
      </c>
      <c r="P63" s="371">
        <f>IF(N63&gt;0,N63*K63/#REF!,0)</f>
        <v>0</v>
      </c>
      <c r="Q63" s="372" t="e">
        <f>IF(M63="nio",0,IF(M63&gt;0,VLOOKUP(I63,'3-Productie normen'!A:K,VLOOKUP(M63,'3-Productie normen'!$B$28:$C$36,2,FALSE),FALSE)))/VLOOKUP(B63,'2-Kosten per locatie'!$A$11:$C$41,3,FALSE)</f>
        <v>#DIV/0!</v>
      </c>
      <c r="R63" s="93" t="str">
        <f>VLOOKUP(I63,'3-Productie normen'!A:O,14,FALSE)</f>
        <v>V</v>
      </c>
      <c r="S63" s="93"/>
      <c r="U63" s="375">
        <f t="shared" si="2"/>
        <v>2830</v>
      </c>
    </row>
    <row r="64" spans="1:21" ht="14.1" customHeight="1">
      <c r="A64" s="81">
        <v>64</v>
      </c>
      <c r="B64" s="52" t="s">
        <v>208</v>
      </c>
      <c r="C64" s="52" t="s">
        <v>248</v>
      </c>
      <c r="D64" s="52"/>
      <c r="E64" s="52"/>
      <c r="F64" s="91" t="s">
        <v>292</v>
      </c>
      <c r="G64" s="364">
        <v>116</v>
      </c>
      <c r="H64" s="92" t="s">
        <v>285</v>
      </c>
      <c r="I64" s="92" t="s">
        <v>246</v>
      </c>
      <c r="J64" s="92" t="s">
        <v>282</v>
      </c>
      <c r="K64" s="369">
        <v>6</v>
      </c>
      <c r="L64" s="370">
        <f t="shared" si="0"/>
        <v>200</v>
      </c>
      <c r="M64" s="435">
        <v>200</v>
      </c>
      <c r="N64" s="435"/>
      <c r="O64" s="371" t="e">
        <f t="shared" si="1"/>
        <v>#DIV/0!</v>
      </c>
      <c r="P64" s="371">
        <f>IF(N64&gt;0,N64*K64/#REF!,0)</f>
        <v>0</v>
      </c>
      <c r="Q64" s="372" t="e">
        <f>IF(M64="nio",0,IF(M64&gt;0,VLOOKUP(I64,'3-Productie normen'!A:K,VLOOKUP(M64,'3-Productie normen'!$B$28:$C$36,2,FALSE),FALSE)))/VLOOKUP(B64,'2-Kosten per locatie'!$A$11:$C$41,3,FALSE)</f>
        <v>#DIV/0!</v>
      </c>
      <c r="R64" s="93" t="str">
        <f>VLOOKUP(I64,'3-Productie normen'!A:O,14,FALSE)</f>
        <v>V</v>
      </c>
      <c r="S64" s="93"/>
      <c r="U64" s="375">
        <f t="shared" si="2"/>
        <v>1200</v>
      </c>
    </row>
    <row r="65" spans="1:21" ht="14.1" customHeight="1">
      <c r="A65" s="81">
        <v>65</v>
      </c>
      <c r="B65" s="52" t="s">
        <v>208</v>
      </c>
      <c r="C65" s="52" t="s">
        <v>248</v>
      </c>
      <c r="D65" s="52"/>
      <c r="E65" s="52"/>
      <c r="F65" s="91" t="s">
        <v>292</v>
      </c>
      <c r="G65" s="364">
        <v>117</v>
      </c>
      <c r="H65" s="92" t="s">
        <v>270</v>
      </c>
      <c r="I65" s="52" t="s">
        <v>247</v>
      </c>
      <c r="J65" s="92" t="s">
        <v>255</v>
      </c>
      <c r="K65" s="369">
        <v>11.6</v>
      </c>
      <c r="L65" s="370">
        <f t="shared" si="0"/>
        <v>0</v>
      </c>
      <c r="M65" s="435" t="s">
        <v>258</v>
      </c>
      <c r="N65" s="435"/>
      <c r="O65" s="371">
        <f t="shared" si="1"/>
        <v>0</v>
      </c>
      <c r="P65" s="371">
        <f>IF(N65&gt;0,N65*K65/#REF!,0)</f>
        <v>0</v>
      </c>
      <c r="Q65" s="372" t="e">
        <f>IF(M65="nio",0,IF(M65&gt;0,VLOOKUP(I65,'3-Productie normen'!A:K,VLOOKUP(M65,'3-Productie normen'!$B$28:$C$36,2,FALSE),FALSE)))/VLOOKUP(B65,'2-Kosten per locatie'!$A$11:$C$41,3,FALSE)</f>
        <v>#DIV/0!</v>
      </c>
      <c r="R65" s="93" t="str">
        <f>VLOOKUP(I65,'3-Productie normen'!A:O,14,FALSE)</f>
        <v>nvt</v>
      </c>
      <c r="S65" s="93"/>
      <c r="U65" s="375">
        <f t="shared" si="2"/>
        <v>0</v>
      </c>
    </row>
    <row r="66" spans="1:21" ht="14.1" customHeight="1">
      <c r="A66" s="81">
        <v>66</v>
      </c>
      <c r="B66" s="52" t="s">
        <v>208</v>
      </c>
      <c r="C66" s="52" t="s">
        <v>248</v>
      </c>
      <c r="D66" s="52"/>
      <c r="E66" s="52"/>
      <c r="F66" s="91" t="s">
        <v>292</v>
      </c>
      <c r="G66" s="364">
        <v>118</v>
      </c>
      <c r="H66" s="92" t="s">
        <v>294</v>
      </c>
      <c r="I66" s="92" t="s">
        <v>246</v>
      </c>
      <c r="J66" s="92" t="s">
        <v>255</v>
      </c>
      <c r="K66" s="369">
        <v>2</v>
      </c>
      <c r="L66" s="370">
        <f t="shared" si="0"/>
        <v>200</v>
      </c>
      <c r="M66" s="435">
        <v>200</v>
      </c>
      <c r="N66" s="435"/>
      <c r="O66" s="371" t="e">
        <f t="shared" si="1"/>
        <v>#DIV/0!</v>
      </c>
      <c r="P66" s="371">
        <f>IF(N66&gt;0,N66*K66/#REF!,0)</f>
        <v>0</v>
      </c>
      <c r="Q66" s="372" t="e">
        <f>IF(M66="nio",0,IF(M66&gt;0,VLOOKUP(I66,'3-Productie normen'!A:K,VLOOKUP(M66,'3-Productie normen'!$B$28:$C$36,2,FALSE),FALSE)))/VLOOKUP(B66,'2-Kosten per locatie'!$A$11:$C$41,3,FALSE)</f>
        <v>#DIV/0!</v>
      </c>
      <c r="R66" s="93" t="str">
        <f>VLOOKUP(I66,'3-Productie normen'!A:O,14,FALSE)</f>
        <v>V</v>
      </c>
      <c r="S66" s="93"/>
      <c r="U66" s="375">
        <f t="shared" si="2"/>
        <v>400</v>
      </c>
    </row>
    <row r="67" spans="1:21" ht="14.1" customHeight="1">
      <c r="A67" s="81">
        <v>67</v>
      </c>
      <c r="B67" s="52" t="s">
        <v>208</v>
      </c>
      <c r="C67" s="52" t="s">
        <v>248</v>
      </c>
      <c r="D67" s="52"/>
      <c r="E67" s="52"/>
      <c r="F67" s="91" t="s">
        <v>292</v>
      </c>
      <c r="G67" s="364">
        <v>119</v>
      </c>
      <c r="H67" s="92" t="s">
        <v>294</v>
      </c>
      <c r="I67" s="92" t="s">
        <v>246</v>
      </c>
      <c r="J67" s="92" t="s">
        <v>255</v>
      </c>
      <c r="K67" s="369">
        <v>2</v>
      </c>
      <c r="L67" s="370">
        <f t="shared" si="0"/>
        <v>200</v>
      </c>
      <c r="M67" s="435">
        <v>200</v>
      </c>
      <c r="N67" s="435"/>
      <c r="O67" s="371" t="e">
        <f t="shared" si="1"/>
        <v>#DIV/0!</v>
      </c>
      <c r="P67" s="371">
        <f>IF(N67&gt;0,N67*K67/#REF!,0)</f>
        <v>0</v>
      </c>
      <c r="Q67" s="372" t="e">
        <f>IF(M67="nio",0,IF(M67&gt;0,VLOOKUP(I67,'3-Productie normen'!A:K,VLOOKUP(M67,'3-Productie normen'!$B$28:$C$36,2,FALSE),FALSE)))/VLOOKUP(B67,'2-Kosten per locatie'!$A$11:$C$41,3,FALSE)</f>
        <v>#DIV/0!</v>
      </c>
      <c r="R67" s="93" t="str">
        <f>VLOOKUP(I67,'3-Productie normen'!A:O,14,FALSE)</f>
        <v>V</v>
      </c>
      <c r="S67" s="93"/>
      <c r="U67" s="375">
        <f t="shared" si="2"/>
        <v>400</v>
      </c>
    </row>
    <row r="68" spans="1:21" ht="14.1" customHeight="1">
      <c r="A68" s="81">
        <v>68</v>
      </c>
      <c r="B68" s="52" t="s">
        <v>208</v>
      </c>
      <c r="C68" s="52" t="s">
        <v>248</v>
      </c>
      <c r="D68" s="52"/>
      <c r="E68" s="52"/>
      <c r="F68" s="91" t="s">
        <v>295</v>
      </c>
      <c r="G68" s="364">
        <v>201</v>
      </c>
      <c r="H68" s="92" t="s">
        <v>285</v>
      </c>
      <c r="I68" s="92" t="s">
        <v>246</v>
      </c>
      <c r="J68" s="92" t="s">
        <v>282</v>
      </c>
      <c r="K68" s="369">
        <v>18.25</v>
      </c>
      <c r="L68" s="370">
        <f t="shared" si="0"/>
        <v>200</v>
      </c>
      <c r="M68" s="435">
        <v>200</v>
      </c>
      <c r="N68" s="435"/>
      <c r="O68" s="371" t="e">
        <f t="shared" si="1"/>
        <v>#DIV/0!</v>
      </c>
      <c r="P68" s="371">
        <f>IF(N68&gt;0,N68*K68/#REF!,0)</f>
        <v>0</v>
      </c>
      <c r="Q68" s="372" t="e">
        <f>IF(M68="nio",0,IF(M68&gt;0,VLOOKUP(I68,'3-Productie normen'!A:K,VLOOKUP(M68,'3-Productie normen'!$B$28:$C$36,2,FALSE),FALSE)))/VLOOKUP(B68,'2-Kosten per locatie'!$A$11:$C$41,3,FALSE)</f>
        <v>#DIV/0!</v>
      </c>
      <c r="R68" s="93" t="str">
        <f>VLOOKUP(I68,'3-Productie normen'!A:O,14,FALSE)</f>
        <v>V</v>
      </c>
      <c r="S68" s="93"/>
      <c r="U68" s="375">
        <f t="shared" si="2"/>
        <v>3650</v>
      </c>
    </row>
    <row r="69" spans="1:21" ht="14.1" customHeight="1">
      <c r="A69" s="81">
        <v>69</v>
      </c>
      <c r="B69" s="52" t="s">
        <v>208</v>
      </c>
      <c r="C69" s="52" t="s">
        <v>248</v>
      </c>
      <c r="D69" s="52"/>
      <c r="E69" s="52"/>
      <c r="F69" s="91" t="s">
        <v>295</v>
      </c>
      <c r="G69" s="364">
        <v>202</v>
      </c>
      <c r="H69" s="92" t="s">
        <v>254</v>
      </c>
      <c r="I69" s="92" t="s">
        <v>246</v>
      </c>
      <c r="J69" s="92" t="s">
        <v>255</v>
      </c>
      <c r="K69" s="369">
        <v>73.150000000000006</v>
      </c>
      <c r="L69" s="370">
        <f t="shared" si="0"/>
        <v>200</v>
      </c>
      <c r="M69" s="435">
        <v>200</v>
      </c>
      <c r="N69" s="435"/>
      <c r="O69" s="371" t="e">
        <f t="shared" si="1"/>
        <v>#DIV/0!</v>
      </c>
      <c r="P69" s="371">
        <f>IF(N69&gt;0,N69*K69/#REF!,0)</f>
        <v>0</v>
      </c>
      <c r="Q69" s="372" t="e">
        <f>IF(M69="nio",0,IF(M69&gt;0,VLOOKUP(I69,'3-Productie normen'!A:K,VLOOKUP(M69,'3-Productie normen'!$B$28:$C$36,2,FALSE),FALSE)))/VLOOKUP(B69,'2-Kosten per locatie'!$A$11:$C$41,3,FALSE)</f>
        <v>#DIV/0!</v>
      </c>
      <c r="R69" s="93" t="str">
        <f>VLOOKUP(I69,'3-Productie normen'!A:O,14,FALSE)</f>
        <v>V</v>
      </c>
      <c r="S69" s="93"/>
      <c r="U69" s="375">
        <f t="shared" si="2"/>
        <v>14630.000000000002</v>
      </c>
    </row>
    <row r="70" spans="1:21" ht="14.1" customHeight="1">
      <c r="A70" s="81">
        <v>70</v>
      </c>
      <c r="B70" s="52" t="s">
        <v>208</v>
      </c>
      <c r="C70" s="52" t="s">
        <v>248</v>
      </c>
      <c r="D70" s="52"/>
      <c r="E70" s="52"/>
      <c r="F70" s="91" t="s">
        <v>295</v>
      </c>
      <c r="G70" s="364">
        <v>203</v>
      </c>
      <c r="H70" s="92" t="s">
        <v>285</v>
      </c>
      <c r="I70" s="92" t="s">
        <v>246</v>
      </c>
      <c r="J70" s="92" t="s">
        <v>282</v>
      </c>
      <c r="K70" s="369">
        <v>1.95</v>
      </c>
      <c r="L70" s="370">
        <f t="shared" si="0"/>
        <v>200</v>
      </c>
      <c r="M70" s="435">
        <v>200</v>
      </c>
      <c r="N70" s="435"/>
      <c r="O70" s="371" t="e">
        <f t="shared" si="1"/>
        <v>#DIV/0!</v>
      </c>
      <c r="P70" s="371">
        <f>IF(N70&gt;0,N70*K70/#REF!,0)</f>
        <v>0</v>
      </c>
      <c r="Q70" s="372" t="e">
        <f>IF(M70="nio",0,IF(M70&gt;0,VLOOKUP(I70,'3-Productie normen'!A:K,VLOOKUP(M70,'3-Productie normen'!$B$28:$C$36,2,FALSE),FALSE)))/VLOOKUP(B70,'2-Kosten per locatie'!$A$11:$C$41,3,FALSE)</f>
        <v>#DIV/0!</v>
      </c>
      <c r="R70" s="93" t="str">
        <f>VLOOKUP(I70,'3-Productie normen'!A:O,14,FALSE)</f>
        <v>V</v>
      </c>
      <c r="S70" s="93"/>
      <c r="U70" s="375">
        <f t="shared" si="2"/>
        <v>390</v>
      </c>
    </row>
    <row r="71" spans="1:21" ht="14.1" customHeight="1">
      <c r="A71" s="81">
        <v>71</v>
      </c>
      <c r="B71" s="52" t="s">
        <v>208</v>
      </c>
      <c r="C71" s="52" t="s">
        <v>248</v>
      </c>
      <c r="D71" s="52"/>
      <c r="E71" s="52"/>
      <c r="F71" s="91" t="s">
        <v>295</v>
      </c>
      <c r="G71" s="364">
        <v>204</v>
      </c>
      <c r="H71" s="92" t="s">
        <v>286</v>
      </c>
      <c r="I71" s="92" t="s">
        <v>293</v>
      </c>
      <c r="J71" s="92" t="s">
        <v>255</v>
      </c>
      <c r="K71" s="369">
        <v>56.15</v>
      </c>
      <c r="L71" s="370">
        <f t="shared" si="0"/>
        <v>200</v>
      </c>
      <c r="M71" s="435">
        <v>200</v>
      </c>
      <c r="N71" s="435"/>
      <c r="O71" s="371" t="e">
        <f t="shared" si="1"/>
        <v>#DIV/0!</v>
      </c>
      <c r="P71" s="371">
        <f>IF(N71&gt;0,N71*K71/#REF!,0)</f>
        <v>0</v>
      </c>
      <c r="Q71" s="372" t="e">
        <f>IF(M71="nio",0,IF(M71&gt;0,VLOOKUP(I71,'3-Productie normen'!A:K,VLOOKUP(M71,'3-Productie normen'!$B$28:$C$36,2,FALSE),FALSE)))/VLOOKUP(B71,'2-Kosten per locatie'!$A$11:$C$41,3,FALSE)</f>
        <v>#DIV/0!</v>
      </c>
      <c r="R71" s="93" t="str">
        <f>VLOOKUP(I71,'3-Productie normen'!A:O,14,FALSE)</f>
        <v>L</v>
      </c>
      <c r="S71" s="93"/>
      <c r="U71" s="375">
        <f t="shared" si="2"/>
        <v>11230</v>
      </c>
    </row>
    <row r="72" spans="1:21" ht="14.1" customHeight="1">
      <c r="A72" s="81">
        <v>72</v>
      </c>
      <c r="B72" s="52" t="s">
        <v>208</v>
      </c>
      <c r="C72" s="52" t="s">
        <v>248</v>
      </c>
      <c r="D72" s="52"/>
      <c r="E72" s="52"/>
      <c r="F72" s="91" t="s">
        <v>295</v>
      </c>
      <c r="G72" s="364">
        <v>205</v>
      </c>
      <c r="H72" s="92" t="s">
        <v>288</v>
      </c>
      <c r="I72" s="52" t="s">
        <v>247</v>
      </c>
      <c r="J72" s="92" t="s">
        <v>255</v>
      </c>
      <c r="K72" s="369">
        <v>0.6</v>
      </c>
      <c r="L72" s="370">
        <f t="shared" si="0"/>
        <v>0</v>
      </c>
      <c r="M72" s="435" t="s">
        <v>258</v>
      </c>
      <c r="N72" s="435"/>
      <c r="O72" s="371">
        <f t="shared" si="1"/>
        <v>0</v>
      </c>
      <c r="P72" s="371">
        <f>IF(N72&gt;0,N72*K72/#REF!,0)</f>
        <v>0</v>
      </c>
      <c r="Q72" s="372" t="e">
        <f>IF(M72="nio",0,IF(M72&gt;0,VLOOKUP(I72,'3-Productie normen'!A:K,VLOOKUP(M72,'3-Productie normen'!$B$28:$C$36,2,FALSE),FALSE)))/VLOOKUP(B72,'2-Kosten per locatie'!$A$11:$C$41,3,FALSE)</f>
        <v>#DIV/0!</v>
      </c>
      <c r="R72" s="93" t="str">
        <f>VLOOKUP(I72,'3-Productie normen'!A:O,14,FALSE)</f>
        <v>nvt</v>
      </c>
      <c r="S72" s="93"/>
      <c r="U72" s="375">
        <f t="shared" si="2"/>
        <v>0</v>
      </c>
    </row>
    <row r="73" spans="1:21" ht="14.1" customHeight="1">
      <c r="A73" s="81">
        <v>73</v>
      </c>
      <c r="B73" s="52" t="s">
        <v>208</v>
      </c>
      <c r="C73" s="52" t="s">
        <v>248</v>
      </c>
      <c r="D73" s="52"/>
      <c r="E73" s="52"/>
      <c r="F73" s="91" t="s">
        <v>295</v>
      </c>
      <c r="G73" s="364">
        <v>206</v>
      </c>
      <c r="H73" s="92" t="s">
        <v>262</v>
      </c>
      <c r="I73" s="92" t="s">
        <v>244</v>
      </c>
      <c r="J73" s="92" t="s">
        <v>263</v>
      </c>
      <c r="K73" s="369">
        <v>4.05</v>
      </c>
      <c r="L73" s="370">
        <f t="shared" si="0"/>
        <v>200</v>
      </c>
      <c r="M73" s="435">
        <v>200</v>
      </c>
      <c r="N73" s="435">
        <v>0</v>
      </c>
      <c r="O73" s="371" t="e">
        <f t="shared" si="1"/>
        <v>#DIV/0!</v>
      </c>
      <c r="P73" s="371">
        <f>IF(N73&gt;0,N73*K73/#REF!,0)</f>
        <v>0</v>
      </c>
      <c r="Q73" s="372" t="e">
        <f>IF(M73="nio",0,IF(M73&gt;0,VLOOKUP(I73,'3-Productie normen'!A:K,VLOOKUP(M73,'3-Productie normen'!$B$28:$C$36,2,FALSE),FALSE)))/VLOOKUP(B73,'2-Kosten per locatie'!$A$11:$C$41,3,FALSE)</f>
        <v>#DIV/0!</v>
      </c>
      <c r="R73" s="93" t="str">
        <f>VLOOKUP(I73,'3-Productie normen'!A:O,14,FALSE)</f>
        <v>S</v>
      </c>
      <c r="S73" s="93"/>
      <c r="U73" s="375">
        <f t="shared" si="2"/>
        <v>810</v>
      </c>
    </row>
    <row r="74" spans="1:21" ht="14.1" customHeight="1">
      <c r="A74" s="81">
        <v>74</v>
      </c>
      <c r="B74" s="52" t="s">
        <v>208</v>
      </c>
      <c r="C74" s="52" t="s">
        <v>248</v>
      </c>
      <c r="D74" s="52"/>
      <c r="E74" s="52"/>
      <c r="F74" s="91" t="s">
        <v>295</v>
      </c>
      <c r="G74" s="364">
        <v>207</v>
      </c>
      <c r="H74" s="92" t="s">
        <v>262</v>
      </c>
      <c r="I74" s="92" t="s">
        <v>244</v>
      </c>
      <c r="J74" s="92" t="s">
        <v>263</v>
      </c>
      <c r="K74" s="369">
        <v>1.95</v>
      </c>
      <c r="L74" s="370">
        <f t="shared" ref="L74:L137" si="3">SUM(M74:N74)</f>
        <v>200</v>
      </c>
      <c r="M74" s="435">
        <v>200</v>
      </c>
      <c r="N74" s="435">
        <v>0</v>
      </c>
      <c r="O74" s="371" t="e">
        <f t="shared" ref="O74:O137" si="4">IF(M74="nio",0,IF(M74&gt;0,M74*K74/Q74,0))</f>
        <v>#DIV/0!</v>
      </c>
      <c r="P74" s="371">
        <f>IF(N74&gt;0,N74*K74/#REF!,0)</f>
        <v>0</v>
      </c>
      <c r="Q74" s="372" t="e">
        <f>IF(M74="nio",0,IF(M74&gt;0,VLOOKUP(I74,'3-Productie normen'!A:K,VLOOKUP(M74,'3-Productie normen'!$B$28:$C$36,2,FALSE),FALSE)))/VLOOKUP(B74,'2-Kosten per locatie'!$A$11:$C$41,3,FALSE)</f>
        <v>#DIV/0!</v>
      </c>
      <c r="R74" s="93" t="str">
        <f>VLOOKUP(I74,'3-Productie normen'!A:O,14,FALSE)</f>
        <v>S</v>
      </c>
      <c r="S74" s="93"/>
      <c r="U74" s="375">
        <f t="shared" ref="U74:U137" si="5">L74*K74</f>
        <v>390</v>
      </c>
    </row>
    <row r="75" spans="1:21" ht="14.1" customHeight="1">
      <c r="A75" s="81">
        <v>75</v>
      </c>
      <c r="B75" s="52" t="s">
        <v>208</v>
      </c>
      <c r="C75" s="52" t="s">
        <v>248</v>
      </c>
      <c r="D75" s="52"/>
      <c r="E75" s="52"/>
      <c r="F75" s="91" t="s">
        <v>295</v>
      </c>
      <c r="G75" s="364">
        <v>208</v>
      </c>
      <c r="H75" s="92" t="s">
        <v>286</v>
      </c>
      <c r="I75" s="92" t="s">
        <v>293</v>
      </c>
      <c r="J75" s="92" t="s">
        <v>255</v>
      </c>
      <c r="K75" s="369">
        <v>56.25</v>
      </c>
      <c r="L75" s="370">
        <f t="shared" si="3"/>
        <v>200</v>
      </c>
      <c r="M75" s="435">
        <v>200</v>
      </c>
      <c r="N75" s="435"/>
      <c r="O75" s="371" t="e">
        <f t="shared" si="4"/>
        <v>#DIV/0!</v>
      </c>
      <c r="P75" s="371">
        <f>IF(N75&gt;0,N75*K75/#REF!,0)</f>
        <v>0</v>
      </c>
      <c r="Q75" s="372" t="e">
        <f>IF(M75="nio",0,IF(M75&gt;0,VLOOKUP(I75,'3-Productie normen'!A:K,VLOOKUP(M75,'3-Productie normen'!$B$28:$C$36,2,FALSE),FALSE)))/VLOOKUP(B75,'2-Kosten per locatie'!$A$11:$C$41,3,FALSE)</f>
        <v>#DIV/0!</v>
      </c>
      <c r="R75" s="93" t="str">
        <f>VLOOKUP(I75,'3-Productie normen'!A:O,14,FALSE)</f>
        <v>L</v>
      </c>
      <c r="S75" s="93"/>
      <c r="U75" s="375">
        <f t="shared" si="5"/>
        <v>11250</v>
      </c>
    </row>
    <row r="76" spans="1:21" ht="14.1" customHeight="1">
      <c r="A76" s="81">
        <v>76</v>
      </c>
      <c r="B76" s="52" t="s">
        <v>208</v>
      </c>
      <c r="C76" s="52" t="s">
        <v>248</v>
      </c>
      <c r="D76" s="52"/>
      <c r="E76" s="52"/>
      <c r="F76" s="91" t="s">
        <v>295</v>
      </c>
      <c r="G76" s="364">
        <v>209</v>
      </c>
      <c r="H76" s="92" t="s">
        <v>262</v>
      </c>
      <c r="I76" s="92" t="s">
        <v>244</v>
      </c>
      <c r="J76" s="92" t="s">
        <v>263</v>
      </c>
      <c r="K76" s="369">
        <v>0.6</v>
      </c>
      <c r="L76" s="370">
        <f t="shared" si="3"/>
        <v>200</v>
      </c>
      <c r="M76" s="435">
        <v>200</v>
      </c>
      <c r="N76" s="435">
        <v>0</v>
      </c>
      <c r="O76" s="371" t="e">
        <f t="shared" si="4"/>
        <v>#DIV/0!</v>
      </c>
      <c r="P76" s="371">
        <f>IF(N76&gt;0,N76*K76/#REF!,0)</f>
        <v>0</v>
      </c>
      <c r="Q76" s="372" t="e">
        <f>IF(M76="nio",0,IF(M76&gt;0,VLOOKUP(I76,'3-Productie normen'!A:K,VLOOKUP(M76,'3-Productie normen'!$B$28:$C$36,2,FALSE),FALSE)))/VLOOKUP(B76,'2-Kosten per locatie'!$A$11:$C$41,3,FALSE)</f>
        <v>#DIV/0!</v>
      </c>
      <c r="R76" s="93" t="str">
        <f>VLOOKUP(I76,'3-Productie normen'!A:O,14,FALSE)</f>
        <v>S</v>
      </c>
      <c r="S76" s="93"/>
      <c r="U76" s="375">
        <f t="shared" si="5"/>
        <v>120</v>
      </c>
    </row>
    <row r="77" spans="1:21" ht="14.1" customHeight="1">
      <c r="A77" s="81">
        <v>77</v>
      </c>
      <c r="B77" s="52" t="s">
        <v>208</v>
      </c>
      <c r="C77" s="52" t="s">
        <v>248</v>
      </c>
      <c r="D77" s="52"/>
      <c r="E77" s="52"/>
      <c r="F77" s="91" t="s">
        <v>295</v>
      </c>
      <c r="G77" s="364">
        <v>210</v>
      </c>
      <c r="H77" s="92" t="s">
        <v>262</v>
      </c>
      <c r="I77" s="92" t="s">
        <v>244</v>
      </c>
      <c r="J77" s="92" t="s">
        <v>263</v>
      </c>
      <c r="K77" s="369">
        <v>4.05</v>
      </c>
      <c r="L77" s="370">
        <f t="shared" si="3"/>
        <v>200</v>
      </c>
      <c r="M77" s="435">
        <v>200</v>
      </c>
      <c r="N77" s="435">
        <v>0</v>
      </c>
      <c r="O77" s="371" t="e">
        <f t="shared" si="4"/>
        <v>#DIV/0!</v>
      </c>
      <c r="P77" s="371">
        <f>IF(N77&gt;0,N77*K77/#REF!,0)</f>
        <v>0</v>
      </c>
      <c r="Q77" s="372" t="e">
        <f>IF(M77="nio",0,IF(M77&gt;0,VLOOKUP(I77,'3-Productie normen'!A:K,VLOOKUP(M77,'3-Productie normen'!$B$28:$C$36,2,FALSE),FALSE)))/VLOOKUP(B77,'2-Kosten per locatie'!$A$11:$C$41,3,FALSE)</f>
        <v>#DIV/0!</v>
      </c>
      <c r="R77" s="93" t="str">
        <f>VLOOKUP(I77,'3-Productie normen'!A:O,14,FALSE)</f>
        <v>S</v>
      </c>
      <c r="S77" s="93"/>
      <c r="U77" s="375">
        <f t="shared" si="5"/>
        <v>810</v>
      </c>
    </row>
    <row r="78" spans="1:21" ht="14.1" customHeight="1">
      <c r="A78" s="81">
        <v>78</v>
      </c>
      <c r="B78" s="52" t="s">
        <v>208</v>
      </c>
      <c r="C78" s="52" t="s">
        <v>248</v>
      </c>
      <c r="D78" s="52"/>
      <c r="E78" s="52"/>
      <c r="F78" s="91" t="s">
        <v>295</v>
      </c>
      <c r="G78" s="364">
        <v>211</v>
      </c>
      <c r="H78" s="92" t="s">
        <v>262</v>
      </c>
      <c r="I78" s="92" t="s">
        <v>244</v>
      </c>
      <c r="J78" s="92" t="s">
        <v>263</v>
      </c>
      <c r="K78" s="369">
        <v>1.95</v>
      </c>
      <c r="L78" s="370">
        <f t="shared" si="3"/>
        <v>200</v>
      </c>
      <c r="M78" s="435">
        <v>200</v>
      </c>
      <c r="N78" s="435">
        <v>0</v>
      </c>
      <c r="O78" s="371" t="e">
        <f t="shared" si="4"/>
        <v>#DIV/0!</v>
      </c>
      <c r="P78" s="371">
        <f>IF(N78&gt;0,N78*K78/#REF!,0)</f>
        <v>0</v>
      </c>
      <c r="Q78" s="372" t="e">
        <f>IF(M78="nio",0,IF(M78&gt;0,VLOOKUP(I78,'3-Productie normen'!A:K,VLOOKUP(M78,'3-Productie normen'!$B$28:$C$36,2,FALSE),FALSE)))/VLOOKUP(B78,'2-Kosten per locatie'!$A$11:$C$41,3,FALSE)</f>
        <v>#DIV/0!</v>
      </c>
      <c r="R78" s="93" t="str">
        <f>VLOOKUP(I78,'3-Productie normen'!A:O,14,FALSE)</f>
        <v>S</v>
      </c>
      <c r="S78" s="93"/>
      <c r="U78" s="375">
        <f t="shared" si="5"/>
        <v>390</v>
      </c>
    </row>
    <row r="79" spans="1:21" ht="14.1" customHeight="1">
      <c r="A79" s="81">
        <v>79</v>
      </c>
      <c r="B79" s="52" t="s">
        <v>208</v>
      </c>
      <c r="C79" s="52" t="s">
        <v>248</v>
      </c>
      <c r="D79" s="52"/>
      <c r="E79" s="52"/>
      <c r="F79" s="91" t="s">
        <v>295</v>
      </c>
      <c r="G79" s="364">
        <v>212</v>
      </c>
      <c r="H79" s="92" t="s">
        <v>286</v>
      </c>
      <c r="I79" s="92" t="s">
        <v>293</v>
      </c>
      <c r="J79" s="92" t="s">
        <v>255</v>
      </c>
      <c r="K79" s="369">
        <v>56.25</v>
      </c>
      <c r="L79" s="370">
        <f t="shared" si="3"/>
        <v>200</v>
      </c>
      <c r="M79" s="435">
        <v>200</v>
      </c>
      <c r="N79" s="435"/>
      <c r="O79" s="371" t="e">
        <f t="shared" si="4"/>
        <v>#DIV/0!</v>
      </c>
      <c r="P79" s="371">
        <f>IF(N79&gt;0,N79*K79/#REF!,0)</f>
        <v>0</v>
      </c>
      <c r="Q79" s="372" t="e">
        <f>IF(M79="nio",0,IF(M79&gt;0,VLOOKUP(I79,'3-Productie normen'!A:K,VLOOKUP(M79,'3-Productie normen'!$B$28:$C$36,2,FALSE),FALSE)))/VLOOKUP(B79,'2-Kosten per locatie'!$A$11:$C$41,3,FALSE)</f>
        <v>#DIV/0!</v>
      </c>
      <c r="R79" s="93" t="str">
        <f>VLOOKUP(I79,'3-Productie normen'!A:O,14,FALSE)</f>
        <v>L</v>
      </c>
      <c r="S79" s="93"/>
      <c r="U79" s="375">
        <f t="shared" si="5"/>
        <v>11250</v>
      </c>
    </row>
    <row r="80" spans="1:21" ht="14.1" customHeight="1">
      <c r="A80" s="81">
        <v>80</v>
      </c>
      <c r="B80" s="52" t="s">
        <v>208</v>
      </c>
      <c r="C80" s="52" t="s">
        <v>248</v>
      </c>
      <c r="D80" s="52"/>
      <c r="E80" s="52"/>
      <c r="F80" s="91" t="s">
        <v>295</v>
      </c>
      <c r="G80" s="364">
        <v>213</v>
      </c>
      <c r="H80" s="92" t="s">
        <v>262</v>
      </c>
      <c r="I80" s="92" t="s">
        <v>244</v>
      </c>
      <c r="J80" s="92" t="s">
        <v>263</v>
      </c>
      <c r="K80" s="369">
        <v>4.05</v>
      </c>
      <c r="L80" s="370">
        <f t="shared" si="3"/>
        <v>200</v>
      </c>
      <c r="M80" s="435">
        <v>200</v>
      </c>
      <c r="N80" s="435">
        <v>0</v>
      </c>
      <c r="O80" s="371" t="e">
        <f t="shared" si="4"/>
        <v>#DIV/0!</v>
      </c>
      <c r="P80" s="371">
        <f>IF(N80&gt;0,N80*K80/#REF!,0)</f>
        <v>0</v>
      </c>
      <c r="Q80" s="372" t="e">
        <f>IF(M80="nio",0,IF(M80&gt;0,VLOOKUP(I80,'3-Productie normen'!A:K,VLOOKUP(M80,'3-Productie normen'!$B$28:$C$36,2,FALSE),FALSE)))/VLOOKUP(B80,'2-Kosten per locatie'!$A$11:$C$41,3,FALSE)</f>
        <v>#DIV/0!</v>
      </c>
      <c r="R80" s="93" t="str">
        <f>VLOOKUP(I80,'3-Productie normen'!A:O,14,FALSE)</f>
        <v>S</v>
      </c>
      <c r="S80" s="93"/>
      <c r="U80" s="375">
        <f t="shared" si="5"/>
        <v>810</v>
      </c>
    </row>
    <row r="81" spans="1:21" ht="14.1" customHeight="1">
      <c r="A81" s="81">
        <v>81</v>
      </c>
      <c r="B81" s="52" t="s">
        <v>208</v>
      </c>
      <c r="C81" s="52" t="s">
        <v>248</v>
      </c>
      <c r="D81" s="52"/>
      <c r="E81" s="52"/>
      <c r="F81" s="91" t="s">
        <v>295</v>
      </c>
      <c r="G81" s="364">
        <v>214</v>
      </c>
      <c r="H81" s="92" t="s">
        <v>285</v>
      </c>
      <c r="I81" s="92" t="s">
        <v>246</v>
      </c>
      <c r="J81" s="92" t="s">
        <v>282</v>
      </c>
      <c r="K81" s="369">
        <v>6</v>
      </c>
      <c r="L81" s="370">
        <f t="shared" si="3"/>
        <v>200</v>
      </c>
      <c r="M81" s="435">
        <v>200</v>
      </c>
      <c r="N81" s="435"/>
      <c r="O81" s="371" t="e">
        <f t="shared" si="4"/>
        <v>#DIV/0!</v>
      </c>
      <c r="P81" s="371">
        <f>IF(N81&gt;0,N81*K81/#REF!,0)</f>
        <v>0</v>
      </c>
      <c r="Q81" s="372" t="e">
        <f>IF(M81="nio",0,IF(M81&gt;0,VLOOKUP(I81,'3-Productie normen'!A:K,VLOOKUP(M81,'3-Productie normen'!$B$28:$C$36,2,FALSE),FALSE)))/VLOOKUP(B81,'2-Kosten per locatie'!$A$11:$C$41,3,FALSE)</f>
        <v>#DIV/0!</v>
      </c>
      <c r="R81" s="93" t="str">
        <f>VLOOKUP(I81,'3-Productie normen'!A:O,14,FALSE)</f>
        <v>V</v>
      </c>
      <c r="S81" s="93"/>
      <c r="U81" s="375">
        <f t="shared" si="5"/>
        <v>1200</v>
      </c>
    </row>
    <row r="82" spans="1:21" ht="14.1" customHeight="1">
      <c r="A82" s="81">
        <v>82</v>
      </c>
      <c r="B82" s="52" t="s">
        <v>208</v>
      </c>
      <c r="C82" s="52" t="s">
        <v>248</v>
      </c>
      <c r="D82" s="52"/>
      <c r="E82" s="52"/>
      <c r="F82" s="91" t="s">
        <v>295</v>
      </c>
      <c r="G82" s="364">
        <v>215</v>
      </c>
      <c r="H82" s="92" t="s">
        <v>296</v>
      </c>
      <c r="I82" s="92" t="s">
        <v>293</v>
      </c>
      <c r="J82" s="92" t="s">
        <v>255</v>
      </c>
      <c r="K82" s="369">
        <v>52.2</v>
      </c>
      <c r="L82" s="370">
        <f t="shared" si="3"/>
        <v>200</v>
      </c>
      <c r="M82" s="435">
        <v>200</v>
      </c>
      <c r="N82" s="435"/>
      <c r="O82" s="371" t="e">
        <f t="shared" si="4"/>
        <v>#DIV/0!</v>
      </c>
      <c r="P82" s="371">
        <f>IF(N82&gt;0,N82*K82/#REF!,0)</f>
        <v>0</v>
      </c>
      <c r="Q82" s="372" t="e">
        <f>IF(M82="nio",0,IF(M82&gt;0,VLOOKUP(I82,'3-Productie normen'!A:K,VLOOKUP(M82,'3-Productie normen'!$B$28:$C$36,2,FALSE),FALSE)))/VLOOKUP(B82,'2-Kosten per locatie'!$A$11:$C$41,3,FALSE)</f>
        <v>#DIV/0!</v>
      </c>
      <c r="R82" s="93" t="str">
        <f>VLOOKUP(I82,'3-Productie normen'!A:O,14,FALSE)</f>
        <v>L</v>
      </c>
      <c r="S82" s="93"/>
      <c r="U82" s="375">
        <f t="shared" si="5"/>
        <v>10440</v>
      </c>
    </row>
    <row r="83" spans="1:21" ht="14.1" customHeight="1">
      <c r="A83" s="81">
        <v>83</v>
      </c>
      <c r="B83" s="52" t="s">
        <v>208</v>
      </c>
      <c r="C83" s="52" t="s">
        <v>248</v>
      </c>
      <c r="D83" s="52"/>
      <c r="E83" s="52"/>
      <c r="F83" s="91" t="s">
        <v>295</v>
      </c>
      <c r="G83" s="364">
        <v>216</v>
      </c>
      <c r="H83" s="92" t="s">
        <v>294</v>
      </c>
      <c r="I83" s="52" t="s">
        <v>247</v>
      </c>
      <c r="J83" s="92" t="s">
        <v>255</v>
      </c>
      <c r="K83" s="369">
        <v>7.2</v>
      </c>
      <c r="L83" s="370">
        <f t="shared" si="3"/>
        <v>0</v>
      </c>
      <c r="M83" s="435" t="s">
        <v>258</v>
      </c>
      <c r="N83" s="435"/>
      <c r="O83" s="371">
        <f t="shared" si="4"/>
        <v>0</v>
      </c>
      <c r="P83" s="371">
        <f>IF(N83&gt;0,N83*K83/#REF!,0)</f>
        <v>0</v>
      </c>
      <c r="Q83" s="372" t="e">
        <f>IF(M83="nio",0,IF(M83&gt;0,VLOOKUP(I83,'3-Productie normen'!A:K,VLOOKUP(M83,'3-Productie normen'!$B$28:$C$36,2,FALSE),FALSE)))/VLOOKUP(B83,'2-Kosten per locatie'!$A$11:$C$41,3,FALSE)</f>
        <v>#DIV/0!</v>
      </c>
      <c r="R83" s="93" t="str">
        <f>VLOOKUP(I83,'3-Productie normen'!A:O,14,FALSE)</f>
        <v>nvt</v>
      </c>
      <c r="S83" s="93"/>
      <c r="U83" s="375">
        <f t="shared" si="5"/>
        <v>0</v>
      </c>
    </row>
    <row r="84" spans="1:21" ht="14.1" customHeight="1">
      <c r="A84" s="81">
        <v>84</v>
      </c>
      <c r="B84" s="52" t="s">
        <v>209</v>
      </c>
      <c r="C84" s="52" t="s">
        <v>297</v>
      </c>
      <c r="D84" s="52"/>
      <c r="E84" s="52"/>
      <c r="F84" s="91" t="s">
        <v>298</v>
      </c>
      <c r="G84" s="364" t="s">
        <v>299</v>
      </c>
      <c r="H84" s="92" t="s">
        <v>300</v>
      </c>
      <c r="I84" s="92" t="s">
        <v>287</v>
      </c>
      <c r="J84" s="92" t="s">
        <v>301</v>
      </c>
      <c r="K84" s="369">
        <v>59.5</v>
      </c>
      <c r="L84" s="370">
        <f t="shared" si="3"/>
        <v>200</v>
      </c>
      <c r="M84" s="435">
        <v>200</v>
      </c>
      <c r="N84" s="435"/>
      <c r="O84" s="371" t="e">
        <f t="shared" si="4"/>
        <v>#DIV/0!</v>
      </c>
      <c r="P84" s="371">
        <f>IF(N84&gt;0,N84*K84/#REF!,0)</f>
        <v>0</v>
      </c>
      <c r="Q84" s="372" t="e">
        <f>IF(M84="nio",0,IF(M84&gt;0,VLOOKUP(I84,'3-Productie normen'!A:K,VLOOKUP(M84,'3-Productie normen'!$B$28:$C$36,2,FALSE),FALSE)))/VLOOKUP(B84,'2-Kosten per locatie'!$A$11:$C$41,3,FALSE)</f>
        <v>#DIV/0!</v>
      </c>
      <c r="R84" s="93" t="str">
        <f>VLOOKUP(I84,'3-Productie normen'!A:O,14,FALSE)</f>
        <v>L</v>
      </c>
      <c r="S84" s="93"/>
      <c r="U84" s="375">
        <f t="shared" si="5"/>
        <v>11900</v>
      </c>
    </row>
    <row r="85" spans="1:21" ht="14.1" customHeight="1">
      <c r="A85" s="81">
        <v>85</v>
      </c>
      <c r="B85" s="52" t="s">
        <v>209</v>
      </c>
      <c r="C85" s="52" t="s">
        <v>297</v>
      </c>
      <c r="D85" s="52"/>
      <c r="E85" s="52"/>
      <c r="F85" s="91" t="s">
        <v>298</v>
      </c>
      <c r="G85" s="364" t="s">
        <v>302</v>
      </c>
      <c r="H85" s="92" t="s">
        <v>300</v>
      </c>
      <c r="I85" s="92" t="s">
        <v>287</v>
      </c>
      <c r="J85" s="92" t="s">
        <v>301</v>
      </c>
      <c r="K85" s="369">
        <v>55.5</v>
      </c>
      <c r="L85" s="370">
        <f t="shared" si="3"/>
        <v>200</v>
      </c>
      <c r="M85" s="435">
        <v>200</v>
      </c>
      <c r="N85" s="435"/>
      <c r="O85" s="371" t="e">
        <f t="shared" si="4"/>
        <v>#DIV/0!</v>
      </c>
      <c r="P85" s="371">
        <f>IF(N85&gt;0,N85*K85/#REF!,0)</f>
        <v>0</v>
      </c>
      <c r="Q85" s="372" t="e">
        <f>IF(M85="nio",0,IF(M85&gt;0,VLOOKUP(I85,'3-Productie normen'!A:K,VLOOKUP(M85,'3-Productie normen'!$B$28:$C$36,2,FALSE),FALSE)))/VLOOKUP(B85,'2-Kosten per locatie'!$A$11:$C$41,3,FALSE)</f>
        <v>#DIV/0!</v>
      </c>
      <c r="R85" s="93" t="str">
        <f>VLOOKUP(I85,'3-Productie normen'!A:O,14,FALSE)</f>
        <v>L</v>
      </c>
      <c r="S85" s="93"/>
      <c r="U85" s="375">
        <f t="shared" si="5"/>
        <v>11100</v>
      </c>
    </row>
    <row r="86" spans="1:21" ht="14.1" customHeight="1">
      <c r="A86" s="81">
        <v>86</v>
      </c>
      <c r="B86" s="52" t="s">
        <v>209</v>
      </c>
      <c r="C86" s="52" t="s">
        <v>297</v>
      </c>
      <c r="D86" s="52"/>
      <c r="E86" s="52"/>
      <c r="F86" s="91" t="s">
        <v>298</v>
      </c>
      <c r="G86" s="364" t="s">
        <v>303</v>
      </c>
      <c r="H86" s="92" t="s">
        <v>300</v>
      </c>
      <c r="I86" s="92" t="s">
        <v>287</v>
      </c>
      <c r="J86" s="92" t="s">
        <v>301</v>
      </c>
      <c r="K86" s="369">
        <v>55.5</v>
      </c>
      <c r="L86" s="370">
        <f t="shared" si="3"/>
        <v>200</v>
      </c>
      <c r="M86" s="435">
        <v>200</v>
      </c>
      <c r="N86" s="435"/>
      <c r="O86" s="371" t="e">
        <f t="shared" si="4"/>
        <v>#DIV/0!</v>
      </c>
      <c r="P86" s="371">
        <f>IF(N86&gt;0,N86*K86/#REF!,0)</f>
        <v>0</v>
      </c>
      <c r="Q86" s="372" t="e">
        <f>IF(M86="nio",0,IF(M86&gt;0,VLOOKUP(I86,'3-Productie normen'!A:K,VLOOKUP(M86,'3-Productie normen'!$B$28:$C$36,2,FALSE),FALSE)))/VLOOKUP(B86,'2-Kosten per locatie'!$A$11:$C$41,3,FALSE)</f>
        <v>#DIV/0!</v>
      </c>
      <c r="R86" s="93" t="str">
        <f>VLOOKUP(I86,'3-Productie normen'!A:O,14,FALSE)</f>
        <v>L</v>
      </c>
      <c r="S86" s="93"/>
      <c r="U86" s="375">
        <f t="shared" si="5"/>
        <v>11100</v>
      </c>
    </row>
    <row r="87" spans="1:21" ht="14.1" customHeight="1">
      <c r="A87" s="81">
        <v>87</v>
      </c>
      <c r="B87" s="52" t="s">
        <v>209</v>
      </c>
      <c r="C87" s="52" t="s">
        <v>297</v>
      </c>
      <c r="D87" s="52"/>
      <c r="E87" s="52"/>
      <c r="F87" s="91" t="s">
        <v>298</v>
      </c>
      <c r="G87" s="364" t="s">
        <v>304</v>
      </c>
      <c r="H87" s="92" t="s">
        <v>289</v>
      </c>
      <c r="I87" s="92" t="s">
        <v>245</v>
      </c>
      <c r="J87" s="92" t="s">
        <v>301</v>
      </c>
      <c r="K87" s="369">
        <v>86</v>
      </c>
      <c r="L87" s="370">
        <f t="shared" si="3"/>
        <v>200</v>
      </c>
      <c r="M87" s="435">
        <v>200</v>
      </c>
      <c r="N87" s="435"/>
      <c r="O87" s="371" t="e">
        <f t="shared" si="4"/>
        <v>#DIV/0!</v>
      </c>
      <c r="P87" s="371">
        <f>IF(N87&gt;0,N87*K87/#REF!,0)</f>
        <v>0</v>
      </c>
      <c r="Q87" s="372" t="e">
        <f>IF(M87="nio",0,IF(M87&gt;0,VLOOKUP(I87,'3-Productie normen'!A:K,VLOOKUP(M87,'3-Productie normen'!$B$28:$C$36,2,FALSE),FALSE)))/VLOOKUP(B87,'2-Kosten per locatie'!$A$11:$C$41,3,FALSE)</f>
        <v>#DIV/0!</v>
      </c>
      <c r="R87" s="93" t="str">
        <f>VLOOKUP(I87,'3-Productie normen'!A:O,14,FALSE)</f>
        <v>V</v>
      </c>
      <c r="S87" s="93"/>
      <c r="U87" s="375">
        <f t="shared" si="5"/>
        <v>17200</v>
      </c>
    </row>
    <row r="88" spans="1:21" ht="14.1" customHeight="1">
      <c r="A88" s="81">
        <v>88</v>
      </c>
      <c r="B88" s="52" t="s">
        <v>209</v>
      </c>
      <c r="C88" s="52" t="s">
        <v>297</v>
      </c>
      <c r="D88" s="52"/>
      <c r="E88" s="52"/>
      <c r="F88" s="91" t="s">
        <v>298</v>
      </c>
      <c r="G88" s="364" t="s">
        <v>305</v>
      </c>
      <c r="H88" s="92" t="s">
        <v>306</v>
      </c>
      <c r="I88" s="92" t="s">
        <v>245</v>
      </c>
      <c r="J88" s="92" t="s">
        <v>301</v>
      </c>
      <c r="K88" s="369">
        <v>16</v>
      </c>
      <c r="L88" s="370">
        <f t="shared" si="3"/>
        <v>200</v>
      </c>
      <c r="M88" s="435">
        <v>200</v>
      </c>
      <c r="N88" s="435"/>
      <c r="O88" s="371" t="e">
        <f t="shared" si="4"/>
        <v>#DIV/0!</v>
      </c>
      <c r="P88" s="371">
        <f>IF(N88&gt;0,N88*K88/#REF!,0)</f>
        <v>0</v>
      </c>
      <c r="Q88" s="372" t="e">
        <f>IF(M88="nio",0,IF(M88&gt;0,VLOOKUP(I88,'3-Productie normen'!A:K,VLOOKUP(M88,'3-Productie normen'!$B$28:$C$36,2,FALSE),FALSE)))/VLOOKUP(B88,'2-Kosten per locatie'!$A$11:$C$41,3,FALSE)</f>
        <v>#DIV/0!</v>
      </c>
      <c r="R88" s="93" t="str">
        <f>VLOOKUP(I88,'3-Productie normen'!A:O,14,FALSE)</f>
        <v>V</v>
      </c>
      <c r="S88" s="93"/>
      <c r="U88" s="375">
        <f t="shared" si="5"/>
        <v>3200</v>
      </c>
    </row>
    <row r="89" spans="1:21" ht="14.1" customHeight="1">
      <c r="A89" s="81">
        <v>89</v>
      </c>
      <c r="B89" s="52" t="s">
        <v>209</v>
      </c>
      <c r="C89" s="52" t="s">
        <v>297</v>
      </c>
      <c r="D89" s="52"/>
      <c r="E89" s="52"/>
      <c r="F89" s="91" t="s">
        <v>298</v>
      </c>
      <c r="G89" s="364" t="s">
        <v>307</v>
      </c>
      <c r="H89" s="92" t="s">
        <v>308</v>
      </c>
      <c r="I89" s="92" t="s">
        <v>237</v>
      </c>
      <c r="J89" s="92" t="s">
        <v>301</v>
      </c>
      <c r="K89" s="369">
        <v>11</v>
      </c>
      <c r="L89" s="370">
        <f t="shared" si="3"/>
        <v>40</v>
      </c>
      <c r="M89" s="435">
        <v>40</v>
      </c>
      <c r="N89" s="435"/>
      <c r="O89" s="371" t="e">
        <f t="shared" si="4"/>
        <v>#DIV/0!</v>
      </c>
      <c r="P89" s="371">
        <f>IF(N89&gt;0,N89*K89/#REF!,0)</f>
        <v>0</v>
      </c>
      <c r="Q89" s="372" t="e">
        <f>IF(M89="nio",0,IF(M89&gt;0,VLOOKUP(I89,'3-Productie normen'!A:K,VLOOKUP(M89,'3-Productie normen'!$B$28:$C$36,2,FALSE),FALSE)))/VLOOKUP(B89,'2-Kosten per locatie'!$A$11:$C$41,3,FALSE)</f>
        <v>#DIV/0!</v>
      </c>
      <c r="R89" s="93" t="str">
        <f>VLOOKUP(I89,'3-Productie normen'!A:O,14,FALSE)</f>
        <v>B</v>
      </c>
      <c r="S89" s="93"/>
      <c r="U89" s="375">
        <f t="shared" si="5"/>
        <v>440</v>
      </c>
    </row>
    <row r="90" spans="1:21" ht="14.1" customHeight="1">
      <c r="A90" s="81">
        <v>90</v>
      </c>
      <c r="B90" s="52" t="s">
        <v>209</v>
      </c>
      <c r="C90" s="52" t="s">
        <v>297</v>
      </c>
      <c r="D90" s="52"/>
      <c r="E90" s="52"/>
      <c r="F90" s="91" t="s">
        <v>298</v>
      </c>
      <c r="G90" s="364" t="s">
        <v>309</v>
      </c>
      <c r="H90" s="92" t="s">
        <v>310</v>
      </c>
      <c r="I90" s="92" t="s">
        <v>237</v>
      </c>
      <c r="J90" s="92" t="s">
        <v>301</v>
      </c>
      <c r="K90" s="369">
        <v>8</v>
      </c>
      <c r="L90" s="370">
        <f t="shared" si="3"/>
        <v>40</v>
      </c>
      <c r="M90" s="435">
        <v>40</v>
      </c>
      <c r="N90" s="435"/>
      <c r="O90" s="371" t="e">
        <f t="shared" si="4"/>
        <v>#DIV/0!</v>
      </c>
      <c r="P90" s="371">
        <f>IF(N90&gt;0,N90*K90/#REF!,0)</f>
        <v>0</v>
      </c>
      <c r="Q90" s="372" t="e">
        <f>IF(M90="nio",0,IF(M90&gt;0,VLOOKUP(I90,'3-Productie normen'!A:K,VLOOKUP(M90,'3-Productie normen'!$B$28:$C$36,2,FALSE),FALSE)))/VLOOKUP(B90,'2-Kosten per locatie'!$A$11:$C$41,3,FALSE)</f>
        <v>#DIV/0!</v>
      </c>
      <c r="R90" s="93" t="str">
        <f>VLOOKUP(I90,'3-Productie normen'!A:O,14,FALSE)</f>
        <v>B</v>
      </c>
      <c r="S90" s="93"/>
      <c r="U90" s="375">
        <f t="shared" si="5"/>
        <v>320</v>
      </c>
    </row>
    <row r="91" spans="1:21" ht="14.1" customHeight="1">
      <c r="A91" s="81">
        <v>91</v>
      </c>
      <c r="B91" s="52" t="s">
        <v>209</v>
      </c>
      <c r="C91" s="52" t="s">
        <v>297</v>
      </c>
      <c r="D91" s="52"/>
      <c r="E91" s="52"/>
      <c r="F91" s="91" t="s">
        <v>298</v>
      </c>
      <c r="G91" s="364" t="s">
        <v>311</v>
      </c>
      <c r="H91" s="92" t="s">
        <v>254</v>
      </c>
      <c r="I91" s="92" t="s">
        <v>246</v>
      </c>
      <c r="J91" s="92" t="s">
        <v>301</v>
      </c>
      <c r="K91" s="369">
        <v>59</v>
      </c>
      <c r="L91" s="370">
        <f t="shared" si="3"/>
        <v>200</v>
      </c>
      <c r="M91" s="435">
        <v>200</v>
      </c>
      <c r="N91" s="435"/>
      <c r="O91" s="371" t="e">
        <f t="shared" si="4"/>
        <v>#DIV/0!</v>
      </c>
      <c r="P91" s="371">
        <f>IF(N91&gt;0,N91*K91/#REF!,0)</f>
        <v>0</v>
      </c>
      <c r="Q91" s="372" t="e">
        <f>IF(M91="nio",0,IF(M91&gt;0,VLOOKUP(I91,'3-Productie normen'!A:K,VLOOKUP(M91,'3-Productie normen'!$B$28:$C$36,2,FALSE),FALSE)))/VLOOKUP(B91,'2-Kosten per locatie'!$A$11:$C$41,3,FALSE)</f>
        <v>#DIV/0!</v>
      </c>
      <c r="R91" s="93" t="str">
        <f>VLOOKUP(I91,'3-Productie normen'!A:O,14,FALSE)</f>
        <v>V</v>
      </c>
      <c r="S91" s="93"/>
      <c r="U91" s="375">
        <f t="shared" si="5"/>
        <v>11800</v>
      </c>
    </row>
    <row r="92" spans="1:21" ht="14.1" customHeight="1">
      <c r="A92" s="81">
        <v>92</v>
      </c>
      <c r="B92" s="52" t="s">
        <v>209</v>
      </c>
      <c r="C92" s="52" t="s">
        <v>297</v>
      </c>
      <c r="D92" s="52"/>
      <c r="E92" s="52"/>
      <c r="F92" s="91" t="s">
        <v>298</v>
      </c>
      <c r="G92" s="364" t="s">
        <v>312</v>
      </c>
      <c r="H92" s="92" t="s">
        <v>313</v>
      </c>
      <c r="I92" s="92" t="s">
        <v>244</v>
      </c>
      <c r="J92" s="92" t="s">
        <v>282</v>
      </c>
      <c r="K92" s="369">
        <v>14</v>
      </c>
      <c r="L92" s="370">
        <f t="shared" si="3"/>
        <v>200</v>
      </c>
      <c r="M92" s="435">
        <v>200</v>
      </c>
      <c r="N92" s="435">
        <v>0</v>
      </c>
      <c r="O92" s="371" t="e">
        <f t="shared" si="4"/>
        <v>#DIV/0!</v>
      </c>
      <c r="P92" s="371">
        <f>IF(N92&gt;0,N92*K92/#REF!,0)</f>
        <v>0</v>
      </c>
      <c r="Q92" s="372" t="e">
        <f>IF(M92="nio",0,IF(M92&gt;0,VLOOKUP(I92,'3-Productie normen'!A:K,VLOOKUP(M92,'3-Productie normen'!$B$28:$C$36,2,FALSE),FALSE)))/VLOOKUP(B92,'2-Kosten per locatie'!$A$11:$C$41,3,FALSE)</f>
        <v>#DIV/0!</v>
      </c>
      <c r="R92" s="93" t="str">
        <f>VLOOKUP(I92,'3-Productie normen'!A:O,14,FALSE)</f>
        <v>S</v>
      </c>
      <c r="S92" s="93"/>
      <c r="U92" s="375">
        <f t="shared" si="5"/>
        <v>2800</v>
      </c>
    </row>
    <row r="93" spans="1:21" ht="14.1" customHeight="1">
      <c r="A93" s="81">
        <v>93</v>
      </c>
      <c r="B93" s="52" t="s">
        <v>209</v>
      </c>
      <c r="C93" s="52" t="s">
        <v>297</v>
      </c>
      <c r="D93" s="52"/>
      <c r="E93" s="52"/>
      <c r="F93" s="91" t="s">
        <v>298</v>
      </c>
      <c r="G93" s="364" t="s">
        <v>314</v>
      </c>
      <c r="H93" s="92" t="s">
        <v>315</v>
      </c>
      <c r="I93" s="92" t="s">
        <v>245</v>
      </c>
      <c r="J93" s="92" t="s">
        <v>301</v>
      </c>
      <c r="K93" s="369">
        <v>50</v>
      </c>
      <c r="L93" s="370">
        <f t="shared" si="3"/>
        <v>200</v>
      </c>
      <c r="M93" s="435">
        <v>200</v>
      </c>
      <c r="N93" s="435"/>
      <c r="O93" s="371" t="e">
        <f t="shared" si="4"/>
        <v>#DIV/0!</v>
      </c>
      <c r="P93" s="371">
        <f>IF(N93&gt;0,N93*K93/#REF!,0)</f>
        <v>0</v>
      </c>
      <c r="Q93" s="372" t="e">
        <f>IF(M93="nio",0,IF(M93&gt;0,VLOOKUP(I93,'3-Productie normen'!A:K,VLOOKUP(M93,'3-Productie normen'!$B$28:$C$36,2,FALSE),FALSE)))/VLOOKUP(B93,'2-Kosten per locatie'!$A$11:$C$41,3,FALSE)</f>
        <v>#DIV/0!</v>
      </c>
      <c r="R93" s="93" t="str">
        <f>VLOOKUP(I93,'3-Productie normen'!A:O,14,FALSE)</f>
        <v>V</v>
      </c>
      <c r="S93" s="93"/>
      <c r="U93" s="375">
        <f t="shared" si="5"/>
        <v>10000</v>
      </c>
    </row>
    <row r="94" spans="1:21" ht="14.1" customHeight="1">
      <c r="A94" s="81">
        <v>94</v>
      </c>
      <c r="B94" s="52" t="s">
        <v>209</v>
      </c>
      <c r="C94" s="52" t="s">
        <v>297</v>
      </c>
      <c r="D94" s="52"/>
      <c r="E94" s="52"/>
      <c r="F94" s="91" t="s">
        <v>298</v>
      </c>
      <c r="G94" s="364" t="s">
        <v>316</v>
      </c>
      <c r="H94" s="92" t="s">
        <v>317</v>
      </c>
      <c r="I94" s="52" t="s">
        <v>247</v>
      </c>
      <c r="J94" s="92" t="s">
        <v>301</v>
      </c>
      <c r="K94" s="369">
        <v>3</v>
      </c>
      <c r="L94" s="370">
        <f t="shared" si="3"/>
        <v>0</v>
      </c>
      <c r="M94" s="435" t="s">
        <v>258</v>
      </c>
      <c r="N94" s="435"/>
      <c r="O94" s="371">
        <f t="shared" si="4"/>
        <v>0</v>
      </c>
      <c r="P94" s="371">
        <f>IF(N94&gt;0,N94*K94/#REF!,0)</f>
        <v>0</v>
      </c>
      <c r="Q94" s="372" t="e">
        <f>IF(M94="nio",0,IF(M94&gt;0,VLOOKUP(I94,'3-Productie normen'!A:K,VLOOKUP(M94,'3-Productie normen'!$B$28:$C$36,2,FALSE),FALSE)))/VLOOKUP(B94,'2-Kosten per locatie'!$A$11:$C$41,3,FALSE)</f>
        <v>#DIV/0!</v>
      </c>
      <c r="R94" s="93" t="str">
        <f>VLOOKUP(I94,'3-Productie normen'!A:O,14,FALSE)</f>
        <v>nvt</v>
      </c>
      <c r="S94" s="93"/>
      <c r="U94" s="375">
        <f t="shared" si="5"/>
        <v>0</v>
      </c>
    </row>
    <row r="95" spans="1:21" ht="14.1" customHeight="1">
      <c r="A95" s="81">
        <v>95</v>
      </c>
      <c r="B95" s="52" t="s">
        <v>209</v>
      </c>
      <c r="C95" s="52" t="s">
        <v>297</v>
      </c>
      <c r="D95" s="52"/>
      <c r="E95" s="52"/>
      <c r="F95" s="91" t="s">
        <v>298</v>
      </c>
      <c r="G95" s="364" t="s">
        <v>318</v>
      </c>
      <c r="H95" s="92" t="s">
        <v>319</v>
      </c>
      <c r="I95" s="92" t="s">
        <v>246</v>
      </c>
      <c r="J95" s="92" t="s">
        <v>301</v>
      </c>
      <c r="K95" s="369">
        <v>4</v>
      </c>
      <c r="L95" s="370">
        <f t="shared" si="3"/>
        <v>200</v>
      </c>
      <c r="M95" s="435">
        <v>200</v>
      </c>
      <c r="N95" s="435"/>
      <c r="O95" s="371" t="e">
        <f t="shared" si="4"/>
        <v>#DIV/0!</v>
      </c>
      <c r="P95" s="371">
        <f>IF(N95&gt;0,N95*K95/#REF!,0)</f>
        <v>0</v>
      </c>
      <c r="Q95" s="372" t="e">
        <f>IF(M95="nio",0,IF(M95&gt;0,VLOOKUP(I95,'3-Productie normen'!A:K,VLOOKUP(M95,'3-Productie normen'!$B$28:$C$36,2,FALSE),FALSE)))/VLOOKUP(B95,'2-Kosten per locatie'!$A$11:$C$41,3,FALSE)</f>
        <v>#DIV/0!</v>
      </c>
      <c r="R95" s="93" t="str">
        <f>VLOOKUP(I95,'3-Productie normen'!A:O,14,FALSE)</f>
        <v>V</v>
      </c>
      <c r="S95" s="93"/>
      <c r="U95" s="375">
        <f t="shared" si="5"/>
        <v>800</v>
      </c>
    </row>
    <row r="96" spans="1:21" ht="14.1" customHeight="1">
      <c r="A96" s="81">
        <v>96</v>
      </c>
      <c r="B96" s="52" t="s">
        <v>209</v>
      </c>
      <c r="C96" s="52" t="s">
        <v>297</v>
      </c>
      <c r="D96" s="52"/>
      <c r="E96" s="52"/>
      <c r="F96" s="91" t="s">
        <v>298</v>
      </c>
      <c r="G96" s="364" t="s">
        <v>320</v>
      </c>
      <c r="H96" s="92" t="s">
        <v>270</v>
      </c>
      <c r="I96" s="52" t="s">
        <v>247</v>
      </c>
      <c r="J96" s="92" t="s">
        <v>301</v>
      </c>
      <c r="K96" s="369">
        <v>3</v>
      </c>
      <c r="L96" s="370">
        <f t="shared" si="3"/>
        <v>0</v>
      </c>
      <c r="M96" s="435" t="s">
        <v>258</v>
      </c>
      <c r="N96" s="435"/>
      <c r="O96" s="371">
        <f t="shared" si="4"/>
        <v>0</v>
      </c>
      <c r="P96" s="371">
        <f>IF(N96&gt;0,N96*K96/#REF!,0)</f>
        <v>0</v>
      </c>
      <c r="Q96" s="372" t="e">
        <f>IF(M96="nio",0,IF(M96&gt;0,VLOOKUP(I96,'3-Productie normen'!A:K,VLOOKUP(M96,'3-Productie normen'!$B$28:$C$36,2,FALSE),FALSE)))/VLOOKUP(B96,'2-Kosten per locatie'!$A$11:$C$41,3,FALSE)</f>
        <v>#DIV/0!</v>
      </c>
      <c r="R96" s="93" t="str">
        <f>VLOOKUP(I96,'3-Productie normen'!A:O,14,FALSE)</f>
        <v>nvt</v>
      </c>
      <c r="S96" s="93"/>
      <c r="U96" s="375">
        <f t="shared" si="5"/>
        <v>0</v>
      </c>
    </row>
    <row r="97" spans="1:21" ht="14.1" customHeight="1">
      <c r="A97" s="81">
        <v>97</v>
      </c>
      <c r="B97" s="52" t="s">
        <v>209</v>
      </c>
      <c r="C97" s="52" t="s">
        <v>297</v>
      </c>
      <c r="D97" s="52"/>
      <c r="E97" s="52"/>
      <c r="F97" s="91" t="s">
        <v>298</v>
      </c>
      <c r="G97" s="364" t="s">
        <v>321</v>
      </c>
      <c r="H97" s="92" t="s">
        <v>270</v>
      </c>
      <c r="I97" s="52" t="s">
        <v>247</v>
      </c>
      <c r="J97" s="92" t="s">
        <v>301</v>
      </c>
      <c r="K97" s="369">
        <v>3</v>
      </c>
      <c r="L97" s="370">
        <f t="shared" si="3"/>
        <v>0</v>
      </c>
      <c r="M97" s="435" t="s">
        <v>258</v>
      </c>
      <c r="N97" s="435"/>
      <c r="O97" s="371">
        <f t="shared" si="4"/>
        <v>0</v>
      </c>
      <c r="P97" s="371">
        <f>IF(N97&gt;0,N97*K97/#REF!,0)</f>
        <v>0</v>
      </c>
      <c r="Q97" s="372" t="e">
        <f>IF(M97="nio",0,IF(M97&gt;0,VLOOKUP(I97,'3-Productie normen'!A:K,VLOOKUP(M97,'3-Productie normen'!$B$28:$C$36,2,FALSE),FALSE)))/VLOOKUP(B97,'2-Kosten per locatie'!$A$11:$C$41,3,FALSE)</f>
        <v>#DIV/0!</v>
      </c>
      <c r="R97" s="93" t="str">
        <f>VLOOKUP(I97,'3-Productie normen'!A:O,14,FALSE)</f>
        <v>nvt</v>
      </c>
      <c r="S97" s="93"/>
      <c r="U97" s="375">
        <f t="shared" si="5"/>
        <v>0</v>
      </c>
    </row>
    <row r="98" spans="1:21" ht="14.1" customHeight="1">
      <c r="A98" s="81">
        <v>98</v>
      </c>
      <c r="B98" s="52" t="s">
        <v>209</v>
      </c>
      <c r="C98" s="52" t="s">
        <v>297</v>
      </c>
      <c r="D98" s="52"/>
      <c r="E98" s="52"/>
      <c r="F98" s="91" t="s">
        <v>298</v>
      </c>
      <c r="G98" s="364" t="s">
        <v>322</v>
      </c>
      <c r="H98" s="92" t="s">
        <v>323</v>
      </c>
      <c r="I98" s="92" t="s">
        <v>88</v>
      </c>
      <c r="J98" s="92" t="s">
        <v>301</v>
      </c>
      <c r="K98" s="369">
        <v>17</v>
      </c>
      <c r="L98" s="370">
        <f t="shared" si="3"/>
        <v>200</v>
      </c>
      <c r="M98" s="435">
        <v>200</v>
      </c>
      <c r="N98" s="435"/>
      <c r="O98" s="371" t="e">
        <f t="shared" si="4"/>
        <v>#DIV/0!</v>
      </c>
      <c r="P98" s="371">
        <f>IF(N98&gt;0,N98*K98/#REF!,0)</f>
        <v>0</v>
      </c>
      <c r="Q98" s="372" t="e">
        <f>IF(M98="nio",0,IF(M98&gt;0,VLOOKUP(I98,'3-Productie normen'!A:K,VLOOKUP(M98,'3-Productie normen'!$B$28:$C$36,2,FALSE),FALSE)))/VLOOKUP(B98,'2-Kosten per locatie'!$A$11:$C$41,3,FALSE)</f>
        <v>#DIV/0!</v>
      </c>
      <c r="R98" s="93" t="str">
        <f>VLOOKUP(I98,'3-Productie normen'!A:O,14,FALSE)</f>
        <v>V</v>
      </c>
      <c r="S98" s="93"/>
      <c r="U98" s="375">
        <f t="shared" si="5"/>
        <v>3400</v>
      </c>
    </row>
    <row r="99" spans="1:21" ht="14.1" customHeight="1">
      <c r="A99" s="81">
        <v>99</v>
      </c>
      <c r="B99" s="52" t="s">
        <v>209</v>
      </c>
      <c r="C99" s="52" t="s">
        <v>297</v>
      </c>
      <c r="D99" s="52"/>
      <c r="E99" s="52"/>
      <c r="F99" s="91" t="s">
        <v>298</v>
      </c>
      <c r="G99" s="364" t="s">
        <v>324</v>
      </c>
      <c r="H99" s="92" t="s">
        <v>325</v>
      </c>
      <c r="I99" s="92" t="s">
        <v>244</v>
      </c>
      <c r="J99" s="92" t="s">
        <v>282</v>
      </c>
      <c r="K99" s="369">
        <v>4</v>
      </c>
      <c r="L99" s="370">
        <f t="shared" si="3"/>
        <v>200</v>
      </c>
      <c r="M99" s="435">
        <v>200</v>
      </c>
      <c r="N99" s="435">
        <v>0</v>
      </c>
      <c r="O99" s="371" t="e">
        <f t="shared" si="4"/>
        <v>#DIV/0!</v>
      </c>
      <c r="P99" s="371">
        <f>IF(N99&gt;0,N99*K99/#REF!,0)</f>
        <v>0</v>
      </c>
      <c r="Q99" s="372" t="e">
        <f>IF(M99="nio",0,IF(M99&gt;0,VLOOKUP(I99,'3-Productie normen'!A:K,VLOOKUP(M99,'3-Productie normen'!$B$28:$C$36,2,FALSE),FALSE)))/VLOOKUP(B99,'2-Kosten per locatie'!$A$11:$C$41,3,FALSE)</f>
        <v>#DIV/0!</v>
      </c>
      <c r="R99" s="93" t="str">
        <f>VLOOKUP(I99,'3-Productie normen'!A:O,14,FALSE)</f>
        <v>S</v>
      </c>
      <c r="S99" s="93"/>
      <c r="U99" s="375">
        <f t="shared" si="5"/>
        <v>800</v>
      </c>
    </row>
    <row r="100" spans="1:21" ht="14.1" customHeight="1">
      <c r="A100" s="81">
        <v>100</v>
      </c>
      <c r="B100" s="52" t="s">
        <v>209</v>
      </c>
      <c r="C100" s="52" t="s">
        <v>297</v>
      </c>
      <c r="D100" s="52"/>
      <c r="E100" s="52"/>
      <c r="F100" s="91" t="s">
        <v>298</v>
      </c>
      <c r="G100" s="364" t="s">
        <v>326</v>
      </c>
      <c r="H100" s="92" t="s">
        <v>270</v>
      </c>
      <c r="I100" s="52" t="s">
        <v>247</v>
      </c>
      <c r="J100" s="92" t="s">
        <v>301</v>
      </c>
      <c r="K100" s="369">
        <v>3</v>
      </c>
      <c r="L100" s="370">
        <f t="shared" si="3"/>
        <v>0</v>
      </c>
      <c r="M100" s="435" t="s">
        <v>258</v>
      </c>
      <c r="N100" s="435"/>
      <c r="O100" s="371">
        <f t="shared" si="4"/>
        <v>0</v>
      </c>
      <c r="P100" s="371">
        <f>IF(N100&gt;0,N100*K100/#REF!,0)</f>
        <v>0</v>
      </c>
      <c r="Q100" s="372" t="e">
        <f>IF(M100="nio",0,IF(M100&gt;0,VLOOKUP(I100,'3-Productie normen'!A:K,VLOOKUP(M100,'3-Productie normen'!$B$28:$C$36,2,FALSE),FALSE)))/VLOOKUP(B100,'2-Kosten per locatie'!$A$11:$C$41,3,FALSE)</f>
        <v>#DIV/0!</v>
      </c>
      <c r="R100" s="93" t="str">
        <f>VLOOKUP(I100,'3-Productie normen'!A:O,14,FALSE)</f>
        <v>nvt</v>
      </c>
      <c r="S100" s="93"/>
      <c r="U100" s="375">
        <f t="shared" si="5"/>
        <v>0</v>
      </c>
    </row>
    <row r="101" spans="1:21" ht="14.1" customHeight="1">
      <c r="A101" s="81">
        <v>101</v>
      </c>
      <c r="B101" s="52" t="s">
        <v>209</v>
      </c>
      <c r="C101" s="52" t="s">
        <v>297</v>
      </c>
      <c r="D101" s="52"/>
      <c r="E101" s="52"/>
      <c r="F101" s="91" t="s">
        <v>298</v>
      </c>
      <c r="G101" s="364"/>
      <c r="H101" s="92" t="s">
        <v>327</v>
      </c>
      <c r="I101" s="92" t="s">
        <v>246</v>
      </c>
      <c r="J101" s="92" t="s">
        <v>301</v>
      </c>
      <c r="K101" s="369">
        <v>8</v>
      </c>
      <c r="L101" s="370">
        <f t="shared" si="3"/>
        <v>200</v>
      </c>
      <c r="M101" s="435">
        <v>200</v>
      </c>
      <c r="N101" s="435"/>
      <c r="O101" s="371" t="e">
        <f t="shared" si="4"/>
        <v>#DIV/0!</v>
      </c>
      <c r="P101" s="371">
        <f>IF(N101&gt;0,N101*K101/#REF!,0)</f>
        <v>0</v>
      </c>
      <c r="Q101" s="372" t="e">
        <f>IF(M101="nio",0,IF(M101&gt;0,VLOOKUP(I101,'3-Productie normen'!A:K,VLOOKUP(M101,'3-Productie normen'!$B$28:$C$36,2,FALSE),FALSE)))/VLOOKUP(B101,'2-Kosten per locatie'!$A$11:$C$41,3,FALSE)</f>
        <v>#DIV/0!</v>
      </c>
      <c r="R101" s="93" t="str">
        <f>VLOOKUP(I101,'3-Productie normen'!A:O,14,FALSE)</f>
        <v>V</v>
      </c>
      <c r="S101" s="93"/>
      <c r="U101" s="375">
        <f t="shared" si="5"/>
        <v>1600</v>
      </c>
    </row>
    <row r="102" spans="1:21" ht="14.1" customHeight="1">
      <c r="A102" s="81">
        <v>102</v>
      </c>
      <c r="B102" s="52" t="s">
        <v>209</v>
      </c>
      <c r="C102" s="52" t="s">
        <v>297</v>
      </c>
      <c r="D102" s="52"/>
      <c r="E102" s="52"/>
      <c r="F102" s="91" t="s">
        <v>298</v>
      </c>
      <c r="G102" s="364"/>
      <c r="H102" s="92" t="s">
        <v>328</v>
      </c>
      <c r="I102" s="92" t="s">
        <v>246</v>
      </c>
      <c r="J102" s="92" t="s">
        <v>301</v>
      </c>
      <c r="K102" s="369">
        <v>12</v>
      </c>
      <c r="L102" s="370">
        <f t="shared" si="3"/>
        <v>200</v>
      </c>
      <c r="M102" s="435">
        <v>200</v>
      </c>
      <c r="N102" s="435"/>
      <c r="O102" s="371" t="e">
        <f t="shared" si="4"/>
        <v>#DIV/0!</v>
      </c>
      <c r="P102" s="371">
        <f>IF(N102&gt;0,N102*K102/#REF!,0)</f>
        <v>0</v>
      </c>
      <c r="Q102" s="372" t="e">
        <f>IF(M102="nio",0,IF(M102&gt;0,VLOOKUP(I102,'3-Productie normen'!A:K,VLOOKUP(M102,'3-Productie normen'!$B$28:$C$36,2,FALSE),FALSE)))/VLOOKUP(B102,'2-Kosten per locatie'!$A$11:$C$41,3,FALSE)</f>
        <v>#DIV/0!</v>
      </c>
      <c r="R102" s="93" t="str">
        <f>VLOOKUP(I102,'3-Productie normen'!A:O,14,FALSE)</f>
        <v>V</v>
      </c>
      <c r="S102" s="93"/>
      <c r="U102" s="375">
        <f t="shared" si="5"/>
        <v>2400</v>
      </c>
    </row>
    <row r="103" spans="1:21" ht="14.1" customHeight="1">
      <c r="A103" s="81">
        <v>103</v>
      </c>
      <c r="B103" s="52" t="s">
        <v>209</v>
      </c>
      <c r="C103" s="52" t="s">
        <v>297</v>
      </c>
      <c r="D103" s="52"/>
      <c r="E103" s="52"/>
      <c r="F103" s="91" t="s">
        <v>298</v>
      </c>
      <c r="G103" s="364"/>
      <c r="H103" s="92" t="s">
        <v>329</v>
      </c>
      <c r="I103" s="92" t="s">
        <v>246</v>
      </c>
      <c r="J103" s="92" t="s">
        <v>301</v>
      </c>
      <c r="K103" s="369">
        <v>1</v>
      </c>
      <c r="L103" s="370">
        <f t="shared" si="3"/>
        <v>200</v>
      </c>
      <c r="M103" s="435">
        <v>200</v>
      </c>
      <c r="N103" s="435"/>
      <c r="O103" s="371" t="e">
        <f t="shared" si="4"/>
        <v>#DIV/0!</v>
      </c>
      <c r="P103" s="371">
        <f>IF(N103&gt;0,N103*K103/#REF!,0)</f>
        <v>0</v>
      </c>
      <c r="Q103" s="372" t="e">
        <f>IF(M103="nio",0,IF(M103&gt;0,VLOOKUP(I103,'3-Productie normen'!A:K,VLOOKUP(M103,'3-Productie normen'!$B$28:$C$36,2,FALSE),FALSE)))/VLOOKUP(B103,'2-Kosten per locatie'!$A$11:$C$41,3,FALSE)</f>
        <v>#DIV/0!</v>
      </c>
      <c r="R103" s="93" t="str">
        <f>VLOOKUP(I103,'3-Productie normen'!A:O,14,FALSE)</f>
        <v>V</v>
      </c>
      <c r="S103" s="93"/>
      <c r="U103" s="375">
        <f t="shared" si="5"/>
        <v>200</v>
      </c>
    </row>
    <row r="104" spans="1:21" ht="14.1" customHeight="1">
      <c r="A104" s="81">
        <v>104</v>
      </c>
      <c r="B104" s="52" t="s">
        <v>209</v>
      </c>
      <c r="C104" s="52" t="s">
        <v>297</v>
      </c>
      <c r="D104" s="52"/>
      <c r="E104" s="52"/>
      <c r="F104" s="91" t="s">
        <v>330</v>
      </c>
      <c r="G104" s="364" t="s">
        <v>331</v>
      </c>
      <c r="H104" s="92" t="s">
        <v>267</v>
      </c>
      <c r="I104" s="92" t="s">
        <v>237</v>
      </c>
      <c r="J104" s="92" t="s">
        <v>301</v>
      </c>
      <c r="K104" s="369">
        <v>55</v>
      </c>
      <c r="L104" s="370">
        <f t="shared" si="3"/>
        <v>80</v>
      </c>
      <c r="M104" s="435">
        <v>80</v>
      </c>
      <c r="N104" s="435"/>
      <c r="O104" s="371" t="e">
        <f t="shared" si="4"/>
        <v>#DIV/0!</v>
      </c>
      <c r="P104" s="371">
        <f>IF(N104&gt;0,N104*K104/#REF!,0)</f>
        <v>0</v>
      </c>
      <c r="Q104" s="372" t="e">
        <f>IF(M104="nio",0,IF(M104&gt;0,VLOOKUP(I104,'3-Productie normen'!A:K,VLOOKUP(M104,'3-Productie normen'!$B$28:$C$36,2,FALSE),FALSE)))/VLOOKUP(B104,'2-Kosten per locatie'!$A$11:$C$41,3,FALSE)</f>
        <v>#DIV/0!</v>
      </c>
      <c r="R104" s="93" t="str">
        <f>VLOOKUP(I104,'3-Productie normen'!A:O,14,FALSE)</f>
        <v>B</v>
      </c>
      <c r="S104" s="93"/>
      <c r="U104" s="375">
        <f t="shared" si="5"/>
        <v>4400</v>
      </c>
    </row>
    <row r="105" spans="1:21" ht="14.1" customHeight="1">
      <c r="A105" s="81">
        <v>105</v>
      </c>
      <c r="B105" s="52" t="s">
        <v>209</v>
      </c>
      <c r="C105" s="52" t="s">
        <v>297</v>
      </c>
      <c r="D105" s="52"/>
      <c r="E105" s="52"/>
      <c r="F105" s="91" t="s">
        <v>330</v>
      </c>
      <c r="G105" s="364" t="s">
        <v>332</v>
      </c>
      <c r="H105" s="92" t="s">
        <v>333</v>
      </c>
      <c r="I105" s="92" t="s">
        <v>244</v>
      </c>
      <c r="J105" s="92" t="s">
        <v>282</v>
      </c>
      <c r="K105" s="369">
        <v>4</v>
      </c>
      <c r="L105" s="370">
        <f t="shared" si="3"/>
        <v>200</v>
      </c>
      <c r="M105" s="435">
        <v>200</v>
      </c>
      <c r="N105" s="435">
        <v>0</v>
      </c>
      <c r="O105" s="371" t="e">
        <f t="shared" si="4"/>
        <v>#DIV/0!</v>
      </c>
      <c r="P105" s="371">
        <f>IF(N105&gt;0,N105*K105/#REF!,0)</f>
        <v>0</v>
      </c>
      <c r="Q105" s="372" t="e">
        <f>IF(M105="nio",0,IF(M105&gt;0,VLOOKUP(I105,'3-Productie normen'!A:K,VLOOKUP(M105,'3-Productie normen'!$B$28:$C$36,2,FALSE),FALSE)))/VLOOKUP(B105,'2-Kosten per locatie'!$A$11:$C$41,3,FALSE)</f>
        <v>#DIV/0!</v>
      </c>
      <c r="R105" s="93" t="str">
        <f>VLOOKUP(I105,'3-Productie normen'!A:O,14,FALSE)</f>
        <v>S</v>
      </c>
      <c r="S105" s="93"/>
      <c r="U105" s="375">
        <f t="shared" si="5"/>
        <v>800</v>
      </c>
    </row>
    <row r="106" spans="1:21" ht="14.1" customHeight="1">
      <c r="A106" s="81">
        <v>106</v>
      </c>
      <c r="B106" s="52" t="s">
        <v>209</v>
      </c>
      <c r="C106" s="52" t="s">
        <v>297</v>
      </c>
      <c r="D106" s="52"/>
      <c r="E106" s="52"/>
      <c r="F106" s="91" t="s">
        <v>330</v>
      </c>
      <c r="G106" s="364" t="s">
        <v>334</v>
      </c>
      <c r="H106" s="92" t="s">
        <v>335</v>
      </c>
      <c r="I106" s="52" t="s">
        <v>247</v>
      </c>
      <c r="J106" s="92" t="s">
        <v>301</v>
      </c>
      <c r="K106" s="369">
        <v>16</v>
      </c>
      <c r="L106" s="370">
        <f t="shared" si="3"/>
        <v>0</v>
      </c>
      <c r="M106" s="435" t="s">
        <v>258</v>
      </c>
      <c r="N106" s="435"/>
      <c r="O106" s="371">
        <f t="shared" si="4"/>
        <v>0</v>
      </c>
      <c r="P106" s="371">
        <f>IF(N106&gt;0,N106*K106/#REF!,0)</f>
        <v>0</v>
      </c>
      <c r="Q106" s="372" t="e">
        <f>IF(M106="nio",0,IF(M106&gt;0,VLOOKUP(I106,'3-Productie normen'!A:K,VLOOKUP(M106,'3-Productie normen'!$B$28:$C$36,2,FALSE),FALSE)))/VLOOKUP(B106,'2-Kosten per locatie'!$A$11:$C$41,3,FALSE)</f>
        <v>#DIV/0!</v>
      </c>
      <c r="R106" s="93" t="str">
        <f>VLOOKUP(I106,'3-Productie normen'!A:O,14,FALSE)</f>
        <v>nvt</v>
      </c>
      <c r="S106" s="93"/>
      <c r="U106" s="375">
        <f t="shared" si="5"/>
        <v>0</v>
      </c>
    </row>
    <row r="107" spans="1:21" ht="14.1" customHeight="1">
      <c r="A107" s="81">
        <v>107</v>
      </c>
      <c r="B107" s="52" t="s">
        <v>209</v>
      </c>
      <c r="C107" s="52" t="s">
        <v>297</v>
      </c>
      <c r="D107" s="52"/>
      <c r="E107" s="52"/>
      <c r="F107" s="91" t="s">
        <v>330</v>
      </c>
      <c r="G107" s="364" t="s">
        <v>336</v>
      </c>
      <c r="H107" s="92" t="s">
        <v>270</v>
      </c>
      <c r="I107" s="52" t="s">
        <v>247</v>
      </c>
      <c r="J107" s="92" t="s">
        <v>301</v>
      </c>
      <c r="K107" s="369">
        <v>3</v>
      </c>
      <c r="L107" s="370">
        <f t="shared" si="3"/>
        <v>0</v>
      </c>
      <c r="M107" s="435" t="s">
        <v>258</v>
      </c>
      <c r="N107" s="435"/>
      <c r="O107" s="371">
        <f t="shared" si="4"/>
        <v>0</v>
      </c>
      <c r="P107" s="371">
        <f>IF(N107&gt;0,N107*K107/#REF!,0)</f>
        <v>0</v>
      </c>
      <c r="Q107" s="372" t="e">
        <f>IF(M107="nio",0,IF(M107&gt;0,VLOOKUP(I107,'3-Productie normen'!A:K,VLOOKUP(M107,'3-Productie normen'!$B$28:$C$36,2,FALSE),FALSE)))/VLOOKUP(B107,'2-Kosten per locatie'!$A$11:$C$41,3,FALSE)</f>
        <v>#DIV/0!</v>
      </c>
      <c r="R107" s="93" t="str">
        <f>VLOOKUP(I107,'3-Productie normen'!A:O,14,FALSE)</f>
        <v>nvt</v>
      </c>
      <c r="S107" s="93"/>
      <c r="U107" s="375">
        <f t="shared" si="5"/>
        <v>0</v>
      </c>
    </row>
    <row r="108" spans="1:21" ht="14.1" customHeight="1">
      <c r="A108" s="81">
        <v>108</v>
      </c>
      <c r="B108" s="52" t="s">
        <v>209</v>
      </c>
      <c r="C108" s="52" t="s">
        <v>297</v>
      </c>
      <c r="D108" s="52"/>
      <c r="E108" s="52"/>
      <c r="F108" s="91" t="s">
        <v>330</v>
      </c>
      <c r="G108" s="364"/>
      <c r="H108" s="92" t="s">
        <v>327</v>
      </c>
      <c r="I108" s="92" t="s">
        <v>246</v>
      </c>
      <c r="J108" s="92" t="s">
        <v>301</v>
      </c>
      <c r="K108" s="369">
        <v>8</v>
      </c>
      <c r="L108" s="370">
        <f t="shared" si="3"/>
        <v>200</v>
      </c>
      <c r="M108" s="435">
        <v>200</v>
      </c>
      <c r="N108" s="435"/>
      <c r="O108" s="371" t="e">
        <f t="shared" si="4"/>
        <v>#DIV/0!</v>
      </c>
      <c r="P108" s="371">
        <f>IF(N108&gt;0,N108*K108/#REF!,0)</f>
        <v>0</v>
      </c>
      <c r="Q108" s="372" t="e">
        <f>IF(M108="nio",0,IF(M108&gt;0,VLOOKUP(I108,'3-Productie normen'!A:K,VLOOKUP(M108,'3-Productie normen'!$B$28:$C$36,2,FALSE),FALSE)))/VLOOKUP(B108,'2-Kosten per locatie'!$A$11:$C$41,3,FALSE)</f>
        <v>#DIV/0!</v>
      </c>
      <c r="R108" s="93" t="str">
        <f>VLOOKUP(I108,'3-Productie normen'!A:O,14,FALSE)</f>
        <v>V</v>
      </c>
      <c r="S108" s="93"/>
      <c r="U108" s="375">
        <f t="shared" si="5"/>
        <v>1600</v>
      </c>
    </row>
    <row r="109" spans="1:21" ht="14.1" customHeight="1">
      <c r="A109" s="81">
        <v>109</v>
      </c>
      <c r="B109" s="52" t="s">
        <v>209</v>
      </c>
      <c r="C109" s="52" t="s">
        <v>297</v>
      </c>
      <c r="D109" s="52"/>
      <c r="E109" s="52"/>
      <c r="F109" s="91" t="s">
        <v>330</v>
      </c>
      <c r="G109" s="364"/>
      <c r="H109" s="92" t="s">
        <v>328</v>
      </c>
      <c r="I109" s="92" t="s">
        <v>246</v>
      </c>
      <c r="J109" s="92" t="s">
        <v>301</v>
      </c>
      <c r="K109" s="369">
        <v>12</v>
      </c>
      <c r="L109" s="370">
        <f t="shared" si="3"/>
        <v>200</v>
      </c>
      <c r="M109" s="435">
        <v>200</v>
      </c>
      <c r="N109" s="435"/>
      <c r="O109" s="371" t="e">
        <f t="shared" si="4"/>
        <v>#DIV/0!</v>
      </c>
      <c r="P109" s="371">
        <f>IF(N109&gt;0,N109*K109/#REF!,0)</f>
        <v>0</v>
      </c>
      <c r="Q109" s="372" t="e">
        <f>IF(M109="nio",0,IF(M109&gt;0,VLOOKUP(I109,'3-Productie normen'!A:K,VLOOKUP(M109,'3-Productie normen'!$B$28:$C$36,2,FALSE),FALSE)))/VLOOKUP(B109,'2-Kosten per locatie'!$A$11:$C$41,3,FALSE)</f>
        <v>#DIV/0!</v>
      </c>
      <c r="R109" s="93" t="str">
        <f>VLOOKUP(I109,'3-Productie normen'!A:O,14,FALSE)</f>
        <v>V</v>
      </c>
      <c r="S109" s="93"/>
      <c r="U109" s="375">
        <f t="shared" si="5"/>
        <v>2400</v>
      </c>
    </row>
    <row r="110" spans="1:21" ht="14.1" customHeight="1">
      <c r="A110" s="81">
        <v>110</v>
      </c>
      <c r="B110" s="52" t="s">
        <v>209</v>
      </c>
      <c r="C110" s="52" t="s">
        <v>297</v>
      </c>
      <c r="D110" s="52"/>
      <c r="E110" s="52"/>
      <c r="F110" s="91" t="s">
        <v>337</v>
      </c>
      <c r="G110" s="364" t="s">
        <v>338</v>
      </c>
      <c r="H110" s="92" t="s">
        <v>339</v>
      </c>
      <c r="I110" s="92" t="s">
        <v>293</v>
      </c>
      <c r="J110" s="92" t="s">
        <v>301</v>
      </c>
      <c r="K110" s="369">
        <v>50</v>
      </c>
      <c r="L110" s="370">
        <f t="shared" si="3"/>
        <v>200</v>
      </c>
      <c r="M110" s="435">
        <v>200</v>
      </c>
      <c r="N110" s="435"/>
      <c r="O110" s="371" t="e">
        <f t="shared" si="4"/>
        <v>#DIV/0!</v>
      </c>
      <c r="P110" s="371">
        <f>IF(N110&gt;0,N110*K110/#REF!,0)</f>
        <v>0</v>
      </c>
      <c r="Q110" s="372" t="e">
        <f>IF(M110="nio",0,IF(M110&gt;0,VLOOKUP(I110,'3-Productie normen'!A:K,VLOOKUP(M110,'3-Productie normen'!$B$28:$C$36,2,FALSE),FALSE)))/VLOOKUP(B110,'2-Kosten per locatie'!$A$11:$C$41,3,FALSE)</f>
        <v>#DIV/0!</v>
      </c>
      <c r="R110" s="93" t="str">
        <f>VLOOKUP(I110,'3-Productie normen'!A:O,14,FALSE)</f>
        <v>L</v>
      </c>
      <c r="S110" s="93"/>
      <c r="U110" s="375">
        <f t="shared" si="5"/>
        <v>10000</v>
      </c>
    </row>
    <row r="111" spans="1:21" ht="14.1" customHeight="1">
      <c r="A111" s="81">
        <v>111</v>
      </c>
      <c r="B111" s="52" t="s">
        <v>209</v>
      </c>
      <c r="C111" s="52" t="s">
        <v>297</v>
      </c>
      <c r="D111" s="52"/>
      <c r="E111" s="52"/>
      <c r="F111" s="91" t="s">
        <v>337</v>
      </c>
      <c r="G111" s="364" t="s">
        <v>340</v>
      </c>
      <c r="H111" s="92" t="s">
        <v>339</v>
      </c>
      <c r="I111" s="92" t="s">
        <v>293</v>
      </c>
      <c r="J111" s="92" t="s">
        <v>301</v>
      </c>
      <c r="K111" s="369">
        <v>46</v>
      </c>
      <c r="L111" s="370">
        <f t="shared" si="3"/>
        <v>200</v>
      </c>
      <c r="M111" s="435">
        <v>200</v>
      </c>
      <c r="N111" s="435"/>
      <c r="O111" s="371" t="e">
        <f t="shared" si="4"/>
        <v>#DIV/0!</v>
      </c>
      <c r="P111" s="371">
        <f>IF(N111&gt;0,N111*K111/#REF!,0)</f>
        <v>0</v>
      </c>
      <c r="Q111" s="372" t="e">
        <f>IF(M111="nio",0,IF(M111&gt;0,VLOOKUP(I111,'3-Productie normen'!A:K,VLOOKUP(M111,'3-Productie normen'!$B$28:$C$36,2,FALSE),FALSE)))/VLOOKUP(B111,'2-Kosten per locatie'!$A$11:$C$41,3,FALSE)</f>
        <v>#DIV/0!</v>
      </c>
      <c r="R111" s="93" t="str">
        <f>VLOOKUP(I111,'3-Productie normen'!A:O,14,FALSE)</f>
        <v>L</v>
      </c>
      <c r="S111" s="93"/>
      <c r="U111" s="375">
        <f t="shared" si="5"/>
        <v>9200</v>
      </c>
    </row>
    <row r="112" spans="1:21" ht="14.1" customHeight="1">
      <c r="A112" s="81">
        <v>112</v>
      </c>
      <c r="B112" s="52" t="s">
        <v>209</v>
      </c>
      <c r="C112" s="52" t="s">
        <v>297</v>
      </c>
      <c r="D112" s="52"/>
      <c r="E112" s="52"/>
      <c r="F112" s="91" t="s">
        <v>337</v>
      </c>
      <c r="G112" s="364" t="s">
        <v>341</v>
      </c>
      <c r="H112" s="92" t="s">
        <v>339</v>
      </c>
      <c r="I112" s="92" t="s">
        <v>293</v>
      </c>
      <c r="J112" s="92" t="s">
        <v>301</v>
      </c>
      <c r="K112" s="369">
        <v>46</v>
      </c>
      <c r="L112" s="370">
        <f t="shared" si="3"/>
        <v>200</v>
      </c>
      <c r="M112" s="435">
        <v>200</v>
      </c>
      <c r="N112" s="435"/>
      <c r="O112" s="371" t="e">
        <f t="shared" si="4"/>
        <v>#DIV/0!</v>
      </c>
      <c r="P112" s="371">
        <f>IF(N112&gt;0,N112*K112/#REF!,0)</f>
        <v>0</v>
      </c>
      <c r="Q112" s="372" t="e">
        <f>IF(M112="nio",0,IF(M112&gt;0,VLOOKUP(I112,'3-Productie normen'!A:K,VLOOKUP(M112,'3-Productie normen'!$B$28:$C$36,2,FALSE),FALSE)))/VLOOKUP(B112,'2-Kosten per locatie'!$A$11:$C$41,3,FALSE)</f>
        <v>#DIV/0!</v>
      </c>
      <c r="R112" s="93" t="str">
        <f>VLOOKUP(I112,'3-Productie normen'!A:O,14,FALSE)</f>
        <v>L</v>
      </c>
      <c r="S112" s="93"/>
      <c r="U112" s="375">
        <f t="shared" si="5"/>
        <v>9200</v>
      </c>
    </row>
    <row r="113" spans="1:21" ht="14.1" customHeight="1">
      <c r="A113" s="81">
        <v>113</v>
      </c>
      <c r="B113" s="52" t="s">
        <v>209</v>
      </c>
      <c r="C113" s="52" t="s">
        <v>297</v>
      </c>
      <c r="D113" s="52"/>
      <c r="E113" s="52"/>
      <c r="F113" s="91" t="s">
        <v>337</v>
      </c>
      <c r="G113" s="364" t="s">
        <v>342</v>
      </c>
      <c r="H113" s="92" t="s">
        <v>300</v>
      </c>
      <c r="I113" s="92" t="s">
        <v>287</v>
      </c>
      <c r="J113" s="92" t="s">
        <v>301</v>
      </c>
      <c r="K113" s="369">
        <v>52</v>
      </c>
      <c r="L113" s="370">
        <f t="shared" si="3"/>
        <v>1</v>
      </c>
      <c r="M113" s="435">
        <v>1</v>
      </c>
      <c r="N113" s="435"/>
      <c r="O113" s="371" t="e">
        <f t="shared" si="4"/>
        <v>#DIV/0!</v>
      </c>
      <c r="P113" s="371">
        <f>IF(N113&gt;0,N113*K113/#REF!,0)</f>
        <v>0</v>
      </c>
      <c r="Q113" s="372" t="e">
        <f>IF(M113="nio",0,IF(M113&gt;0,VLOOKUP(I113,'3-Productie normen'!A:K,VLOOKUP(M113,'3-Productie normen'!$B$28:$C$36,2,FALSE),FALSE)))/VLOOKUP(B113,'2-Kosten per locatie'!$A$11:$C$41,3,FALSE)</f>
        <v>#DIV/0!</v>
      </c>
      <c r="R113" s="93" t="str">
        <f>VLOOKUP(I113,'3-Productie normen'!A:O,14,FALSE)</f>
        <v>L</v>
      </c>
      <c r="S113" s="93"/>
      <c r="U113" s="375">
        <f t="shared" si="5"/>
        <v>52</v>
      </c>
    </row>
    <row r="114" spans="1:21" ht="14.1" customHeight="1">
      <c r="A114" s="81">
        <v>114</v>
      </c>
      <c r="B114" s="52" t="s">
        <v>209</v>
      </c>
      <c r="C114" s="52" t="s">
        <v>297</v>
      </c>
      <c r="D114" s="52"/>
      <c r="E114" s="52"/>
      <c r="F114" s="91" t="s">
        <v>337</v>
      </c>
      <c r="G114" s="364" t="s">
        <v>343</v>
      </c>
      <c r="H114" s="92" t="s">
        <v>339</v>
      </c>
      <c r="I114" s="92" t="s">
        <v>287</v>
      </c>
      <c r="J114" s="92" t="s">
        <v>301</v>
      </c>
      <c r="K114" s="369">
        <v>47</v>
      </c>
      <c r="L114" s="370">
        <f t="shared" si="3"/>
        <v>200</v>
      </c>
      <c r="M114" s="435">
        <v>200</v>
      </c>
      <c r="N114" s="435"/>
      <c r="O114" s="371" t="e">
        <f t="shared" si="4"/>
        <v>#DIV/0!</v>
      </c>
      <c r="P114" s="371">
        <f>IF(N114&gt;0,N114*K114/#REF!,0)</f>
        <v>0</v>
      </c>
      <c r="Q114" s="372" t="e">
        <f>IF(M114="nio",0,IF(M114&gt;0,VLOOKUP(I114,'3-Productie normen'!A:K,VLOOKUP(M114,'3-Productie normen'!$B$28:$C$36,2,FALSE),FALSE)))/VLOOKUP(B114,'2-Kosten per locatie'!$A$11:$C$41,3,FALSE)</f>
        <v>#DIV/0!</v>
      </c>
      <c r="R114" s="93" t="str">
        <f>VLOOKUP(I114,'3-Productie normen'!A:O,14,FALSE)</f>
        <v>L</v>
      </c>
      <c r="S114" s="93"/>
      <c r="U114" s="375">
        <f t="shared" si="5"/>
        <v>9400</v>
      </c>
    </row>
    <row r="115" spans="1:21" ht="14.1" customHeight="1">
      <c r="A115" s="81">
        <v>115</v>
      </c>
      <c r="B115" s="52" t="s">
        <v>209</v>
      </c>
      <c r="C115" s="52" t="s">
        <v>297</v>
      </c>
      <c r="D115" s="52"/>
      <c r="E115" s="52"/>
      <c r="F115" s="91" t="s">
        <v>337</v>
      </c>
      <c r="G115" s="364" t="s">
        <v>344</v>
      </c>
      <c r="H115" s="92" t="s">
        <v>308</v>
      </c>
      <c r="I115" s="92" t="s">
        <v>237</v>
      </c>
      <c r="J115" s="92" t="s">
        <v>301</v>
      </c>
      <c r="K115" s="369">
        <v>11</v>
      </c>
      <c r="L115" s="370">
        <f t="shared" si="3"/>
        <v>80</v>
      </c>
      <c r="M115" s="435">
        <v>80</v>
      </c>
      <c r="N115" s="435"/>
      <c r="O115" s="371" t="e">
        <f t="shared" si="4"/>
        <v>#DIV/0!</v>
      </c>
      <c r="P115" s="371">
        <f>IF(N115&gt;0,N115*K115/#REF!,0)</f>
        <v>0</v>
      </c>
      <c r="Q115" s="372" t="e">
        <f>IF(M115="nio",0,IF(M115&gt;0,VLOOKUP(I115,'3-Productie normen'!A:K,VLOOKUP(M115,'3-Productie normen'!$B$28:$C$36,2,FALSE),FALSE)))/VLOOKUP(B115,'2-Kosten per locatie'!$A$11:$C$41,3,FALSE)</f>
        <v>#DIV/0!</v>
      </c>
      <c r="R115" s="93" t="str">
        <f>VLOOKUP(I115,'3-Productie normen'!A:O,14,FALSE)</f>
        <v>B</v>
      </c>
      <c r="S115" s="93"/>
      <c r="U115" s="375">
        <f t="shared" si="5"/>
        <v>880</v>
      </c>
    </row>
    <row r="116" spans="1:21" ht="14.1" customHeight="1">
      <c r="A116" s="81">
        <v>116</v>
      </c>
      <c r="B116" s="52" t="s">
        <v>209</v>
      </c>
      <c r="C116" s="52" t="s">
        <v>297</v>
      </c>
      <c r="D116" s="52"/>
      <c r="E116" s="52"/>
      <c r="F116" s="91" t="s">
        <v>337</v>
      </c>
      <c r="G116" s="364" t="s">
        <v>345</v>
      </c>
      <c r="H116" s="92" t="s">
        <v>254</v>
      </c>
      <c r="I116" s="92" t="s">
        <v>246</v>
      </c>
      <c r="J116" s="92" t="s">
        <v>301</v>
      </c>
      <c r="K116" s="369">
        <v>52</v>
      </c>
      <c r="L116" s="370">
        <f t="shared" si="3"/>
        <v>200</v>
      </c>
      <c r="M116" s="435">
        <v>200</v>
      </c>
      <c r="N116" s="435"/>
      <c r="O116" s="371" t="e">
        <f t="shared" si="4"/>
        <v>#DIV/0!</v>
      </c>
      <c r="P116" s="371">
        <f>IF(N116&gt;0,N116*K116/#REF!,0)</f>
        <v>0</v>
      </c>
      <c r="Q116" s="372" t="e">
        <f>IF(M116="nio",0,IF(M116&gt;0,VLOOKUP(I116,'3-Productie normen'!A:K,VLOOKUP(M116,'3-Productie normen'!$B$28:$C$36,2,FALSE),FALSE)))/VLOOKUP(B116,'2-Kosten per locatie'!$A$11:$C$41,3,FALSE)</f>
        <v>#DIV/0!</v>
      </c>
      <c r="R116" s="93" t="str">
        <f>VLOOKUP(I116,'3-Productie normen'!A:O,14,FALSE)</f>
        <v>V</v>
      </c>
      <c r="S116" s="93"/>
      <c r="U116" s="375">
        <f t="shared" si="5"/>
        <v>10400</v>
      </c>
    </row>
    <row r="117" spans="1:21" ht="14.1" customHeight="1">
      <c r="A117" s="81">
        <v>117</v>
      </c>
      <c r="B117" s="52" t="s">
        <v>209</v>
      </c>
      <c r="C117" s="52" t="s">
        <v>297</v>
      </c>
      <c r="D117" s="52"/>
      <c r="E117" s="52"/>
      <c r="F117" s="91" t="s">
        <v>337</v>
      </c>
      <c r="G117" s="364" t="s">
        <v>346</v>
      </c>
      <c r="H117" s="92" t="s">
        <v>347</v>
      </c>
      <c r="I117" s="92" t="s">
        <v>237</v>
      </c>
      <c r="J117" s="92" t="s">
        <v>301</v>
      </c>
      <c r="K117" s="369">
        <v>19</v>
      </c>
      <c r="L117" s="370">
        <f t="shared" si="3"/>
        <v>200</v>
      </c>
      <c r="M117" s="435">
        <v>200</v>
      </c>
      <c r="N117" s="435"/>
      <c r="O117" s="371" t="e">
        <f t="shared" si="4"/>
        <v>#DIV/0!</v>
      </c>
      <c r="P117" s="371">
        <f>IF(N117&gt;0,N117*K117/#REF!,0)</f>
        <v>0</v>
      </c>
      <c r="Q117" s="372" t="e">
        <f>IF(M117="nio",0,IF(M117&gt;0,VLOOKUP(I117,'3-Productie normen'!A:K,VLOOKUP(M117,'3-Productie normen'!$B$28:$C$36,2,FALSE),FALSE)))/VLOOKUP(B117,'2-Kosten per locatie'!$A$11:$C$41,3,FALSE)</f>
        <v>#DIV/0!</v>
      </c>
      <c r="R117" s="93" t="str">
        <f>VLOOKUP(I117,'3-Productie normen'!A:O,14,FALSE)</f>
        <v>B</v>
      </c>
      <c r="S117" s="93"/>
      <c r="U117" s="375">
        <f t="shared" si="5"/>
        <v>3800</v>
      </c>
    </row>
    <row r="118" spans="1:21" ht="14.1" customHeight="1">
      <c r="A118" s="81">
        <v>118</v>
      </c>
      <c r="B118" s="52" t="s">
        <v>209</v>
      </c>
      <c r="C118" s="52" t="s">
        <v>297</v>
      </c>
      <c r="D118" s="52"/>
      <c r="E118" s="52"/>
      <c r="F118" s="91" t="s">
        <v>337</v>
      </c>
      <c r="G118" s="364" t="s">
        <v>348</v>
      </c>
      <c r="H118" s="92" t="s">
        <v>339</v>
      </c>
      <c r="I118" s="92" t="s">
        <v>293</v>
      </c>
      <c r="J118" s="92" t="s">
        <v>301</v>
      </c>
      <c r="K118" s="374">
        <v>54</v>
      </c>
      <c r="L118" s="370">
        <f t="shared" si="3"/>
        <v>200</v>
      </c>
      <c r="M118" s="435">
        <v>200</v>
      </c>
      <c r="N118" s="435"/>
      <c r="O118" s="371" t="e">
        <f t="shared" si="4"/>
        <v>#DIV/0!</v>
      </c>
      <c r="P118" s="371">
        <f>IF(N118&gt;0,N118*K118/#REF!,0)</f>
        <v>0</v>
      </c>
      <c r="Q118" s="372" t="e">
        <f>IF(M118="nio",0,IF(M118&gt;0,VLOOKUP(I118,'3-Productie normen'!A:K,VLOOKUP(M118,'3-Productie normen'!$B$28:$C$36,2,FALSE),FALSE)))/VLOOKUP(B118,'2-Kosten per locatie'!$A$11:$C$41,3,FALSE)</f>
        <v>#DIV/0!</v>
      </c>
      <c r="R118" s="93" t="str">
        <f>VLOOKUP(I118,'3-Productie normen'!A:O,14,FALSE)</f>
        <v>L</v>
      </c>
      <c r="S118" s="93"/>
      <c r="U118" s="375">
        <f t="shared" si="5"/>
        <v>10800</v>
      </c>
    </row>
    <row r="119" spans="1:21" ht="14.1" customHeight="1">
      <c r="A119" s="81">
        <v>119</v>
      </c>
      <c r="B119" s="52" t="s">
        <v>209</v>
      </c>
      <c r="C119" s="52" t="s">
        <v>297</v>
      </c>
      <c r="D119" s="52"/>
      <c r="E119" s="52"/>
      <c r="F119" s="96" t="s">
        <v>337</v>
      </c>
      <c r="G119" s="365" t="s">
        <v>349</v>
      </c>
      <c r="H119" s="94" t="s">
        <v>350</v>
      </c>
      <c r="I119" s="52" t="s">
        <v>247</v>
      </c>
      <c r="J119" s="94" t="s">
        <v>301</v>
      </c>
      <c r="K119" s="369">
        <v>2</v>
      </c>
      <c r="L119" s="370">
        <f t="shared" si="3"/>
        <v>0</v>
      </c>
      <c r="M119" s="435" t="s">
        <v>258</v>
      </c>
      <c r="N119" s="435"/>
      <c r="O119" s="371">
        <f t="shared" si="4"/>
        <v>0</v>
      </c>
      <c r="P119" s="371">
        <f>IF(N119&gt;0,N119*K119/#REF!,0)</f>
        <v>0</v>
      </c>
      <c r="Q119" s="372" t="e">
        <f>IF(M119="nio",0,IF(M119&gt;0,VLOOKUP(I119,'3-Productie normen'!A:K,VLOOKUP(M119,'3-Productie normen'!$B$28:$C$36,2,FALSE),FALSE)))/VLOOKUP(B119,'2-Kosten per locatie'!$A$11:$C$41,3,FALSE)</f>
        <v>#DIV/0!</v>
      </c>
      <c r="R119" s="93" t="str">
        <f>VLOOKUP(I119,'3-Productie normen'!A:O,14,FALSE)</f>
        <v>nvt</v>
      </c>
      <c r="S119" s="93"/>
      <c r="U119" s="375">
        <f t="shared" si="5"/>
        <v>0</v>
      </c>
    </row>
    <row r="120" spans="1:21" ht="14.1" customHeight="1">
      <c r="A120" s="81">
        <v>120</v>
      </c>
      <c r="B120" s="52" t="s">
        <v>209</v>
      </c>
      <c r="C120" s="52" t="s">
        <v>297</v>
      </c>
      <c r="D120" s="52"/>
      <c r="E120" s="52"/>
      <c r="F120" s="91" t="s">
        <v>337</v>
      </c>
      <c r="G120" s="364" t="s">
        <v>351</v>
      </c>
      <c r="H120" s="92" t="s">
        <v>352</v>
      </c>
      <c r="I120" s="92" t="s">
        <v>244</v>
      </c>
      <c r="J120" s="92" t="s">
        <v>282</v>
      </c>
      <c r="K120" s="369">
        <v>30</v>
      </c>
      <c r="L120" s="370">
        <f t="shared" si="3"/>
        <v>200</v>
      </c>
      <c r="M120" s="435">
        <v>200</v>
      </c>
      <c r="N120" s="435">
        <v>0</v>
      </c>
      <c r="O120" s="371" t="e">
        <f t="shared" si="4"/>
        <v>#DIV/0!</v>
      </c>
      <c r="P120" s="371">
        <f>IF(N120&gt;0,N120*K120/#REF!,0)</f>
        <v>0</v>
      </c>
      <c r="Q120" s="372" t="e">
        <f>IF(M120="nio",0,IF(M120&gt;0,VLOOKUP(I120,'3-Productie normen'!A:K,VLOOKUP(M120,'3-Productie normen'!$B$28:$C$36,2,FALSE),FALSE)))/VLOOKUP(B120,'2-Kosten per locatie'!$A$11:$C$41,3,FALSE)</f>
        <v>#DIV/0!</v>
      </c>
      <c r="R120" s="93" t="str">
        <f>VLOOKUP(I120,'3-Productie normen'!A:O,14,FALSE)</f>
        <v>S</v>
      </c>
      <c r="S120" s="93"/>
      <c r="U120" s="375">
        <f t="shared" si="5"/>
        <v>6000</v>
      </c>
    </row>
    <row r="121" spans="1:21" ht="14.1" customHeight="1">
      <c r="A121" s="81">
        <v>121</v>
      </c>
      <c r="B121" s="52" t="s">
        <v>209</v>
      </c>
      <c r="C121" s="52" t="s">
        <v>297</v>
      </c>
      <c r="D121" s="52"/>
      <c r="E121" s="52"/>
      <c r="F121" s="91" t="s">
        <v>337</v>
      </c>
      <c r="G121" s="364" t="s">
        <v>353</v>
      </c>
      <c r="H121" s="92" t="s">
        <v>354</v>
      </c>
      <c r="I121" s="92" t="s">
        <v>237</v>
      </c>
      <c r="J121" s="92" t="s">
        <v>301</v>
      </c>
      <c r="K121" s="369">
        <v>4</v>
      </c>
      <c r="L121" s="370">
        <f t="shared" si="3"/>
        <v>200</v>
      </c>
      <c r="M121" s="435">
        <v>200</v>
      </c>
      <c r="N121" s="435"/>
      <c r="O121" s="371" t="e">
        <f t="shared" si="4"/>
        <v>#DIV/0!</v>
      </c>
      <c r="P121" s="371">
        <f>IF(N121&gt;0,N121*K121/#REF!,0)</f>
        <v>0</v>
      </c>
      <c r="Q121" s="372" t="e">
        <f>IF(M121="nio",0,IF(M121&gt;0,VLOOKUP(I121,'3-Productie normen'!A:K,VLOOKUP(M121,'3-Productie normen'!$B$28:$C$36,2,FALSE),FALSE)))/VLOOKUP(B121,'2-Kosten per locatie'!$A$11:$C$41,3,FALSE)</f>
        <v>#DIV/0!</v>
      </c>
      <c r="R121" s="93" t="str">
        <f>VLOOKUP(I121,'3-Productie normen'!A:O,14,FALSE)</f>
        <v>B</v>
      </c>
      <c r="S121" s="93"/>
      <c r="U121" s="375">
        <f t="shared" si="5"/>
        <v>800</v>
      </c>
    </row>
    <row r="122" spans="1:21" ht="14.1" customHeight="1">
      <c r="A122" s="81">
        <v>122</v>
      </c>
      <c r="B122" s="52" t="s">
        <v>209</v>
      </c>
      <c r="C122" s="52" t="s">
        <v>297</v>
      </c>
      <c r="D122" s="52"/>
      <c r="E122" s="52"/>
      <c r="F122" s="91" t="s">
        <v>337</v>
      </c>
      <c r="G122" s="364"/>
      <c r="H122" s="92" t="s">
        <v>327</v>
      </c>
      <c r="I122" s="92" t="s">
        <v>246</v>
      </c>
      <c r="J122" s="92" t="s">
        <v>301</v>
      </c>
      <c r="K122" s="369">
        <v>8</v>
      </c>
      <c r="L122" s="370">
        <f t="shared" si="3"/>
        <v>200</v>
      </c>
      <c r="M122" s="435">
        <v>200</v>
      </c>
      <c r="N122" s="435"/>
      <c r="O122" s="371" t="e">
        <f t="shared" si="4"/>
        <v>#DIV/0!</v>
      </c>
      <c r="P122" s="371">
        <f>IF(N122&gt;0,N122*K122/#REF!,0)</f>
        <v>0</v>
      </c>
      <c r="Q122" s="372" t="e">
        <f>IF(M122="nio",0,IF(M122&gt;0,VLOOKUP(I122,'3-Productie normen'!A:K,VLOOKUP(M122,'3-Productie normen'!$B$28:$C$36,2,FALSE),FALSE)))/VLOOKUP(B122,'2-Kosten per locatie'!$A$11:$C$41,3,FALSE)</f>
        <v>#DIV/0!</v>
      </c>
      <c r="R122" s="93" t="str">
        <f>VLOOKUP(I122,'3-Productie normen'!A:O,14,FALSE)</f>
        <v>V</v>
      </c>
      <c r="S122" s="93"/>
      <c r="U122" s="375">
        <f t="shared" si="5"/>
        <v>1600</v>
      </c>
    </row>
    <row r="123" spans="1:21" ht="14.1" customHeight="1">
      <c r="A123" s="81">
        <v>123</v>
      </c>
      <c r="B123" s="52" t="s">
        <v>209</v>
      </c>
      <c r="C123" s="52" t="s">
        <v>297</v>
      </c>
      <c r="D123" s="52"/>
      <c r="E123" s="52"/>
      <c r="F123" s="91" t="s">
        <v>337</v>
      </c>
      <c r="G123" s="364"/>
      <c r="H123" s="92" t="s">
        <v>355</v>
      </c>
      <c r="I123" s="92" t="s">
        <v>246</v>
      </c>
      <c r="J123" s="92" t="s">
        <v>301</v>
      </c>
      <c r="K123" s="369">
        <v>12</v>
      </c>
      <c r="L123" s="370">
        <f t="shared" si="3"/>
        <v>200</v>
      </c>
      <c r="M123" s="435">
        <v>200</v>
      </c>
      <c r="N123" s="435"/>
      <c r="O123" s="371" t="e">
        <f t="shared" si="4"/>
        <v>#DIV/0!</v>
      </c>
      <c r="P123" s="371">
        <f>IF(N123&gt;0,N123*K123/#REF!,0)</f>
        <v>0</v>
      </c>
      <c r="Q123" s="372" t="e">
        <f>IF(M123="nio",0,IF(M123&gt;0,VLOOKUP(I123,'3-Productie normen'!A:K,VLOOKUP(M123,'3-Productie normen'!$B$28:$C$36,2,FALSE),FALSE)))/VLOOKUP(B123,'2-Kosten per locatie'!$A$11:$C$41,3,FALSE)</f>
        <v>#DIV/0!</v>
      </c>
      <c r="R123" s="93" t="str">
        <f>VLOOKUP(I123,'3-Productie normen'!A:O,14,FALSE)</f>
        <v>V</v>
      </c>
      <c r="S123" s="93"/>
      <c r="U123" s="375">
        <f t="shared" si="5"/>
        <v>2400</v>
      </c>
    </row>
    <row r="124" spans="1:21" ht="14.1" customHeight="1">
      <c r="A124" s="81">
        <v>124</v>
      </c>
      <c r="B124" s="52" t="s">
        <v>209</v>
      </c>
      <c r="C124" s="52" t="s">
        <v>297</v>
      </c>
      <c r="D124" s="52"/>
      <c r="E124" s="52"/>
      <c r="F124" s="91" t="s">
        <v>337</v>
      </c>
      <c r="G124" s="364"/>
      <c r="H124" s="92" t="s">
        <v>356</v>
      </c>
      <c r="I124" s="92" t="s">
        <v>246</v>
      </c>
      <c r="J124" s="92" t="s">
        <v>301</v>
      </c>
      <c r="K124" s="369">
        <v>4</v>
      </c>
      <c r="L124" s="370">
        <f t="shared" si="3"/>
        <v>200</v>
      </c>
      <c r="M124" s="435">
        <v>200</v>
      </c>
      <c r="N124" s="435"/>
      <c r="O124" s="371" t="e">
        <f t="shared" si="4"/>
        <v>#DIV/0!</v>
      </c>
      <c r="P124" s="371">
        <f>IF(N124&gt;0,N124*K124/#REF!,0)</f>
        <v>0</v>
      </c>
      <c r="Q124" s="372" t="e">
        <f>IF(M124="nio",0,IF(M124&gt;0,VLOOKUP(I124,'3-Productie normen'!A:K,VLOOKUP(M124,'3-Productie normen'!$B$28:$C$36,2,FALSE),FALSE)))/VLOOKUP(B124,'2-Kosten per locatie'!$A$11:$C$41,3,FALSE)</f>
        <v>#DIV/0!</v>
      </c>
      <c r="R124" s="93" t="str">
        <f>VLOOKUP(I124,'3-Productie normen'!A:O,14,FALSE)</f>
        <v>V</v>
      </c>
      <c r="S124" s="93"/>
      <c r="U124" s="375">
        <f t="shared" si="5"/>
        <v>800</v>
      </c>
    </row>
    <row r="125" spans="1:21" ht="14.1" customHeight="1">
      <c r="A125" s="81">
        <v>125</v>
      </c>
      <c r="B125" s="52" t="s">
        <v>209</v>
      </c>
      <c r="C125" s="52" t="s">
        <v>297</v>
      </c>
      <c r="D125" s="52"/>
      <c r="E125" s="52"/>
      <c r="F125" s="91" t="s">
        <v>337</v>
      </c>
      <c r="G125" s="364"/>
      <c r="H125" s="92" t="s">
        <v>357</v>
      </c>
      <c r="I125" s="92" t="s">
        <v>246</v>
      </c>
      <c r="J125" s="92" t="s">
        <v>301</v>
      </c>
      <c r="K125" s="369">
        <v>4</v>
      </c>
      <c r="L125" s="370">
        <f t="shared" si="3"/>
        <v>200</v>
      </c>
      <c r="M125" s="435">
        <v>200</v>
      </c>
      <c r="N125" s="435"/>
      <c r="O125" s="371" t="e">
        <f t="shared" si="4"/>
        <v>#DIV/0!</v>
      </c>
      <c r="P125" s="371">
        <f>IF(N125&gt;0,N125*K125/#REF!,0)</f>
        <v>0</v>
      </c>
      <c r="Q125" s="372" t="e">
        <f>IF(M125="nio",0,IF(M125&gt;0,VLOOKUP(I125,'3-Productie normen'!A:K,VLOOKUP(M125,'3-Productie normen'!$B$28:$C$36,2,FALSE),FALSE)))/VLOOKUP(B125,'2-Kosten per locatie'!$A$11:$C$41,3,FALSE)</f>
        <v>#DIV/0!</v>
      </c>
      <c r="R125" s="93" t="str">
        <f>VLOOKUP(I125,'3-Productie normen'!A:O,14,FALSE)</f>
        <v>V</v>
      </c>
      <c r="S125" s="93"/>
      <c r="U125" s="375">
        <f t="shared" si="5"/>
        <v>800</v>
      </c>
    </row>
    <row r="126" spans="1:21" ht="14.1" customHeight="1">
      <c r="A126" s="81">
        <v>126</v>
      </c>
      <c r="B126" s="52" t="s">
        <v>209</v>
      </c>
      <c r="C126" s="52" t="s">
        <v>297</v>
      </c>
      <c r="D126" s="52"/>
      <c r="E126" s="52"/>
      <c r="F126" s="91" t="s">
        <v>358</v>
      </c>
      <c r="G126" s="364" t="s">
        <v>359</v>
      </c>
      <c r="H126" s="92" t="s">
        <v>360</v>
      </c>
      <c r="I126" s="52" t="s">
        <v>247</v>
      </c>
      <c r="J126" s="92" t="s">
        <v>301</v>
      </c>
      <c r="K126" s="369">
        <v>4</v>
      </c>
      <c r="L126" s="370">
        <f t="shared" si="3"/>
        <v>0</v>
      </c>
      <c r="M126" s="435" t="s">
        <v>258</v>
      </c>
      <c r="N126" s="435"/>
      <c r="O126" s="371">
        <f t="shared" si="4"/>
        <v>0</v>
      </c>
      <c r="P126" s="371">
        <f>IF(N126&gt;0,N126*K126/#REF!,0)</f>
        <v>0</v>
      </c>
      <c r="Q126" s="372" t="e">
        <f>IF(M126="nio",0,IF(M126&gt;0,VLOOKUP(I126,'3-Productie normen'!A:K,VLOOKUP(M126,'3-Productie normen'!$B$28:$C$36,2,FALSE),FALSE)))/VLOOKUP(B126,'2-Kosten per locatie'!$A$11:$C$41,3,FALSE)</f>
        <v>#DIV/0!</v>
      </c>
      <c r="R126" s="93" t="str">
        <f>VLOOKUP(I126,'3-Productie normen'!A:O,14,FALSE)</f>
        <v>nvt</v>
      </c>
      <c r="S126" s="93"/>
      <c r="U126" s="375">
        <f t="shared" si="5"/>
        <v>0</v>
      </c>
    </row>
    <row r="127" spans="1:21" ht="14.1" customHeight="1">
      <c r="A127" s="81">
        <v>127</v>
      </c>
      <c r="B127" s="52" t="s">
        <v>209</v>
      </c>
      <c r="C127" s="52" t="s">
        <v>297</v>
      </c>
      <c r="D127" s="52"/>
      <c r="E127" s="52"/>
      <c r="F127" s="91" t="s">
        <v>358</v>
      </c>
      <c r="G127" s="364" t="s">
        <v>361</v>
      </c>
      <c r="H127" s="92" t="s">
        <v>362</v>
      </c>
      <c r="I127" s="52" t="s">
        <v>247</v>
      </c>
      <c r="J127" s="92" t="s">
        <v>301</v>
      </c>
      <c r="K127" s="369">
        <v>4</v>
      </c>
      <c r="L127" s="370">
        <f t="shared" si="3"/>
        <v>0</v>
      </c>
      <c r="M127" s="435" t="s">
        <v>258</v>
      </c>
      <c r="N127" s="435"/>
      <c r="O127" s="371">
        <f t="shared" si="4"/>
        <v>0</v>
      </c>
      <c r="P127" s="371">
        <f>IF(N127&gt;0,N127*K127/#REF!,0)</f>
        <v>0</v>
      </c>
      <c r="Q127" s="372" t="e">
        <f>IF(M127="nio",0,IF(M127&gt;0,VLOOKUP(I127,'3-Productie normen'!A:K,VLOOKUP(M127,'3-Productie normen'!$B$28:$C$36,2,FALSE),FALSE)))/VLOOKUP(B127,'2-Kosten per locatie'!$A$11:$C$41,3,FALSE)</f>
        <v>#DIV/0!</v>
      </c>
      <c r="R127" s="93" t="str">
        <f>VLOOKUP(I127,'3-Productie normen'!A:O,14,FALSE)</f>
        <v>nvt</v>
      </c>
      <c r="S127" s="93"/>
      <c r="U127" s="375">
        <f t="shared" si="5"/>
        <v>0</v>
      </c>
    </row>
    <row r="128" spans="1:21" ht="14.1" customHeight="1">
      <c r="A128" s="81">
        <v>128</v>
      </c>
      <c r="B128" s="52" t="s">
        <v>209</v>
      </c>
      <c r="C128" s="52" t="s">
        <v>297</v>
      </c>
      <c r="D128" s="52"/>
      <c r="E128" s="52"/>
      <c r="F128" s="91" t="s">
        <v>358</v>
      </c>
      <c r="G128" s="364" t="s">
        <v>363</v>
      </c>
      <c r="H128" s="92" t="s">
        <v>265</v>
      </c>
      <c r="I128" s="92" t="s">
        <v>237</v>
      </c>
      <c r="J128" s="92" t="s">
        <v>252</v>
      </c>
      <c r="K128" s="369">
        <v>47</v>
      </c>
      <c r="L128" s="370">
        <f t="shared" si="3"/>
        <v>80</v>
      </c>
      <c r="M128" s="435">
        <v>80</v>
      </c>
      <c r="N128" s="435"/>
      <c r="O128" s="371" t="e">
        <f t="shared" si="4"/>
        <v>#DIV/0!</v>
      </c>
      <c r="P128" s="371">
        <f>IF(N128&gt;0,N128*K128/#REF!,0)</f>
        <v>0</v>
      </c>
      <c r="Q128" s="372" t="e">
        <f>IF(M128="nio",0,IF(M128&gt;0,VLOOKUP(I128,'3-Productie normen'!A:K,VLOOKUP(M128,'3-Productie normen'!$B$28:$C$36,2,FALSE),FALSE)))/VLOOKUP(B128,'2-Kosten per locatie'!$A$11:$C$41,3,FALSE)</f>
        <v>#DIV/0!</v>
      </c>
      <c r="R128" s="93" t="str">
        <f>VLOOKUP(I128,'3-Productie normen'!A:O,14,FALSE)</f>
        <v>B</v>
      </c>
      <c r="S128" s="93"/>
      <c r="U128" s="375">
        <f t="shared" si="5"/>
        <v>3760</v>
      </c>
    </row>
    <row r="129" spans="1:21" ht="14.1" customHeight="1">
      <c r="A129" s="81">
        <v>129</v>
      </c>
      <c r="B129" s="52" t="s">
        <v>209</v>
      </c>
      <c r="C129" s="52" t="s">
        <v>297</v>
      </c>
      <c r="D129" s="52"/>
      <c r="E129" s="52"/>
      <c r="F129" s="91" t="s">
        <v>358</v>
      </c>
      <c r="G129" s="364" t="s">
        <v>364</v>
      </c>
      <c r="H129" s="92" t="s">
        <v>319</v>
      </c>
      <c r="I129" s="92" t="s">
        <v>246</v>
      </c>
      <c r="J129" s="92" t="s">
        <v>301</v>
      </c>
      <c r="K129" s="369">
        <v>10</v>
      </c>
      <c r="L129" s="370">
        <f t="shared" si="3"/>
        <v>80</v>
      </c>
      <c r="M129" s="435">
        <v>80</v>
      </c>
      <c r="N129" s="435"/>
      <c r="O129" s="371" t="e">
        <f t="shared" si="4"/>
        <v>#DIV/0!</v>
      </c>
      <c r="P129" s="371">
        <f>IF(N129&gt;0,N129*K129/#REF!,0)</f>
        <v>0</v>
      </c>
      <c r="Q129" s="372" t="e">
        <f>IF(M129="nio",0,IF(M129&gt;0,VLOOKUP(I129,'3-Productie normen'!A:K,VLOOKUP(M129,'3-Productie normen'!$B$28:$C$36,2,FALSE),FALSE)))/VLOOKUP(B129,'2-Kosten per locatie'!$A$11:$C$41,3,FALSE)</f>
        <v>#DIV/0!</v>
      </c>
      <c r="R129" s="93" t="str">
        <f>VLOOKUP(I129,'3-Productie normen'!A:O,14,FALSE)</f>
        <v>V</v>
      </c>
      <c r="S129" s="93"/>
      <c r="U129" s="375">
        <f t="shared" si="5"/>
        <v>800</v>
      </c>
    </row>
    <row r="130" spans="1:21" ht="14.1" customHeight="1">
      <c r="A130" s="81">
        <v>130</v>
      </c>
      <c r="B130" s="52" t="s">
        <v>209</v>
      </c>
      <c r="C130" s="52" t="s">
        <v>297</v>
      </c>
      <c r="D130" s="52"/>
      <c r="E130" s="52"/>
      <c r="F130" s="91" t="s">
        <v>358</v>
      </c>
      <c r="G130" s="364" t="s">
        <v>365</v>
      </c>
      <c r="H130" s="92" t="s">
        <v>366</v>
      </c>
      <c r="I130" s="92" t="s">
        <v>237</v>
      </c>
      <c r="J130" s="92" t="s">
        <v>252</v>
      </c>
      <c r="K130" s="369">
        <v>27</v>
      </c>
      <c r="L130" s="370">
        <f t="shared" si="3"/>
        <v>80</v>
      </c>
      <c r="M130" s="435">
        <v>80</v>
      </c>
      <c r="N130" s="435"/>
      <c r="O130" s="371" t="e">
        <f t="shared" si="4"/>
        <v>#DIV/0!</v>
      </c>
      <c r="P130" s="371">
        <f>IF(N130&gt;0,N130*K130/#REF!,0)</f>
        <v>0</v>
      </c>
      <c r="Q130" s="372" t="e">
        <f>IF(M130="nio",0,IF(M130&gt;0,VLOOKUP(I130,'3-Productie normen'!A:K,VLOOKUP(M130,'3-Productie normen'!$B$28:$C$36,2,FALSE),FALSE)))/VLOOKUP(B130,'2-Kosten per locatie'!$A$11:$C$41,3,FALSE)</f>
        <v>#DIV/0!</v>
      </c>
      <c r="R130" s="93" t="str">
        <f>VLOOKUP(I130,'3-Productie normen'!A:O,14,FALSE)</f>
        <v>B</v>
      </c>
      <c r="S130" s="93"/>
      <c r="U130" s="375">
        <f t="shared" si="5"/>
        <v>2160</v>
      </c>
    </row>
    <row r="131" spans="1:21" ht="14.1" customHeight="1">
      <c r="A131" s="81">
        <v>131</v>
      </c>
      <c r="B131" s="52" t="s">
        <v>209</v>
      </c>
      <c r="C131" s="52" t="s">
        <v>297</v>
      </c>
      <c r="D131" s="52"/>
      <c r="E131" s="52"/>
      <c r="F131" s="91" t="s">
        <v>358</v>
      </c>
      <c r="G131" s="364" t="s">
        <v>367</v>
      </c>
      <c r="H131" s="92" t="s">
        <v>368</v>
      </c>
      <c r="I131" s="92" t="s">
        <v>237</v>
      </c>
      <c r="J131" s="92" t="s">
        <v>301</v>
      </c>
      <c r="K131" s="369">
        <v>39</v>
      </c>
      <c r="L131" s="370">
        <f t="shared" si="3"/>
        <v>80</v>
      </c>
      <c r="M131" s="435">
        <v>80</v>
      </c>
      <c r="N131" s="435"/>
      <c r="O131" s="371" t="e">
        <f t="shared" si="4"/>
        <v>#DIV/0!</v>
      </c>
      <c r="P131" s="371">
        <f>IF(N131&gt;0,N131*K131/#REF!,0)</f>
        <v>0</v>
      </c>
      <c r="Q131" s="372" t="e">
        <f>IF(M131="nio",0,IF(M131&gt;0,VLOOKUP(I131,'3-Productie normen'!A:K,VLOOKUP(M131,'3-Productie normen'!$B$28:$C$36,2,FALSE),FALSE)))/VLOOKUP(B131,'2-Kosten per locatie'!$A$11:$C$41,3,FALSE)</f>
        <v>#DIV/0!</v>
      </c>
      <c r="R131" s="93" t="str">
        <f>VLOOKUP(I131,'3-Productie normen'!A:O,14,FALSE)</f>
        <v>B</v>
      </c>
      <c r="S131" s="93"/>
      <c r="U131" s="375">
        <f t="shared" si="5"/>
        <v>3120</v>
      </c>
    </row>
    <row r="132" spans="1:21" ht="14.1" customHeight="1">
      <c r="A132" s="81">
        <v>132</v>
      </c>
      <c r="B132" s="52" t="s">
        <v>209</v>
      </c>
      <c r="C132" s="52" t="s">
        <v>297</v>
      </c>
      <c r="D132" s="52"/>
      <c r="E132" s="52"/>
      <c r="F132" s="91" t="s">
        <v>358</v>
      </c>
      <c r="G132" s="364" t="s">
        <v>369</v>
      </c>
      <c r="H132" s="92" t="s">
        <v>370</v>
      </c>
      <c r="I132" s="92" t="s">
        <v>244</v>
      </c>
      <c r="J132" s="92" t="s">
        <v>282</v>
      </c>
      <c r="K132" s="369">
        <v>4</v>
      </c>
      <c r="L132" s="370">
        <f t="shared" si="3"/>
        <v>200</v>
      </c>
      <c r="M132" s="435">
        <v>200</v>
      </c>
      <c r="N132" s="435">
        <v>0</v>
      </c>
      <c r="O132" s="371" t="e">
        <f t="shared" si="4"/>
        <v>#DIV/0!</v>
      </c>
      <c r="P132" s="371">
        <f>IF(N132&gt;0,N132*K132/#REF!,0)</f>
        <v>0</v>
      </c>
      <c r="Q132" s="372" t="e">
        <f>IF(M132="nio",0,IF(M132&gt;0,VLOOKUP(I132,'3-Productie normen'!A:K,VLOOKUP(M132,'3-Productie normen'!$B$28:$C$36,2,FALSE),FALSE)))/VLOOKUP(B132,'2-Kosten per locatie'!$A$11:$C$41,3,FALSE)</f>
        <v>#DIV/0!</v>
      </c>
      <c r="R132" s="93" t="str">
        <f>VLOOKUP(I132,'3-Productie normen'!A:O,14,FALSE)</f>
        <v>S</v>
      </c>
      <c r="S132" s="93"/>
      <c r="U132" s="375">
        <f t="shared" si="5"/>
        <v>800</v>
      </c>
    </row>
    <row r="133" spans="1:21" ht="14.1" customHeight="1">
      <c r="A133" s="81">
        <v>133</v>
      </c>
      <c r="B133" s="52" t="s">
        <v>209</v>
      </c>
      <c r="C133" s="52" t="s">
        <v>297</v>
      </c>
      <c r="D133" s="52"/>
      <c r="E133" s="52"/>
      <c r="F133" s="91" t="s">
        <v>358</v>
      </c>
      <c r="G133" s="364" t="s">
        <v>371</v>
      </c>
      <c r="H133" s="92" t="s">
        <v>372</v>
      </c>
      <c r="I133" s="92" t="s">
        <v>245</v>
      </c>
      <c r="J133" s="92" t="s">
        <v>301</v>
      </c>
      <c r="K133" s="369">
        <v>41</v>
      </c>
      <c r="L133" s="370">
        <f t="shared" si="3"/>
        <v>200</v>
      </c>
      <c r="M133" s="435">
        <v>200</v>
      </c>
      <c r="N133" s="435"/>
      <c r="O133" s="371" t="e">
        <f t="shared" si="4"/>
        <v>#DIV/0!</v>
      </c>
      <c r="P133" s="371">
        <f>IF(N133&gt;0,N133*K133/#REF!,0)</f>
        <v>0</v>
      </c>
      <c r="Q133" s="372" t="e">
        <f>IF(M133="nio",0,IF(M133&gt;0,VLOOKUP(I133,'3-Productie normen'!A:K,VLOOKUP(M133,'3-Productie normen'!$B$28:$C$36,2,FALSE),FALSE)))/VLOOKUP(B133,'2-Kosten per locatie'!$A$11:$C$41,3,FALSE)</f>
        <v>#DIV/0!</v>
      </c>
      <c r="R133" s="93" t="str">
        <f>VLOOKUP(I133,'3-Productie normen'!A:O,14,FALSE)</f>
        <v>V</v>
      </c>
      <c r="S133" s="93"/>
      <c r="U133" s="375">
        <f t="shared" si="5"/>
        <v>8200</v>
      </c>
    </row>
    <row r="134" spans="1:21" ht="14.1" customHeight="1">
      <c r="A134" s="81">
        <v>134</v>
      </c>
      <c r="B134" s="52" t="s">
        <v>209</v>
      </c>
      <c r="C134" s="52" t="s">
        <v>297</v>
      </c>
      <c r="D134" s="52"/>
      <c r="E134" s="52"/>
      <c r="F134" s="91" t="s">
        <v>358</v>
      </c>
      <c r="G134" s="364" t="s">
        <v>373</v>
      </c>
      <c r="H134" s="92" t="s">
        <v>374</v>
      </c>
      <c r="I134" s="52" t="s">
        <v>247</v>
      </c>
      <c r="J134" s="92" t="s">
        <v>301</v>
      </c>
      <c r="K134" s="369">
        <v>3</v>
      </c>
      <c r="L134" s="370">
        <f t="shared" si="3"/>
        <v>0</v>
      </c>
      <c r="M134" s="435" t="s">
        <v>258</v>
      </c>
      <c r="N134" s="435"/>
      <c r="O134" s="371">
        <f t="shared" si="4"/>
        <v>0</v>
      </c>
      <c r="P134" s="371">
        <f>IF(N134&gt;0,N134*K134/#REF!,0)</f>
        <v>0</v>
      </c>
      <c r="Q134" s="372" t="e">
        <f>IF(M134="nio",0,IF(M134&gt;0,VLOOKUP(I134,'3-Productie normen'!A:K,VLOOKUP(M134,'3-Productie normen'!$B$28:$C$36,2,FALSE),FALSE)))/VLOOKUP(B134,'2-Kosten per locatie'!$A$11:$C$41,3,FALSE)</f>
        <v>#DIV/0!</v>
      </c>
      <c r="R134" s="93" t="str">
        <f>VLOOKUP(I134,'3-Productie normen'!A:O,14,FALSE)</f>
        <v>nvt</v>
      </c>
      <c r="S134" s="93"/>
      <c r="U134" s="375">
        <f t="shared" si="5"/>
        <v>0</v>
      </c>
    </row>
    <row r="135" spans="1:21" ht="14.1" customHeight="1">
      <c r="A135" s="81">
        <v>135</v>
      </c>
      <c r="B135" s="52" t="s">
        <v>209</v>
      </c>
      <c r="C135" s="52" t="s">
        <v>297</v>
      </c>
      <c r="D135" s="52"/>
      <c r="E135" s="52"/>
      <c r="F135" s="91" t="s">
        <v>358</v>
      </c>
      <c r="G135" s="364" t="s">
        <v>375</v>
      </c>
      <c r="H135" s="92" t="s">
        <v>376</v>
      </c>
      <c r="I135" s="92" t="s">
        <v>246</v>
      </c>
      <c r="J135" s="92" t="s">
        <v>301</v>
      </c>
      <c r="K135" s="369">
        <v>10</v>
      </c>
      <c r="L135" s="370">
        <f t="shared" si="3"/>
        <v>200</v>
      </c>
      <c r="M135" s="435">
        <v>200</v>
      </c>
      <c r="N135" s="435"/>
      <c r="O135" s="371" t="e">
        <f t="shared" si="4"/>
        <v>#DIV/0!</v>
      </c>
      <c r="P135" s="371">
        <f>IF(N135&gt;0,N135*K135/#REF!,0)</f>
        <v>0</v>
      </c>
      <c r="Q135" s="372" t="e">
        <f>IF(M135="nio",0,IF(M135&gt;0,VLOOKUP(I135,'3-Productie normen'!A:K,VLOOKUP(M135,'3-Productie normen'!$B$28:$C$36,2,FALSE),FALSE)))/VLOOKUP(B135,'2-Kosten per locatie'!$A$11:$C$41,3,FALSE)</f>
        <v>#DIV/0!</v>
      </c>
      <c r="R135" s="93" t="str">
        <f>VLOOKUP(I135,'3-Productie normen'!A:O,14,FALSE)</f>
        <v>V</v>
      </c>
      <c r="S135" s="93"/>
      <c r="U135" s="375">
        <f t="shared" si="5"/>
        <v>2000</v>
      </c>
    </row>
    <row r="136" spans="1:21" ht="14.1" customHeight="1">
      <c r="A136" s="81">
        <v>136</v>
      </c>
      <c r="B136" s="52" t="s">
        <v>209</v>
      </c>
      <c r="C136" s="52" t="s">
        <v>297</v>
      </c>
      <c r="D136" s="52"/>
      <c r="E136" s="52"/>
      <c r="F136" s="91" t="s">
        <v>358</v>
      </c>
      <c r="G136" s="364" t="s">
        <v>377</v>
      </c>
      <c r="H136" s="92" t="s">
        <v>362</v>
      </c>
      <c r="I136" s="52" t="s">
        <v>247</v>
      </c>
      <c r="J136" s="92" t="s">
        <v>301</v>
      </c>
      <c r="K136" s="369">
        <v>10</v>
      </c>
      <c r="L136" s="370">
        <f t="shared" si="3"/>
        <v>0</v>
      </c>
      <c r="M136" s="435" t="s">
        <v>258</v>
      </c>
      <c r="N136" s="435"/>
      <c r="O136" s="371">
        <f t="shared" si="4"/>
        <v>0</v>
      </c>
      <c r="P136" s="371">
        <f>IF(N136&gt;0,N136*K136/#REF!,0)</f>
        <v>0</v>
      </c>
      <c r="Q136" s="372" t="e">
        <f>IF(M136="nio",0,IF(M136&gt;0,VLOOKUP(I136,'3-Productie normen'!A:K,VLOOKUP(M136,'3-Productie normen'!$B$28:$C$36,2,FALSE),FALSE)))/VLOOKUP(B136,'2-Kosten per locatie'!$A$11:$C$41,3,FALSE)</f>
        <v>#DIV/0!</v>
      </c>
      <c r="R136" s="93" t="str">
        <f>VLOOKUP(I136,'3-Productie normen'!A:O,14,FALSE)</f>
        <v>nvt</v>
      </c>
      <c r="S136" s="93"/>
      <c r="U136" s="375">
        <f t="shared" si="5"/>
        <v>0</v>
      </c>
    </row>
    <row r="137" spans="1:21" ht="14.1" customHeight="1">
      <c r="A137" s="81">
        <v>137</v>
      </c>
      <c r="B137" s="52" t="s">
        <v>209</v>
      </c>
      <c r="C137" s="52" t="s">
        <v>297</v>
      </c>
      <c r="D137" s="52"/>
      <c r="E137" s="52"/>
      <c r="F137" s="91" t="s">
        <v>358</v>
      </c>
      <c r="G137" s="364" t="s">
        <v>378</v>
      </c>
      <c r="H137" s="92" t="s">
        <v>379</v>
      </c>
      <c r="I137" s="52" t="s">
        <v>247</v>
      </c>
      <c r="J137" s="92" t="s">
        <v>301</v>
      </c>
      <c r="K137" s="369">
        <v>2</v>
      </c>
      <c r="L137" s="370">
        <f t="shared" si="3"/>
        <v>0</v>
      </c>
      <c r="M137" s="435" t="s">
        <v>258</v>
      </c>
      <c r="N137" s="435"/>
      <c r="O137" s="371">
        <f t="shared" si="4"/>
        <v>0</v>
      </c>
      <c r="P137" s="371">
        <f>IF(N137&gt;0,N137*K137/#REF!,0)</f>
        <v>0</v>
      </c>
      <c r="Q137" s="372" t="e">
        <f>IF(M137="nio",0,IF(M137&gt;0,VLOOKUP(I137,'3-Productie normen'!A:K,VLOOKUP(M137,'3-Productie normen'!$B$28:$C$36,2,FALSE),FALSE)))/VLOOKUP(B137,'2-Kosten per locatie'!$A$11:$C$41,3,FALSE)</f>
        <v>#DIV/0!</v>
      </c>
      <c r="R137" s="93" t="str">
        <f>VLOOKUP(I137,'3-Productie normen'!A:O,14,FALSE)</f>
        <v>nvt</v>
      </c>
      <c r="S137" s="93"/>
      <c r="U137" s="375">
        <f t="shared" si="5"/>
        <v>0</v>
      </c>
    </row>
    <row r="138" spans="1:21" ht="14.1" customHeight="1">
      <c r="A138" s="81">
        <v>138</v>
      </c>
      <c r="B138" s="52" t="s">
        <v>213</v>
      </c>
      <c r="C138" s="52" t="s">
        <v>380</v>
      </c>
      <c r="D138" s="52"/>
      <c r="E138" s="52"/>
      <c r="F138" s="91" t="s">
        <v>87</v>
      </c>
      <c r="G138" s="364"/>
      <c r="H138" s="92" t="s">
        <v>381</v>
      </c>
      <c r="I138" s="92" t="s">
        <v>88</v>
      </c>
      <c r="J138" s="92"/>
      <c r="K138" s="369">
        <v>88.5</v>
      </c>
      <c r="L138" s="370">
        <f t="shared" ref="L138:L201" si="6">SUM(M138:N138)</f>
        <v>200</v>
      </c>
      <c r="M138" s="435">
        <v>200</v>
      </c>
      <c r="N138" s="435"/>
      <c r="O138" s="371" t="e">
        <f t="shared" ref="O138:O201" si="7">IF(M138="nio",0,IF(M138&gt;0,M138*K138/Q138,0))</f>
        <v>#DIV/0!</v>
      </c>
      <c r="P138" s="371">
        <f>IF(N138&gt;0,N138*K138/#REF!,0)</f>
        <v>0</v>
      </c>
      <c r="Q138" s="372" t="e">
        <f>IF(M138="nio",0,IF(M138&gt;0,VLOOKUP(I138,'3-Productie normen'!A:K,VLOOKUP(M138,'3-Productie normen'!$B$28:$C$36,2,FALSE),FALSE)))/VLOOKUP(B138,'2-Kosten per locatie'!$A$11:$C$41,3,FALSE)</f>
        <v>#DIV/0!</v>
      </c>
      <c r="R138" s="93" t="str">
        <f>VLOOKUP(I138,'3-Productie normen'!A:O,14,FALSE)</f>
        <v>V</v>
      </c>
      <c r="S138" s="93"/>
      <c r="U138" s="375">
        <f t="shared" ref="U138:U201" si="8">L138*K138</f>
        <v>17700</v>
      </c>
    </row>
    <row r="139" spans="1:21" ht="14.1" customHeight="1">
      <c r="A139" s="81">
        <v>139</v>
      </c>
      <c r="B139" s="52" t="s">
        <v>213</v>
      </c>
      <c r="C139" s="52" t="s">
        <v>380</v>
      </c>
      <c r="D139" s="52"/>
      <c r="E139" s="52"/>
      <c r="F139" s="91" t="s">
        <v>87</v>
      </c>
      <c r="G139" s="364"/>
      <c r="H139" s="92" t="s">
        <v>382</v>
      </c>
      <c r="I139" s="92" t="s">
        <v>237</v>
      </c>
      <c r="J139" s="92"/>
      <c r="K139" s="369">
        <v>42.8</v>
      </c>
      <c r="L139" s="370">
        <f t="shared" si="6"/>
        <v>80</v>
      </c>
      <c r="M139" s="435">
        <v>80</v>
      </c>
      <c r="N139" s="435"/>
      <c r="O139" s="371" t="e">
        <f t="shared" si="7"/>
        <v>#DIV/0!</v>
      </c>
      <c r="P139" s="371">
        <f>IF(N139&gt;0,N139*K139/#REF!,0)</f>
        <v>0</v>
      </c>
      <c r="Q139" s="372" t="e">
        <f>IF(M139="nio",0,IF(M139&gt;0,VLOOKUP(I139,'3-Productie normen'!A:K,VLOOKUP(M139,'3-Productie normen'!$B$28:$C$36,2,FALSE),FALSE)))/VLOOKUP(B139,'2-Kosten per locatie'!$A$11:$C$41,3,FALSE)</f>
        <v>#DIV/0!</v>
      </c>
      <c r="R139" s="93" t="str">
        <f>VLOOKUP(I139,'3-Productie normen'!A:O,14,FALSE)</f>
        <v>B</v>
      </c>
      <c r="S139" s="93"/>
      <c r="U139" s="375">
        <f t="shared" si="8"/>
        <v>3424</v>
      </c>
    </row>
    <row r="140" spans="1:21" ht="14.1" customHeight="1">
      <c r="A140" s="81">
        <v>140</v>
      </c>
      <c r="B140" s="52" t="s">
        <v>213</v>
      </c>
      <c r="C140" s="52" t="s">
        <v>380</v>
      </c>
      <c r="D140" s="52"/>
      <c r="E140" s="52"/>
      <c r="F140" s="91" t="s">
        <v>87</v>
      </c>
      <c r="G140" s="364"/>
      <c r="H140" s="92" t="s">
        <v>383</v>
      </c>
      <c r="I140" s="92" t="s">
        <v>241</v>
      </c>
      <c r="J140" s="92"/>
      <c r="K140" s="369">
        <v>45.8</v>
      </c>
      <c r="L140" s="370">
        <f t="shared" si="6"/>
        <v>200</v>
      </c>
      <c r="M140" s="435">
        <v>200</v>
      </c>
      <c r="N140" s="435"/>
      <c r="O140" s="371" t="e">
        <f t="shared" si="7"/>
        <v>#DIV/0!</v>
      </c>
      <c r="P140" s="371">
        <f>IF(N140&gt;0,N140*K140/#REF!,0)</f>
        <v>0</v>
      </c>
      <c r="Q140" s="372" t="e">
        <f>IF(M140="nio",0,IF(M140&gt;0,VLOOKUP(I140,'3-Productie normen'!A:K,VLOOKUP(M140,'3-Productie normen'!$B$28:$C$36,2,FALSE),FALSE)))/VLOOKUP(B140,'2-Kosten per locatie'!$A$11:$C$41,3,FALSE)</f>
        <v>#DIV/0!</v>
      </c>
      <c r="R140" s="93" t="str">
        <f>VLOOKUP(I140,'3-Productie normen'!A:O,14,FALSE)</f>
        <v>L</v>
      </c>
      <c r="S140" s="93"/>
      <c r="U140" s="375">
        <f t="shared" si="8"/>
        <v>9160</v>
      </c>
    </row>
    <row r="141" spans="1:21" ht="14.1" customHeight="1">
      <c r="A141" s="81">
        <v>141</v>
      </c>
      <c r="B141" s="52" t="s">
        <v>213</v>
      </c>
      <c r="C141" s="52" t="s">
        <v>380</v>
      </c>
      <c r="D141" s="52"/>
      <c r="E141" s="52"/>
      <c r="F141" s="91" t="s">
        <v>87</v>
      </c>
      <c r="G141" s="364"/>
      <c r="H141" s="92" t="s">
        <v>383</v>
      </c>
      <c r="I141" s="92" t="s">
        <v>241</v>
      </c>
      <c r="J141" s="92"/>
      <c r="K141" s="369">
        <v>45.8</v>
      </c>
      <c r="L141" s="370">
        <f t="shared" si="6"/>
        <v>200</v>
      </c>
      <c r="M141" s="435">
        <v>200</v>
      </c>
      <c r="N141" s="435"/>
      <c r="O141" s="371" t="e">
        <f t="shared" si="7"/>
        <v>#DIV/0!</v>
      </c>
      <c r="P141" s="371">
        <f>IF(N141&gt;0,N141*K141/#REF!,0)</f>
        <v>0</v>
      </c>
      <c r="Q141" s="372" t="e">
        <f>IF(M141="nio",0,IF(M141&gt;0,VLOOKUP(I141,'3-Productie normen'!A:K,VLOOKUP(M141,'3-Productie normen'!$B$28:$C$36,2,FALSE),FALSE)))/VLOOKUP(B141,'2-Kosten per locatie'!$A$11:$C$41,3,FALSE)</f>
        <v>#DIV/0!</v>
      </c>
      <c r="R141" s="93" t="str">
        <f>VLOOKUP(I141,'3-Productie normen'!A:O,14,FALSE)</f>
        <v>L</v>
      </c>
      <c r="S141" s="93"/>
      <c r="U141" s="375">
        <f t="shared" si="8"/>
        <v>9160</v>
      </c>
    </row>
    <row r="142" spans="1:21" ht="14.1" customHeight="1">
      <c r="A142" s="81">
        <v>142</v>
      </c>
      <c r="B142" s="52" t="s">
        <v>213</v>
      </c>
      <c r="C142" s="52" t="s">
        <v>380</v>
      </c>
      <c r="D142" s="52"/>
      <c r="E142" s="52"/>
      <c r="F142" s="91" t="s">
        <v>87</v>
      </c>
      <c r="G142" s="364"/>
      <c r="H142" s="92" t="s">
        <v>383</v>
      </c>
      <c r="I142" s="92" t="s">
        <v>241</v>
      </c>
      <c r="J142" s="92"/>
      <c r="K142" s="369">
        <v>45.8</v>
      </c>
      <c r="L142" s="370">
        <f t="shared" si="6"/>
        <v>200</v>
      </c>
      <c r="M142" s="435">
        <v>200</v>
      </c>
      <c r="N142" s="435"/>
      <c r="O142" s="371" t="e">
        <f t="shared" si="7"/>
        <v>#DIV/0!</v>
      </c>
      <c r="P142" s="371">
        <f>IF(N142&gt;0,N142*K142/#REF!,0)</f>
        <v>0</v>
      </c>
      <c r="Q142" s="372" t="e">
        <f>IF(M142="nio",0,IF(M142&gt;0,VLOOKUP(I142,'3-Productie normen'!A:K,VLOOKUP(M142,'3-Productie normen'!$B$28:$C$36,2,FALSE),FALSE)))/VLOOKUP(B142,'2-Kosten per locatie'!$A$11:$C$41,3,FALSE)</f>
        <v>#DIV/0!</v>
      </c>
      <c r="R142" s="93" t="str">
        <f>VLOOKUP(I142,'3-Productie normen'!A:O,14,FALSE)</f>
        <v>L</v>
      </c>
      <c r="S142" s="93"/>
      <c r="U142" s="375">
        <f t="shared" si="8"/>
        <v>9160</v>
      </c>
    </row>
    <row r="143" spans="1:21" ht="14.1" customHeight="1">
      <c r="A143" s="81">
        <v>143</v>
      </c>
      <c r="B143" s="52" t="s">
        <v>213</v>
      </c>
      <c r="C143" s="52" t="s">
        <v>380</v>
      </c>
      <c r="D143" s="52"/>
      <c r="E143" s="52"/>
      <c r="F143" s="91" t="s">
        <v>87</v>
      </c>
      <c r="G143" s="364"/>
      <c r="H143" s="52" t="s">
        <v>384</v>
      </c>
      <c r="I143" s="52" t="s">
        <v>241</v>
      </c>
      <c r="J143" s="92"/>
      <c r="K143" s="369">
        <v>42</v>
      </c>
      <c r="L143" s="370">
        <f t="shared" si="6"/>
        <v>200</v>
      </c>
      <c r="M143" s="435">
        <v>200</v>
      </c>
      <c r="N143" s="435"/>
      <c r="O143" s="371" t="e">
        <f t="shared" si="7"/>
        <v>#DIV/0!</v>
      </c>
      <c r="P143" s="371">
        <f>IF(N143&gt;0,N143*K143/#REF!,0)</f>
        <v>0</v>
      </c>
      <c r="Q143" s="372" t="e">
        <f>IF(M143="nio",0,IF(M143&gt;0,VLOOKUP(I143,'3-Productie normen'!A:K,VLOOKUP(M143,'3-Productie normen'!$B$28:$C$36,2,FALSE),FALSE)))/VLOOKUP(B143,'2-Kosten per locatie'!$A$11:$C$41,3,FALSE)</f>
        <v>#DIV/0!</v>
      </c>
      <c r="R143" s="93" t="str">
        <f>VLOOKUP(I143,'3-Productie normen'!A:O,14,FALSE)</f>
        <v>L</v>
      </c>
      <c r="S143" s="93"/>
      <c r="U143" s="375">
        <f t="shared" si="8"/>
        <v>8400</v>
      </c>
    </row>
    <row r="144" spans="1:21" ht="14.1" customHeight="1">
      <c r="A144" s="81">
        <v>144</v>
      </c>
      <c r="B144" s="52" t="s">
        <v>213</v>
      </c>
      <c r="C144" s="52" t="s">
        <v>380</v>
      </c>
      <c r="D144" s="52"/>
      <c r="E144" s="52"/>
      <c r="F144" s="91" t="s">
        <v>87</v>
      </c>
      <c r="G144" s="364"/>
      <c r="H144" s="52" t="s">
        <v>385</v>
      </c>
      <c r="I144" s="52" t="s">
        <v>245</v>
      </c>
      <c r="J144" s="92"/>
      <c r="K144" s="369">
        <v>18.8</v>
      </c>
      <c r="L144" s="370">
        <f t="shared" si="6"/>
        <v>200</v>
      </c>
      <c r="M144" s="435">
        <v>200</v>
      </c>
      <c r="N144" s="435"/>
      <c r="O144" s="371" t="e">
        <f t="shared" si="7"/>
        <v>#DIV/0!</v>
      </c>
      <c r="P144" s="371">
        <f>IF(N144&gt;0,N144*K144/#REF!,0)</f>
        <v>0</v>
      </c>
      <c r="Q144" s="372" t="e">
        <f>IF(M144="nio",0,IF(M144&gt;0,VLOOKUP(I144,'3-Productie normen'!A:K,VLOOKUP(M144,'3-Productie normen'!$B$28:$C$36,2,FALSE),FALSE)))/VLOOKUP(B144,'2-Kosten per locatie'!$A$11:$C$41,3,FALSE)</f>
        <v>#DIV/0!</v>
      </c>
      <c r="R144" s="93" t="str">
        <f>VLOOKUP(I144,'3-Productie normen'!A:O,14,FALSE)</f>
        <v>V</v>
      </c>
      <c r="S144" s="93"/>
      <c r="U144" s="375">
        <f t="shared" si="8"/>
        <v>3760</v>
      </c>
    </row>
    <row r="145" spans="1:21" ht="14.1" customHeight="1">
      <c r="A145" s="81">
        <v>145</v>
      </c>
      <c r="B145" s="52" t="s">
        <v>213</v>
      </c>
      <c r="C145" s="52" t="s">
        <v>380</v>
      </c>
      <c r="D145" s="52"/>
      <c r="E145" s="52"/>
      <c r="F145" s="91" t="s">
        <v>87</v>
      </c>
      <c r="G145" s="364"/>
      <c r="H145" s="52" t="s">
        <v>386</v>
      </c>
      <c r="I145" s="52" t="s">
        <v>246</v>
      </c>
      <c r="J145" s="92"/>
      <c r="K145" s="369">
        <v>5.7</v>
      </c>
      <c r="L145" s="370">
        <f t="shared" si="6"/>
        <v>200</v>
      </c>
      <c r="M145" s="435">
        <v>200</v>
      </c>
      <c r="N145" s="435"/>
      <c r="O145" s="371" t="e">
        <f t="shared" si="7"/>
        <v>#DIV/0!</v>
      </c>
      <c r="P145" s="371">
        <f>IF(N145&gt;0,N145*K145/#REF!,0)</f>
        <v>0</v>
      </c>
      <c r="Q145" s="372" t="e">
        <f>IF(M145="nio",0,IF(M145&gt;0,VLOOKUP(I145,'3-Productie normen'!A:K,VLOOKUP(M145,'3-Productie normen'!$B$28:$C$36,2,FALSE),FALSE)))/VLOOKUP(B145,'2-Kosten per locatie'!$A$11:$C$41,3,FALSE)</f>
        <v>#DIV/0!</v>
      </c>
      <c r="R145" s="93" t="str">
        <f>VLOOKUP(I145,'3-Productie normen'!A:O,14,FALSE)</f>
        <v>V</v>
      </c>
      <c r="S145" s="93"/>
      <c r="U145" s="375">
        <f t="shared" si="8"/>
        <v>1140</v>
      </c>
    </row>
    <row r="146" spans="1:21" ht="14.1" customHeight="1">
      <c r="A146" s="81">
        <v>146</v>
      </c>
      <c r="B146" s="52" t="s">
        <v>213</v>
      </c>
      <c r="C146" s="52" t="s">
        <v>380</v>
      </c>
      <c r="D146" s="52"/>
      <c r="E146" s="52"/>
      <c r="F146" s="91" t="s">
        <v>87</v>
      </c>
      <c r="G146" s="364"/>
      <c r="H146" s="92" t="s">
        <v>383</v>
      </c>
      <c r="I146" s="92" t="s">
        <v>241</v>
      </c>
      <c r="J146" s="92"/>
      <c r="K146" s="369">
        <v>45.8</v>
      </c>
      <c r="L146" s="370">
        <f t="shared" si="6"/>
        <v>200</v>
      </c>
      <c r="M146" s="435">
        <v>200</v>
      </c>
      <c r="N146" s="435"/>
      <c r="O146" s="371" t="e">
        <f t="shared" si="7"/>
        <v>#DIV/0!</v>
      </c>
      <c r="P146" s="371">
        <f>IF(N146&gt;0,N146*K146/#REF!,0)</f>
        <v>0</v>
      </c>
      <c r="Q146" s="372" t="e">
        <f>IF(M146="nio",0,IF(M146&gt;0,VLOOKUP(I146,'3-Productie normen'!A:K,VLOOKUP(M146,'3-Productie normen'!$B$28:$C$36,2,FALSE),FALSE)))/VLOOKUP(B146,'2-Kosten per locatie'!$A$11:$C$41,3,FALSE)</f>
        <v>#DIV/0!</v>
      </c>
      <c r="R146" s="93" t="str">
        <f>VLOOKUP(I146,'3-Productie normen'!A:O,14,FALSE)</f>
        <v>L</v>
      </c>
      <c r="S146" s="93"/>
      <c r="U146" s="375">
        <f t="shared" si="8"/>
        <v>9160</v>
      </c>
    </row>
    <row r="147" spans="1:21" ht="14.1" customHeight="1">
      <c r="A147" s="81">
        <v>147</v>
      </c>
      <c r="B147" s="52" t="s">
        <v>213</v>
      </c>
      <c r="C147" s="52" t="s">
        <v>380</v>
      </c>
      <c r="D147" s="52"/>
      <c r="E147" s="52"/>
      <c r="F147" s="91" t="s">
        <v>87</v>
      </c>
      <c r="G147" s="364"/>
      <c r="H147" s="92" t="s">
        <v>383</v>
      </c>
      <c r="I147" s="92" t="s">
        <v>241</v>
      </c>
      <c r="J147" s="92"/>
      <c r="K147" s="369">
        <v>45.8</v>
      </c>
      <c r="L147" s="370">
        <f t="shared" si="6"/>
        <v>200</v>
      </c>
      <c r="M147" s="435">
        <v>200</v>
      </c>
      <c r="N147" s="435"/>
      <c r="O147" s="371" t="e">
        <f t="shared" si="7"/>
        <v>#DIV/0!</v>
      </c>
      <c r="P147" s="371">
        <f>IF(N147&gt;0,N147*K147/#REF!,0)</f>
        <v>0</v>
      </c>
      <c r="Q147" s="372" t="e">
        <f>IF(M147="nio",0,IF(M147&gt;0,VLOOKUP(I147,'3-Productie normen'!A:K,VLOOKUP(M147,'3-Productie normen'!$B$28:$C$36,2,FALSE),FALSE)))/VLOOKUP(B147,'2-Kosten per locatie'!$A$11:$C$41,3,FALSE)</f>
        <v>#DIV/0!</v>
      </c>
      <c r="R147" s="93" t="str">
        <f>VLOOKUP(I147,'3-Productie normen'!A:O,14,FALSE)</f>
        <v>L</v>
      </c>
      <c r="S147" s="93"/>
      <c r="U147" s="375">
        <f t="shared" si="8"/>
        <v>9160</v>
      </c>
    </row>
    <row r="148" spans="1:21" ht="14.1" customHeight="1">
      <c r="A148" s="81">
        <v>148</v>
      </c>
      <c r="B148" s="52" t="s">
        <v>213</v>
      </c>
      <c r="C148" s="52" t="s">
        <v>380</v>
      </c>
      <c r="D148" s="52"/>
      <c r="E148" s="52"/>
      <c r="F148" s="91" t="s">
        <v>87</v>
      </c>
      <c r="G148" s="364"/>
      <c r="H148" s="92" t="s">
        <v>383</v>
      </c>
      <c r="I148" s="92" t="s">
        <v>241</v>
      </c>
      <c r="J148" s="92"/>
      <c r="K148" s="369">
        <v>45.8</v>
      </c>
      <c r="L148" s="370">
        <f t="shared" si="6"/>
        <v>200</v>
      </c>
      <c r="M148" s="435">
        <v>200</v>
      </c>
      <c r="N148" s="435"/>
      <c r="O148" s="371" t="e">
        <f t="shared" si="7"/>
        <v>#DIV/0!</v>
      </c>
      <c r="P148" s="371">
        <f>IF(N148&gt;0,N148*K148/#REF!,0)</f>
        <v>0</v>
      </c>
      <c r="Q148" s="372" t="e">
        <f>IF(M148="nio",0,IF(M148&gt;0,VLOOKUP(I148,'3-Productie normen'!A:K,VLOOKUP(M148,'3-Productie normen'!$B$28:$C$36,2,FALSE),FALSE)))/VLOOKUP(B148,'2-Kosten per locatie'!$A$11:$C$41,3,FALSE)</f>
        <v>#DIV/0!</v>
      </c>
      <c r="R148" s="93" t="str">
        <f>VLOOKUP(I148,'3-Productie normen'!A:O,14,FALSE)</f>
        <v>L</v>
      </c>
      <c r="S148" s="93"/>
      <c r="U148" s="375">
        <f t="shared" si="8"/>
        <v>9160</v>
      </c>
    </row>
    <row r="149" spans="1:21" ht="14.1" customHeight="1">
      <c r="A149" s="81">
        <v>149</v>
      </c>
      <c r="B149" s="52" t="s">
        <v>213</v>
      </c>
      <c r="C149" s="52" t="s">
        <v>380</v>
      </c>
      <c r="D149" s="52"/>
      <c r="E149" s="52"/>
      <c r="F149" s="91" t="s">
        <v>87</v>
      </c>
      <c r="G149" s="364"/>
      <c r="H149" s="92" t="s">
        <v>387</v>
      </c>
      <c r="I149" s="92" t="s">
        <v>246</v>
      </c>
      <c r="J149" s="92"/>
      <c r="K149" s="369">
        <v>101</v>
      </c>
      <c r="L149" s="370">
        <f t="shared" si="6"/>
        <v>200</v>
      </c>
      <c r="M149" s="435">
        <v>200</v>
      </c>
      <c r="N149" s="435"/>
      <c r="O149" s="371" t="e">
        <f t="shared" si="7"/>
        <v>#DIV/0!</v>
      </c>
      <c r="P149" s="371">
        <f>IF(N149&gt;0,N149*K149/#REF!,0)</f>
        <v>0</v>
      </c>
      <c r="Q149" s="372" t="e">
        <f>IF(M149="nio",0,IF(M149&gt;0,VLOOKUP(I149,'3-Productie normen'!A:K,VLOOKUP(M149,'3-Productie normen'!$B$28:$C$36,2,FALSE),FALSE)))/VLOOKUP(B149,'2-Kosten per locatie'!$A$11:$C$41,3,FALSE)</f>
        <v>#DIV/0!</v>
      </c>
      <c r="R149" s="93" t="str">
        <f>VLOOKUP(I149,'3-Productie normen'!A:O,14,FALSE)</f>
        <v>V</v>
      </c>
      <c r="S149" s="93"/>
      <c r="U149" s="375">
        <f t="shared" si="8"/>
        <v>20200</v>
      </c>
    </row>
    <row r="150" spans="1:21" ht="14.1" customHeight="1">
      <c r="A150" s="81">
        <v>150</v>
      </c>
      <c r="B150" s="52" t="s">
        <v>213</v>
      </c>
      <c r="C150" s="52" t="s">
        <v>380</v>
      </c>
      <c r="D150" s="52"/>
      <c r="E150" s="52"/>
      <c r="F150" s="91" t="s">
        <v>87</v>
      </c>
      <c r="G150" s="364"/>
      <c r="H150" s="97" t="s">
        <v>388</v>
      </c>
      <c r="I150" s="97" t="s">
        <v>244</v>
      </c>
      <c r="J150" s="92"/>
      <c r="K150" s="369">
        <v>9</v>
      </c>
      <c r="L150" s="370">
        <f t="shared" si="6"/>
        <v>200</v>
      </c>
      <c r="M150" s="435">
        <v>200</v>
      </c>
      <c r="N150" s="435">
        <v>0</v>
      </c>
      <c r="O150" s="371" t="e">
        <f t="shared" si="7"/>
        <v>#DIV/0!</v>
      </c>
      <c r="P150" s="371">
        <f>IF(N150&gt;0,N150*K150/#REF!,0)</f>
        <v>0</v>
      </c>
      <c r="Q150" s="372" t="e">
        <f>IF(M150="nio",0,IF(M150&gt;0,VLOOKUP(I150,'3-Productie normen'!A:K,VLOOKUP(M150,'3-Productie normen'!$B$28:$C$36,2,FALSE),FALSE)))/VLOOKUP(B150,'2-Kosten per locatie'!$A$11:$C$41,3,FALSE)</f>
        <v>#DIV/0!</v>
      </c>
      <c r="R150" s="93" t="str">
        <f>VLOOKUP(I150,'3-Productie normen'!A:O,14,FALSE)</f>
        <v>S</v>
      </c>
      <c r="S150" s="93"/>
      <c r="U150" s="375">
        <f t="shared" si="8"/>
        <v>1800</v>
      </c>
    </row>
    <row r="151" spans="1:21" ht="14.1" customHeight="1">
      <c r="A151" s="81">
        <v>151</v>
      </c>
      <c r="B151" s="52" t="s">
        <v>213</v>
      </c>
      <c r="C151" s="52" t="s">
        <v>380</v>
      </c>
      <c r="D151" s="52"/>
      <c r="E151" s="52"/>
      <c r="F151" s="91" t="s">
        <v>87</v>
      </c>
      <c r="G151" s="364"/>
      <c r="H151" s="92" t="s">
        <v>389</v>
      </c>
      <c r="I151" s="92" t="s">
        <v>244</v>
      </c>
      <c r="J151" s="95"/>
      <c r="K151" s="369">
        <v>5</v>
      </c>
      <c r="L151" s="370">
        <f t="shared" si="6"/>
        <v>200</v>
      </c>
      <c r="M151" s="435">
        <v>200</v>
      </c>
      <c r="N151" s="435">
        <v>0</v>
      </c>
      <c r="O151" s="371" t="e">
        <f t="shared" si="7"/>
        <v>#DIV/0!</v>
      </c>
      <c r="P151" s="371">
        <f>IF(N151&gt;0,N151*K151/#REF!,0)</f>
        <v>0</v>
      </c>
      <c r="Q151" s="372" t="e">
        <f>IF(M151="nio",0,IF(M151&gt;0,VLOOKUP(I151,'3-Productie normen'!A:K,VLOOKUP(M151,'3-Productie normen'!$B$28:$C$36,2,FALSE),FALSE)))/VLOOKUP(B151,'2-Kosten per locatie'!$A$11:$C$41,3,FALSE)</f>
        <v>#DIV/0!</v>
      </c>
      <c r="R151" s="93" t="str">
        <f>VLOOKUP(I151,'3-Productie normen'!A:O,14,FALSE)</f>
        <v>S</v>
      </c>
      <c r="S151" s="93"/>
      <c r="U151" s="375">
        <f t="shared" si="8"/>
        <v>1000</v>
      </c>
    </row>
    <row r="152" spans="1:21" ht="14.1" customHeight="1">
      <c r="A152" s="81">
        <v>152</v>
      </c>
      <c r="B152" s="52" t="s">
        <v>213</v>
      </c>
      <c r="C152" s="52" t="s">
        <v>380</v>
      </c>
      <c r="D152" s="52"/>
      <c r="E152" s="52"/>
      <c r="F152" s="96" t="s">
        <v>87</v>
      </c>
      <c r="G152" s="365"/>
      <c r="H152" s="94" t="s">
        <v>389</v>
      </c>
      <c r="I152" s="94" t="s">
        <v>244</v>
      </c>
      <c r="J152" s="92"/>
      <c r="K152" s="369">
        <v>5</v>
      </c>
      <c r="L152" s="370">
        <f t="shared" si="6"/>
        <v>200</v>
      </c>
      <c r="M152" s="435">
        <v>200</v>
      </c>
      <c r="N152" s="435">
        <v>0</v>
      </c>
      <c r="O152" s="371" t="e">
        <f t="shared" si="7"/>
        <v>#DIV/0!</v>
      </c>
      <c r="P152" s="371">
        <f>IF(N152&gt;0,N152*K152/#REF!,0)</f>
        <v>0</v>
      </c>
      <c r="Q152" s="372" t="e">
        <f>IF(M152="nio",0,IF(M152&gt;0,VLOOKUP(I152,'3-Productie normen'!A:K,VLOOKUP(M152,'3-Productie normen'!$B$28:$C$36,2,FALSE),FALSE)))/VLOOKUP(B152,'2-Kosten per locatie'!$A$11:$C$41,3,FALSE)</f>
        <v>#DIV/0!</v>
      </c>
      <c r="R152" s="93" t="str">
        <f>VLOOKUP(I152,'3-Productie normen'!A:O,14,FALSE)</f>
        <v>S</v>
      </c>
      <c r="S152" s="93"/>
      <c r="U152" s="375">
        <f t="shared" si="8"/>
        <v>1000</v>
      </c>
    </row>
    <row r="153" spans="1:21" ht="14.1" customHeight="1">
      <c r="A153" s="81">
        <v>153</v>
      </c>
      <c r="B153" s="52" t="s">
        <v>213</v>
      </c>
      <c r="C153" s="52" t="s">
        <v>380</v>
      </c>
      <c r="D153" s="52"/>
      <c r="E153" s="52"/>
      <c r="F153" s="91" t="s">
        <v>87</v>
      </c>
      <c r="G153" s="364"/>
      <c r="H153" s="92" t="s">
        <v>387</v>
      </c>
      <c r="I153" s="92" t="s">
        <v>246</v>
      </c>
      <c r="J153" s="92"/>
      <c r="K153" s="369">
        <v>5.0999999999999996</v>
      </c>
      <c r="L153" s="370">
        <f t="shared" si="6"/>
        <v>200</v>
      </c>
      <c r="M153" s="435">
        <v>200</v>
      </c>
      <c r="N153" s="435"/>
      <c r="O153" s="371" t="e">
        <f t="shared" si="7"/>
        <v>#DIV/0!</v>
      </c>
      <c r="P153" s="371">
        <f>IF(N153&gt;0,N153*K153/#REF!,0)</f>
        <v>0</v>
      </c>
      <c r="Q153" s="372" t="e">
        <f>IF(M153="nio",0,IF(M153&gt;0,VLOOKUP(I153,'3-Productie normen'!A:K,VLOOKUP(M153,'3-Productie normen'!$B$28:$C$36,2,FALSE),FALSE)))/VLOOKUP(B153,'2-Kosten per locatie'!$A$11:$C$41,3,FALSE)</f>
        <v>#DIV/0!</v>
      </c>
      <c r="R153" s="93" t="str">
        <f>VLOOKUP(I153,'3-Productie normen'!A:O,14,FALSE)</f>
        <v>V</v>
      </c>
      <c r="S153" s="93"/>
      <c r="U153" s="375">
        <f t="shared" si="8"/>
        <v>1019.9999999999999</v>
      </c>
    </row>
    <row r="154" spans="1:21" ht="14.1" customHeight="1">
      <c r="A154" s="81">
        <v>154</v>
      </c>
      <c r="B154" s="52" t="s">
        <v>213</v>
      </c>
      <c r="C154" s="52" t="s">
        <v>380</v>
      </c>
      <c r="D154" s="52"/>
      <c r="E154" s="52"/>
      <c r="F154" s="91" t="s">
        <v>87</v>
      </c>
      <c r="G154" s="364"/>
      <c r="H154" s="92" t="s">
        <v>245</v>
      </c>
      <c r="I154" s="92" t="s">
        <v>245</v>
      </c>
      <c r="J154" s="92"/>
      <c r="K154" s="369">
        <v>103.8</v>
      </c>
      <c r="L154" s="370">
        <f t="shared" si="6"/>
        <v>200</v>
      </c>
      <c r="M154" s="435">
        <v>200</v>
      </c>
      <c r="N154" s="435"/>
      <c r="O154" s="371" t="e">
        <f t="shared" si="7"/>
        <v>#DIV/0!</v>
      </c>
      <c r="P154" s="371">
        <f>IF(N154&gt;0,N154*K154/#REF!,0)</f>
        <v>0</v>
      </c>
      <c r="Q154" s="372" t="e">
        <f>IF(M154="nio",0,IF(M154&gt;0,VLOOKUP(I154,'3-Productie normen'!A:K,VLOOKUP(M154,'3-Productie normen'!$B$28:$C$36,2,FALSE),FALSE)))/VLOOKUP(B154,'2-Kosten per locatie'!$A$11:$C$41,3,FALSE)</f>
        <v>#DIV/0!</v>
      </c>
      <c r="R154" s="93" t="str">
        <f>VLOOKUP(I154,'3-Productie normen'!A:O,14,FALSE)</f>
        <v>V</v>
      </c>
      <c r="S154" s="93"/>
      <c r="U154" s="375">
        <f t="shared" si="8"/>
        <v>20760</v>
      </c>
    </row>
    <row r="155" spans="1:21" ht="14.1" customHeight="1">
      <c r="A155" s="81">
        <v>155</v>
      </c>
      <c r="B155" s="52" t="s">
        <v>213</v>
      </c>
      <c r="C155" s="52" t="s">
        <v>380</v>
      </c>
      <c r="D155" s="52"/>
      <c r="E155" s="52"/>
      <c r="F155" s="91" t="s">
        <v>87</v>
      </c>
      <c r="G155" s="364"/>
      <c r="H155" s="92" t="s">
        <v>390</v>
      </c>
      <c r="I155" s="52" t="s">
        <v>247</v>
      </c>
      <c r="J155" s="92"/>
      <c r="K155" s="369">
        <v>16.600000000000001</v>
      </c>
      <c r="L155" s="370">
        <f t="shared" si="6"/>
        <v>0</v>
      </c>
      <c r="M155" s="435" t="s">
        <v>258</v>
      </c>
      <c r="N155" s="435"/>
      <c r="O155" s="371">
        <f t="shared" si="7"/>
        <v>0</v>
      </c>
      <c r="P155" s="371">
        <f>IF(N155&gt;0,N155*K155/#REF!,0)</f>
        <v>0</v>
      </c>
      <c r="Q155" s="372" t="e">
        <f>IF(M155="nio",0,IF(M155&gt;0,VLOOKUP(I155,'3-Productie normen'!A:K,VLOOKUP(M155,'3-Productie normen'!$B$28:$C$36,2,FALSE),FALSE)))/VLOOKUP(B155,'2-Kosten per locatie'!$A$11:$C$41,3,FALSE)</f>
        <v>#DIV/0!</v>
      </c>
      <c r="R155" s="93" t="str">
        <f>VLOOKUP(I155,'3-Productie normen'!A:O,14,FALSE)</f>
        <v>nvt</v>
      </c>
      <c r="S155" s="93"/>
      <c r="U155" s="375">
        <f t="shared" si="8"/>
        <v>0</v>
      </c>
    </row>
    <row r="156" spans="1:21" ht="14.1" customHeight="1">
      <c r="A156" s="81">
        <v>156</v>
      </c>
      <c r="B156" s="52" t="s">
        <v>213</v>
      </c>
      <c r="C156" s="52" t="s">
        <v>380</v>
      </c>
      <c r="D156" s="52"/>
      <c r="E156" s="52"/>
      <c r="F156" s="91" t="s">
        <v>87</v>
      </c>
      <c r="G156" s="364"/>
      <c r="H156" s="92" t="s">
        <v>391</v>
      </c>
      <c r="I156" s="92" t="s">
        <v>244</v>
      </c>
      <c r="J156" s="92"/>
      <c r="K156" s="369">
        <v>4.5</v>
      </c>
      <c r="L156" s="370">
        <f t="shared" si="6"/>
        <v>200</v>
      </c>
      <c r="M156" s="435">
        <v>200</v>
      </c>
      <c r="N156" s="435">
        <v>0</v>
      </c>
      <c r="O156" s="371" t="e">
        <f t="shared" si="7"/>
        <v>#DIV/0!</v>
      </c>
      <c r="P156" s="371">
        <f>IF(N156&gt;0,N156*K156/#REF!,0)</f>
        <v>0</v>
      </c>
      <c r="Q156" s="372" t="e">
        <f>IF(M156="nio",0,IF(M156&gt;0,VLOOKUP(I156,'3-Productie normen'!A:K,VLOOKUP(M156,'3-Productie normen'!$B$28:$C$36,2,FALSE),FALSE)))/VLOOKUP(B156,'2-Kosten per locatie'!$A$11:$C$41,3,FALSE)</f>
        <v>#DIV/0!</v>
      </c>
      <c r="R156" s="93" t="str">
        <f>VLOOKUP(I156,'3-Productie normen'!A:O,14,FALSE)</f>
        <v>S</v>
      </c>
      <c r="S156" s="93"/>
      <c r="U156" s="375">
        <f t="shared" si="8"/>
        <v>900</v>
      </c>
    </row>
    <row r="157" spans="1:21" ht="14.1" customHeight="1">
      <c r="A157" s="81">
        <v>157</v>
      </c>
      <c r="B157" s="52" t="s">
        <v>213</v>
      </c>
      <c r="C157" s="52" t="s">
        <v>380</v>
      </c>
      <c r="D157" s="52"/>
      <c r="E157" s="52"/>
      <c r="F157" s="91" t="s">
        <v>87</v>
      </c>
      <c r="G157" s="364"/>
      <c r="H157" s="92" t="s">
        <v>387</v>
      </c>
      <c r="I157" s="92" t="s">
        <v>246</v>
      </c>
      <c r="J157" s="92"/>
      <c r="K157" s="369">
        <v>22.1</v>
      </c>
      <c r="L157" s="370">
        <f t="shared" si="6"/>
        <v>200</v>
      </c>
      <c r="M157" s="435">
        <v>200</v>
      </c>
      <c r="N157" s="435"/>
      <c r="O157" s="371" t="e">
        <f t="shared" si="7"/>
        <v>#DIV/0!</v>
      </c>
      <c r="P157" s="371">
        <f>IF(N157&gt;0,N157*K157/#REF!,0)</f>
        <v>0</v>
      </c>
      <c r="Q157" s="372" t="e">
        <f>IF(M157="nio",0,IF(M157&gt;0,VLOOKUP(I157,'3-Productie normen'!A:K,VLOOKUP(M157,'3-Productie normen'!$B$28:$C$36,2,FALSE),FALSE)))/VLOOKUP(B157,'2-Kosten per locatie'!$A$11:$C$41,3,FALSE)</f>
        <v>#DIV/0!</v>
      </c>
      <c r="R157" s="93" t="str">
        <f>VLOOKUP(I157,'3-Productie normen'!A:O,14,FALSE)</f>
        <v>V</v>
      </c>
      <c r="S157" s="93"/>
      <c r="U157" s="375">
        <f t="shared" si="8"/>
        <v>4420</v>
      </c>
    </row>
    <row r="158" spans="1:21" ht="14.1" customHeight="1">
      <c r="A158" s="81">
        <v>158</v>
      </c>
      <c r="B158" s="52" t="s">
        <v>213</v>
      </c>
      <c r="C158" s="52" t="s">
        <v>380</v>
      </c>
      <c r="D158" s="52"/>
      <c r="E158" s="52"/>
      <c r="F158" s="91" t="s">
        <v>292</v>
      </c>
      <c r="G158" s="364"/>
      <c r="H158" s="52" t="s">
        <v>392</v>
      </c>
      <c r="I158" s="52" t="s">
        <v>237</v>
      </c>
      <c r="J158" s="92"/>
      <c r="K158" s="369">
        <v>21.9</v>
      </c>
      <c r="L158" s="370">
        <f t="shared" si="6"/>
        <v>200</v>
      </c>
      <c r="M158" s="435">
        <v>200</v>
      </c>
      <c r="N158" s="435"/>
      <c r="O158" s="371" t="e">
        <f t="shared" si="7"/>
        <v>#DIV/0!</v>
      </c>
      <c r="P158" s="371">
        <f>IF(N158&gt;0,N158*K158/#REF!,0)</f>
        <v>0</v>
      </c>
      <c r="Q158" s="372" t="e">
        <f>IF(M158="nio",0,IF(M158&gt;0,VLOOKUP(I158,'3-Productie normen'!A:K,VLOOKUP(M158,'3-Productie normen'!$B$28:$C$36,2,FALSE),FALSE)))/VLOOKUP(B158,'2-Kosten per locatie'!$A$11:$C$41,3,FALSE)</f>
        <v>#DIV/0!</v>
      </c>
      <c r="R158" s="93" t="str">
        <f>VLOOKUP(I158,'3-Productie normen'!A:O,14,FALSE)</f>
        <v>B</v>
      </c>
      <c r="S158" s="93"/>
      <c r="U158" s="375">
        <f t="shared" si="8"/>
        <v>4380</v>
      </c>
    </row>
    <row r="159" spans="1:21" ht="14.1" customHeight="1">
      <c r="A159" s="81">
        <v>159</v>
      </c>
      <c r="B159" s="52" t="s">
        <v>213</v>
      </c>
      <c r="C159" s="52" t="s">
        <v>380</v>
      </c>
      <c r="D159" s="52"/>
      <c r="E159" s="52"/>
      <c r="F159" s="91" t="s">
        <v>292</v>
      </c>
      <c r="G159" s="364"/>
      <c r="H159" s="52" t="s">
        <v>393</v>
      </c>
      <c r="I159" s="52" t="s">
        <v>237</v>
      </c>
      <c r="J159" s="92"/>
      <c r="K159" s="369">
        <v>13.3</v>
      </c>
      <c r="L159" s="370">
        <f t="shared" si="6"/>
        <v>80</v>
      </c>
      <c r="M159" s="435">
        <v>80</v>
      </c>
      <c r="N159" s="435"/>
      <c r="O159" s="371" t="e">
        <f t="shared" si="7"/>
        <v>#DIV/0!</v>
      </c>
      <c r="P159" s="371">
        <f>IF(N159&gt;0,N159*K159/#REF!,0)</f>
        <v>0</v>
      </c>
      <c r="Q159" s="372" t="e">
        <f>IF(M159="nio",0,IF(M159&gt;0,VLOOKUP(I159,'3-Productie normen'!A:K,VLOOKUP(M159,'3-Productie normen'!$B$28:$C$36,2,FALSE),FALSE)))/VLOOKUP(B159,'2-Kosten per locatie'!$A$11:$C$41,3,FALSE)</f>
        <v>#DIV/0!</v>
      </c>
      <c r="R159" s="93" t="str">
        <f>VLOOKUP(I159,'3-Productie normen'!A:O,14,FALSE)</f>
        <v>B</v>
      </c>
      <c r="S159" s="93"/>
      <c r="U159" s="375">
        <f t="shared" si="8"/>
        <v>1064</v>
      </c>
    </row>
    <row r="160" spans="1:21" ht="14.1" customHeight="1">
      <c r="A160" s="81">
        <v>160</v>
      </c>
      <c r="B160" s="52" t="s">
        <v>213</v>
      </c>
      <c r="C160" s="52" t="s">
        <v>380</v>
      </c>
      <c r="D160" s="52"/>
      <c r="E160" s="52"/>
      <c r="F160" s="91" t="s">
        <v>292</v>
      </c>
      <c r="G160" s="364"/>
      <c r="H160" s="52" t="s">
        <v>383</v>
      </c>
      <c r="I160" s="52" t="s">
        <v>240</v>
      </c>
      <c r="J160" s="92"/>
      <c r="K160" s="369">
        <v>45.8</v>
      </c>
      <c r="L160" s="370">
        <f t="shared" si="6"/>
        <v>200</v>
      </c>
      <c r="M160" s="435">
        <v>200</v>
      </c>
      <c r="N160" s="435"/>
      <c r="O160" s="371" t="e">
        <f t="shared" si="7"/>
        <v>#DIV/0!</v>
      </c>
      <c r="P160" s="371">
        <f>IF(N160&gt;0,N160*K160/#REF!,0)</f>
        <v>0</v>
      </c>
      <c r="Q160" s="372" t="e">
        <f>IF(M160="nio",0,IF(M160&gt;0,VLOOKUP(I160,'3-Productie normen'!A:K,VLOOKUP(M160,'3-Productie normen'!$B$28:$C$36,2,FALSE),FALSE)))/VLOOKUP(B160,'2-Kosten per locatie'!$A$11:$C$41,3,FALSE)</f>
        <v>#DIV/0!</v>
      </c>
      <c r="R160" s="93" t="str">
        <f>VLOOKUP(I160,'3-Productie normen'!A:O,14,FALSE)</f>
        <v>L</v>
      </c>
      <c r="S160" s="93"/>
      <c r="U160" s="375">
        <f t="shared" si="8"/>
        <v>9160</v>
      </c>
    </row>
    <row r="161" spans="1:21" ht="14.1" customHeight="1">
      <c r="A161" s="81">
        <v>161</v>
      </c>
      <c r="B161" s="52" t="s">
        <v>213</v>
      </c>
      <c r="C161" s="52" t="s">
        <v>380</v>
      </c>
      <c r="D161" s="52"/>
      <c r="E161" s="52"/>
      <c r="F161" s="91" t="s">
        <v>292</v>
      </c>
      <c r="G161" s="364"/>
      <c r="H161" s="92" t="s">
        <v>383</v>
      </c>
      <c r="I161" s="92" t="s">
        <v>240</v>
      </c>
      <c r="J161" s="92"/>
      <c r="K161" s="369">
        <v>45.8</v>
      </c>
      <c r="L161" s="370">
        <f t="shared" si="6"/>
        <v>200</v>
      </c>
      <c r="M161" s="435">
        <v>200</v>
      </c>
      <c r="N161" s="435"/>
      <c r="O161" s="371" t="e">
        <f t="shared" si="7"/>
        <v>#DIV/0!</v>
      </c>
      <c r="P161" s="371">
        <f>IF(N161&gt;0,N161*K161/#REF!,0)</f>
        <v>0</v>
      </c>
      <c r="Q161" s="372" t="e">
        <f>IF(M161="nio",0,IF(M161&gt;0,VLOOKUP(I161,'3-Productie normen'!A:K,VLOOKUP(M161,'3-Productie normen'!$B$28:$C$36,2,FALSE),FALSE)))/VLOOKUP(B161,'2-Kosten per locatie'!$A$11:$C$41,3,FALSE)</f>
        <v>#DIV/0!</v>
      </c>
      <c r="R161" s="93" t="str">
        <f>VLOOKUP(I161,'3-Productie normen'!A:O,14,FALSE)</f>
        <v>L</v>
      </c>
      <c r="S161" s="93"/>
      <c r="U161" s="375">
        <f t="shared" si="8"/>
        <v>9160</v>
      </c>
    </row>
    <row r="162" spans="1:21" ht="14.1" customHeight="1">
      <c r="A162" s="81">
        <v>162</v>
      </c>
      <c r="B162" s="52" t="s">
        <v>213</v>
      </c>
      <c r="C162" s="52" t="s">
        <v>380</v>
      </c>
      <c r="D162" s="52"/>
      <c r="E162" s="52"/>
      <c r="F162" s="91" t="s">
        <v>292</v>
      </c>
      <c r="G162" s="364"/>
      <c r="H162" s="92" t="s">
        <v>383</v>
      </c>
      <c r="I162" s="92" t="s">
        <v>240</v>
      </c>
      <c r="J162" s="92"/>
      <c r="K162" s="369">
        <v>45.8</v>
      </c>
      <c r="L162" s="370">
        <f t="shared" si="6"/>
        <v>200</v>
      </c>
      <c r="M162" s="435">
        <v>200</v>
      </c>
      <c r="N162" s="435"/>
      <c r="O162" s="371" t="e">
        <f t="shared" si="7"/>
        <v>#DIV/0!</v>
      </c>
      <c r="P162" s="371">
        <f>IF(N162&gt;0,N162*K162/#REF!,0)</f>
        <v>0</v>
      </c>
      <c r="Q162" s="372" t="e">
        <f>IF(M162="nio",0,IF(M162&gt;0,VLOOKUP(I162,'3-Productie normen'!A:K,VLOOKUP(M162,'3-Productie normen'!$B$28:$C$36,2,FALSE),FALSE)))/VLOOKUP(B162,'2-Kosten per locatie'!$A$11:$C$41,3,FALSE)</f>
        <v>#DIV/0!</v>
      </c>
      <c r="R162" s="93" t="str">
        <f>VLOOKUP(I162,'3-Productie normen'!A:O,14,FALSE)</f>
        <v>L</v>
      </c>
      <c r="S162" s="93"/>
      <c r="U162" s="375">
        <f t="shared" si="8"/>
        <v>9160</v>
      </c>
    </row>
    <row r="163" spans="1:21" ht="14.1" customHeight="1">
      <c r="A163" s="81">
        <v>163</v>
      </c>
      <c r="B163" s="52" t="s">
        <v>213</v>
      </c>
      <c r="C163" s="52" t="s">
        <v>380</v>
      </c>
      <c r="D163" s="52"/>
      <c r="E163" s="52"/>
      <c r="F163" s="91" t="s">
        <v>292</v>
      </c>
      <c r="G163" s="364"/>
      <c r="H163" s="92" t="s">
        <v>383</v>
      </c>
      <c r="I163" s="92" t="s">
        <v>240</v>
      </c>
      <c r="J163" s="92"/>
      <c r="K163" s="369">
        <v>42</v>
      </c>
      <c r="L163" s="370">
        <f t="shared" si="6"/>
        <v>200</v>
      </c>
      <c r="M163" s="435">
        <v>200</v>
      </c>
      <c r="N163" s="435"/>
      <c r="O163" s="371" t="e">
        <f t="shared" si="7"/>
        <v>#DIV/0!</v>
      </c>
      <c r="P163" s="371">
        <f>IF(N163&gt;0,N163*K163/#REF!,0)</f>
        <v>0</v>
      </c>
      <c r="Q163" s="372" t="e">
        <f>IF(M163="nio",0,IF(M163&gt;0,VLOOKUP(I163,'3-Productie normen'!A:K,VLOOKUP(M163,'3-Productie normen'!$B$28:$C$36,2,FALSE),FALSE)))/VLOOKUP(B163,'2-Kosten per locatie'!$A$11:$C$41,3,FALSE)</f>
        <v>#DIV/0!</v>
      </c>
      <c r="R163" s="93" t="str">
        <f>VLOOKUP(I163,'3-Productie normen'!A:O,14,FALSE)</f>
        <v>L</v>
      </c>
      <c r="S163" s="93"/>
      <c r="U163" s="375">
        <f t="shared" si="8"/>
        <v>8400</v>
      </c>
    </row>
    <row r="164" spans="1:21" ht="14.1" customHeight="1">
      <c r="A164" s="81">
        <v>164</v>
      </c>
      <c r="B164" s="52" t="s">
        <v>213</v>
      </c>
      <c r="C164" s="52" t="s">
        <v>380</v>
      </c>
      <c r="D164" s="52"/>
      <c r="E164" s="52"/>
      <c r="F164" s="91" t="s">
        <v>292</v>
      </c>
      <c r="G164" s="364"/>
      <c r="H164" s="92" t="s">
        <v>394</v>
      </c>
      <c r="I164" s="92" t="s">
        <v>237</v>
      </c>
      <c r="J164" s="92"/>
      <c r="K164" s="369">
        <v>19.5</v>
      </c>
      <c r="L164" s="370">
        <f t="shared" si="6"/>
        <v>80</v>
      </c>
      <c r="M164" s="435">
        <v>80</v>
      </c>
      <c r="N164" s="435"/>
      <c r="O164" s="371" t="e">
        <f t="shared" si="7"/>
        <v>#DIV/0!</v>
      </c>
      <c r="P164" s="371">
        <f>IF(N164&gt;0,N164*K164/#REF!,0)</f>
        <v>0</v>
      </c>
      <c r="Q164" s="372" t="e">
        <f>IF(M164="nio",0,IF(M164&gt;0,VLOOKUP(I164,'3-Productie normen'!A:K,VLOOKUP(M164,'3-Productie normen'!$B$28:$C$36,2,FALSE),FALSE)))/VLOOKUP(B164,'2-Kosten per locatie'!$A$11:$C$41,3,FALSE)</f>
        <v>#DIV/0!</v>
      </c>
      <c r="R164" s="93" t="str">
        <f>VLOOKUP(I164,'3-Productie normen'!A:O,14,FALSE)</f>
        <v>B</v>
      </c>
      <c r="S164" s="93"/>
      <c r="U164" s="375">
        <f t="shared" si="8"/>
        <v>1560</v>
      </c>
    </row>
    <row r="165" spans="1:21" ht="14.1" customHeight="1">
      <c r="A165" s="81">
        <v>165</v>
      </c>
      <c r="B165" s="52" t="s">
        <v>213</v>
      </c>
      <c r="C165" s="52" t="s">
        <v>380</v>
      </c>
      <c r="D165" s="52"/>
      <c r="E165" s="52"/>
      <c r="F165" s="91" t="s">
        <v>292</v>
      </c>
      <c r="G165" s="364"/>
      <c r="H165" s="97" t="s">
        <v>387</v>
      </c>
      <c r="I165" s="97" t="s">
        <v>246</v>
      </c>
      <c r="J165" s="92"/>
      <c r="K165" s="369">
        <v>58.2</v>
      </c>
      <c r="L165" s="370">
        <f t="shared" si="6"/>
        <v>200</v>
      </c>
      <c r="M165" s="435">
        <v>200</v>
      </c>
      <c r="N165" s="435"/>
      <c r="O165" s="371" t="e">
        <f t="shared" si="7"/>
        <v>#DIV/0!</v>
      </c>
      <c r="P165" s="371">
        <f>IF(N165&gt;0,N165*K165/#REF!,0)</f>
        <v>0</v>
      </c>
      <c r="Q165" s="372" t="e">
        <f>IF(M165="nio",0,IF(M165&gt;0,VLOOKUP(I165,'3-Productie normen'!A:K,VLOOKUP(M165,'3-Productie normen'!$B$28:$C$36,2,FALSE),FALSE)))/VLOOKUP(B165,'2-Kosten per locatie'!$A$11:$C$41,3,FALSE)</f>
        <v>#DIV/0!</v>
      </c>
      <c r="R165" s="93" t="str">
        <f>VLOOKUP(I165,'3-Productie normen'!A:O,14,FALSE)</f>
        <v>V</v>
      </c>
      <c r="S165" s="93"/>
      <c r="U165" s="375">
        <f t="shared" si="8"/>
        <v>11640</v>
      </c>
    </row>
    <row r="166" spans="1:21" ht="14.1" customHeight="1">
      <c r="A166" s="81">
        <v>166</v>
      </c>
      <c r="B166" s="52" t="s">
        <v>213</v>
      </c>
      <c r="C166" s="52" t="s">
        <v>380</v>
      </c>
      <c r="D166" s="52"/>
      <c r="E166" s="52"/>
      <c r="F166" s="91" t="s">
        <v>292</v>
      </c>
      <c r="G166" s="364"/>
      <c r="H166" s="92" t="s">
        <v>383</v>
      </c>
      <c r="I166" s="92" t="s">
        <v>240</v>
      </c>
      <c r="J166" s="95"/>
      <c r="K166" s="369">
        <v>45.8</v>
      </c>
      <c r="L166" s="370">
        <f t="shared" si="6"/>
        <v>200</v>
      </c>
      <c r="M166" s="435">
        <v>200</v>
      </c>
      <c r="N166" s="435"/>
      <c r="O166" s="371" t="e">
        <f t="shared" si="7"/>
        <v>#DIV/0!</v>
      </c>
      <c r="P166" s="371">
        <f>IF(N166&gt;0,N166*K166/#REF!,0)</f>
        <v>0</v>
      </c>
      <c r="Q166" s="372" t="e">
        <f>IF(M166="nio",0,IF(M166&gt;0,VLOOKUP(I166,'3-Productie normen'!A:K,VLOOKUP(M166,'3-Productie normen'!$B$28:$C$36,2,FALSE),FALSE)))/VLOOKUP(B166,'2-Kosten per locatie'!$A$11:$C$41,3,FALSE)</f>
        <v>#DIV/0!</v>
      </c>
      <c r="R166" s="93" t="str">
        <f>VLOOKUP(I166,'3-Productie normen'!A:O,14,FALSE)</f>
        <v>L</v>
      </c>
      <c r="S166" s="93"/>
      <c r="U166" s="375">
        <f t="shared" si="8"/>
        <v>9160</v>
      </c>
    </row>
    <row r="167" spans="1:21" ht="14.1" customHeight="1">
      <c r="A167" s="81">
        <v>167</v>
      </c>
      <c r="B167" s="52" t="s">
        <v>213</v>
      </c>
      <c r="C167" s="52" t="s">
        <v>380</v>
      </c>
      <c r="D167" s="52"/>
      <c r="E167" s="52"/>
      <c r="F167" s="91" t="s">
        <v>292</v>
      </c>
      <c r="G167" s="365"/>
      <c r="H167" s="94" t="s">
        <v>383</v>
      </c>
      <c r="I167" s="94" t="s">
        <v>240</v>
      </c>
      <c r="J167" s="92"/>
      <c r="K167" s="369">
        <v>45.8</v>
      </c>
      <c r="L167" s="370">
        <f t="shared" si="6"/>
        <v>200</v>
      </c>
      <c r="M167" s="435">
        <v>200</v>
      </c>
      <c r="N167" s="435"/>
      <c r="O167" s="371" t="e">
        <f t="shared" si="7"/>
        <v>#DIV/0!</v>
      </c>
      <c r="P167" s="371">
        <f>IF(N167&gt;0,N167*K167/#REF!,0)</f>
        <v>0</v>
      </c>
      <c r="Q167" s="372" t="e">
        <f>IF(M167="nio",0,IF(M167&gt;0,VLOOKUP(I167,'3-Productie normen'!A:K,VLOOKUP(M167,'3-Productie normen'!$B$28:$C$36,2,FALSE),FALSE)))/VLOOKUP(B167,'2-Kosten per locatie'!$A$11:$C$41,3,FALSE)</f>
        <v>#DIV/0!</v>
      </c>
      <c r="R167" s="93" t="str">
        <f>VLOOKUP(I167,'3-Productie normen'!A:O,14,FALSE)</f>
        <v>L</v>
      </c>
      <c r="S167" s="93"/>
      <c r="U167" s="375">
        <f t="shared" si="8"/>
        <v>9160</v>
      </c>
    </row>
    <row r="168" spans="1:21" ht="14.1" customHeight="1">
      <c r="A168" s="81">
        <v>168</v>
      </c>
      <c r="B168" s="52" t="s">
        <v>213</v>
      </c>
      <c r="C168" s="52" t="s">
        <v>380</v>
      </c>
      <c r="D168" s="52"/>
      <c r="E168" s="52"/>
      <c r="F168" s="91" t="s">
        <v>292</v>
      </c>
      <c r="G168" s="364"/>
      <c r="H168" s="92" t="s">
        <v>383</v>
      </c>
      <c r="I168" s="92" t="s">
        <v>240</v>
      </c>
      <c r="J168" s="92"/>
      <c r="K168" s="369">
        <v>45.8</v>
      </c>
      <c r="L168" s="370">
        <f t="shared" si="6"/>
        <v>200</v>
      </c>
      <c r="M168" s="435">
        <v>200</v>
      </c>
      <c r="N168" s="435"/>
      <c r="O168" s="371" t="e">
        <f t="shared" si="7"/>
        <v>#DIV/0!</v>
      </c>
      <c r="P168" s="371">
        <f>IF(N168&gt;0,N168*K168/#REF!,0)</f>
        <v>0</v>
      </c>
      <c r="Q168" s="372" t="e">
        <f>IF(M168="nio",0,IF(M168&gt;0,VLOOKUP(I168,'3-Productie normen'!A:K,VLOOKUP(M168,'3-Productie normen'!$B$28:$C$36,2,FALSE),FALSE)))/VLOOKUP(B168,'2-Kosten per locatie'!$A$11:$C$41,3,FALSE)</f>
        <v>#DIV/0!</v>
      </c>
      <c r="R168" s="93" t="str">
        <f>VLOOKUP(I168,'3-Productie normen'!A:O,14,FALSE)</f>
        <v>L</v>
      </c>
      <c r="S168" s="93"/>
      <c r="U168" s="375">
        <f t="shared" si="8"/>
        <v>9160</v>
      </c>
    </row>
    <row r="169" spans="1:21" ht="14.1" customHeight="1">
      <c r="A169" s="81">
        <v>169</v>
      </c>
      <c r="B169" s="52" t="s">
        <v>213</v>
      </c>
      <c r="C169" s="52" t="s">
        <v>380</v>
      </c>
      <c r="D169" s="52"/>
      <c r="E169" s="52"/>
      <c r="F169" s="91" t="s">
        <v>292</v>
      </c>
      <c r="G169" s="364"/>
      <c r="H169" s="92" t="s">
        <v>395</v>
      </c>
      <c r="I169" s="92" t="s">
        <v>246</v>
      </c>
      <c r="J169" s="92"/>
      <c r="K169" s="369">
        <v>156.80000000000001</v>
      </c>
      <c r="L169" s="370">
        <f t="shared" si="6"/>
        <v>200</v>
      </c>
      <c r="M169" s="435">
        <v>200</v>
      </c>
      <c r="N169" s="435"/>
      <c r="O169" s="371" t="e">
        <f t="shared" si="7"/>
        <v>#DIV/0!</v>
      </c>
      <c r="P169" s="371">
        <f>IF(N169&gt;0,N169*K169/#REF!,0)</f>
        <v>0</v>
      </c>
      <c r="Q169" s="372" t="e">
        <f>IF(M169="nio",0,IF(M169&gt;0,VLOOKUP(I169,'3-Productie normen'!A:K,VLOOKUP(M169,'3-Productie normen'!$B$28:$C$36,2,FALSE),FALSE)))/VLOOKUP(B169,'2-Kosten per locatie'!$A$11:$C$41,3,FALSE)</f>
        <v>#DIV/0!</v>
      </c>
      <c r="R169" s="93" t="str">
        <f>VLOOKUP(I169,'3-Productie normen'!A:O,14,FALSE)</f>
        <v>V</v>
      </c>
      <c r="S169" s="93"/>
      <c r="U169" s="375">
        <f t="shared" si="8"/>
        <v>31360.000000000004</v>
      </c>
    </row>
    <row r="170" spans="1:21" ht="14.1" customHeight="1">
      <c r="A170" s="81">
        <v>170</v>
      </c>
      <c r="B170" s="52" t="s">
        <v>213</v>
      </c>
      <c r="C170" s="52" t="s">
        <v>380</v>
      </c>
      <c r="D170" s="52"/>
      <c r="E170" s="52"/>
      <c r="F170" s="91" t="s">
        <v>292</v>
      </c>
      <c r="G170" s="364"/>
      <c r="H170" s="92" t="s">
        <v>389</v>
      </c>
      <c r="I170" s="92" t="s">
        <v>244</v>
      </c>
      <c r="J170" s="92"/>
      <c r="K170" s="369">
        <v>10.5</v>
      </c>
      <c r="L170" s="370">
        <f t="shared" si="6"/>
        <v>200</v>
      </c>
      <c r="M170" s="435">
        <v>200</v>
      </c>
      <c r="N170" s="435">
        <v>0</v>
      </c>
      <c r="O170" s="371" t="e">
        <f t="shared" si="7"/>
        <v>#DIV/0!</v>
      </c>
      <c r="P170" s="371">
        <f>IF(N170&gt;0,N170*K170/#REF!,0)</f>
        <v>0</v>
      </c>
      <c r="Q170" s="372" t="e">
        <f>IF(M170="nio",0,IF(M170&gt;0,VLOOKUP(I170,'3-Productie normen'!A:K,VLOOKUP(M170,'3-Productie normen'!$B$28:$C$36,2,FALSE),FALSE)))/VLOOKUP(B170,'2-Kosten per locatie'!$A$11:$C$41,3,FALSE)</f>
        <v>#DIV/0!</v>
      </c>
      <c r="R170" s="93" t="str">
        <f>VLOOKUP(I170,'3-Productie normen'!A:O,14,FALSE)</f>
        <v>S</v>
      </c>
      <c r="S170" s="93"/>
      <c r="U170" s="375">
        <f t="shared" si="8"/>
        <v>2100</v>
      </c>
    </row>
    <row r="171" spans="1:21" ht="14.1" customHeight="1">
      <c r="A171" s="81">
        <v>171</v>
      </c>
      <c r="B171" s="52" t="s">
        <v>213</v>
      </c>
      <c r="C171" s="52" t="s">
        <v>380</v>
      </c>
      <c r="D171" s="52"/>
      <c r="E171" s="52"/>
      <c r="F171" s="91" t="s">
        <v>292</v>
      </c>
      <c r="G171" s="364"/>
      <c r="H171" s="92" t="s">
        <v>390</v>
      </c>
      <c r="I171" s="52" t="s">
        <v>247</v>
      </c>
      <c r="J171" s="92"/>
      <c r="K171" s="369">
        <v>6.1</v>
      </c>
      <c r="L171" s="370">
        <f t="shared" si="6"/>
        <v>0</v>
      </c>
      <c r="M171" s="435" t="s">
        <v>258</v>
      </c>
      <c r="N171" s="435"/>
      <c r="O171" s="371">
        <f t="shared" si="7"/>
        <v>0</v>
      </c>
      <c r="P171" s="371">
        <f>IF(N171&gt;0,N171*K171/#REF!,0)</f>
        <v>0</v>
      </c>
      <c r="Q171" s="372" t="e">
        <f>IF(M171="nio",0,IF(M171&gt;0,VLOOKUP(I171,'3-Productie normen'!A:K,VLOOKUP(M171,'3-Productie normen'!$B$28:$C$36,2,FALSE),FALSE)))/VLOOKUP(B171,'2-Kosten per locatie'!$A$11:$C$41,3,FALSE)</f>
        <v>#DIV/0!</v>
      </c>
      <c r="R171" s="93" t="str">
        <f>VLOOKUP(I171,'3-Productie normen'!A:O,14,FALSE)</f>
        <v>nvt</v>
      </c>
      <c r="S171" s="93"/>
      <c r="U171" s="375">
        <f t="shared" si="8"/>
        <v>0</v>
      </c>
    </row>
    <row r="172" spans="1:21" ht="14.1" customHeight="1">
      <c r="A172" s="81">
        <v>172</v>
      </c>
      <c r="B172" s="52" t="s">
        <v>213</v>
      </c>
      <c r="C172" s="52" t="s">
        <v>380</v>
      </c>
      <c r="D172" s="52"/>
      <c r="E172" s="52"/>
      <c r="F172" s="91" t="s">
        <v>292</v>
      </c>
      <c r="G172" s="364"/>
      <c r="H172" s="92" t="s">
        <v>242</v>
      </c>
      <c r="I172" s="92" t="s">
        <v>242</v>
      </c>
      <c r="J172" s="92"/>
      <c r="K172" s="369">
        <v>2</v>
      </c>
      <c r="L172" s="370">
        <f t="shared" si="6"/>
        <v>200</v>
      </c>
      <c r="M172" s="435">
        <v>200</v>
      </c>
      <c r="N172" s="435"/>
      <c r="O172" s="371" t="e">
        <f t="shared" si="7"/>
        <v>#DIV/0!</v>
      </c>
      <c r="P172" s="371">
        <f>IF(N172&gt;0,N172*K172/#REF!,0)</f>
        <v>0</v>
      </c>
      <c r="Q172" s="372" t="e">
        <f>IF(M172="nio",0,IF(M172&gt;0,VLOOKUP(I172,'3-Productie normen'!A:K,VLOOKUP(M172,'3-Productie normen'!$B$28:$C$36,2,FALSE),FALSE)))/VLOOKUP(B172,'2-Kosten per locatie'!$A$11:$C$41,3,FALSE)</f>
        <v>#DIV/0!</v>
      </c>
      <c r="R172" s="93" t="str">
        <f>VLOOKUP(I172,'3-Productie normen'!A:O,14,FALSE)</f>
        <v>V</v>
      </c>
      <c r="S172" s="93"/>
      <c r="U172" s="375">
        <f t="shared" si="8"/>
        <v>400</v>
      </c>
    </row>
    <row r="173" spans="1:21" ht="14.1" customHeight="1">
      <c r="A173" s="81">
        <v>173</v>
      </c>
      <c r="B173" s="52" t="s">
        <v>213</v>
      </c>
      <c r="C173" s="52" t="s">
        <v>380</v>
      </c>
      <c r="D173" s="52"/>
      <c r="E173" s="52"/>
      <c r="F173" s="91" t="s">
        <v>292</v>
      </c>
      <c r="G173" s="364"/>
      <c r="H173" s="52" t="s">
        <v>383</v>
      </c>
      <c r="I173" s="52" t="s">
        <v>240</v>
      </c>
      <c r="J173" s="92"/>
      <c r="K173" s="369">
        <v>42.2</v>
      </c>
      <c r="L173" s="370">
        <f t="shared" si="6"/>
        <v>200</v>
      </c>
      <c r="M173" s="435">
        <v>200</v>
      </c>
      <c r="N173" s="435"/>
      <c r="O173" s="371" t="e">
        <f t="shared" si="7"/>
        <v>#DIV/0!</v>
      </c>
      <c r="P173" s="371">
        <f>IF(N173&gt;0,N173*K173/#REF!,0)</f>
        <v>0</v>
      </c>
      <c r="Q173" s="372" t="e">
        <f>IF(M173="nio",0,IF(M173&gt;0,VLOOKUP(I173,'3-Productie normen'!A:K,VLOOKUP(M173,'3-Productie normen'!$B$28:$C$36,2,FALSE),FALSE)))/VLOOKUP(B173,'2-Kosten per locatie'!$A$11:$C$41,3,FALSE)</f>
        <v>#DIV/0!</v>
      </c>
      <c r="R173" s="93" t="str">
        <f>VLOOKUP(I173,'3-Productie normen'!A:O,14,FALSE)</f>
        <v>L</v>
      </c>
      <c r="S173" s="93"/>
      <c r="U173" s="375">
        <f t="shared" si="8"/>
        <v>8440</v>
      </c>
    </row>
    <row r="174" spans="1:21" ht="14.1" customHeight="1">
      <c r="A174" s="81">
        <v>174</v>
      </c>
      <c r="B174" s="52" t="s">
        <v>213</v>
      </c>
      <c r="C174" s="52" t="s">
        <v>380</v>
      </c>
      <c r="D174" s="52"/>
      <c r="E174" s="52"/>
      <c r="F174" s="91" t="s">
        <v>292</v>
      </c>
      <c r="G174" s="364"/>
      <c r="H174" s="52" t="s">
        <v>389</v>
      </c>
      <c r="I174" s="52" t="s">
        <v>244</v>
      </c>
      <c r="J174" s="92"/>
      <c r="K174" s="369">
        <v>10.5</v>
      </c>
      <c r="L174" s="370">
        <f t="shared" si="6"/>
        <v>200</v>
      </c>
      <c r="M174" s="435">
        <v>200</v>
      </c>
      <c r="N174" s="435">
        <v>0</v>
      </c>
      <c r="O174" s="371" t="e">
        <f t="shared" si="7"/>
        <v>#DIV/0!</v>
      </c>
      <c r="P174" s="371">
        <f>IF(N174&gt;0,N174*K174/#REF!,0)</f>
        <v>0</v>
      </c>
      <c r="Q174" s="372" t="e">
        <f>IF(M174="nio",0,IF(M174&gt;0,VLOOKUP(I174,'3-Productie normen'!A:K,VLOOKUP(M174,'3-Productie normen'!$B$28:$C$36,2,FALSE),FALSE)))/VLOOKUP(B174,'2-Kosten per locatie'!$A$11:$C$41,3,FALSE)</f>
        <v>#DIV/0!</v>
      </c>
      <c r="R174" s="93" t="str">
        <f>VLOOKUP(I174,'3-Productie normen'!A:O,14,FALSE)</f>
        <v>S</v>
      </c>
      <c r="S174" s="93"/>
      <c r="U174" s="375">
        <f t="shared" si="8"/>
        <v>2100</v>
      </c>
    </row>
    <row r="175" spans="1:21" ht="14.1" customHeight="1">
      <c r="A175" s="81">
        <v>175</v>
      </c>
      <c r="B175" s="52" t="s">
        <v>213</v>
      </c>
      <c r="C175" s="52" t="s">
        <v>380</v>
      </c>
      <c r="D175" s="52"/>
      <c r="E175" s="52"/>
      <c r="F175" s="91" t="s">
        <v>292</v>
      </c>
      <c r="G175" s="364"/>
      <c r="H175" s="52" t="s">
        <v>390</v>
      </c>
      <c r="I175" s="52" t="s">
        <v>247</v>
      </c>
      <c r="J175" s="92"/>
      <c r="K175" s="369">
        <v>5.0999999999999996</v>
      </c>
      <c r="L175" s="370">
        <f t="shared" si="6"/>
        <v>0</v>
      </c>
      <c r="M175" s="435" t="s">
        <v>258</v>
      </c>
      <c r="N175" s="435"/>
      <c r="O175" s="371">
        <f t="shared" si="7"/>
        <v>0</v>
      </c>
      <c r="P175" s="371">
        <f>IF(N175&gt;0,N175*K175/#REF!,0)</f>
        <v>0</v>
      </c>
      <c r="Q175" s="372" t="e">
        <f>IF(M175="nio",0,IF(M175&gt;0,VLOOKUP(I175,'3-Productie normen'!A:K,VLOOKUP(M175,'3-Productie normen'!$B$28:$C$36,2,FALSE),FALSE)))/VLOOKUP(B175,'2-Kosten per locatie'!$A$11:$C$41,3,FALSE)</f>
        <v>#DIV/0!</v>
      </c>
      <c r="R175" s="93" t="str">
        <f>VLOOKUP(I175,'3-Productie normen'!A:O,14,FALSE)</f>
        <v>nvt</v>
      </c>
      <c r="S175" s="93"/>
      <c r="U175" s="375">
        <f t="shared" si="8"/>
        <v>0</v>
      </c>
    </row>
    <row r="176" spans="1:21" ht="14.1" customHeight="1">
      <c r="A176" s="81">
        <v>176</v>
      </c>
      <c r="B176" s="52" t="s">
        <v>213</v>
      </c>
      <c r="C176" s="52" t="s">
        <v>380</v>
      </c>
      <c r="D176" s="52"/>
      <c r="E176" s="52"/>
      <c r="F176" s="91" t="s">
        <v>292</v>
      </c>
      <c r="G176" s="364"/>
      <c r="H176" s="92" t="s">
        <v>279</v>
      </c>
      <c r="I176" s="52" t="s">
        <v>247</v>
      </c>
      <c r="J176" s="92"/>
      <c r="K176" s="369">
        <v>4.3</v>
      </c>
      <c r="L176" s="370">
        <f t="shared" si="6"/>
        <v>0</v>
      </c>
      <c r="M176" s="435" t="s">
        <v>258</v>
      </c>
      <c r="N176" s="435"/>
      <c r="O176" s="371">
        <f t="shared" si="7"/>
        <v>0</v>
      </c>
      <c r="P176" s="371">
        <f>IF(N176&gt;0,N176*K176/#REF!,0)</f>
        <v>0</v>
      </c>
      <c r="Q176" s="372" t="e">
        <f>IF(M176="nio",0,IF(M176&gt;0,VLOOKUP(I176,'3-Productie normen'!A:K,VLOOKUP(M176,'3-Productie normen'!$B$28:$C$36,2,FALSE),FALSE)))/VLOOKUP(B176,'2-Kosten per locatie'!$A$11:$C$41,3,FALSE)</f>
        <v>#DIV/0!</v>
      </c>
      <c r="R176" s="93" t="str">
        <f>VLOOKUP(I176,'3-Productie normen'!A:O,14,FALSE)</f>
        <v>nvt</v>
      </c>
      <c r="S176" s="93"/>
      <c r="U176" s="375">
        <f t="shared" si="8"/>
        <v>0</v>
      </c>
    </row>
    <row r="177" spans="1:21" ht="14.1" customHeight="1">
      <c r="A177" s="81">
        <v>177</v>
      </c>
      <c r="B177" s="52" t="s">
        <v>210</v>
      </c>
      <c r="C177" s="52" t="s">
        <v>396</v>
      </c>
      <c r="D177" s="52"/>
      <c r="E177" s="52"/>
      <c r="F177" s="91" t="s">
        <v>283</v>
      </c>
      <c r="G177" s="364">
        <v>1</v>
      </c>
      <c r="H177" s="92" t="s">
        <v>291</v>
      </c>
      <c r="I177" s="52" t="s">
        <v>247</v>
      </c>
      <c r="J177" s="92" t="s">
        <v>255</v>
      </c>
      <c r="K177" s="369">
        <v>0.7</v>
      </c>
      <c r="L177" s="370">
        <f t="shared" si="6"/>
        <v>0</v>
      </c>
      <c r="M177" s="435" t="s">
        <v>258</v>
      </c>
      <c r="N177" s="435"/>
      <c r="O177" s="371">
        <f t="shared" si="7"/>
        <v>0</v>
      </c>
      <c r="P177" s="371">
        <f>IF(N177&gt;0,N177*K177/#REF!,0)</f>
        <v>0</v>
      </c>
      <c r="Q177" s="372" t="e">
        <f>IF(M177="nio",0,IF(M177&gt;0,VLOOKUP(I177,'3-Productie normen'!A:K,VLOOKUP(M177,'3-Productie normen'!$B$28:$C$36,2,FALSE),FALSE)))/VLOOKUP(B177,'2-Kosten per locatie'!$A$11:$C$41,3,FALSE)</f>
        <v>#DIV/0!</v>
      </c>
      <c r="R177" s="93" t="str">
        <f>VLOOKUP(I177,'3-Productie normen'!A:O,14,FALSE)</f>
        <v>nvt</v>
      </c>
      <c r="S177" s="93"/>
      <c r="U177" s="375">
        <f t="shared" si="8"/>
        <v>0</v>
      </c>
    </row>
    <row r="178" spans="1:21" ht="14.1" customHeight="1">
      <c r="A178" s="81">
        <v>178</v>
      </c>
      <c r="B178" s="52" t="s">
        <v>210</v>
      </c>
      <c r="C178" s="52" t="s">
        <v>396</v>
      </c>
      <c r="D178" s="52"/>
      <c r="E178" s="52"/>
      <c r="F178" s="91" t="s">
        <v>283</v>
      </c>
      <c r="G178" s="364">
        <v>2</v>
      </c>
      <c r="H178" s="92" t="s">
        <v>323</v>
      </c>
      <c r="I178" s="52" t="s">
        <v>247</v>
      </c>
      <c r="J178" s="92" t="s">
        <v>263</v>
      </c>
      <c r="K178" s="369">
        <v>8.5</v>
      </c>
      <c r="L178" s="370">
        <f t="shared" si="6"/>
        <v>0</v>
      </c>
      <c r="M178" s="435" t="s">
        <v>258</v>
      </c>
      <c r="N178" s="435"/>
      <c r="O178" s="371">
        <f t="shared" si="7"/>
        <v>0</v>
      </c>
      <c r="P178" s="371">
        <f>IF(N178&gt;0,N178*K178/#REF!,0)</f>
        <v>0</v>
      </c>
      <c r="Q178" s="372" t="e">
        <f>IF(M178="nio",0,IF(M178&gt;0,VLOOKUP(I178,'3-Productie normen'!A:K,VLOOKUP(M178,'3-Productie normen'!$B$28:$C$36,2,FALSE),FALSE)))/VLOOKUP(B178,'2-Kosten per locatie'!$A$11:$C$41,3,FALSE)</f>
        <v>#DIV/0!</v>
      </c>
      <c r="R178" s="93" t="str">
        <f>VLOOKUP(I178,'3-Productie normen'!A:O,14,FALSE)</f>
        <v>nvt</v>
      </c>
      <c r="S178" s="93"/>
      <c r="U178" s="375">
        <f t="shared" si="8"/>
        <v>0</v>
      </c>
    </row>
    <row r="179" spans="1:21" ht="14.1" customHeight="1">
      <c r="A179" s="81">
        <v>179</v>
      </c>
      <c r="B179" s="52" t="s">
        <v>210</v>
      </c>
      <c r="C179" s="52" t="s">
        <v>396</v>
      </c>
      <c r="D179" s="52"/>
      <c r="E179" s="52"/>
      <c r="F179" s="91" t="s">
        <v>283</v>
      </c>
      <c r="G179" s="364">
        <v>3</v>
      </c>
      <c r="H179" s="92" t="s">
        <v>254</v>
      </c>
      <c r="I179" s="52" t="s">
        <v>247</v>
      </c>
      <c r="J179" s="92" t="s">
        <v>263</v>
      </c>
      <c r="K179" s="369">
        <v>30.05</v>
      </c>
      <c r="L179" s="370">
        <f t="shared" si="6"/>
        <v>0</v>
      </c>
      <c r="M179" s="435" t="s">
        <v>258</v>
      </c>
      <c r="N179" s="435"/>
      <c r="O179" s="371">
        <f t="shared" si="7"/>
        <v>0</v>
      </c>
      <c r="P179" s="371">
        <f>IF(N179&gt;0,N179*K179/#REF!,0)</f>
        <v>0</v>
      </c>
      <c r="Q179" s="372" t="e">
        <f>IF(M179="nio",0,IF(M179&gt;0,VLOOKUP(I179,'3-Productie normen'!A:K,VLOOKUP(M179,'3-Productie normen'!$B$28:$C$36,2,FALSE),FALSE)))/VLOOKUP(B179,'2-Kosten per locatie'!$A$11:$C$41,3,FALSE)</f>
        <v>#DIV/0!</v>
      </c>
      <c r="R179" s="93" t="str">
        <f>VLOOKUP(I179,'3-Productie normen'!A:O,14,FALSE)</f>
        <v>nvt</v>
      </c>
      <c r="S179" s="93"/>
      <c r="U179" s="375">
        <f t="shared" si="8"/>
        <v>0</v>
      </c>
    </row>
    <row r="180" spans="1:21" ht="14.1" customHeight="1">
      <c r="A180" s="81">
        <v>180</v>
      </c>
      <c r="B180" s="52" t="s">
        <v>210</v>
      </c>
      <c r="C180" s="52" t="s">
        <v>396</v>
      </c>
      <c r="D180" s="52"/>
      <c r="E180" s="52"/>
      <c r="F180" s="91" t="s">
        <v>283</v>
      </c>
      <c r="G180" s="364">
        <v>4</v>
      </c>
      <c r="H180" s="97" t="s">
        <v>286</v>
      </c>
      <c r="I180" s="52" t="s">
        <v>247</v>
      </c>
      <c r="J180" s="92" t="s">
        <v>255</v>
      </c>
      <c r="K180" s="369">
        <v>47.65</v>
      </c>
      <c r="L180" s="370">
        <f t="shared" si="6"/>
        <v>0</v>
      </c>
      <c r="M180" s="435" t="s">
        <v>258</v>
      </c>
      <c r="N180" s="435"/>
      <c r="O180" s="371">
        <f t="shared" si="7"/>
        <v>0</v>
      </c>
      <c r="P180" s="371">
        <f>IF(N180&gt;0,N180*K180/#REF!,0)</f>
        <v>0</v>
      </c>
      <c r="Q180" s="372" t="e">
        <f>IF(M180="nio",0,IF(M180&gt;0,VLOOKUP(I180,'3-Productie normen'!A:K,VLOOKUP(M180,'3-Productie normen'!$B$28:$C$36,2,FALSE),FALSE)))/VLOOKUP(B180,'2-Kosten per locatie'!$A$11:$C$41,3,FALSE)</f>
        <v>#DIV/0!</v>
      </c>
      <c r="R180" s="93" t="str">
        <f>VLOOKUP(I180,'3-Productie normen'!A:O,14,FALSE)</f>
        <v>nvt</v>
      </c>
      <c r="S180" s="93"/>
      <c r="U180" s="375">
        <f t="shared" si="8"/>
        <v>0</v>
      </c>
    </row>
    <row r="181" spans="1:21" ht="14.1" customHeight="1">
      <c r="A181" s="81">
        <v>181</v>
      </c>
      <c r="B181" s="52" t="s">
        <v>210</v>
      </c>
      <c r="C181" s="52" t="s">
        <v>396</v>
      </c>
      <c r="D181" s="52"/>
      <c r="E181" s="52"/>
      <c r="F181" s="91" t="s">
        <v>283</v>
      </c>
      <c r="G181" s="364">
        <v>5</v>
      </c>
      <c r="H181" s="92" t="s">
        <v>286</v>
      </c>
      <c r="I181" s="52" t="s">
        <v>247</v>
      </c>
      <c r="J181" s="95" t="s">
        <v>255</v>
      </c>
      <c r="K181" s="369">
        <v>48.95</v>
      </c>
      <c r="L181" s="370">
        <f t="shared" si="6"/>
        <v>0</v>
      </c>
      <c r="M181" s="435" t="s">
        <v>258</v>
      </c>
      <c r="N181" s="435"/>
      <c r="O181" s="371">
        <f t="shared" si="7"/>
        <v>0</v>
      </c>
      <c r="P181" s="371">
        <f>IF(N181&gt;0,N181*K181/#REF!,0)</f>
        <v>0</v>
      </c>
      <c r="Q181" s="372" t="e">
        <f>IF(M181="nio",0,IF(M181&gt;0,VLOOKUP(I181,'3-Productie normen'!A:K,VLOOKUP(M181,'3-Productie normen'!$B$28:$C$36,2,FALSE),FALSE)))/VLOOKUP(B181,'2-Kosten per locatie'!$A$11:$C$41,3,FALSE)</f>
        <v>#DIV/0!</v>
      </c>
      <c r="R181" s="93" t="str">
        <f>VLOOKUP(I181,'3-Productie normen'!A:O,14,FALSE)</f>
        <v>nvt</v>
      </c>
      <c r="S181" s="93"/>
      <c r="U181" s="375">
        <f t="shared" si="8"/>
        <v>0</v>
      </c>
    </row>
    <row r="182" spans="1:21" ht="14.1" customHeight="1">
      <c r="A182" s="81">
        <v>182</v>
      </c>
      <c r="B182" s="52" t="s">
        <v>210</v>
      </c>
      <c r="C182" s="52" t="s">
        <v>396</v>
      </c>
      <c r="D182" s="52"/>
      <c r="E182" s="52"/>
      <c r="F182" s="91" t="s">
        <v>283</v>
      </c>
      <c r="G182" s="365">
        <v>6</v>
      </c>
      <c r="H182" s="94" t="s">
        <v>286</v>
      </c>
      <c r="I182" s="52" t="s">
        <v>247</v>
      </c>
      <c r="J182" s="92" t="s">
        <v>255</v>
      </c>
      <c r="K182" s="369">
        <v>48.6</v>
      </c>
      <c r="L182" s="370">
        <f t="shared" si="6"/>
        <v>0</v>
      </c>
      <c r="M182" s="435" t="s">
        <v>258</v>
      </c>
      <c r="N182" s="435"/>
      <c r="O182" s="371">
        <f t="shared" si="7"/>
        <v>0</v>
      </c>
      <c r="P182" s="371">
        <f>IF(N182&gt;0,N182*K182/#REF!,0)</f>
        <v>0</v>
      </c>
      <c r="Q182" s="372" t="e">
        <f>IF(M182="nio",0,IF(M182&gt;0,VLOOKUP(I182,'3-Productie normen'!A:K,VLOOKUP(M182,'3-Productie normen'!$B$28:$C$36,2,FALSE),FALSE)))/VLOOKUP(B182,'2-Kosten per locatie'!$A$11:$C$41,3,FALSE)</f>
        <v>#DIV/0!</v>
      </c>
      <c r="R182" s="93" t="str">
        <f>VLOOKUP(I182,'3-Productie normen'!A:O,14,FALSE)</f>
        <v>nvt</v>
      </c>
      <c r="S182" s="93"/>
      <c r="U182" s="375">
        <f t="shared" si="8"/>
        <v>0</v>
      </c>
    </row>
    <row r="183" spans="1:21" ht="14.1" customHeight="1">
      <c r="A183" s="81">
        <v>183</v>
      </c>
      <c r="B183" s="52" t="s">
        <v>210</v>
      </c>
      <c r="C183" s="52" t="s">
        <v>396</v>
      </c>
      <c r="D183" s="52"/>
      <c r="E183" s="52"/>
      <c r="F183" s="91" t="s">
        <v>283</v>
      </c>
      <c r="G183" s="364">
        <v>7</v>
      </c>
      <c r="H183" s="92" t="s">
        <v>286</v>
      </c>
      <c r="I183" s="52" t="s">
        <v>247</v>
      </c>
      <c r="J183" s="92" t="s">
        <v>255</v>
      </c>
      <c r="K183" s="369">
        <v>48.6</v>
      </c>
      <c r="L183" s="370">
        <f t="shared" si="6"/>
        <v>0</v>
      </c>
      <c r="M183" s="435" t="s">
        <v>258</v>
      </c>
      <c r="N183" s="435"/>
      <c r="O183" s="371">
        <f t="shared" si="7"/>
        <v>0</v>
      </c>
      <c r="P183" s="371">
        <f>IF(N183&gt;0,N183*K183/#REF!,0)</f>
        <v>0</v>
      </c>
      <c r="Q183" s="372" t="e">
        <f>IF(M183="nio",0,IF(M183&gt;0,VLOOKUP(I183,'3-Productie normen'!A:K,VLOOKUP(M183,'3-Productie normen'!$B$28:$C$36,2,FALSE),FALSE)))/VLOOKUP(B183,'2-Kosten per locatie'!$A$11:$C$41,3,FALSE)</f>
        <v>#DIV/0!</v>
      </c>
      <c r="R183" s="93" t="str">
        <f>VLOOKUP(I183,'3-Productie normen'!A:O,14,FALSE)</f>
        <v>nvt</v>
      </c>
      <c r="S183" s="93"/>
      <c r="U183" s="375">
        <f t="shared" si="8"/>
        <v>0</v>
      </c>
    </row>
    <row r="184" spans="1:21" ht="14.1" customHeight="1">
      <c r="A184" s="81">
        <v>184</v>
      </c>
      <c r="B184" s="52" t="s">
        <v>210</v>
      </c>
      <c r="C184" s="52" t="s">
        <v>396</v>
      </c>
      <c r="D184" s="52"/>
      <c r="E184" s="52"/>
      <c r="F184" s="91" t="s">
        <v>283</v>
      </c>
      <c r="G184" s="364">
        <v>8</v>
      </c>
      <c r="H184" s="52" t="s">
        <v>286</v>
      </c>
      <c r="I184" s="52" t="s">
        <v>247</v>
      </c>
      <c r="J184" s="92" t="s">
        <v>255</v>
      </c>
      <c r="K184" s="369">
        <v>47.55</v>
      </c>
      <c r="L184" s="370">
        <f t="shared" si="6"/>
        <v>0</v>
      </c>
      <c r="M184" s="435" t="s">
        <v>258</v>
      </c>
      <c r="N184" s="435"/>
      <c r="O184" s="371">
        <f t="shared" si="7"/>
        <v>0</v>
      </c>
      <c r="P184" s="371">
        <f>IF(N184&gt;0,N184*K184/#REF!,0)</f>
        <v>0</v>
      </c>
      <c r="Q184" s="372" t="e">
        <f>IF(M184="nio",0,IF(M184&gt;0,VLOOKUP(I184,'3-Productie normen'!A:K,VLOOKUP(M184,'3-Productie normen'!$B$28:$C$36,2,FALSE),FALSE)))/VLOOKUP(B184,'2-Kosten per locatie'!$A$11:$C$41,3,FALSE)</f>
        <v>#DIV/0!</v>
      </c>
      <c r="R184" s="93" t="str">
        <f>VLOOKUP(I184,'3-Productie normen'!A:O,14,FALSE)</f>
        <v>nvt</v>
      </c>
      <c r="S184" s="93"/>
      <c r="U184" s="375">
        <f t="shared" si="8"/>
        <v>0</v>
      </c>
    </row>
    <row r="185" spans="1:21" ht="14.1" customHeight="1">
      <c r="A185" s="81">
        <v>185</v>
      </c>
      <c r="B185" s="52" t="s">
        <v>210</v>
      </c>
      <c r="C185" s="52" t="s">
        <v>396</v>
      </c>
      <c r="D185" s="52"/>
      <c r="E185" s="52"/>
      <c r="F185" s="91" t="s">
        <v>283</v>
      </c>
      <c r="G185" s="364">
        <v>9</v>
      </c>
      <c r="H185" s="52" t="s">
        <v>397</v>
      </c>
      <c r="I185" s="52" t="s">
        <v>247</v>
      </c>
      <c r="J185" s="92" t="s">
        <v>255</v>
      </c>
      <c r="K185" s="369">
        <v>45.55</v>
      </c>
      <c r="L185" s="370">
        <f t="shared" si="6"/>
        <v>0</v>
      </c>
      <c r="M185" s="435" t="s">
        <v>258</v>
      </c>
      <c r="N185" s="435"/>
      <c r="O185" s="371">
        <f t="shared" si="7"/>
        <v>0</v>
      </c>
      <c r="P185" s="371">
        <f>IF(N185&gt;0,N185*K185/#REF!,0)</f>
        <v>0</v>
      </c>
      <c r="Q185" s="372" t="e">
        <f>IF(M185="nio",0,IF(M185&gt;0,VLOOKUP(I185,'3-Productie normen'!A:K,VLOOKUP(M185,'3-Productie normen'!$B$28:$C$36,2,FALSE),FALSE)))/VLOOKUP(B185,'2-Kosten per locatie'!$A$11:$C$41,3,FALSE)</f>
        <v>#DIV/0!</v>
      </c>
      <c r="R185" s="93" t="str">
        <f>VLOOKUP(I185,'3-Productie normen'!A:O,14,FALSE)</f>
        <v>nvt</v>
      </c>
      <c r="S185" s="93"/>
      <c r="U185" s="375">
        <f t="shared" si="8"/>
        <v>0</v>
      </c>
    </row>
    <row r="186" spans="1:21" ht="14.1" customHeight="1">
      <c r="A186" s="81">
        <v>186</v>
      </c>
      <c r="B186" s="52" t="s">
        <v>210</v>
      </c>
      <c r="C186" s="52" t="s">
        <v>396</v>
      </c>
      <c r="D186" s="52"/>
      <c r="E186" s="52"/>
      <c r="F186" s="91" t="s">
        <v>283</v>
      </c>
      <c r="G186" s="364">
        <v>10</v>
      </c>
      <c r="H186" s="52" t="s">
        <v>323</v>
      </c>
      <c r="I186" s="52" t="s">
        <v>247</v>
      </c>
      <c r="J186" s="92" t="s">
        <v>263</v>
      </c>
      <c r="K186" s="369">
        <v>9.3000000000000007</v>
      </c>
      <c r="L186" s="370">
        <f t="shared" si="6"/>
        <v>0</v>
      </c>
      <c r="M186" s="435" t="s">
        <v>258</v>
      </c>
      <c r="N186" s="435"/>
      <c r="O186" s="371">
        <f t="shared" si="7"/>
        <v>0</v>
      </c>
      <c r="P186" s="371">
        <f>IF(N186&gt;0,N186*K186/#REF!,0)</f>
        <v>0</v>
      </c>
      <c r="Q186" s="372" t="e">
        <f>IF(M186="nio",0,IF(M186&gt;0,VLOOKUP(I186,'3-Productie normen'!A:K,VLOOKUP(M186,'3-Productie normen'!$B$28:$C$36,2,FALSE),FALSE)))/VLOOKUP(B186,'2-Kosten per locatie'!$A$11:$C$41,3,FALSE)</f>
        <v>#DIV/0!</v>
      </c>
      <c r="R186" s="93" t="str">
        <f>VLOOKUP(I186,'3-Productie normen'!A:O,14,FALSE)</f>
        <v>nvt</v>
      </c>
      <c r="S186" s="93"/>
      <c r="U186" s="375">
        <f t="shared" si="8"/>
        <v>0</v>
      </c>
    </row>
    <row r="187" spans="1:21" ht="14.1" customHeight="1">
      <c r="A187" s="81">
        <v>187</v>
      </c>
      <c r="B187" s="52" t="s">
        <v>210</v>
      </c>
      <c r="C187" s="52" t="s">
        <v>396</v>
      </c>
      <c r="D187" s="52"/>
      <c r="E187" s="52"/>
      <c r="F187" s="91" t="s">
        <v>283</v>
      </c>
      <c r="G187" s="364">
        <v>11</v>
      </c>
      <c r="H187" s="92" t="s">
        <v>398</v>
      </c>
      <c r="I187" s="52" t="s">
        <v>247</v>
      </c>
      <c r="J187" s="92" t="s">
        <v>255</v>
      </c>
      <c r="K187" s="369">
        <v>0.85</v>
      </c>
      <c r="L187" s="370">
        <f t="shared" si="6"/>
        <v>0</v>
      </c>
      <c r="M187" s="435" t="s">
        <v>258</v>
      </c>
      <c r="N187" s="435"/>
      <c r="O187" s="371">
        <f t="shared" si="7"/>
        <v>0</v>
      </c>
      <c r="P187" s="371">
        <f>IF(N187&gt;0,N187*K187/#REF!,0)</f>
        <v>0</v>
      </c>
      <c r="Q187" s="372" t="e">
        <f>IF(M187="nio",0,IF(M187&gt;0,VLOOKUP(I187,'3-Productie normen'!A:K,VLOOKUP(M187,'3-Productie normen'!$B$28:$C$36,2,FALSE),FALSE)))/VLOOKUP(B187,'2-Kosten per locatie'!$A$11:$C$41,3,FALSE)</f>
        <v>#DIV/0!</v>
      </c>
      <c r="R187" s="93" t="str">
        <f>VLOOKUP(I187,'3-Productie normen'!A:O,14,FALSE)</f>
        <v>nvt</v>
      </c>
      <c r="S187" s="93"/>
      <c r="U187" s="375">
        <f t="shared" si="8"/>
        <v>0</v>
      </c>
    </row>
    <row r="188" spans="1:21" ht="14.1" customHeight="1">
      <c r="A188" s="81">
        <v>188</v>
      </c>
      <c r="B188" s="52" t="s">
        <v>210</v>
      </c>
      <c r="C188" s="52" t="s">
        <v>396</v>
      </c>
      <c r="D188" s="52"/>
      <c r="E188" s="52"/>
      <c r="F188" s="91" t="s">
        <v>283</v>
      </c>
      <c r="G188" s="364">
        <v>12</v>
      </c>
      <c r="H188" s="92" t="s">
        <v>254</v>
      </c>
      <c r="I188" s="52" t="s">
        <v>247</v>
      </c>
      <c r="J188" s="92" t="s">
        <v>263</v>
      </c>
      <c r="K188" s="369">
        <v>22.75</v>
      </c>
      <c r="L188" s="370">
        <f t="shared" si="6"/>
        <v>0</v>
      </c>
      <c r="M188" s="435" t="s">
        <v>258</v>
      </c>
      <c r="N188" s="435"/>
      <c r="O188" s="371">
        <f t="shared" si="7"/>
        <v>0</v>
      </c>
      <c r="P188" s="371">
        <f>IF(N188&gt;0,N188*K188/#REF!,0)</f>
        <v>0</v>
      </c>
      <c r="Q188" s="372" t="e">
        <f>IF(M188="nio",0,IF(M188&gt;0,VLOOKUP(I188,'3-Productie normen'!A:K,VLOOKUP(M188,'3-Productie normen'!$B$28:$C$36,2,FALSE),FALSE)))/VLOOKUP(B188,'2-Kosten per locatie'!$A$11:$C$41,3,FALSE)</f>
        <v>#DIV/0!</v>
      </c>
      <c r="R188" s="93" t="str">
        <f>VLOOKUP(I188,'3-Productie normen'!A:O,14,FALSE)</f>
        <v>nvt</v>
      </c>
      <c r="S188" s="93"/>
      <c r="U188" s="375">
        <f t="shared" si="8"/>
        <v>0</v>
      </c>
    </row>
    <row r="189" spans="1:21" ht="14.1" customHeight="1">
      <c r="A189" s="81">
        <v>189</v>
      </c>
      <c r="B189" s="52" t="s">
        <v>210</v>
      </c>
      <c r="C189" s="52" t="s">
        <v>396</v>
      </c>
      <c r="D189" s="52"/>
      <c r="E189" s="52"/>
      <c r="F189" s="91" t="s">
        <v>283</v>
      </c>
      <c r="G189" s="364">
        <v>13</v>
      </c>
      <c r="H189" s="92" t="s">
        <v>285</v>
      </c>
      <c r="I189" s="52" t="s">
        <v>247</v>
      </c>
      <c r="J189" s="92" t="s">
        <v>263</v>
      </c>
      <c r="K189" s="369">
        <v>5.0999999999999996</v>
      </c>
      <c r="L189" s="370">
        <f t="shared" si="6"/>
        <v>0</v>
      </c>
      <c r="M189" s="435" t="s">
        <v>258</v>
      </c>
      <c r="N189" s="435"/>
      <c r="O189" s="371">
        <f t="shared" si="7"/>
        <v>0</v>
      </c>
      <c r="P189" s="371">
        <f>IF(N189&gt;0,N189*K189/#REF!,0)</f>
        <v>0</v>
      </c>
      <c r="Q189" s="372" t="e">
        <f>IF(M189="nio",0,IF(M189&gt;0,VLOOKUP(I189,'3-Productie normen'!A:K,VLOOKUP(M189,'3-Productie normen'!$B$28:$C$36,2,FALSE),FALSE)))/VLOOKUP(B189,'2-Kosten per locatie'!$A$11:$C$41,3,FALSE)</f>
        <v>#DIV/0!</v>
      </c>
      <c r="R189" s="93" t="str">
        <f>VLOOKUP(I189,'3-Productie normen'!A:O,14,FALSE)</f>
        <v>nvt</v>
      </c>
      <c r="S189" s="93"/>
      <c r="U189" s="375">
        <f t="shared" si="8"/>
        <v>0</v>
      </c>
    </row>
    <row r="190" spans="1:21" ht="14.1" customHeight="1">
      <c r="A190" s="81">
        <v>190</v>
      </c>
      <c r="B190" s="52" t="s">
        <v>210</v>
      </c>
      <c r="C190" s="52" t="s">
        <v>396</v>
      </c>
      <c r="D190" s="52"/>
      <c r="E190" s="52"/>
      <c r="F190" s="91" t="s">
        <v>283</v>
      </c>
      <c r="G190" s="364">
        <v>14</v>
      </c>
      <c r="H190" s="92" t="s">
        <v>262</v>
      </c>
      <c r="I190" s="52" t="s">
        <v>247</v>
      </c>
      <c r="J190" s="92" t="s">
        <v>399</v>
      </c>
      <c r="K190" s="369">
        <v>6.1</v>
      </c>
      <c r="L190" s="370">
        <f t="shared" si="6"/>
        <v>0</v>
      </c>
      <c r="M190" s="435" t="s">
        <v>258</v>
      </c>
      <c r="N190" s="435"/>
      <c r="O190" s="371">
        <f t="shared" si="7"/>
        <v>0</v>
      </c>
      <c r="P190" s="371">
        <f>IF(N190&gt;0,N190*K190/#REF!,0)</f>
        <v>0</v>
      </c>
      <c r="Q190" s="372" t="e">
        <f>IF(M190="nio",0,IF(M190&gt;0,VLOOKUP(I190,'3-Productie normen'!A:K,VLOOKUP(M190,'3-Productie normen'!$B$28:$C$36,2,FALSE),FALSE)))/VLOOKUP(B190,'2-Kosten per locatie'!$A$11:$C$41,3,FALSE)</f>
        <v>#DIV/0!</v>
      </c>
      <c r="R190" s="93" t="str">
        <f>VLOOKUP(I190,'3-Productie normen'!A:O,14,FALSE)</f>
        <v>nvt</v>
      </c>
      <c r="S190" s="93"/>
      <c r="U190" s="375">
        <f t="shared" si="8"/>
        <v>0</v>
      </c>
    </row>
    <row r="191" spans="1:21" ht="14.1" customHeight="1">
      <c r="A191" s="81">
        <v>191</v>
      </c>
      <c r="B191" s="52" t="s">
        <v>210</v>
      </c>
      <c r="C191" s="52" t="s">
        <v>396</v>
      </c>
      <c r="D191" s="52"/>
      <c r="E191" s="52"/>
      <c r="F191" s="91" t="s">
        <v>283</v>
      </c>
      <c r="G191" s="364">
        <v>15</v>
      </c>
      <c r="H191" s="97" t="s">
        <v>400</v>
      </c>
      <c r="I191" s="52" t="s">
        <v>247</v>
      </c>
      <c r="J191" s="92" t="s">
        <v>255</v>
      </c>
      <c r="K191" s="369">
        <v>1.8</v>
      </c>
      <c r="L191" s="370">
        <f t="shared" si="6"/>
        <v>0</v>
      </c>
      <c r="M191" s="435" t="s">
        <v>258</v>
      </c>
      <c r="N191" s="435"/>
      <c r="O191" s="371">
        <f t="shared" si="7"/>
        <v>0</v>
      </c>
      <c r="P191" s="371">
        <f>IF(N191&gt;0,N191*K191/#REF!,0)</f>
        <v>0</v>
      </c>
      <c r="Q191" s="372" t="e">
        <f>IF(M191="nio",0,IF(M191&gt;0,VLOOKUP(I191,'3-Productie normen'!A:K,VLOOKUP(M191,'3-Productie normen'!$B$28:$C$36,2,FALSE),FALSE)))/VLOOKUP(B191,'2-Kosten per locatie'!$A$11:$C$41,3,FALSE)</f>
        <v>#DIV/0!</v>
      </c>
      <c r="R191" s="93" t="str">
        <f>VLOOKUP(I191,'3-Productie normen'!A:O,14,FALSE)</f>
        <v>nvt</v>
      </c>
      <c r="S191" s="93"/>
      <c r="U191" s="375">
        <f t="shared" si="8"/>
        <v>0</v>
      </c>
    </row>
    <row r="192" spans="1:21" ht="14.1" customHeight="1">
      <c r="A192" s="81">
        <v>192</v>
      </c>
      <c r="B192" s="52" t="s">
        <v>210</v>
      </c>
      <c r="C192" s="52" t="s">
        <v>396</v>
      </c>
      <c r="D192" s="52"/>
      <c r="E192" s="52"/>
      <c r="F192" s="91" t="s">
        <v>283</v>
      </c>
      <c r="G192" s="364">
        <v>16</v>
      </c>
      <c r="H192" s="92" t="s">
        <v>401</v>
      </c>
      <c r="I192" s="52" t="s">
        <v>247</v>
      </c>
      <c r="J192" s="95" t="s">
        <v>399</v>
      </c>
      <c r="K192" s="369">
        <v>2.7</v>
      </c>
      <c r="L192" s="370">
        <f t="shared" si="6"/>
        <v>0</v>
      </c>
      <c r="M192" s="435" t="s">
        <v>258</v>
      </c>
      <c r="N192" s="435"/>
      <c r="O192" s="371">
        <f t="shared" si="7"/>
        <v>0</v>
      </c>
      <c r="P192" s="371">
        <f>IF(N192&gt;0,N192*K192/#REF!,0)</f>
        <v>0</v>
      </c>
      <c r="Q192" s="372" t="e">
        <f>IF(M192="nio",0,IF(M192&gt;0,VLOOKUP(I192,'3-Productie normen'!A:K,VLOOKUP(M192,'3-Productie normen'!$B$28:$C$36,2,FALSE),FALSE)))/VLOOKUP(B192,'2-Kosten per locatie'!$A$11:$C$41,3,FALSE)</f>
        <v>#DIV/0!</v>
      </c>
      <c r="R192" s="93" t="str">
        <f>VLOOKUP(I192,'3-Productie normen'!A:O,14,FALSE)</f>
        <v>nvt</v>
      </c>
      <c r="S192" s="93"/>
      <c r="U192" s="375">
        <f t="shared" si="8"/>
        <v>0</v>
      </c>
    </row>
    <row r="193" spans="1:21" ht="14.1" customHeight="1">
      <c r="A193" s="81">
        <v>193</v>
      </c>
      <c r="B193" s="52" t="s">
        <v>210</v>
      </c>
      <c r="C193" s="52" t="s">
        <v>396</v>
      </c>
      <c r="D193" s="52"/>
      <c r="E193" s="52"/>
      <c r="F193" s="91" t="s">
        <v>283</v>
      </c>
      <c r="G193" s="364">
        <v>17</v>
      </c>
      <c r="H193" s="52" t="s">
        <v>401</v>
      </c>
      <c r="I193" s="52" t="s">
        <v>247</v>
      </c>
      <c r="J193" s="92" t="s">
        <v>399</v>
      </c>
      <c r="K193" s="369">
        <v>7.95</v>
      </c>
      <c r="L193" s="370">
        <f t="shared" si="6"/>
        <v>0</v>
      </c>
      <c r="M193" s="435" t="s">
        <v>258</v>
      </c>
      <c r="N193" s="435"/>
      <c r="O193" s="371">
        <f t="shared" si="7"/>
        <v>0</v>
      </c>
      <c r="P193" s="371">
        <f>IF(N193&gt;0,N193*K193/#REF!,0)</f>
        <v>0</v>
      </c>
      <c r="Q193" s="372" t="e">
        <f>IF(M193="nio",0,IF(M193&gt;0,VLOOKUP(I193,'3-Productie normen'!A:K,VLOOKUP(M193,'3-Productie normen'!$B$28:$C$36,2,FALSE),FALSE)))/VLOOKUP(B193,'2-Kosten per locatie'!$A$11:$C$41,3,FALSE)</f>
        <v>#DIV/0!</v>
      </c>
      <c r="R193" s="93" t="str">
        <f>VLOOKUP(I193,'3-Productie normen'!A:O,14,FALSE)</f>
        <v>nvt</v>
      </c>
      <c r="S193" s="93"/>
      <c r="U193" s="375">
        <f t="shared" si="8"/>
        <v>0</v>
      </c>
    </row>
    <row r="194" spans="1:21" ht="14.1" customHeight="1">
      <c r="A194" s="81">
        <v>194</v>
      </c>
      <c r="B194" s="52" t="s">
        <v>210</v>
      </c>
      <c r="C194" s="52" t="s">
        <v>396</v>
      </c>
      <c r="D194" s="52"/>
      <c r="E194" s="52"/>
      <c r="F194" s="91" t="s">
        <v>283</v>
      </c>
      <c r="G194" s="364">
        <v>18</v>
      </c>
      <c r="H194" s="52" t="s">
        <v>270</v>
      </c>
      <c r="I194" s="52" t="s">
        <v>247</v>
      </c>
      <c r="J194" s="92" t="s">
        <v>255</v>
      </c>
      <c r="K194" s="369">
        <v>5</v>
      </c>
      <c r="L194" s="370">
        <f t="shared" si="6"/>
        <v>0</v>
      </c>
      <c r="M194" s="435" t="s">
        <v>258</v>
      </c>
      <c r="N194" s="435"/>
      <c r="O194" s="371">
        <f t="shared" si="7"/>
        <v>0</v>
      </c>
      <c r="P194" s="371">
        <f>IF(N194&gt;0,N194*K194/#REF!,0)</f>
        <v>0</v>
      </c>
      <c r="Q194" s="372" t="e">
        <f>IF(M194="nio",0,IF(M194&gt;0,VLOOKUP(I194,'3-Productie normen'!A:K,VLOOKUP(M194,'3-Productie normen'!$B$28:$C$36,2,FALSE),FALSE)))/VLOOKUP(B194,'2-Kosten per locatie'!$A$11:$C$41,3,FALSE)</f>
        <v>#DIV/0!</v>
      </c>
      <c r="R194" s="93" t="str">
        <f>VLOOKUP(I194,'3-Productie normen'!A:O,14,FALSE)</f>
        <v>nvt</v>
      </c>
      <c r="S194" s="93"/>
      <c r="U194" s="375">
        <f t="shared" si="8"/>
        <v>0</v>
      </c>
    </row>
    <row r="195" spans="1:21" ht="14.1" customHeight="1">
      <c r="A195" s="81">
        <v>195</v>
      </c>
      <c r="B195" s="52" t="s">
        <v>210</v>
      </c>
      <c r="C195" s="52" t="s">
        <v>396</v>
      </c>
      <c r="D195" s="52" t="s">
        <v>1736</v>
      </c>
      <c r="E195" s="52"/>
      <c r="F195" s="91" t="s">
        <v>283</v>
      </c>
      <c r="G195" s="364">
        <v>19</v>
      </c>
      <c r="H195" s="52" t="s">
        <v>402</v>
      </c>
      <c r="I195" s="52" t="s">
        <v>247</v>
      </c>
      <c r="J195" s="92" t="s">
        <v>255</v>
      </c>
      <c r="K195" s="369">
        <v>101.65</v>
      </c>
      <c r="L195" s="370">
        <f t="shared" si="6"/>
        <v>0</v>
      </c>
      <c r="M195" s="435" t="s">
        <v>258</v>
      </c>
      <c r="N195" s="435"/>
      <c r="O195" s="371">
        <f t="shared" si="7"/>
        <v>0</v>
      </c>
      <c r="P195" s="371">
        <f>IF(N195&gt;0,N195*K195/#REF!,0)</f>
        <v>0</v>
      </c>
      <c r="Q195" s="372" t="e">
        <f>IF(M195="nio",0,IF(M195&gt;0,VLOOKUP(I195,'3-Productie normen'!A:K,VLOOKUP(M195,'3-Productie normen'!$B$28:$C$36,2,FALSE),FALSE)))/VLOOKUP(B195,'2-Kosten per locatie'!$A$11:$C$41,3,FALSE)</f>
        <v>#DIV/0!</v>
      </c>
      <c r="R195" s="93" t="str">
        <f>VLOOKUP(I195,'3-Productie normen'!A:O,14,FALSE)</f>
        <v>nvt</v>
      </c>
      <c r="S195" s="93"/>
      <c r="U195" s="375">
        <f t="shared" si="8"/>
        <v>0</v>
      </c>
    </row>
    <row r="196" spans="1:21" ht="14.1" customHeight="1">
      <c r="A196" s="81">
        <v>196</v>
      </c>
      <c r="B196" s="52" t="s">
        <v>210</v>
      </c>
      <c r="C196" s="52" t="s">
        <v>396</v>
      </c>
      <c r="D196" s="52"/>
      <c r="E196" s="52"/>
      <c r="F196" s="91" t="s">
        <v>283</v>
      </c>
      <c r="G196" s="364">
        <v>20</v>
      </c>
      <c r="H196" s="92" t="s">
        <v>254</v>
      </c>
      <c r="I196" s="52" t="s">
        <v>247</v>
      </c>
      <c r="J196" s="92" t="s">
        <v>263</v>
      </c>
      <c r="K196" s="369">
        <v>91.1</v>
      </c>
      <c r="L196" s="370">
        <f t="shared" si="6"/>
        <v>0</v>
      </c>
      <c r="M196" s="435" t="s">
        <v>258</v>
      </c>
      <c r="N196" s="435"/>
      <c r="O196" s="371">
        <f t="shared" si="7"/>
        <v>0</v>
      </c>
      <c r="P196" s="371">
        <f>IF(N196&gt;0,N196*K196/#REF!,0)</f>
        <v>0</v>
      </c>
      <c r="Q196" s="372" t="e">
        <f>IF(M196="nio",0,IF(M196&gt;0,VLOOKUP(I196,'3-Productie normen'!A:K,VLOOKUP(M196,'3-Productie normen'!$B$28:$C$36,2,FALSE),FALSE)))/VLOOKUP(B196,'2-Kosten per locatie'!$A$11:$C$41,3,FALSE)</f>
        <v>#DIV/0!</v>
      </c>
      <c r="R196" s="93" t="str">
        <f>VLOOKUP(I196,'3-Productie normen'!A:O,14,FALSE)</f>
        <v>nvt</v>
      </c>
      <c r="S196" s="93"/>
      <c r="U196" s="375">
        <f t="shared" si="8"/>
        <v>0</v>
      </c>
    </row>
    <row r="197" spans="1:21" ht="14.1" customHeight="1">
      <c r="A197" s="81">
        <v>197</v>
      </c>
      <c r="B197" s="52" t="s">
        <v>210</v>
      </c>
      <c r="C197" s="52" t="s">
        <v>396</v>
      </c>
      <c r="D197" s="52"/>
      <c r="E197" s="52"/>
      <c r="F197" s="91" t="s">
        <v>283</v>
      </c>
      <c r="G197" s="364">
        <v>21</v>
      </c>
      <c r="H197" s="92" t="s">
        <v>403</v>
      </c>
      <c r="I197" s="52" t="s">
        <v>247</v>
      </c>
      <c r="J197" s="92" t="s">
        <v>399</v>
      </c>
      <c r="K197" s="369">
        <v>4.6500000000000004</v>
      </c>
      <c r="L197" s="370">
        <f t="shared" si="6"/>
        <v>0</v>
      </c>
      <c r="M197" s="435" t="s">
        <v>258</v>
      </c>
      <c r="N197" s="435"/>
      <c r="O197" s="371">
        <f t="shared" si="7"/>
        <v>0</v>
      </c>
      <c r="P197" s="371">
        <f>IF(N197&gt;0,N197*K197/#REF!,0)</f>
        <v>0</v>
      </c>
      <c r="Q197" s="372" t="e">
        <f>IF(M197="nio",0,IF(M197&gt;0,VLOOKUP(I197,'3-Productie normen'!A:K,VLOOKUP(M197,'3-Productie normen'!$B$28:$C$36,2,FALSE),FALSE)))/VLOOKUP(B197,'2-Kosten per locatie'!$A$11:$C$41,3,FALSE)</f>
        <v>#DIV/0!</v>
      </c>
      <c r="R197" s="93" t="str">
        <f>VLOOKUP(I197,'3-Productie normen'!A:O,14,FALSE)</f>
        <v>nvt</v>
      </c>
      <c r="S197" s="93"/>
      <c r="U197" s="375">
        <f t="shared" si="8"/>
        <v>0</v>
      </c>
    </row>
    <row r="198" spans="1:21" ht="14.1" customHeight="1">
      <c r="A198" s="81">
        <v>198</v>
      </c>
      <c r="B198" s="52" t="s">
        <v>210</v>
      </c>
      <c r="C198" s="52" t="s">
        <v>396</v>
      </c>
      <c r="D198" s="52"/>
      <c r="E198" s="52"/>
      <c r="F198" s="91" t="s">
        <v>283</v>
      </c>
      <c r="G198" s="364">
        <v>22</v>
      </c>
      <c r="H198" s="92" t="s">
        <v>262</v>
      </c>
      <c r="I198" s="52" t="s">
        <v>247</v>
      </c>
      <c r="J198" s="92" t="s">
        <v>399</v>
      </c>
      <c r="K198" s="369">
        <v>12.7</v>
      </c>
      <c r="L198" s="370">
        <f t="shared" si="6"/>
        <v>0</v>
      </c>
      <c r="M198" s="435" t="s">
        <v>258</v>
      </c>
      <c r="N198" s="435"/>
      <c r="O198" s="371">
        <f t="shared" si="7"/>
        <v>0</v>
      </c>
      <c r="P198" s="371">
        <f>IF(N198&gt;0,N198*K198/#REF!,0)</f>
        <v>0</v>
      </c>
      <c r="Q198" s="372" t="e">
        <f>IF(M198="nio",0,IF(M198&gt;0,VLOOKUP(I198,'3-Productie normen'!A:K,VLOOKUP(M198,'3-Productie normen'!$B$28:$C$36,2,FALSE),FALSE)))/VLOOKUP(B198,'2-Kosten per locatie'!$A$11:$C$41,3,FALSE)</f>
        <v>#DIV/0!</v>
      </c>
      <c r="R198" s="93" t="str">
        <f>VLOOKUP(I198,'3-Productie normen'!A:O,14,FALSE)</f>
        <v>nvt</v>
      </c>
      <c r="S198" s="93"/>
      <c r="U198" s="375">
        <f t="shared" si="8"/>
        <v>0</v>
      </c>
    </row>
    <row r="199" spans="1:21" ht="14.1" customHeight="1">
      <c r="A199" s="81">
        <v>199</v>
      </c>
      <c r="B199" s="52" t="s">
        <v>210</v>
      </c>
      <c r="C199" s="52" t="s">
        <v>396</v>
      </c>
      <c r="D199" s="52"/>
      <c r="E199" s="52"/>
      <c r="F199" s="91" t="s">
        <v>283</v>
      </c>
      <c r="G199" s="364">
        <v>26</v>
      </c>
      <c r="H199" s="92" t="s">
        <v>404</v>
      </c>
      <c r="I199" s="52" t="s">
        <v>247</v>
      </c>
      <c r="J199" s="92" t="s">
        <v>255</v>
      </c>
      <c r="K199" s="369">
        <v>1.25</v>
      </c>
      <c r="L199" s="370">
        <f t="shared" si="6"/>
        <v>0</v>
      </c>
      <c r="M199" s="435" t="s">
        <v>258</v>
      </c>
      <c r="N199" s="435"/>
      <c r="O199" s="371">
        <f t="shared" si="7"/>
        <v>0</v>
      </c>
      <c r="P199" s="371">
        <f>IF(N199&gt;0,N199*K199/#REF!,0)</f>
        <v>0</v>
      </c>
      <c r="Q199" s="372" t="e">
        <f>IF(M199="nio",0,IF(M199&gt;0,VLOOKUP(I199,'3-Productie normen'!A:K,VLOOKUP(M199,'3-Productie normen'!$B$28:$C$36,2,FALSE),FALSE)))/VLOOKUP(B199,'2-Kosten per locatie'!$A$11:$C$41,3,FALSE)</f>
        <v>#DIV/0!</v>
      </c>
      <c r="R199" s="93" t="str">
        <f>VLOOKUP(I199,'3-Productie normen'!A:O,14,FALSE)</f>
        <v>nvt</v>
      </c>
      <c r="S199" s="93"/>
      <c r="U199" s="375">
        <f t="shared" si="8"/>
        <v>0</v>
      </c>
    </row>
    <row r="200" spans="1:21" ht="14.1" customHeight="1">
      <c r="A200" s="81">
        <v>200</v>
      </c>
      <c r="B200" s="52" t="s">
        <v>210</v>
      </c>
      <c r="C200" s="52" t="s">
        <v>396</v>
      </c>
      <c r="D200" s="52"/>
      <c r="E200" s="52"/>
      <c r="F200" s="91" t="s">
        <v>283</v>
      </c>
      <c r="G200" s="364">
        <v>27</v>
      </c>
      <c r="H200" s="97" t="s">
        <v>285</v>
      </c>
      <c r="I200" s="52" t="s">
        <v>247</v>
      </c>
      <c r="J200" s="92" t="s">
        <v>263</v>
      </c>
      <c r="K200" s="369">
        <v>3.4</v>
      </c>
      <c r="L200" s="370">
        <f t="shared" si="6"/>
        <v>0</v>
      </c>
      <c r="M200" s="435" t="s">
        <v>258</v>
      </c>
      <c r="N200" s="435"/>
      <c r="O200" s="371">
        <f t="shared" si="7"/>
        <v>0</v>
      </c>
      <c r="P200" s="371">
        <f>IF(N200&gt;0,N200*K200/#REF!,0)</f>
        <v>0</v>
      </c>
      <c r="Q200" s="372" t="e">
        <f>IF(M200="nio",0,IF(M200&gt;0,VLOOKUP(I200,'3-Productie normen'!A:K,VLOOKUP(M200,'3-Productie normen'!$B$28:$C$36,2,FALSE),FALSE)))/VLOOKUP(B200,'2-Kosten per locatie'!$A$11:$C$41,3,FALSE)</f>
        <v>#DIV/0!</v>
      </c>
      <c r="R200" s="93" t="str">
        <f>VLOOKUP(I200,'3-Productie normen'!A:O,14,FALSE)</f>
        <v>nvt</v>
      </c>
      <c r="S200" s="93"/>
      <c r="U200" s="375">
        <f t="shared" si="8"/>
        <v>0</v>
      </c>
    </row>
    <row r="201" spans="1:21" ht="14.1" customHeight="1">
      <c r="A201" s="81">
        <v>201</v>
      </c>
      <c r="B201" s="52" t="s">
        <v>210</v>
      </c>
      <c r="C201" s="52" t="s">
        <v>396</v>
      </c>
      <c r="D201" s="52"/>
      <c r="E201" s="52"/>
      <c r="F201" s="91" t="s">
        <v>405</v>
      </c>
      <c r="G201" s="364" t="s">
        <v>406</v>
      </c>
      <c r="H201" s="92" t="s">
        <v>270</v>
      </c>
      <c r="I201" s="52" t="s">
        <v>247</v>
      </c>
      <c r="J201" s="95" t="s">
        <v>255</v>
      </c>
      <c r="K201" s="369">
        <v>23.6</v>
      </c>
      <c r="L201" s="370">
        <f t="shared" si="6"/>
        <v>0</v>
      </c>
      <c r="M201" s="435" t="s">
        <v>258</v>
      </c>
      <c r="N201" s="435"/>
      <c r="O201" s="371">
        <f t="shared" si="7"/>
        <v>0</v>
      </c>
      <c r="P201" s="371">
        <f>IF(N201&gt;0,N201*K201/#REF!,0)</f>
        <v>0</v>
      </c>
      <c r="Q201" s="372" t="e">
        <f>IF(M201="nio",0,IF(M201&gt;0,VLOOKUP(I201,'3-Productie normen'!A:K,VLOOKUP(M201,'3-Productie normen'!$B$28:$C$36,2,FALSE),FALSE)))/VLOOKUP(B201,'2-Kosten per locatie'!$A$11:$C$41,3,FALSE)</f>
        <v>#DIV/0!</v>
      </c>
      <c r="R201" s="93" t="str">
        <f>VLOOKUP(I201,'3-Productie normen'!A:O,14,FALSE)</f>
        <v>nvt</v>
      </c>
      <c r="S201" s="93"/>
      <c r="U201" s="375">
        <f t="shared" si="8"/>
        <v>0</v>
      </c>
    </row>
    <row r="202" spans="1:21" ht="14.1" customHeight="1">
      <c r="A202" s="81">
        <v>202</v>
      </c>
      <c r="B202" s="52" t="s">
        <v>210</v>
      </c>
      <c r="C202" s="52" t="s">
        <v>396</v>
      </c>
      <c r="D202" s="52"/>
      <c r="E202" s="52"/>
      <c r="F202" s="91" t="s">
        <v>405</v>
      </c>
      <c r="G202" s="365" t="s">
        <v>407</v>
      </c>
      <c r="H202" s="94" t="s">
        <v>285</v>
      </c>
      <c r="I202" s="52" t="s">
        <v>247</v>
      </c>
      <c r="J202" s="92" t="s">
        <v>263</v>
      </c>
      <c r="K202" s="369">
        <v>1.3</v>
      </c>
      <c r="L202" s="370">
        <f t="shared" ref="L202:L265" si="9">SUM(M202:N202)</f>
        <v>0</v>
      </c>
      <c r="M202" s="435" t="s">
        <v>258</v>
      </c>
      <c r="N202" s="435"/>
      <c r="O202" s="371">
        <f t="shared" ref="O202:O265" si="10">IF(M202="nio",0,IF(M202&gt;0,M202*K202/Q202,0))</f>
        <v>0</v>
      </c>
      <c r="P202" s="371">
        <f>IF(N202&gt;0,N202*K202/#REF!,0)</f>
        <v>0</v>
      </c>
      <c r="Q202" s="372" t="e">
        <f>IF(M202="nio",0,IF(M202&gt;0,VLOOKUP(I202,'3-Productie normen'!A:K,VLOOKUP(M202,'3-Productie normen'!$B$28:$C$36,2,FALSE),FALSE)))/VLOOKUP(B202,'2-Kosten per locatie'!$A$11:$C$41,3,FALSE)</f>
        <v>#DIV/0!</v>
      </c>
      <c r="R202" s="93" t="str">
        <f>VLOOKUP(I202,'3-Productie normen'!A:O,14,FALSE)</f>
        <v>nvt</v>
      </c>
      <c r="S202" s="93"/>
      <c r="U202" s="375">
        <f t="shared" ref="U202:U265" si="11">L202*K202</f>
        <v>0</v>
      </c>
    </row>
    <row r="203" spans="1:21" ht="14.1" customHeight="1">
      <c r="A203" s="81">
        <v>203</v>
      </c>
      <c r="B203" s="52" t="s">
        <v>210</v>
      </c>
      <c r="C203" s="52" t="s">
        <v>396</v>
      </c>
      <c r="D203" s="52"/>
      <c r="E203" s="52"/>
      <c r="F203" s="91" t="s">
        <v>292</v>
      </c>
      <c r="G203" s="364">
        <v>101</v>
      </c>
      <c r="H203" s="92" t="s">
        <v>408</v>
      </c>
      <c r="I203" s="52" t="s">
        <v>247</v>
      </c>
      <c r="J203" s="92" t="s">
        <v>255</v>
      </c>
      <c r="K203" s="369">
        <v>13</v>
      </c>
      <c r="L203" s="370">
        <f t="shared" si="9"/>
        <v>0</v>
      </c>
      <c r="M203" s="435" t="s">
        <v>258</v>
      </c>
      <c r="N203" s="435"/>
      <c r="O203" s="371">
        <f t="shared" si="10"/>
        <v>0</v>
      </c>
      <c r="P203" s="371">
        <f>IF(N203&gt;0,N203*K203/#REF!,0)</f>
        <v>0</v>
      </c>
      <c r="Q203" s="372" t="e">
        <f>IF(M203="nio",0,IF(M203&gt;0,VLOOKUP(I203,'3-Productie normen'!A:K,VLOOKUP(M203,'3-Productie normen'!$B$28:$C$36,2,FALSE),FALSE)))/VLOOKUP(B203,'2-Kosten per locatie'!$A$11:$C$41,3,FALSE)</f>
        <v>#DIV/0!</v>
      </c>
      <c r="R203" s="93" t="str">
        <f>VLOOKUP(I203,'3-Productie normen'!A:O,14,FALSE)</f>
        <v>nvt</v>
      </c>
      <c r="S203" s="93"/>
      <c r="U203" s="375">
        <f t="shared" si="11"/>
        <v>0</v>
      </c>
    </row>
    <row r="204" spans="1:21" ht="14.1" customHeight="1">
      <c r="A204" s="81">
        <v>204</v>
      </c>
      <c r="B204" s="52" t="s">
        <v>210</v>
      </c>
      <c r="C204" s="52" t="s">
        <v>396</v>
      </c>
      <c r="D204" s="52"/>
      <c r="E204" s="52"/>
      <c r="F204" s="91" t="s">
        <v>292</v>
      </c>
      <c r="G204" s="364">
        <v>102</v>
      </c>
      <c r="H204" s="52" t="s">
        <v>286</v>
      </c>
      <c r="I204" s="52" t="s">
        <v>247</v>
      </c>
      <c r="J204" s="92" t="s">
        <v>255</v>
      </c>
      <c r="K204" s="373">
        <v>42.8</v>
      </c>
      <c r="L204" s="370">
        <f t="shared" si="9"/>
        <v>0</v>
      </c>
      <c r="M204" s="435" t="s">
        <v>258</v>
      </c>
      <c r="N204" s="435"/>
      <c r="O204" s="371">
        <f t="shared" si="10"/>
        <v>0</v>
      </c>
      <c r="P204" s="371">
        <f>IF(N204&gt;0,N204*K204/#REF!,0)</f>
        <v>0</v>
      </c>
      <c r="Q204" s="372" t="e">
        <f>IF(M204="nio",0,IF(M204&gt;0,VLOOKUP(I204,'3-Productie normen'!A:K,VLOOKUP(M204,'3-Productie normen'!$B$28:$C$36,2,FALSE),FALSE)))/VLOOKUP(B204,'2-Kosten per locatie'!$A$11:$C$41,3,FALSE)</f>
        <v>#DIV/0!</v>
      </c>
      <c r="R204" s="93" t="str">
        <f>VLOOKUP(I204,'3-Productie normen'!A:O,14,FALSE)</f>
        <v>nvt</v>
      </c>
      <c r="S204" s="93"/>
      <c r="U204" s="375">
        <f t="shared" si="11"/>
        <v>0</v>
      </c>
    </row>
    <row r="205" spans="1:21" ht="14.1" customHeight="1">
      <c r="A205" s="81">
        <v>205</v>
      </c>
      <c r="B205" s="52" t="s">
        <v>210</v>
      </c>
      <c r="C205" s="52" t="s">
        <v>396</v>
      </c>
      <c r="D205" s="52"/>
      <c r="E205" s="52"/>
      <c r="F205" s="91" t="s">
        <v>292</v>
      </c>
      <c r="G205" s="364">
        <v>103</v>
      </c>
      <c r="H205" s="52" t="s">
        <v>286</v>
      </c>
      <c r="I205" s="52" t="s">
        <v>247</v>
      </c>
      <c r="J205" s="92" t="s">
        <v>255</v>
      </c>
      <c r="K205" s="373">
        <v>48.15</v>
      </c>
      <c r="L205" s="370">
        <f t="shared" si="9"/>
        <v>0</v>
      </c>
      <c r="M205" s="435" t="s">
        <v>258</v>
      </c>
      <c r="N205" s="435"/>
      <c r="O205" s="371">
        <f t="shared" si="10"/>
        <v>0</v>
      </c>
      <c r="P205" s="371">
        <f>IF(N205&gt;0,N205*K205/#REF!,0)</f>
        <v>0</v>
      </c>
      <c r="Q205" s="372" t="e">
        <f>IF(M205="nio",0,IF(M205&gt;0,VLOOKUP(I205,'3-Productie normen'!A:K,VLOOKUP(M205,'3-Productie normen'!$B$28:$C$36,2,FALSE),FALSE)))/VLOOKUP(B205,'2-Kosten per locatie'!$A$11:$C$41,3,FALSE)</f>
        <v>#DIV/0!</v>
      </c>
      <c r="R205" s="93" t="str">
        <f>VLOOKUP(I205,'3-Productie normen'!A:O,14,FALSE)</f>
        <v>nvt</v>
      </c>
      <c r="S205" s="93"/>
      <c r="U205" s="375">
        <f t="shared" si="11"/>
        <v>0</v>
      </c>
    </row>
    <row r="206" spans="1:21" ht="14.1" customHeight="1">
      <c r="A206" s="81">
        <v>206</v>
      </c>
      <c r="B206" s="52" t="s">
        <v>210</v>
      </c>
      <c r="C206" s="52" t="s">
        <v>396</v>
      </c>
      <c r="D206" s="52"/>
      <c r="E206" s="52"/>
      <c r="F206" s="91" t="s">
        <v>292</v>
      </c>
      <c r="G206" s="364">
        <v>104</v>
      </c>
      <c r="H206" s="52" t="s">
        <v>286</v>
      </c>
      <c r="I206" s="52" t="s">
        <v>247</v>
      </c>
      <c r="J206" s="92" t="s">
        <v>255</v>
      </c>
      <c r="K206" s="373">
        <v>47.75</v>
      </c>
      <c r="L206" s="370">
        <f t="shared" si="9"/>
        <v>0</v>
      </c>
      <c r="M206" s="435" t="s">
        <v>258</v>
      </c>
      <c r="N206" s="435"/>
      <c r="O206" s="371">
        <f t="shared" si="10"/>
        <v>0</v>
      </c>
      <c r="P206" s="371">
        <f>IF(N206&gt;0,N206*K206/#REF!,0)</f>
        <v>0</v>
      </c>
      <c r="Q206" s="372" t="e">
        <f>IF(M206="nio",0,IF(M206&gt;0,VLOOKUP(I206,'3-Productie normen'!A:K,VLOOKUP(M206,'3-Productie normen'!$B$28:$C$36,2,FALSE),FALSE)))/VLOOKUP(B206,'2-Kosten per locatie'!$A$11:$C$41,3,FALSE)</f>
        <v>#DIV/0!</v>
      </c>
      <c r="R206" s="93" t="str">
        <f>VLOOKUP(I206,'3-Productie normen'!A:O,14,FALSE)</f>
        <v>nvt</v>
      </c>
      <c r="S206" s="93"/>
      <c r="U206" s="375">
        <f t="shared" si="11"/>
        <v>0</v>
      </c>
    </row>
    <row r="207" spans="1:21" ht="14.1" customHeight="1">
      <c r="A207" s="81">
        <v>207</v>
      </c>
      <c r="B207" s="52" t="s">
        <v>210</v>
      </c>
      <c r="C207" s="52" t="s">
        <v>396</v>
      </c>
      <c r="D207" s="52"/>
      <c r="E207" s="52"/>
      <c r="F207" s="91" t="s">
        <v>292</v>
      </c>
      <c r="G207" s="364">
        <v>105</v>
      </c>
      <c r="H207" s="92" t="s">
        <v>286</v>
      </c>
      <c r="I207" s="52" t="s">
        <v>247</v>
      </c>
      <c r="J207" s="92" t="s">
        <v>255</v>
      </c>
      <c r="K207" s="373">
        <v>47.75</v>
      </c>
      <c r="L207" s="370">
        <f t="shared" si="9"/>
        <v>0</v>
      </c>
      <c r="M207" s="435" t="s">
        <v>258</v>
      </c>
      <c r="N207" s="435"/>
      <c r="O207" s="371">
        <f t="shared" si="10"/>
        <v>0</v>
      </c>
      <c r="P207" s="371">
        <f>IF(N207&gt;0,N207*K207/#REF!,0)</f>
        <v>0</v>
      </c>
      <c r="Q207" s="372" t="e">
        <f>IF(M207="nio",0,IF(M207&gt;0,VLOOKUP(I207,'3-Productie normen'!A:K,VLOOKUP(M207,'3-Productie normen'!$B$28:$C$36,2,FALSE),FALSE)))/VLOOKUP(B207,'2-Kosten per locatie'!$A$11:$C$41,3,FALSE)</f>
        <v>#DIV/0!</v>
      </c>
      <c r="R207" s="93" t="str">
        <f>VLOOKUP(I207,'3-Productie normen'!A:O,14,FALSE)</f>
        <v>nvt</v>
      </c>
      <c r="S207" s="93"/>
      <c r="U207" s="375">
        <f t="shared" si="11"/>
        <v>0</v>
      </c>
    </row>
    <row r="208" spans="1:21" ht="14.1" customHeight="1">
      <c r="A208" s="81">
        <v>208</v>
      </c>
      <c r="B208" s="52" t="s">
        <v>210</v>
      </c>
      <c r="C208" s="52" t="s">
        <v>396</v>
      </c>
      <c r="D208" s="52"/>
      <c r="E208" s="52"/>
      <c r="F208" s="91" t="s">
        <v>292</v>
      </c>
      <c r="G208" s="364">
        <v>106</v>
      </c>
      <c r="H208" s="92" t="s">
        <v>286</v>
      </c>
      <c r="I208" s="52" t="s">
        <v>247</v>
      </c>
      <c r="J208" s="92" t="s">
        <v>255</v>
      </c>
      <c r="K208" s="373">
        <v>47.45</v>
      </c>
      <c r="L208" s="370">
        <f t="shared" si="9"/>
        <v>0</v>
      </c>
      <c r="M208" s="435" t="s">
        <v>258</v>
      </c>
      <c r="N208" s="435"/>
      <c r="O208" s="371">
        <f t="shared" si="10"/>
        <v>0</v>
      </c>
      <c r="P208" s="371">
        <f>IF(N208&gt;0,N208*K208/#REF!,0)</f>
        <v>0</v>
      </c>
      <c r="Q208" s="372" t="e">
        <f>IF(M208="nio",0,IF(M208&gt;0,VLOOKUP(I208,'3-Productie normen'!A:K,VLOOKUP(M208,'3-Productie normen'!$B$28:$C$36,2,FALSE),FALSE)))/VLOOKUP(B208,'2-Kosten per locatie'!$A$11:$C$41,3,FALSE)</f>
        <v>#DIV/0!</v>
      </c>
      <c r="R208" s="93" t="str">
        <f>VLOOKUP(I208,'3-Productie normen'!A:O,14,FALSE)</f>
        <v>nvt</v>
      </c>
      <c r="S208" s="93"/>
      <c r="U208" s="375">
        <f t="shared" si="11"/>
        <v>0</v>
      </c>
    </row>
    <row r="209" spans="1:21" ht="14.1" customHeight="1">
      <c r="A209" s="81">
        <v>209</v>
      </c>
      <c r="B209" s="52" t="s">
        <v>210</v>
      </c>
      <c r="C209" s="52" t="s">
        <v>396</v>
      </c>
      <c r="D209" s="52"/>
      <c r="E209" s="52"/>
      <c r="F209" s="91" t="s">
        <v>292</v>
      </c>
      <c r="G209" s="364">
        <v>107</v>
      </c>
      <c r="H209" s="92" t="s">
        <v>286</v>
      </c>
      <c r="I209" s="52" t="s">
        <v>247</v>
      </c>
      <c r="J209" s="92" t="s">
        <v>255</v>
      </c>
      <c r="K209" s="373">
        <v>46.25</v>
      </c>
      <c r="L209" s="370">
        <f t="shared" si="9"/>
        <v>0</v>
      </c>
      <c r="M209" s="435" t="s">
        <v>258</v>
      </c>
      <c r="N209" s="435"/>
      <c r="O209" s="371">
        <f t="shared" si="10"/>
        <v>0</v>
      </c>
      <c r="P209" s="371">
        <f>IF(N209&gt;0,N209*K209/#REF!,0)</f>
        <v>0</v>
      </c>
      <c r="Q209" s="372" t="e">
        <f>IF(M209="nio",0,IF(M209&gt;0,VLOOKUP(I209,'3-Productie normen'!A:K,VLOOKUP(M209,'3-Productie normen'!$B$28:$C$36,2,FALSE),FALSE)))/VLOOKUP(B209,'2-Kosten per locatie'!$A$11:$C$41,3,FALSE)</f>
        <v>#DIV/0!</v>
      </c>
      <c r="R209" s="93" t="str">
        <f>VLOOKUP(I209,'3-Productie normen'!A:O,14,FALSE)</f>
        <v>nvt</v>
      </c>
      <c r="S209" s="93"/>
      <c r="U209" s="375">
        <f t="shared" si="11"/>
        <v>0</v>
      </c>
    </row>
    <row r="210" spans="1:21" ht="14.1" customHeight="1">
      <c r="A210" s="81">
        <v>210</v>
      </c>
      <c r="B210" s="52" t="s">
        <v>210</v>
      </c>
      <c r="C210" s="52" t="s">
        <v>396</v>
      </c>
      <c r="D210" s="52"/>
      <c r="E210" s="52"/>
      <c r="F210" s="91" t="s">
        <v>292</v>
      </c>
      <c r="G210" s="364">
        <v>108</v>
      </c>
      <c r="H210" s="92" t="s">
        <v>409</v>
      </c>
      <c r="I210" s="52" t="s">
        <v>247</v>
      </c>
      <c r="J210" s="92" t="s">
        <v>255</v>
      </c>
      <c r="K210" s="373">
        <v>17</v>
      </c>
      <c r="L210" s="370">
        <f t="shared" si="9"/>
        <v>0</v>
      </c>
      <c r="M210" s="435" t="s">
        <v>258</v>
      </c>
      <c r="N210" s="435"/>
      <c r="O210" s="371">
        <f t="shared" si="10"/>
        <v>0</v>
      </c>
      <c r="P210" s="371">
        <f>IF(N210&gt;0,N210*K210/#REF!,0)</f>
        <v>0</v>
      </c>
      <c r="Q210" s="372" t="e">
        <f>IF(M210="nio",0,IF(M210&gt;0,VLOOKUP(I210,'3-Productie normen'!A:K,VLOOKUP(M210,'3-Productie normen'!$B$28:$C$36,2,FALSE),FALSE)))/VLOOKUP(B210,'2-Kosten per locatie'!$A$11:$C$41,3,FALSE)</f>
        <v>#DIV/0!</v>
      </c>
      <c r="R210" s="93" t="str">
        <f>VLOOKUP(I210,'3-Productie normen'!A:O,14,FALSE)</f>
        <v>nvt</v>
      </c>
      <c r="S210" s="93"/>
      <c r="U210" s="375">
        <f t="shared" si="11"/>
        <v>0</v>
      </c>
    </row>
    <row r="211" spans="1:21" ht="14.1" customHeight="1">
      <c r="A211" s="81">
        <v>211</v>
      </c>
      <c r="B211" s="52" t="s">
        <v>210</v>
      </c>
      <c r="C211" s="52" t="s">
        <v>396</v>
      </c>
      <c r="D211" s="52"/>
      <c r="E211" s="52"/>
      <c r="F211" s="91" t="s">
        <v>292</v>
      </c>
      <c r="G211" s="364">
        <v>109</v>
      </c>
      <c r="H211" s="52" t="s">
        <v>285</v>
      </c>
      <c r="I211" s="52" t="s">
        <v>247</v>
      </c>
      <c r="J211" s="92" t="s">
        <v>263</v>
      </c>
      <c r="K211" s="373">
        <v>3.7</v>
      </c>
      <c r="L211" s="370">
        <f t="shared" si="9"/>
        <v>0</v>
      </c>
      <c r="M211" s="435" t="s">
        <v>258</v>
      </c>
      <c r="N211" s="435"/>
      <c r="O211" s="371">
        <f t="shared" si="10"/>
        <v>0</v>
      </c>
      <c r="P211" s="371">
        <f>IF(N211&gt;0,N211*K211/#REF!,0)</f>
        <v>0</v>
      </c>
      <c r="Q211" s="372" t="e">
        <f>IF(M211="nio",0,IF(M211&gt;0,VLOOKUP(I211,'3-Productie normen'!A:K,VLOOKUP(M211,'3-Productie normen'!$B$28:$C$36,2,FALSE),FALSE)))/VLOOKUP(B211,'2-Kosten per locatie'!$A$11:$C$41,3,FALSE)</f>
        <v>#DIV/0!</v>
      </c>
      <c r="R211" s="93" t="str">
        <f>VLOOKUP(I211,'3-Productie normen'!A:O,14,FALSE)</f>
        <v>nvt</v>
      </c>
      <c r="S211" s="93"/>
      <c r="U211" s="375">
        <f t="shared" si="11"/>
        <v>0</v>
      </c>
    </row>
    <row r="212" spans="1:21" ht="14.1" customHeight="1">
      <c r="A212" s="81">
        <v>212</v>
      </c>
      <c r="B212" s="52" t="s">
        <v>210</v>
      </c>
      <c r="C212" s="52" t="s">
        <v>396</v>
      </c>
      <c r="D212" s="52"/>
      <c r="E212" s="52"/>
      <c r="F212" s="91" t="s">
        <v>292</v>
      </c>
      <c r="G212" s="364">
        <v>110</v>
      </c>
      <c r="H212" s="52" t="s">
        <v>410</v>
      </c>
      <c r="I212" s="52" t="s">
        <v>247</v>
      </c>
      <c r="J212" s="92" t="s">
        <v>255</v>
      </c>
      <c r="K212" s="373">
        <v>2.65</v>
      </c>
      <c r="L212" s="370">
        <f t="shared" si="9"/>
        <v>0</v>
      </c>
      <c r="M212" s="435" t="s">
        <v>258</v>
      </c>
      <c r="N212" s="435"/>
      <c r="O212" s="371">
        <f t="shared" si="10"/>
        <v>0</v>
      </c>
      <c r="P212" s="371">
        <f>IF(N212&gt;0,N212*K212/#REF!,0)</f>
        <v>0</v>
      </c>
      <c r="Q212" s="372" t="e">
        <f>IF(M212="nio",0,IF(M212&gt;0,VLOOKUP(I212,'3-Productie normen'!A:K,VLOOKUP(M212,'3-Productie normen'!$B$28:$C$36,2,FALSE),FALSE)))/VLOOKUP(B212,'2-Kosten per locatie'!$A$11:$C$41,3,FALSE)</f>
        <v>#DIV/0!</v>
      </c>
      <c r="R212" s="93" t="str">
        <f>VLOOKUP(I212,'3-Productie normen'!A:O,14,FALSE)</f>
        <v>nvt</v>
      </c>
      <c r="S212" s="93"/>
      <c r="U212" s="375">
        <f t="shared" si="11"/>
        <v>0</v>
      </c>
    </row>
    <row r="213" spans="1:21" ht="14.1" customHeight="1">
      <c r="A213" s="81">
        <v>213</v>
      </c>
      <c r="B213" s="52" t="s">
        <v>210</v>
      </c>
      <c r="C213" s="52" t="s">
        <v>396</v>
      </c>
      <c r="D213" s="52"/>
      <c r="E213" s="52"/>
      <c r="F213" s="91" t="s">
        <v>292</v>
      </c>
      <c r="G213" s="364">
        <v>111</v>
      </c>
      <c r="H213" s="52" t="s">
        <v>285</v>
      </c>
      <c r="I213" s="52" t="s">
        <v>247</v>
      </c>
      <c r="J213" s="92" t="s">
        <v>263</v>
      </c>
      <c r="K213" s="373">
        <v>12.85</v>
      </c>
      <c r="L213" s="370">
        <f t="shared" si="9"/>
        <v>0</v>
      </c>
      <c r="M213" s="435" t="s">
        <v>258</v>
      </c>
      <c r="N213" s="435"/>
      <c r="O213" s="371">
        <f t="shared" si="10"/>
        <v>0</v>
      </c>
      <c r="P213" s="371">
        <f>IF(N213&gt;0,N213*K213/#REF!,0)</f>
        <v>0</v>
      </c>
      <c r="Q213" s="372" t="e">
        <f>IF(M213="nio",0,IF(M213&gt;0,VLOOKUP(I213,'3-Productie normen'!A:K,VLOOKUP(M213,'3-Productie normen'!$B$28:$C$36,2,FALSE),FALSE)))/VLOOKUP(B213,'2-Kosten per locatie'!$A$11:$C$41,3,FALSE)</f>
        <v>#DIV/0!</v>
      </c>
      <c r="R213" s="93" t="str">
        <f>VLOOKUP(I213,'3-Productie normen'!A:O,14,FALSE)</f>
        <v>nvt</v>
      </c>
      <c r="S213" s="93"/>
      <c r="U213" s="375">
        <f t="shared" si="11"/>
        <v>0</v>
      </c>
    </row>
    <row r="214" spans="1:21" ht="14.1" customHeight="1">
      <c r="A214" s="81">
        <v>214</v>
      </c>
      <c r="B214" s="52" t="s">
        <v>210</v>
      </c>
      <c r="C214" s="52" t="s">
        <v>396</v>
      </c>
      <c r="D214" s="52"/>
      <c r="E214" s="52"/>
      <c r="F214" s="91" t="s">
        <v>292</v>
      </c>
      <c r="G214" s="364">
        <v>112</v>
      </c>
      <c r="H214" s="92" t="s">
        <v>254</v>
      </c>
      <c r="I214" s="52" t="s">
        <v>247</v>
      </c>
      <c r="J214" s="92" t="s">
        <v>263</v>
      </c>
      <c r="K214" s="373">
        <v>6.75</v>
      </c>
      <c r="L214" s="370">
        <f t="shared" si="9"/>
        <v>0</v>
      </c>
      <c r="M214" s="435" t="s">
        <v>258</v>
      </c>
      <c r="N214" s="435"/>
      <c r="O214" s="371">
        <f t="shared" si="10"/>
        <v>0</v>
      </c>
      <c r="P214" s="371">
        <f>IF(N214&gt;0,N214*K214/#REF!,0)</f>
        <v>0</v>
      </c>
      <c r="Q214" s="372" t="e">
        <f>IF(M214="nio",0,IF(M214&gt;0,VLOOKUP(I214,'3-Productie normen'!A:K,VLOOKUP(M214,'3-Productie normen'!$B$28:$C$36,2,FALSE),FALSE)))/VLOOKUP(B214,'2-Kosten per locatie'!$A$11:$C$41,3,FALSE)</f>
        <v>#DIV/0!</v>
      </c>
      <c r="R214" s="93" t="str">
        <f>VLOOKUP(I214,'3-Productie normen'!A:O,14,FALSE)</f>
        <v>nvt</v>
      </c>
      <c r="S214" s="93"/>
      <c r="U214" s="375">
        <f t="shared" si="11"/>
        <v>0</v>
      </c>
    </row>
    <row r="215" spans="1:21" ht="14.1" customHeight="1">
      <c r="A215" s="81">
        <v>215</v>
      </c>
      <c r="B215" s="52" t="s">
        <v>210</v>
      </c>
      <c r="C215" s="52" t="s">
        <v>396</v>
      </c>
      <c r="D215" s="52"/>
      <c r="E215" s="52"/>
      <c r="F215" s="91" t="s">
        <v>292</v>
      </c>
      <c r="G215" s="364">
        <v>113</v>
      </c>
      <c r="H215" s="92" t="s">
        <v>262</v>
      </c>
      <c r="I215" s="52" t="s">
        <v>247</v>
      </c>
      <c r="J215" s="92" t="s">
        <v>399</v>
      </c>
      <c r="K215" s="373">
        <v>6.1</v>
      </c>
      <c r="L215" s="370">
        <f t="shared" si="9"/>
        <v>0</v>
      </c>
      <c r="M215" s="435" t="s">
        <v>258</v>
      </c>
      <c r="N215" s="435"/>
      <c r="O215" s="371">
        <f t="shared" si="10"/>
        <v>0</v>
      </c>
      <c r="P215" s="371">
        <f>IF(N215&gt;0,N215*K215/#REF!,0)</f>
        <v>0</v>
      </c>
      <c r="Q215" s="372" t="e">
        <f>IF(M215="nio",0,IF(M215&gt;0,VLOOKUP(I215,'3-Productie normen'!A:K,VLOOKUP(M215,'3-Productie normen'!$B$28:$C$36,2,FALSE),FALSE)))/VLOOKUP(B215,'2-Kosten per locatie'!$A$11:$C$41,3,FALSE)</f>
        <v>#DIV/0!</v>
      </c>
      <c r="R215" s="93" t="str">
        <f>VLOOKUP(I215,'3-Productie normen'!A:O,14,FALSE)</f>
        <v>nvt</v>
      </c>
      <c r="S215" s="93"/>
      <c r="U215" s="375">
        <f t="shared" si="11"/>
        <v>0</v>
      </c>
    </row>
    <row r="216" spans="1:21" ht="14.1" customHeight="1">
      <c r="A216" s="81">
        <v>216</v>
      </c>
      <c r="B216" s="52" t="s">
        <v>210</v>
      </c>
      <c r="C216" s="52" t="s">
        <v>396</v>
      </c>
      <c r="D216" s="52"/>
      <c r="E216" s="52"/>
      <c r="F216" s="91" t="s">
        <v>292</v>
      </c>
      <c r="G216" s="364">
        <v>114</v>
      </c>
      <c r="H216" s="92" t="s">
        <v>288</v>
      </c>
      <c r="I216" s="52" t="s">
        <v>247</v>
      </c>
      <c r="J216" s="92" t="s">
        <v>255</v>
      </c>
      <c r="K216" s="373">
        <v>0.85</v>
      </c>
      <c r="L216" s="370">
        <f t="shared" si="9"/>
        <v>0</v>
      </c>
      <c r="M216" s="435" t="s">
        <v>258</v>
      </c>
      <c r="N216" s="435"/>
      <c r="O216" s="371">
        <f t="shared" si="10"/>
        <v>0</v>
      </c>
      <c r="P216" s="371">
        <f>IF(N216&gt;0,N216*K216/#REF!,0)</f>
        <v>0</v>
      </c>
      <c r="Q216" s="372" t="e">
        <f>IF(M216="nio",0,IF(M216&gt;0,VLOOKUP(I216,'3-Productie normen'!A:K,VLOOKUP(M216,'3-Productie normen'!$B$28:$C$36,2,FALSE),FALSE)))/VLOOKUP(B216,'2-Kosten per locatie'!$A$11:$C$41,3,FALSE)</f>
        <v>#DIV/0!</v>
      </c>
      <c r="R216" s="93" t="str">
        <f>VLOOKUP(I216,'3-Productie normen'!A:O,14,FALSE)</f>
        <v>nvt</v>
      </c>
      <c r="S216" s="93"/>
      <c r="U216" s="375">
        <f t="shared" si="11"/>
        <v>0</v>
      </c>
    </row>
    <row r="217" spans="1:21" ht="14.1" customHeight="1">
      <c r="A217" s="81">
        <v>217</v>
      </c>
      <c r="B217" s="52" t="s">
        <v>210</v>
      </c>
      <c r="C217" s="52" t="s">
        <v>396</v>
      </c>
      <c r="D217" s="52"/>
      <c r="E217" s="52"/>
      <c r="F217" s="91" t="s">
        <v>292</v>
      </c>
      <c r="G217" s="364">
        <v>115</v>
      </c>
      <c r="H217" s="92" t="s">
        <v>262</v>
      </c>
      <c r="I217" s="52" t="s">
        <v>247</v>
      </c>
      <c r="J217" s="92" t="s">
        <v>399</v>
      </c>
      <c r="K217" s="373">
        <v>5.3</v>
      </c>
      <c r="L217" s="370">
        <f t="shared" si="9"/>
        <v>0</v>
      </c>
      <c r="M217" s="435" t="s">
        <v>258</v>
      </c>
      <c r="N217" s="435"/>
      <c r="O217" s="371">
        <f t="shared" si="10"/>
        <v>0</v>
      </c>
      <c r="P217" s="371">
        <f>IF(N217&gt;0,N217*K217/#REF!,0)</f>
        <v>0</v>
      </c>
      <c r="Q217" s="372" t="e">
        <f>IF(M217="nio",0,IF(M217&gt;0,VLOOKUP(I217,'3-Productie normen'!A:K,VLOOKUP(M217,'3-Productie normen'!$B$28:$C$36,2,FALSE),FALSE)))/VLOOKUP(B217,'2-Kosten per locatie'!$A$11:$C$41,3,FALSE)</f>
        <v>#DIV/0!</v>
      </c>
      <c r="R217" s="93" t="str">
        <f>VLOOKUP(I217,'3-Productie normen'!A:O,14,FALSE)</f>
        <v>nvt</v>
      </c>
      <c r="S217" s="93"/>
      <c r="U217" s="375">
        <f t="shared" si="11"/>
        <v>0</v>
      </c>
    </row>
    <row r="218" spans="1:21" ht="14.1" customHeight="1">
      <c r="A218" s="81">
        <v>218</v>
      </c>
      <c r="B218" s="52" t="s">
        <v>210</v>
      </c>
      <c r="C218" s="52" t="s">
        <v>396</v>
      </c>
      <c r="D218" s="52"/>
      <c r="E218" s="52"/>
      <c r="F218" s="91" t="s">
        <v>292</v>
      </c>
      <c r="G218" s="364">
        <v>116</v>
      </c>
      <c r="H218" s="97" t="s">
        <v>286</v>
      </c>
      <c r="I218" s="52" t="s">
        <v>247</v>
      </c>
      <c r="J218" s="92" t="s">
        <v>255</v>
      </c>
      <c r="K218" s="373">
        <v>43.75</v>
      </c>
      <c r="L218" s="370">
        <f t="shared" si="9"/>
        <v>0</v>
      </c>
      <c r="M218" s="435" t="s">
        <v>258</v>
      </c>
      <c r="N218" s="435"/>
      <c r="O218" s="371">
        <f t="shared" si="10"/>
        <v>0</v>
      </c>
      <c r="P218" s="371">
        <f>IF(N218&gt;0,N218*K218/#REF!,0)</f>
        <v>0</v>
      </c>
      <c r="Q218" s="372" t="e">
        <f>IF(M218="nio",0,IF(M218&gt;0,VLOOKUP(I218,'3-Productie normen'!A:K,VLOOKUP(M218,'3-Productie normen'!$B$28:$C$36,2,FALSE),FALSE)))/VLOOKUP(B218,'2-Kosten per locatie'!$A$11:$C$41,3,FALSE)</f>
        <v>#DIV/0!</v>
      </c>
      <c r="R218" s="93" t="str">
        <f>VLOOKUP(I218,'3-Productie normen'!A:O,14,FALSE)</f>
        <v>nvt</v>
      </c>
      <c r="S218" s="93"/>
      <c r="U218" s="375">
        <f t="shared" si="11"/>
        <v>0</v>
      </c>
    </row>
    <row r="219" spans="1:21" ht="14.1" customHeight="1">
      <c r="A219" s="81">
        <v>219</v>
      </c>
      <c r="B219" s="52" t="s">
        <v>210</v>
      </c>
      <c r="C219" s="52" t="s">
        <v>396</v>
      </c>
      <c r="D219" s="52"/>
      <c r="E219" s="52"/>
      <c r="F219" s="91" t="s">
        <v>292</v>
      </c>
      <c r="G219" s="364">
        <v>117</v>
      </c>
      <c r="H219" s="92" t="s">
        <v>262</v>
      </c>
      <c r="I219" s="52" t="s">
        <v>247</v>
      </c>
      <c r="J219" s="95" t="s">
        <v>399</v>
      </c>
      <c r="K219" s="373">
        <v>5.75</v>
      </c>
      <c r="L219" s="370">
        <f t="shared" si="9"/>
        <v>0</v>
      </c>
      <c r="M219" s="435" t="s">
        <v>258</v>
      </c>
      <c r="N219" s="435"/>
      <c r="O219" s="371">
        <f t="shared" si="10"/>
        <v>0</v>
      </c>
      <c r="P219" s="371">
        <f>IF(N219&gt;0,N219*K219/#REF!,0)</f>
        <v>0</v>
      </c>
      <c r="Q219" s="372" t="e">
        <f>IF(M219="nio",0,IF(M219&gt;0,VLOOKUP(I219,'3-Productie normen'!A:K,VLOOKUP(M219,'3-Productie normen'!$B$28:$C$36,2,FALSE),FALSE)))/VLOOKUP(B219,'2-Kosten per locatie'!$A$11:$C$41,3,FALSE)</f>
        <v>#DIV/0!</v>
      </c>
      <c r="R219" s="93" t="str">
        <f>VLOOKUP(I219,'3-Productie normen'!A:O,14,FALSE)</f>
        <v>nvt</v>
      </c>
      <c r="S219" s="93"/>
      <c r="U219" s="375">
        <f t="shared" si="11"/>
        <v>0</v>
      </c>
    </row>
    <row r="220" spans="1:21" ht="14.1" customHeight="1">
      <c r="A220" s="81">
        <v>220</v>
      </c>
      <c r="B220" s="52" t="s">
        <v>210</v>
      </c>
      <c r="C220" s="52" t="s">
        <v>396</v>
      </c>
      <c r="D220" s="52"/>
      <c r="E220" s="52"/>
      <c r="F220" s="91" t="s">
        <v>292</v>
      </c>
      <c r="G220" s="365">
        <v>118</v>
      </c>
      <c r="H220" s="94" t="s">
        <v>254</v>
      </c>
      <c r="I220" s="52" t="s">
        <v>247</v>
      </c>
      <c r="J220" s="92" t="s">
        <v>263</v>
      </c>
      <c r="K220" s="373">
        <v>36.1</v>
      </c>
      <c r="L220" s="370">
        <f t="shared" si="9"/>
        <v>0</v>
      </c>
      <c r="M220" s="435" t="s">
        <v>258</v>
      </c>
      <c r="N220" s="435"/>
      <c r="O220" s="371">
        <f t="shared" si="10"/>
        <v>0</v>
      </c>
      <c r="P220" s="371">
        <f>IF(N220&gt;0,N220*K220/#REF!,0)</f>
        <v>0</v>
      </c>
      <c r="Q220" s="372" t="e">
        <f>IF(M220="nio",0,IF(M220&gt;0,VLOOKUP(I220,'3-Productie normen'!A:K,VLOOKUP(M220,'3-Productie normen'!$B$28:$C$36,2,FALSE),FALSE)))/VLOOKUP(B220,'2-Kosten per locatie'!$A$11:$C$41,3,FALSE)</f>
        <v>#DIV/0!</v>
      </c>
      <c r="R220" s="93" t="str">
        <f>VLOOKUP(I220,'3-Productie normen'!A:O,14,FALSE)</f>
        <v>nvt</v>
      </c>
      <c r="S220" s="93"/>
      <c r="U220" s="375">
        <f t="shared" si="11"/>
        <v>0</v>
      </c>
    </row>
    <row r="221" spans="1:21" ht="14.1" customHeight="1">
      <c r="A221" s="81">
        <v>221</v>
      </c>
      <c r="B221" s="52" t="s">
        <v>210</v>
      </c>
      <c r="C221" s="52" t="s">
        <v>396</v>
      </c>
      <c r="D221" s="52"/>
      <c r="E221" s="52"/>
      <c r="F221" s="91" t="s">
        <v>292</v>
      </c>
      <c r="G221" s="364">
        <v>119</v>
      </c>
      <c r="H221" s="92" t="s">
        <v>286</v>
      </c>
      <c r="I221" s="52" t="s">
        <v>247</v>
      </c>
      <c r="J221" s="92" t="s">
        <v>255</v>
      </c>
      <c r="K221" s="373">
        <v>45.1</v>
      </c>
      <c r="L221" s="370">
        <f t="shared" si="9"/>
        <v>0</v>
      </c>
      <c r="M221" s="435" t="s">
        <v>258</v>
      </c>
      <c r="N221" s="435"/>
      <c r="O221" s="371">
        <f t="shared" si="10"/>
        <v>0</v>
      </c>
      <c r="P221" s="371">
        <f>IF(N221&gt;0,N221*K221/#REF!,0)</f>
        <v>0</v>
      </c>
      <c r="Q221" s="372" t="e">
        <f>IF(M221="nio",0,IF(M221&gt;0,VLOOKUP(I221,'3-Productie normen'!A:K,VLOOKUP(M221,'3-Productie normen'!$B$28:$C$36,2,FALSE),FALSE)))/VLOOKUP(B221,'2-Kosten per locatie'!$A$11:$C$41,3,FALSE)</f>
        <v>#DIV/0!</v>
      </c>
      <c r="R221" s="93" t="str">
        <f>VLOOKUP(I221,'3-Productie normen'!A:O,14,FALSE)</f>
        <v>nvt</v>
      </c>
      <c r="S221" s="93"/>
      <c r="U221" s="375">
        <f t="shared" si="11"/>
        <v>0</v>
      </c>
    </row>
    <row r="222" spans="1:21" ht="14.1" customHeight="1">
      <c r="A222" s="81">
        <v>222</v>
      </c>
      <c r="B222" s="52" t="s">
        <v>210</v>
      </c>
      <c r="C222" s="52" t="s">
        <v>396</v>
      </c>
      <c r="D222" s="52"/>
      <c r="E222" s="52"/>
      <c r="F222" s="91" t="s">
        <v>292</v>
      </c>
      <c r="G222" s="364">
        <v>120</v>
      </c>
      <c r="H222" s="92" t="s">
        <v>254</v>
      </c>
      <c r="I222" s="52" t="s">
        <v>247</v>
      </c>
      <c r="J222" s="92" t="s">
        <v>263</v>
      </c>
      <c r="K222" s="373">
        <v>90.2</v>
      </c>
      <c r="L222" s="370">
        <f t="shared" si="9"/>
        <v>0</v>
      </c>
      <c r="M222" s="435" t="s">
        <v>258</v>
      </c>
      <c r="N222" s="435"/>
      <c r="O222" s="371">
        <f t="shared" si="10"/>
        <v>0</v>
      </c>
      <c r="P222" s="371">
        <f>IF(N222&gt;0,N222*K222/#REF!,0)</f>
        <v>0</v>
      </c>
      <c r="Q222" s="372" t="e">
        <f>IF(M222="nio",0,IF(M222&gt;0,VLOOKUP(I222,'3-Productie normen'!A:K,VLOOKUP(M222,'3-Productie normen'!$B$28:$C$36,2,FALSE),FALSE)))/VLOOKUP(B222,'2-Kosten per locatie'!$A$11:$C$41,3,FALSE)</f>
        <v>#DIV/0!</v>
      </c>
      <c r="R222" s="93" t="str">
        <f>VLOOKUP(I222,'3-Productie normen'!A:O,14,FALSE)</f>
        <v>nvt</v>
      </c>
      <c r="S222" s="93"/>
      <c r="U222" s="375">
        <f t="shared" si="11"/>
        <v>0</v>
      </c>
    </row>
    <row r="223" spans="1:21" ht="14.1" customHeight="1">
      <c r="A223" s="81">
        <v>223</v>
      </c>
      <c r="B223" s="52" t="s">
        <v>210</v>
      </c>
      <c r="C223" s="52" t="s">
        <v>396</v>
      </c>
      <c r="D223" s="52"/>
      <c r="E223" s="52"/>
      <c r="F223" s="91" t="s">
        <v>292</v>
      </c>
      <c r="G223" s="364">
        <v>121</v>
      </c>
      <c r="H223" s="92" t="s">
        <v>262</v>
      </c>
      <c r="I223" s="52" t="s">
        <v>247</v>
      </c>
      <c r="J223" s="92" t="s">
        <v>399</v>
      </c>
      <c r="K223" s="373">
        <v>12.85</v>
      </c>
      <c r="L223" s="370">
        <f t="shared" si="9"/>
        <v>0</v>
      </c>
      <c r="M223" s="435" t="s">
        <v>258</v>
      </c>
      <c r="N223" s="435"/>
      <c r="O223" s="371">
        <f t="shared" si="10"/>
        <v>0</v>
      </c>
      <c r="P223" s="371">
        <f>IF(N223&gt;0,N223*K223/#REF!,0)</f>
        <v>0</v>
      </c>
      <c r="Q223" s="372" t="e">
        <f>IF(M223="nio",0,IF(M223&gt;0,VLOOKUP(I223,'3-Productie normen'!A:K,VLOOKUP(M223,'3-Productie normen'!$B$28:$C$36,2,FALSE),FALSE)))/VLOOKUP(B223,'2-Kosten per locatie'!$A$11:$C$41,3,FALSE)</f>
        <v>#DIV/0!</v>
      </c>
      <c r="R223" s="93" t="str">
        <f>VLOOKUP(I223,'3-Productie normen'!A:O,14,FALSE)</f>
        <v>nvt</v>
      </c>
      <c r="S223" s="93"/>
      <c r="U223" s="375">
        <f t="shared" si="11"/>
        <v>0</v>
      </c>
    </row>
    <row r="224" spans="1:21" ht="14.1" customHeight="1">
      <c r="A224" s="81">
        <v>224</v>
      </c>
      <c r="B224" s="52" t="s">
        <v>210</v>
      </c>
      <c r="C224" s="52" t="s">
        <v>396</v>
      </c>
      <c r="D224" s="52"/>
      <c r="E224" s="52"/>
      <c r="F224" s="91" t="s">
        <v>292</v>
      </c>
      <c r="G224" s="364">
        <v>122</v>
      </c>
      <c r="H224" s="92" t="s">
        <v>411</v>
      </c>
      <c r="I224" s="52" t="s">
        <v>247</v>
      </c>
      <c r="J224" s="92" t="s">
        <v>255</v>
      </c>
      <c r="K224" s="373">
        <v>4.8499999999999996</v>
      </c>
      <c r="L224" s="370">
        <f t="shared" si="9"/>
        <v>0</v>
      </c>
      <c r="M224" s="435" t="s">
        <v>258</v>
      </c>
      <c r="N224" s="435"/>
      <c r="O224" s="371">
        <f t="shared" si="10"/>
        <v>0</v>
      </c>
      <c r="P224" s="371">
        <f>IF(N224&gt;0,N224*K224/#REF!,0)</f>
        <v>0</v>
      </c>
      <c r="Q224" s="372" t="e">
        <f>IF(M224="nio",0,IF(M224&gt;0,VLOOKUP(I224,'3-Productie normen'!A:K,VLOOKUP(M224,'3-Productie normen'!$B$28:$C$36,2,FALSE),FALSE)))/VLOOKUP(B224,'2-Kosten per locatie'!$A$11:$C$41,3,FALSE)</f>
        <v>#DIV/0!</v>
      </c>
      <c r="R224" s="93" t="str">
        <f>VLOOKUP(I224,'3-Productie normen'!A:O,14,FALSE)</f>
        <v>nvt</v>
      </c>
      <c r="S224" s="93"/>
      <c r="U224" s="375">
        <f t="shared" si="11"/>
        <v>0</v>
      </c>
    </row>
    <row r="225" spans="1:21" ht="14.1" customHeight="1">
      <c r="A225" s="81">
        <v>225</v>
      </c>
      <c r="B225" s="52" t="s">
        <v>210</v>
      </c>
      <c r="C225" s="52" t="s">
        <v>396</v>
      </c>
      <c r="D225" s="52"/>
      <c r="E225" s="52"/>
      <c r="F225" s="91" t="s">
        <v>292</v>
      </c>
      <c r="G225" s="364">
        <v>123</v>
      </c>
      <c r="H225" s="92" t="s">
        <v>411</v>
      </c>
      <c r="I225" s="52" t="s">
        <v>247</v>
      </c>
      <c r="J225" s="92" t="s">
        <v>255</v>
      </c>
      <c r="K225" s="373">
        <v>5.35</v>
      </c>
      <c r="L225" s="370">
        <f t="shared" si="9"/>
        <v>0</v>
      </c>
      <c r="M225" s="435" t="s">
        <v>258</v>
      </c>
      <c r="N225" s="435"/>
      <c r="O225" s="371">
        <f t="shared" si="10"/>
        <v>0</v>
      </c>
      <c r="P225" s="371">
        <f>IF(N225&gt;0,N225*K225/#REF!,0)</f>
        <v>0</v>
      </c>
      <c r="Q225" s="372" t="e">
        <f>IF(M225="nio",0,IF(M225&gt;0,VLOOKUP(I225,'3-Productie normen'!A:K,VLOOKUP(M225,'3-Productie normen'!$B$28:$C$36,2,FALSE),FALSE)))/VLOOKUP(B225,'2-Kosten per locatie'!$A$11:$C$41,3,FALSE)</f>
        <v>#DIV/0!</v>
      </c>
      <c r="R225" s="93" t="str">
        <f>VLOOKUP(I225,'3-Productie normen'!A:O,14,FALSE)</f>
        <v>nvt</v>
      </c>
      <c r="S225" s="93"/>
      <c r="U225" s="375">
        <f t="shared" si="11"/>
        <v>0</v>
      </c>
    </row>
    <row r="226" spans="1:21" ht="14.1" customHeight="1">
      <c r="A226" s="81">
        <v>226</v>
      </c>
      <c r="B226" s="52" t="s">
        <v>210</v>
      </c>
      <c r="C226" s="52" t="s">
        <v>396</v>
      </c>
      <c r="D226" s="52"/>
      <c r="E226" s="52"/>
      <c r="F226" s="91" t="s">
        <v>292</v>
      </c>
      <c r="G226" s="364">
        <v>124</v>
      </c>
      <c r="H226" s="92" t="s">
        <v>411</v>
      </c>
      <c r="I226" s="52" t="s">
        <v>247</v>
      </c>
      <c r="J226" s="92" t="s">
        <v>255</v>
      </c>
      <c r="K226" s="373">
        <v>6</v>
      </c>
      <c r="L226" s="370">
        <f t="shared" si="9"/>
        <v>0</v>
      </c>
      <c r="M226" s="435" t="s">
        <v>258</v>
      </c>
      <c r="N226" s="435"/>
      <c r="O226" s="371">
        <f t="shared" si="10"/>
        <v>0</v>
      </c>
      <c r="P226" s="371">
        <f>IF(N226&gt;0,N226*K226/#REF!,0)</f>
        <v>0</v>
      </c>
      <c r="Q226" s="372" t="e">
        <f>IF(M226="nio",0,IF(M226&gt;0,VLOOKUP(I226,'3-Productie normen'!A:K,VLOOKUP(M226,'3-Productie normen'!$B$28:$C$36,2,FALSE),FALSE)))/VLOOKUP(B226,'2-Kosten per locatie'!$A$11:$C$41,3,FALSE)</f>
        <v>#DIV/0!</v>
      </c>
      <c r="R226" s="93" t="str">
        <f>VLOOKUP(I226,'3-Productie normen'!A:O,14,FALSE)</f>
        <v>nvt</v>
      </c>
      <c r="S226" s="93"/>
      <c r="U226" s="375">
        <f t="shared" si="11"/>
        <v>0</v>
      </c>
    </row>
    <row r="227" spans="1:21" ht="14.1" customHeight="1">
      <c r="A227" s="81">
        <v>227</v>
      </c>
      <c r="B227" s="52" t="s">
        <v>210</v>
      </c>
      <c r="C227" s="52" t="s">
        <v>396</v>
      </c>
      <c r="D227" s="52"/>
      <c r="E227" s="52"/>
      <c r="F227" s="91" t="s">
        <v>292</v>
      </c>
      <c r="G227" s="364">
        <v>125</v>
      </c>
      <c r="H227" s="92" t="s">
        <v>285</v>
      </c>
      <c r="I227" s="52" t="s">
        <v>247</v>
      </c>
      <c r="J227" s="92" t="s">
        <v>263</v>
      </c>
      <c r="K227" s="373">
        <v>10.7</v>
      </c>
      <c r="L227" s="370">
        <f t="shared" si="9"/>
        <v>0</v>
      </c>
      <c r="M227" s="435" t="s">
        <v>258</v>
      </c>
      <c r="N227" s="435"/>
      <c r="O227" s="371">
        <f t="shared" si="10"/>
        <v>0</v>
      </c>
      <c r="P227" s="371">
        <f>IF(N227&gt;0,N227*K227/#REF!,0)</f>
        <v>0</v>
      </c>
      <c r="Q227" s="372" t="e">
        <f>IF(M227="nio",0,IF(M227&gt;0,VLOOKUP(I227,'3-Productie normen'!A:K,VLOOKUP(M227,'3-Productie normen'!$B$28:$C$36,2,FALSE),FALSE)))/VLOOKUP(B227,'2-Kosten per locatie'!$A$11:$C$41,3,FALSE)</f>
        <v>#DIV/0!</v>
      </c>
      <c r="R227" s="93" t="str">
        <f>VLOOKUP(I227,'3-Productie normen'!A:O,14,FALSE)</f>
        <v>nvt</v>
      </c>
      <c r="S227" s="93"/>
      <c r="U227" s="375">
        <f t="shared" si="11"/>
        <v>0</v>
      </c>
    </row>
    <row r="228" spans="1:21" ht="14.1" customHeight="1">
      <c r="A228" s="81">
        <v>228</v>
      </c>
      <c r="B228" s="52" t="s">
        <v>210</v>
      </c>
      <c r="C228" s="52" t="s">
        <v>396</v>
      </c>
      <c r="D228" s="52"/>
      <c r="E228" s="52"/>
      <c r="F228" s="91" t="s">
        <v>292</v>
      </c>
      <c r="G228" s="364">
        <v>126</v>
      </c>
      <c r="H228" s="92" t="s">
        <v>412</v>
      </c>
      <c r="I228" s="52" t="s">
        <v>247</v>
      </c>
      <c r="J228" s="92" t="s">
        <v>263</v>
      </c>
      <c r="K228" s="373">
        <v>16.149999999999999</v>
      </c>
      <c r="L228" s="370">
        <f t="shared" si="9"/>
        <v>0</v>
      </c>
      <c r="M228" s="435" t="s">
        <v>258</v>
      </c>
      <c r="N228" s="435"/>
      <c r="O228" s="371">
        <f t="shared" si="10"/>
        <v>0</v>
      </c>
      <c r="P228" s="371">
        <f>IF(N228&gt;0,N228*K228/#REF!,0)</f>
        <v>0</v>
      </c>
      <c r="Q228" s="372" t="e">
        <f>IF(M228="nio",0,IF(M228&gt;0,VLOOKUP(I228,'3-Productie normen'!A:K,VLOOKUP(M228,'3-Productie normen'!$B$28:$C$36,2,FALSE),FALSE)))/VLOOKUP(B228,'2-Kosten per locatie'!$A$11:$C$41,3,FALSE)</f>
        <v>#DIV/0!</v>
      </c>
      <c r="R228" s="93" t="str">
        <f>VLOOKUP(I228,'3-Productie normen'!A:O,14,FALSE)</f>
        <v>nvt</v>
      </c>
      <c r="S228" s="93"/>
      <c r="U228" s="375">
        <f t="shared" si="11"/>
        <v>0</v>
      </c>
    </row>
    <row r="229" spans="1:21" ht="14.1" customHeight="1">
      <c r="A229" s="81">
        <v>229</v>
      </c>
      <c r="B229" s="52" t="s">
        <v>210</v>
      </c>
      <c r="C229" s="52" t="s">
        <v>396</v>
      </c>
      <c r="D229" s="52"/>
      <c r="E229" s="52"/>
      <c r="F229" s="91" t="s">
        <v>292</v>
      </c>
      <c r="G229" s="364">
        <v>127</v>
      </c>
      <c r="H229" s="92" t="s">
        <v>285</v>
      </c>
      <c r="I229" s="52" t="s">
        <v>247</v>
      </c>
      <c r="J229" s="92" t="s">
        <v>263</v>
      </c>
      <c r="K229" s="373">
        <v>5.05</v>
      </c>
      <c r="L229" s="370">
        <f t="shared" si="9"/>
        <v>0</v>
      </c>
      <c r="M229" s="435" t="s">
        <v>258</v>
      </c>
      <c r="N229" s="435"/>
      <c r="O229" s="371">
        <f t="shared" si="10"/>
        <v>0</v>
      </c>
      <c r="P229" s="371">
        <f>IF(N229&gt;0,N229*K229/#REF!,0)</f>
        <v>0</v>
      </c>
      <c r="Q229" s="372" t="e">
        <f>IF(M229="nio",0,IF(M229&gt;0,VLOOKUP(I229,'3-Productie normen'!A:K,VLOOKUP(M229,'3-Productie normen'!$B$28:$C$36,2,FALSE),FALSE)))/VLOOKUP(B229,'2-Kosten per locatie'!$A$11:$C$41,3,FALSE)</f>
        <v>#DIV/0!</v>
      </c>
      <c r="R229" s="93" t="str">
        <f>VLOOKUP(I229,'3-Productie normen'!A:O,14,FALSE)</f>
        <v>nvt</v>
      </c>
      <c r="S229" s="93"/>
      <c r="U229" s="375">
        <f t="shared" si="11"/>
        <v>0</v>
      </c>
    </row>
    <row r="230" spans="1:21" ht="14.1" customHeight="1">
      <c r="A230" s="81">
        <v>230</v>
      </c>
      <c r="B230" s="52" t="s">
        <v>210</v>
      </c>
      <c r="C230" s="52" t="s">
        <v>396</v>
      </c>
      <c r="D230" s="52"/>
      <c r="E230" s="52"/>
      <c r="F230" s="91" t="s">
        <v>292</v>
      </c>
      <c r="G230" s="364">
        <v>128</v>
      </c>
      <c r="H230" s="92" t="s">
        <v>262</v>
      </c>
      <c r="I230" s="52" t="s">
        <v>247</v>
      </c>
      <c r="J230" s="92" t="s">
        <v>399</v>
      </c>
      <c r="K230" s="373">
        <v>3</v>
      </c>
      <c r="L230" s="370">
        <f t="shared" si="9"/>
        <v>0</v>
      </c>
      <c r="M230" s="435" t="s">
        <v>258</v>
      </c>
      <c r="N230" s="435"/>
      <c r="O230" s="371">
        <f t="shared" si="10"/>
        <v>0</v>
      </c>
      <c r="P230" s="371">
        <f>IF(N230&gt;0,N230*K230/#REF!,0)</f>
        <v>0</v>
      </c>
      <c r="Q230" s="372" t="e">
        <f>IF(M230="nio",0,IF(M230&gt;0,VLOOKUP(I230,'3-Productie normen'!A:K,VLOOKUP(M230,'3-Productie normen'!$B$28:$C$36,2,FALSE),FALSE)))/VLOOKUP(B230,'2-Kosten per locatie'!$A$11:$C$41,3,FALSE)</f>
        <v>#DIV/0!</v>
      </c>
      <c r="R230" s="93" t="str">
        <f>VLOOKUP(I230,'3-Productie normen'!A:O,14,FALSE)</f>
        <v>nvt</v>
      </c>
      <c r="S230" s="93"/>
      <c r="U230" s="375">
        <f t="shared" si="11"/>
        <v>0</v>
      </c>
    </row>
    <row r="231" spans="1:21" ht="14.1" customHeight="1">
      <c r="A231" s="81">
        <v>231</v>
      </c>
      <c r="B231" s="52" t="s">
        <v>210</v>
      </c>
      <c r="C231" s="52" t="s">
        <v>396</v>
      </c>
      <c r="D231" s="52"/>
      <c r="E231" s="52"/>
      <c r="F231" s="91" t="s">
        <v>292</v>
      </c>
      <c r="G231" s="364">
        <v>129</v>
      </c>
      <c r="H231" s="92" t="s">
        <v>413</v>
      </c>
      <c r="I231" s="52" t="s">
        <v>247</v>
      </c>
      <c r="J231" s="92" t="s">
        <v>255</v>
      </c>
      <c r="K231" s="373">
        <v>43.8</v>
      </c>
      <c r="L231" s="370">
        <f t="shared" si="9"/>
        <v>0</v>
      </c>
      <c r="M231" s="435" t="s">
        <v>258</v>
      </c>
      <c r="N231" s="435"/>
      <c r="O231" s="371">
        <f t="shared" si="10"/>
        <v>0</v>
      </c>
      <c r="P231" s="371">
        <f>IF(N231&gt;0,N231*K231/#REF!,0)</f>
        <v>0</v>
      </c>
      <c r="Q231" s="372" t="e">
        <f>IF(M231="nio",0,IF(M231&gt;0,VLOOKUP(I231,'3-Productie normen'!A:K,VLOOKUP(M231,'3-Productie normen'!$B$28:$C$36,2,FALSE),FALSE)))/VLOOKUP(B231,'2-Kosten per locatie'!$A$11:$C$41,3,FALSE)</f>
        <v>#DIV/0!</v>
      </c>
      <c r="R231" s="93" t="str">
        <f>VLOOKUP(I231,'3-Productie normen'!A:O,14,FALSE)</f>
        <v>nvt</v>
      </c>
      <c r="S231" s="93"/>
      <c r="U231" s="375">
        <f t="shared" si="11"/>
        <v>0</v>
      </c>
    </row>
    <row r="232" spans="1:21" ht="14.1" customHeight="1">
      <c r="A232" s="81">
        <v>232</v>
      </c>
      <c r="B232" s="52" t="s">
        <v>210</v>
      </c>
      <c r="C232" s="52" t="s">
        <v>396</v>
      </c>
      <c r="D232" s="52"/>
      <c r="E232" s="52"/>
      <c r="F232" s="91" t="s">
        <v>292</v>
      </c>
      <c r="G232" s="364">
        <v>130</v>
      </c>
      <c r="H232" s="52" t="s">
        <v>414</v>
      </c>
      <c r="I232" s="52" t="s">
        <v>247</v>
      </c>
      <c r="J232" s="92" t="s">
        <v>255</v>
      </c>
      <c r="K232" s="373">
        <v>19</v>
      </c>
      <c r="L232" s="370">
        <f t="shared" si="9"/>
        <v>0</v>
      </c>
      <c r="M232" s="435" t="s">
        <v>258</v>
      </c>
      <c r="N232" s="435"/>
      <c r="O232" s="371">
        <f t="shared" si="10"/>
        <v>0</v>
      </c>
      <c r="P232" s="371">
        <f>IF(N232&gt;0,N232*K232/#REF!,0)</f>
        <v>0</v>
      </c>
      <c r="Q232" s="372" t="e">
        <f>IF(M232="nio",0,IF(M232&gt;0,VLOOKUP(I232,'3-Productie normen'!A:K,VLOOKUP(M232,'3-Productie normen'!$B$28:$C$36,2,FALSE),FALSE)))/VLOOKUP(B232,'2-Kosten per locatie'!$A$11:$C$41,3,FALSE)</f>
        <v>#DIV/0!</v>
      </c>
      <c r="R232" s="93" t="str">
        <f>VLOOKUP(I232,'3-Productie normen'!A:O,14,FALSE)</f>
        <v>nvt</v>
      </c>
      <c r="S232" s="93"/>
      <c r="U232" s="375">
        <f t="shared" si="11"/>
        <v>0</v>
      </c>
    </row>
    <row r="233" spans="1:21" ht="14.1" customHeight="1">
      <c r="A233" s="81">
        <v>233</v>
      </c>
      <c r="B233" s="52" t="s">
        <v>210</v>
      </c>
      <c r="C233" s="52" t="s">
        <v>396</v>
      </c>
      <c r="D233" s="52"/>
      <c r="E233" s="52"/>
      <c r="F233" s="91" t="s">
        <v>292</v>
      </c>
      <c r="G233" s="364">
        <v>131</v>
      </c>
      <c r="H233" s="52" t="s">
        <v>415</v>
      </c>
      <c r="I233" s="52" t="s">
        <v>247</v>
      </c>
      <c r="J233" s="92" t="s">
        <v>255</v>
      </c>
      <c r="K233" s="373">
        <v>0.5</v>
      </c>
      <c r="L233" s="370">
        <f t="shared" si="9"/>
        <v>0</v>
      </c>
      <c r="M233" s="435" t="s">
        <v>258</v>
      </c>
      <c r="N233" s="435"/>
      <c r="O233" s="371">
        <f t="shared" si="10"/>
        <v>0</v>
      </c>
      <c r="P233" s="371">
        <f>IF(N233&gt;0,N233*K233/#REF!,0)</f>
        <v>0</v>
      </c>
      <c r="Q233" s="372" t="e">
        <f>IF(M233="nio",0,IF(M233&gt;0,VLOOKUP(I233,'3-Productie normen'!A:K,VLOOKUP(M233,'3-Productie normen'!$B$28:$C$36,2,FALSE),FALSE)))/VLOOKUP(B233,'2-Kosten per locatie'!$A$11:$C$41,3,FALSE)</f>
        <v>#DIV/0!</v>
      </c>
      <c r="R233" s="93" t="str">
        <f>VLOOKUP(I233,'3-Productie normen'!A:O,14,FALSE)</f>
        <v>nvt</v>
      </c>
      <c r="S233" s="93"/>
      <c r="U233" s="375">
        <f t="shared" si="11"/>
        <v>0</v>
      </c>
    </row>
    <row r="234" spans="1:21" ht="14.1" customHeight="1">
      <c r="A234" s="81">
        <v>234</v>
      </c>
      <c r="B234" s="52" t="s">
        <v>210</v>
      </c>
      <c r="C234" s="52" t="s">
        <v>396</v>
      </c>
      <c r="D234" s="52"/>
      <c r="E234" s="52"/>
      <c r="F234" s="91" t="s">
        <v>292</v>
      </c>
      <c r="G234" s="364">
        <v>132</v>
      </c>
      <c r="H234" s="52" t="s">
        <v>416</v>
      </c>
      <c r="I234" s="52" t="s">
        <v>247</v>
      </c>
      <c r="J234" s="92" t="s">
        <v>263</v>
      </c>
      <c r="K234" s="373">
        <v>25.55</v>
      </c>
      <c r="L234" s="370">
        <f t="shared" si="9"/>
        <v>0</v>
      </c>
      <c r="M234" s="435" t="s">
        <v>258</v>
      </c>
      <c r="N234" s="435"/>
      <c r="O234" s="371">
        <f t="shared" si="10"/>
        <v>0</v>
      </c>
      <c r="P234" s="371">
        <f>IF(N234&gt;0,N234*K234/#REF!,0)</f>
        <v>0</v>
      </c>
      <c r="Q234" s="372" t="e">
        <f>IF(M234="nio",0,IF(M234&gt;0,VLOOKUP(I234,'3-Productie normen'!A:K,VLOOKUP(M234,'3-Productie normen'!$B$28:$C$36,2,FALSE),FALSE)))/VLOOKUP(B234,'2-Kosten per locatie'!$A$11:$C$41,3,FALSE)</f>
        <v>#DIV/0!</v>
      </c>
      <c r="R234" s="93" t="str">
        <f>VLOOKUP(I234,'3-Productie normen'!A:O,14,FALSE)</f>
        <v>nvt</v>
      </c>
      <c r="S234" s="93"/>
      <c r="U234" s="375">
        <f t="shared" si="11"/>
        <v>0</v>
      </c>
    </row>
    <row r="235" spans="1:21" ht="14.1" customHeight="1">
      <c r="A235" s="81">
        <v>235</v>
      </c>
      <c r="B235" s="52" t="s">
        <v>210</v>
      </c>
      <c r="C235" s="52" t="s">
        <v>396</v>
      </c>
      <c r="D235" s="52"/>
      <c r="E235" s="52"/>
      <c r="F235" s="91" t="s">
        <v>295</v>
      </c>
      <c r="G235" s="364">
        <v>201</v>
      </c>
      <c r="H235" s="92" t="s">
        <v>285</v>
      </c>
      <c r="I235" s="52" t="s">
        <v>247</v>
      </c>
      <c r="J235" s="92" t="s">
        <v>263</v>
      </c>
      <c r="K235" s="373">
        <v>2.35</v>
      </c>
      <c r="L235" s="370">
        <f t="shared" si="9"/>
        <v>0</v>
      </c>
      <c r="M235" s="435" t="s">
        <v>258</v>
      </c>
      <c r="N235" s="435"/>
      <c r="O235" s="371">
        <f t="shared" si="10"/>
        <v>0</v>
      </c>
      <c r="P235" s="371">
        <f>IF(N235&gt;0,N235*K235/#REF!,0)</f>
        <v>0</v>
      </c>
      <c r="Q235" s="372" t="e">
        <f>IF(M235="nio",0,IF(M235&gt;0,VLOOKUP(I235,'3-Productie normen'!A:K,VLOOKUP(M235,'3-Productie normen'!$B$28:$C$36,2,FALSE),FALSE)))/VLOOKUP(B235,'2-Kosten per locatie'!$A$11:$C$41,3,FALSE)</f>
        <v>#DIV/0!</v>
      </c>
      <c r="R235" s="93" t="str">
        <f>VLOOKUP(I235,'3-Productie normen'!A:O,14,FALSE)</f>
        <v>nvt</v>
      </c>
      <c r="S235" s="93"/>
      <c r="U235" s="375">
        <f t="shared" si="11"/>
        <v>0</v>
      </c>
    </row>
    <row r="236" spans="1:21" ht="14.1" customHeight="1">
      <c r="A236" s="81">
        <v>236</v>
      </c>
      <c r="B236" s="52" t="s">
        <v>210</v>
      </c>
      <c r="C236" s="52" t="s">
        <v>396</v>
      </c>
      <c r="D236" s="52"/>
      <c r="E236" s="52"/>
      <c r="F236" s="91" t="s">
        <v>295</v>
      </c>
      <c r="G236" s="364">
        <v>202</v>
      </c>
      <c r="H236" s="92" t="s">
        <v>254</v>
      </c>
      <c r="I236" s="52" t="s">
        <v>247</v>
      </c>
      <c r="J236" s="92" t="s">
        <v>263</v>
      </c>
      <c r="K236" s="373">
        <v>14.55</v>
      </c>
      <c r="L236" s="370">
        <f t="shared" si="9"/>
        <v>0</v>
      </c>
      <c r="M236" s="435" t="s">
        <v>258</v>
      </c>
      <c r="N236" s="435"/>
      <c r="O236" s="371">
        <f t="shared" si="10"/>
        <v>0</v>
      </c>
      <c r="P236" s="371">
        <f>IF(N236&gt;0,N236*K236/#REF!,0)</f>
        <v>0</v>
      </c>
      <c r="Q236" s="372" t="e">
        <f>IF(M236="nio",0,IF(M236&gt;0,VLOOKUP(I236,'3-Productie normen'!A:K,VLOOKUP(M236,'3-Productie normen'!$B$28:$C$36,2,FALSE),FALSE)))/VLOOKUP(B236,'2-Kosten per locatie'!$A$11:$C$41,3,FALSE)</f>
        <v>#DIV/0!</v>
      </c>
      <c r="R236" s="93" t="str">
        <f>VLOOKUP(I236,'3-Productie normen'!A:O,14,FALSE)</f>
        <v>nvt</v>
      </c>
      <c r="S236" s="93"/>
      <c r="U236" s="375">
        <f t="shared" si="11"/>
        <v>0</v>
      </c>
    </row>
    <row r="237" spans="1:21" ht="14.1" customHeight="1">
      <c r="A237" s="81">
        <v>237</v>
      </c>
      <c r="B237" s="52" t="s">
        <v>210</v>
      </c>
      <c r="C237" s="52" t="s">
        <v>396</v>
      </c>
      <c r="D237" s="52"/>
      <c r="E237" s="52"/>
      <c r="F237" s="91" t="s">
        <v>295</v>
      </c>
      <c r="G237" s="364">
        <v>203</v>
      </c>
      <c r="H237" s="92" t="s">
        <v>417</v>
      </c>
      <c r="I237" s="52" t="s">
        <v>247</v>
      </c>
      <c r="J237" s="92" t="s">
        <v>255</v>
      </c>
      <c r="K237" s="373">
        <v>68.150000000000006</v>
      </c>
      <c r="L237" s="370">
        <f t="shared" si="9"/>
        <v>0</v>
      </c>
      <c r="M237" s="435" t="s">
        <v>258</v>
      </c>
      <c r="N237" s="435"/>
      <c r="O237" s="371">
        <f t="shared" si="10"/>
        <v>0</v>
      </c>
      <c r="P237" s="371">
        <f>IF(N237&gt;0,N237*K237/#REF!,0)</f>
        <v>0</v>
      </c>
      <c r="Q237" s="372" t="e">
        <f>IF(M237="nio",0,IF(M237&gt;0,VLOOKUP(I237,'3-Productie normen'!A:K,VLOOKUP(M237,'3-Productie normen'!$B$28:$C$36,2,FALSE),FALSE)))/VLOOKUP(B237,'2-Kosten per locatie'!$A$11:$C$41,3,FALSE)</f>
        <v>#DIV/0!</v>
      </c>
      <c r="R237" s="93" t="str">
        <f>VLOOKUP(I237,'3-Productie normen'!A:O,14,FALSE)</f>
        <v>nvt</v>
      </c>
      <c r="S237" s="93"/>
      <c r="U237" s="375">
        <f t="shared" si="11"/>
        <v>0</v>
      </c>
    </row>
    <row r="238" spans="1:21" ht="14.1" customHeight="1">
      <c r="A238" s="81">
        <v>238</v>
      </c>
      <c r="B238" s="52" t="s">
        <v>210</v>
      </c>
      <c r="C238" s="52" t="s">
        <v>396</v>
      </c>
      <c r="D238" s="52"/>
      <c r="E238" s="52"/>
      <c r="F238" s="91" t="s">
        <v>295</v>
      </c>
      <c r="G238" s="364">
        <v>204</v>
      </c>
      <c r="H238" s="92" t="s">
        <v>270</v>
      </c>
      <c r="I238" s="52" t="s">
        <v>247</v>
      </c>
      <c r="J238" s="92" t="s">
        <v>255</v>
      </c>
      <c r="K238" s="373">
        <v>13.9</v>
      </c>
      <c r="L238" s="370">
        <f t="shared" si="9"/>
        <v>0</v>
      </c>
      <c r="M238" s="435" t="s">
        <v>258</v>
      </c>
      <c r="N238" s="435"/>
      <c r="O238" s="371">
        <f t="shared" si="10"/>
        <v>0</v>
      </c>
      <c r="P238" s="371">
        <f>IF(N238&gt;0,N238*K238/#REF!,0)</f>
        <v>0</v>
      </c>
      <c r="Q238" s="372" t="e">
        <f>IF(M238="nio",0,IF(M238&gt;0,VLOOKUP(I238,'3-Productie normen'!A:K,VLOOKUP(M238,'3-Productie normen'!$B$28:$C$36,2,FALSE),FALSE)))/VLOOKUP(B238,'2-Kosten per locatie'!$A$11:$C$41,3,FALSE)</f>
        <v>#DIV/0!</v>
      </c>
      <c r="R238" s="93" t="str">
        <f>VLOOKUP(I238,'3-Productie normen'!A:O,14,FALSE)</f>
        <v>nvt</v>
      </c>
      <c r="S238" s="93"/>
      <c r="U238" s="375">
        <f t="shared" si="11"/>
        <v>0</v>
      </c>
    </row>
    <row r="239" spans="1:21" ht="14.1" customHeight="1">
      <c r="A239" s="81">
        <v>239</v>
      </c>
      <c r="B239" s="52" t="s">
        <v>210</v>
      </c>
      <c r="C239" s="52" t="s">
        <v>396</v>
      </c>
      <c r="D239" s="52"/>
      <c r="E239" s="52"/>
      <c r="F239" s="91" t="s">
        <v>295</v>
      </c>
      <c r="G239" s="366">
        <v>205</v>
      </c>
      <c r="H239" s="98" t="s">
        <v>288</v>
      </c>
      <c r="I239" s="52" t="s">
        <v>247</v>
      </c>
      <c r="J239" s="99" t="s">
        <v>255</v>
      </c>
      <c r="K239" s="358">
        <v>1.75</v>
      </c>
      <c r="L239" s="370">
        <f t="shared" si="9"/>
        <v>0</v>
      </c>
      <c r="M239" s="435" t="s">
        <v>258</v>
      </c>
      <c r="N239" s="435"/>
      <c r="O239" s="371">
        <f t="shared" si="10"/>
        <v>0</v>
      </c>
      <c r="P239" s="371">
        <f>IF(N239&gt;0,N239*K239/#REF!,0)</f>
        <v>0</v>
      </c>
      <c r="Q239" s="372" t="e">
        <f>IF(M239="nio",0,IF(M239&gt;0,VLOOKUP(I239,'3-Productie normen'!A:K,VLOOKUP(M239,'3-Productie normen'!$B$28:$C$36,2,FALSE),FALSE)))/VLOOKUP(B239,'2-Kosten per locatie'!$A$11:$C$41,3,FALSE)</f>
        <v>#DIV/0!</v>
      </c>
      <c r="R239" s="93" t="str">
        <f>VLOOKUP(I239,'3-Productie normen'!A:O,14,FALSE)</f>
        <v>nvt</v>
      </c>
      <c r="S239" s="93"/>
      <c r="U239" s="375">
        <f t="shared" si="11"/>
        <v>0</v>
      </c>
    </row>
    <row r="240" spans="1:21" ht="14.1" customHeight="1">
      <c r="A240" s="81">
        <v>240</v>
      </c>
      <c r="B240" s="52" t="s">
        <v>210</v>
      </c>
      <c r="C240" s="52" t="s">
        <v>396</v>
      </c>
      <c r="D240" s="52"/>
      <c r="E240" s="52"/>
      <c r="F240" s="91" t="s">
        <v>295</v>
      </c>
      <c r="G240" s="366">
        <v>206</v>
      </c>
      <c r="H240" s="98" t="s">
        <v>270</v>
      </c>
      <c r="I240" s="52" t="s">
        <v>247</v>
      </c>
      <c r="J240" s="99" t="s">
        <v>255</v>
      </c>
      <c r="K240" s="358">
        <v>4.3</v>
      </c>
      <c r="L240" s="370">
        <f t="shared" si="9"/>
        <v>0</v>
      </c>
      <c r="M240" s="435" t="s">
        <v>258</v>
      </c>
      <c r="N240" s="435"/>
      <c r="O240" s="371">
        <f t="shared" si="10"/>
        <v>0</v>
      </c>
      <c r="P240" s="371">
        <f>IF(N240&gt;0,N240*K240/#REF!,0)</f>
        <v>0</v>
      </c>
      <c r="Q240" s="372" t="e">
        <f>IF(M240="nio",0,IF(M240&gt;0,VLOOKUP(I240,'3-Productie normen'!A:K,VLOOKUP(M240,'3-Productie normen'!$B$28:$C$36,2,FALSE),FALSE)))/VLOOKUP(B240,'2-Kosten per locatie'!$A$11:$C$41,3,FALSE)</f>
        <v>#DIV/0!</v>
      </c>
      <c r="R240" s="93" t="str">
        <f>VLOOKUP(I240,'3-Productie normen'!A:O,14,FALSE)</f>
        <v>nvt</v>
      </c>
      <c r="S240" s="93"/>
      <c r="U240" s="375">
        <f t="shared" si="11"/>
        <v>0</v>
      </c>
    </row>
    <row r="241" spans="1:21" ht="14.1" customHeight="1">
      <c r="A241" s="81">
        <v>241</v>
      </c>
      <c r="B241" s="52" t="s">
        <v>210</v>
      </c>
      <c r="C241" s="52" t="s">
        <v>396</v>
      </c>
      <c r="D241" s="52"/>
      <c r="E241" s="52"/>
      <c r="F241" s="91" t="s">
        <v>295</v>
      </c>
      <c r="G241" s="366">
        <v>207</v>
      </c>
      <c r="H241" s="98" t="s">
        <v>270</v>
      </c>
      <c r="I241" s="52" t="s">
        <v>247</v>
      </c>
      <c r="J241" s="99" t="s">
        <v>255</v>
      </c>
      <c r="K241" s="358">
        <v>32.450000000000003</v>
      </c>
      <c r="L241" s="370">
        <f t="shared" si="9"/>
        <v>0</v>
      </c>
      <c r="M241" s="435" t="s">
        <v>258</v>
      </c>
      <c r="N241" s="435"/>
      <c r="O241" s="371">
        <f t="shared" si="10"/>
        <v>0</v>
      </c>
      <c r="P241" s="371">
        <f>IF(N241&gt;0,N241*K241/#REF!,0)</f>
        <v>0</v>
      </c>
      <c r="Q241" s="372" t="e">
        <f>IF(M241="nio",0,IF(M241&gt;0,VLOOKUP(I241,'3-Productie normen'!A:K,VLOOKUP(M241,'3-Productie normen'!$B$28:$C$36,2,FALSE),FALSE)))/VLOOKUP(B241,'2-Kosten per locatie'!$A$11:$C$41,3,FALSE)</f>
        <v>#DIV/0!</v>
      </c>
      <c r="R241" s="93" t="str">
        <f>VLOOKUP(I241,'3-Productie normen'!A:O,14,FALSE)</f>
        <v>nvt</v>
      </c>
      <c r="S241" s="93"/>
      <c r="U241" s="375">
        <f t="shared" si="11"/>
        <v>0</v>
      </c>
    </row>
    <row r="242" spans="1:21" ht="14.1" customHeight="1">
      <c r="A242" s="81">
        <v>242</v>
      </c>
      <c r="B242" s="52" t="s">
        <v>210</v>
      </c>
      <c r="C242" s="52" t="s">
        <v>396</v>
      </c>
      <c r="D242" s="52"/>
      <c r="E242" s="52"/>
      <c r="F242" s="91" t="s">
        <v>295</v>
      </c>
      <c r="G242" s="366">
        <v>208</v>
      </c>
      <c r="H242" s="98" t="s">
        <v>270</v>
      </c>
      <c r="I242" s="52" t="s">
        <v>247</v>
      </c>
      <c r="J242" s="99" t="s">
        <v>255</v>
      </c>
      <c r="K242" s="358">
        <v>14.9</v>
      </c>
      <c r="L242" s="370">
        <f t="shared" si="9"/>
        <v>0</v>
      </c>
      <c r="M242" s="435" t="s">
        <v>258</v>
      </c>
      <c r="N242" s="435"/>
      <c r="O242" s="371">
        <f t="shared" si="10"/>
        <v>0</v>
      </c>
      <c r="P242" s="371">
        <f>IF(N242&gt;0,N242*K242/#REF!,0)</f>
        <v>0</v>
      </c>
      <c r="Q242" s="372" t="e">
        <f>IF(M242="nio",0,IF(M242&gt;0,VLOOKUP(I242,'3-Productie normen'!A:K,VLOOKUP(M242,'3-Productie normen'!$B$28:$C$36,2,FALSE),FALSE)))/VLOOKUP(B242,'2-Kosten per locatie'!$A$11:$C$41,3,FALSE)</f>
        <v>#DIV/0!</v>
      </c>
      <c r="R242" s="93" t="str">
        <f>VLOOKUP(I242,'3-Productie normen'!A:O,14,FALSE)</f>
        <v>nvt</v>
      </c>
      <c r="S242" s="93"/>
      <c r="U242" s="375">
        <f t="shared" si="11"/>
        <v>0</v>
      </c>
    </row>
    <row r="243" spans="1:21" ht="14.1" customHeight="1">
      <c r="A243" s="81">
        <v>243</v>
      </c>
      <c r="B243" s="52" t="s">
        <v>210</v>
      </c>
      <c r="C243" s="52" t="s">
        <v>396</v>
      </c>
      <c r="D243" s="52"/>
      <c r="E243" s="52"/>
      <c r="F243" s="91" t="s">
        <v>295</v>
      </c>
      <c r="G243" s="366">
        <v>209</v>
      </c>
      <c r="H243" s="98" t="s">
        <v>279</v>
      </c>
      <c r="I243" s="52" t="s">
        <v>247</v>
      </c>
      <c r="J243" s="99" t="s">
        <v>255</v>
      </c>
      <c r="K243" s="358">
        <v>7.8</v>
      </c>
      <c r="L243" s="370">
        <f t="shared" si="9"/>
        <v>0</v>
      </c>
      <c r="M243" s="435" t="s">
        <v>258</v>
      </c>
      <c r="N243" s="435"/>
      <c r="O243" s="371">
        <f t="shared" si="10"/>
        <v>0</v>
      </c>
      <c r="P243" s="371">
        <f>IF(N243&gt;0,N243*K243/#REF!,0)</f>
        <v>0</v>
      </c>
      <c r="Q243" s="372" t="e">
        <f>IF(M243="nio",0,IF(M243&gt;0,VLOOKUP(I243,'3-Productie normen'!A:K,VLOOKUP(M243,'3-Productie normen'!$B$28:$C$36,2,FALSE),FALSE)))/VLOOKUP(B243,'2-Kosten per locatie'!$A$11:$C$41,3,FALSE)</f>
        <v>#DIV/0!</v>
      </c>
      <c r="R243" s="93" t="str">
        <f>VLOOKUP(I243,'3-Productie normen'!A:O,14,FALSE)</f>
        <v>nvt</v>
      </c>
      <c r="S243" s="93"/>
      <c r="U243" s="375">
        <f t="shared" si="11"/>
        <v>0</v>
      </c>
    </row>
    <row r="244" spans="1:21" ht="14.1" customHeight="1">
      <c r="A244" s="81">
        <v>244</v>
      </c>
      <c r="B244" s="52" t="s">
        <v>210</v>
      </c>
      <c r="C244" s="52" t="s">
        <v>396</v>
      </c>
      <c r="D244" s="52"/>
      <c r="E244" s="52"/>
      <c r="F244" s="91" t="s">
        <v>295</v>
      </c>
      <c r="G244" s="366">
        <v>210</v>
      </c>
      <c r="H244" s="98" t="s">
        <v>270</v>
      </c>
      <c r="I244" s="52" t="s">
        <v>247</v>
      </c>
      <c r="J244" s="98" t="s">
        <v>255</v>
      </c>
      <c r="K244" s="358">
        <v>80.150000000000006</v>
      </c>
      <c r="L244" s="370">
        <f t="shared" si="9"/>
        <v>0</v>
      </c>
      <c r="M244" s="435" t="s">
        <v>258</v>
      </c>
      <c r="N244" s="435"/>
      <c r="O244" s="371">
        <f t="shared" si="10"/>
        <v>0</v>
      </c>
      <c r="P244" s="371">
        <f>IF(N244&gt;0,N244*K244/#REF!,0)</f>
        <v>0</v>
      </c>
      <c r="Q244" s="372" t="e">
        <f>IF(M244="nio",0,IF(M244&gt;0,VLOOKUP(I244,'3-Productie normen'!A:K,VLOOKUP(M244,'3-Productie normen'!$B$28:$C$36,2,FALSE),FALSE)))/VLOOKUP(B244,'2-Kosten per locatie'!$A$11:$C$41,3,FALSE)</f>
        <v>#DIV/0!</v>
      </c>
      <c r="R244" s="93" t="str">
        <f>VLOOKUP(I244,'3-Productie normen'!A:O,14,FALSE)</f>
        <v>nvt</v>
      </c>
      <c r="S244" s="93"/>
      <c r="U244" s="375">
        <f t="shared" si="11"/>
        <v>0</v>
      </c>
    </row>
    <row r="245" spans="1:21" ht="14.1" customHeight="1">
      <c r="A245" s="81">
        <v>245</v>
      </c>
      <c r="B245" s="52" t="s">
        <v>210</v>
      </c>
      <c r="C245" s="52" t="s">
        <v>396</v>
      </c>
      <c r="D245" s="52"/>
      <c r="E245" s="52"/>
      <c r="F245" s="91" t="s">
        <v>295</v>
      </c>
      <c r="G245" s="366">
        <v>211</v>
      </c>
      <c r="H245" s="98" t="s">
        <v>270</v>
      </c>
      <c r="I245" s="52" t="s">
        <v>247</v>
      </c>
      <c r="J245" s="98" t="s">
        <v>255</v>
      </c>
      <c r="K245" s="358">
        <v>84.35</v>
      </c>
      <c r="L245" s="370">
        <f t="shared" si="9"/>
        <v>0</v>
      </c>
      <c r="M245" s="435" t="s">
        <v>258</v>
      </c>
      <c r="N245" s="435"/>
      <c r="O245" s="371">
        <f t="shared" si="10"/>
        <v>0</v>
      </c>
      <c r="P245" s="371">
        <f>IF(N245&gt;0,N245*K245/#REF!,0)</f>
        <v>0</v>
      </c>
      <c r="Q245" s="372" t="e">
        <f>IF(M245="nio",0,IF(M245&gt;0,VLOOKUP(I245,'3-Productie normen'!A:K,VLOOKUP(M245,'3-Productie normen'!$B$28:$C$36,2,FALSE),FALSE)))/VLOOKUP(B245,'2-Kosten per locatie'!$A$11:$C$41,3,FALSE)</f>
        <v>#DIV/0!</v>
      </c>
      <c r="R245" s="93" t="str">
        <f>VLOOKUP(I245,'3-Productie normen'!A:O,14,FALSE)</f>
        <v>nvt</v>
      </c>
      <c r="S245" s="93"/>
      <c r="U245" s="375">
        <f t="shared" si="11"/>
        <v>0</v>
      </c>
    </row>
    <row r="246" spans="1:21" ht="14.1" customHeight="1">
      <c r="A246" s="81">
        <v>246</v>
      </c>
      <c r="B246" s="52" t="s">
        <v>210</v>
      </c>
      <c r="C246" s="52" t="s">
        <v>396</v>
      </c>
      <c r="D246" s="52"/>
      <c r="E246" s="52"/>
      <c r="F246" s="91" t="s">
        <v>295</v>
      </c>
      <c r="G246" s="366">
        <v>212</v>
      </c>
      <c r="H246" s="98" t="s">
        <v>286</v>
      </c>
      <c r="I246" s="52" t="s">
        <v>247</v>
      </c>
      <c r="J246" s="98" t="s">
        <v>255</v>
      </c>
      <c r="K246" s="358">
        <v>58.55</v>
      </c>
      <c r="L246" s="370">
        <f t="shared" si="9"/>
        <v>0</v>
      </c>
      <c r="M246" s="435" t="s">
        <v>258</v>
      </c>
      <c r="N246" s="435"/>
      <c r="O246" s="371">
        <f t="shared" si="10"/>
        <v>0</v>
      </c>
      <c r="P246" s="371">
        <f>IF(N246&gt;0,N246*K246/#REF!,0)</f>
        <v>0</v>
      </c>
      <c r="Q246" s="372" t="e">
        <f>IF(M246="nio",0,IF(M246&gt;0,VLOOKUP(I246,'3-Productie normen'!A:K,VLOOKUP(M246,'3-Productie normen'!$B$28:$C$36,2,FALSE),FALSE)))/VLOOKUP(B246,'2-Kosten per locatie'!$A$11:$C$41,3,FALSE)</f>
        <v>#DIV/0!</v>
      </c>
      <c r="R246" s="93" t="str">
        <f>VLOOKUP(I246,'3-Productie normen'!A:O,14,FALSE)</f>
        <v>nvt</v>
      </c>
      <c r="S246" s="93"/>
      <c r="U246" s="375">
        <f t="shared" si="11"/>
        <v>0</v>
      </c>
    </row>
    <row r="247" spans="1:21" ht="14.1" customHeight="1">
      <c r="A247" s="81">
        <v>247</v>
      </c>
      <c r="B247" s="52" t="s">
        <v>210</v>
      </c>
      <c r="C247" s="52" t="s">
        <v>396</v>
      </c>
      <c r="D247" s="52"/>
      <c r="E247" s="52"/>
      <c r="F247" s="91" t="s">
        <v>295</v>
      </c>
      <c r="G247" s="366">
        <v>213</v>
      </c>
      <c r="H247" s="98" t="s">
        <v>285</v>
      </c>
      <c r="I247" s="52" t="s">
        <v>247</v>
      </c>
      <c r="J247" s="98" t="s">
        <v>263</v>
      </c>
      <c r="K247" s="358">
        <v>4.8499999999999996</v>
      </c>
      <c r="L247" s="370">
        <f t="shared" si="9"/>
        <v>0</v>
      </c>
      <c r="M247" s="435" t="s">
        <v>258</v>
      </c>
      <c r="N247" s="435"/>
      <c r="O247" s="371">
        <f t="shared" si="10"/>
        <v>0</v>
      </c>
      <c r="P247" s="371">
        <f>IF(N247&gt;0,N247*K247/#REF!,0)</f>
        <v>0</v>
      </c>
      <c r="Q247" s="372" t="e">
        <f>IF(M247="nio",0,IF(M247&gt;0,VLOOKUP(I247,'3-Productie normen'!A:K,VLOOKUP(M247,'3-Productie normen'!$B$28:$C$36,2,FALSE),FALSE)))/VLOOKUP(B247,'2-Kosten per locatie'!$A$11:$C$41,3,FALSE)</f>
        <v>#DIV/0!</v>
      </c>
      <c r="R247" s="93" t="str">
        <f>VLOOKUP(I247,'3-Productie normen'!A:O,14,FALSE)</f>
        <v>nvt</v>
      </c>
      <c r="S247" s="93"/>
      <c r="U247" s="375">
        <f t="shared" si="11"/>
        <v>0</v>
      </c>
    </row>
    <row r="248" spans="1:21" ht="14.1" customHeight="1">
      <c r="A248" s="81">
        <v>248</v>
      </c>
      <c r="B248" s="52" t="s">
        <v>210</v>
      </c>
      <c r="C248" s="52" t="s">
        <v>396</v>
      </c>
      <c r="D248" s="52"/>
      <c r="E248" s="52"/>
      <c r="F248" s="440" t="s">
        <v>418</v>
      </c>
      <c r="G248" s="366"/>
      <c r="H248" s="98" t="s">
        <v>419</v>
      </c>
      <c r="I248" s="52" t="s">
        <v>247</v>
      </c>
      <c r="J248" s="98" t="s">
        <v>420</v>
      </c>
      <c r="K248" s="358">
        <v>84.35</v>
      </c>
      <c r="L248" s="370">
        <f t="shared" si="9"/>
        <v>0</v>
      </c>
      <c r="M248" s="435" t="s">
        <v>258</v>
      </c>
      <c r="N248" s="435"/>
      <c r="O248" s="371">
        <f t="shared" si="10"/>
        <v>0</v>
      </c>
      <c r="P248" s="371">
        <f>IF(N248&gt;0,N248*K248/#REF!,0)</f>
        <v>0</v>
      </c>
      <c r="Q248" s="372" t="e">
        <f>IF(M248="nio",0,IF(M248&gt;0,VLOOKUP(I248,'3-Productie normen'!A:K,VLOOKUP(M248,'3-Productie normen'!$B$28:$C$36,2,FALSE),FALSE)))/VLOOKUP(B248,'2-Kosten per locatie'!$A$11:$C$41,3,FALSE)</f>
        <v>#DIV/0!</v>
      </c>
      <c r="R248" s="93" t="str">
        <f>VLOOKUP(I248,'3-Productie normen'!A:O,14,FALSE)</f>
        <v>nvt</v>
      </c>
      <c r="S248" s="93"/>
      <c r="U248" s="375">
        <f t="shared" si="11"/>
        <v>0</v>
      </c>
    </row>
    <row r="249" spans="1:21" ht="14.1" customHeight="1">
      <c r="A249" s="81">
        <v>249</v>
      </c>
      <c r="B249" s="52" t="s">
        <v>210</v>
      </c>
      <c r="C249" s="52" t="s">
        <v>396</v>
      </c>
      <c r="D249" s="52"/>
      <c r="E249" s="52"/>
      <c r="F249" s="440" t="s">
        <v>418</v>
      </c>
      <c r="G249" s="366"/>
      <c r="H249" s="98" t="s">
        <v>421</v>
      </c>
      <c r="I249" s="52" t="s">
        <v>247</v>
      </c>
      <c r="J249" s="98" t="s">
        <v>263</v>
      </c>
      <c r="K249" s="358">
        <v>58.55</v>
      </c>
      <c r="L249" s="370">
        <f t="shared" si="9"/>
        <v>0</v>
      </c>
      <c r="M249" s="435" t="s">
        <v>258</v>
      </c>
      <c r="N249" s="435"/>
      <c r="O249" s="371">
        <f t="shared" si="10"/>
        <v>0</v>
      </c>
      <c r="P249" s="371">
        <f>IF(N249&gt;0,N249*K249/#REF!,0)</f>
        <v>0</v>
      </c>
      <c r="Q249" s="372" t="e">
        <f>IF(M249="nio",0,IF(M249&gt;0,VLOOKUP(I249,'3-Productie normen'!A:K,VLOOKUP(M249,'3-Productie normen'!$B$28:$C$36,2,FALSE),FALSE)))/VLOOKUP(B249,'2-Kosten per locatie'!$A$11:$C$41,3,FALSE)</f>
        <v>#DIV/0!</v>
      </c>
      <c r="R249" s="93" t="str">
        <f>VLOOKUP(I249,'3-Productie normen'!A:O,14,FALSE)</f>
        <v>nvt</v>
      </c>
      <c r="S249" s="93"/>
      <c r="U249" s="375">
        <f t="shared" si="11"/>
        <v>0</v>
      </c>
    </row>
    <row r="250" spans="1:21" ht="14.1" customHeight="1">
      <c r="A250" s="81">
        <v>250</v>
      </c>
      <c r="B250" s="52" t="s">
        <v>210</v>
      </c>
      <c r="C250" s="52" t="s">
        <v>396</v>
      </c>
      <c r="D250" s="52"/>
      <c r="E250" s="52"/>
      <c r="F250" s="440" t="s">
        <v>418</v>
      </c>
      <c r="G250" s="366"/>
      <c r="H250" s="98" t="s">
        <v>421</v>
      </c>
      <c r="I250" s="52" t="s">
        <v>247</v>
      </c>
      <c r="J250" s="98" t="s">
        <v>263</v>
      </c>
      <c r="K250" s="358">
        <v>4.8499999999999996</v>
      </c>
      <c r="L250" s="370">
        <f t="shared" si="9"/>
        <v>0</v>
      </c>
      <c r="M250" s="435" t="s">
        <v>258</v>
      </c>
      <c r="N250" s="435"/>
      <c r="O250" s="371">
        <f t="shared" si="10"/>
        <v>0</v>
      </c>
      <c r="P250" s="371">
        <f>IF(N250&gt;0,N250*K250/#REF!,0)</f>
        <v>0</v>
      </c>
      <c r="Q250" s="372" t="e">
        <f>IF(M250="nio",0,IF(M250&gt;0,VLOOKUP(I250,'3-Productie normen'!A:K,VLOOKUP(M250,'3-Productie normen'!$B$28:$C$36,2,FALSE),FALSE)))/VLOOKUP(B250,'2-Kosten per locatie'!$A$11:$C$41,3,FALSE)</f>
        <v>#DIV/0!</v>
      </c>
      <c r="R250" s="93" t="str">
        <f>VLOOKUP(I250,'3-Productie normen'!A:O,14,FALSE)</f>
        <v>nvt</v>
      </c>
      <c r="S250" s="93"/>
      <c r="U250" s="375">
        <f t="shared" si="11"/>
        <v>0</v>
      </c>
    </row>
    <row r="251" spans="1:21" ht="14.1" customHeight="1">
      <c r="A251" s="81">
        <v>251</v>
      </c>
      <c r="B251" s="52" t="s">
        <v>211</v>
      </c>
      <c r="C251" s="52" t="s">
        <v>422</v>
      </c>
      <c r="D251" s="52"/>
      <c r="E251" s="52"/>
      <c r="F251" s="440" t="s">
        <v>283</v>
      </c>
      <c r="G251" s="366" t="s">
        <v>423</v>
      </c>
      <c r="H251" s="98" t="s">
        <v>424</v>
      </c>
      <c r="I251" s="98" t="s">
        <v>246</v>
      </c>
      <c r="J251" s="98" t="s">
        <v>425</v>
      </c>
      <c r="K251" s="358">
        <v>9.1999999999999993</v>
      </c>
      <c r="L251" s="370">
        <f t="shared" si="9"/>
        <v>200</v>
      </c>
      <c r="M251" s="435">
        <v>200</v>
      </c>
      <c r="N251" s="435"/>
      <c r="O251" s="371" t="e">
        <f t="shared" si="10"/>
        <v>#DIV/0!</v>
      </c>
      <c r="P251" s="371">
        <f>IF(N251&gt;0,N251*K251/#REF!,0)</f>
        <v>0</v>
      </c>
      <c r="Q251" s="372" t="e">
        <f>IF(M251="nio",0,IF(M251&gt;0,VLOOKUP(I251,'3-Productie normen'!A:K,VLOOKUP(M251,'3-Productie normen'!$B$28:$C$36,2,FALSE),FALSE)))/VLOOKUP(B251,'2-Kosten per locatie'!$A$11:$C$41,3,FALSE)</f>
        <v>#DIV/0!</v>
      </c>
      <c r="R251" s="93" t="str">
        <f>VLOOKUP(I251,'3-Productie normen'!A:O,14,FALSE)</f>
        <v>V</v>
      </c>
      <c r="S251" s="93"/>
      <c r="U251" s="375">
        <f t="shared" si="11"/>
        <v>1839.9999999999998</v>
      </c>
    </row>
    <row r="252" spans="1:21" ht="14.1" customHeight="1">
      <c r="A252" s="81">
        <v>252</v>
      </c>
      <c r="B252" s="52" t="s">
        <v>211</v>
      </c>
      <c r="C252" s="52" t="s">
        <v>422</v>
      </c>
      <c r="D252" s="52"/>
      <c r="E252" s="52"/>
      <c r="F252" s="440" t="s">
        <v>283</v>
      </c>
      <c r="G252" s="366" t="s">
        <v>426</v>
      </c>
      <c r="H252" s="98" t="s">
        <v>310</v>
      </c>
      <c r="I252" s="98" t="s">
        <v>237</v>
      </c>
      <c r="J252" s="98" t="s">
        <v>425</v>
      </c>
      <c r="K252" s="358">
        <v>7.2</v>
      </c>
      <c r="L252" s="370">
        <f t="shared" si="9"/>
        <v>80</v>
      </c>
      <c r="M252" s="435">
        <v>80</v>
      </c>
      <c r="N252" s="435"/>
      <c r="O252" s="371" t="e">
        <f t="shared" si="10"/>
        <v>#DIV/0!</v>
      </c>
      <c r="P252" s="371">
        <f>IF(N252&gt;0,N252*K252/#REF!,0)</f>
        <v>0</v>
      </c>
      <c r="Q252" s="372" t="e">
        <f>IF(M252="nio",0,IF(M252&gt;0,VLOOKUP(I252,'3-Productie normen'!A:K,VLOOKUP(M252,'3-Productie normen'!$B$28:$C$36,2,FALSE),FALSE)))/VLOOKUP(B252,'2-Kosten per locatie'!$A$11:$C$41,3,FALSE)</f>
        <v>#DIV/0!</v>
      </c>
      <c r="R252" s="93" t="str">
        <f>VLOOKUP(I252,'3-Productie normen'!A:O,14,FALSE)</f>
        <v>B</v>
      </c>
      <c r="S252" s="93"/>
      <c r="U252" s="375">
        <f t="shared" si="11"/>
        <v>576</v>
      </c>
    </row>
    <row r="253" spans="1:21" ht="14.1" customHeight="1">
      <c r="A253" s="81">
        <v>253</v>
      </c>
      <c r="B253" s="52" t="s">
        <v>211</v>
      </c>
      <c r="C253" s="52" t="s">
        <v>422</v>
      </c>
      <c r="D253" s="52"/>
      <c r="E253" s="52"/>
      <c r="F253" s="440" t="s">
        <v>283</v>
      </c>
      <c r="G253" s="366" t="s">
        <v>427</v>
      </c>
      <c r="H253" s="98" t="s">
        <v>428</v>
      </c>
      <c r="I253" s="98" t="s">
        <v>237</v>
      </c>
      <c r="J253" s="98" t="s">
        <v>425</v>
      </c>
      <c r="K253" s="358">
        <v>10.9</v>
      </c>
      <c r="L253" s="370">
        <f t="shared" si="9"/>
        <v>200</v>
      </c>
      <c r="M253" s="435">
        <v>200</v>
      </c>
      <c r="N253" s="435"/>
      <c r="O253" s="371" t="e">
        <f t="shared" si="10"/>
        <v>#DIV/0!</v>
      </c>
      <c r="P253" s="371">
        <f>IF(N253&gt;0,N253*K253/#REF!,0)</f>
        <v>0</v>
      </c>
      <c r="Q253" s="372" t="e">
        <f>IF(M253="nio",0,IF(M253&gt;0,VLOOKUP(I253,'3-Productie normen'!A:K,VLOOKUP(M253,'3-Productie normen'!$B$28:$C$36,2,FALSE),FALSE)))/VLOOKUP(B253,'2-Kosten per locatie'!$A$11:$C$41,3,FALSE)</f>
        <v>#DIV/0!</v>
      </c>
      <c r="R253" s="93" t="str">
        <f>VLOOKUP(I253,'3-Productie normen'!A:O,14,FALSE)</f>
        <v>B</v>
      </c>
      <c r="S253" s="93"/>
      <c r="U253" s="375">
        <f t="shared" si="11"/>
        <v>2180</v>
      </c>
    </row>
    <row r="254" spans="1:21" ht="14.1" customHeight="1">
      <c r="A254" s="81">
        <v>254</v>
      </c>
      <c r="B254" s="52" t="s">
        <v>211</v>
      </c>
      <c r="C254" s="52" t="s">
        <v>422</v>
      </c>
      <c r="D254" s="52"/>
      <c r="E254" s="52"/>
      <c r="F254" s="440" t="s">
        <v>283</v>
      </c>
      <c r="G254" s="366" t="s">
        <v>429</v>
      </c>
      <c r="H254" s="98" t="s">
        <v>430</v>
      </c>
      <c r="I254" s="444" t="s">
        <v>238</v>
      </c>
      <c r="J254" s="98" t="s">
        <v>425</v>
      </c>
      <c r="K254" s="358">
        <v>111.8</v>
      </c>
      <c r="L254" s="370">
        <f t="shared" si="9"/>
        <v>200</v>
      </c>
      <c r="M254" s="435">
        <v>200</v>
      </c>
      <c r="N254" s="435"/>
      <c r="O254" s="371" t="e">
        <f t="shared" si="10"/>
        <v>#DIV/0!</v>
      </c>
      <c r="P254" s="371">
        <f>IF(N254&gt;0,N254*K254/#REF!,0)</f>
        <v>0</v>
      </c>
      <c r="Q254" s="372" t="e">
        <f>IF(M254="nio",0,IF(M254&gt;0,VLOOKUP(I254,'3-Productie normen'!A:K,VLOOKUP(M254,'3-Productie normen'!$B$28:$C$36,2,FALSE),FALSE)))/VLOOKUP(B254,'2-Kosten per locatie'!$A$11:$C$41,3,FALSE)</f>
        <v>#DIV/0!</v>
      </c>
      <c r="R254" s="93" t="str">
        <f>VLOOKUP(I254,'3-Productie normen'!A:O,14,FALSE)</f>
        <v>S</v>
      </c>
      <c r="S254" s="93"/>
      <c r="U254" s="375">
        <f t="shared" si="11"/>
        <v>22360</v>
      </c>
    </row>
    <row r="255" spans="1:21" ht="14.1" customHeight="1">
      <c r="A255" s="81">
        <v>255</v>
      </c>
      <c r="B255" s="52" t="s">
        <v>211</v>
      </c>
      <c r="C255" s="52" t="s">
        <v>422</v>
      </c>
      <c r="D255" s="52"/>
      <c r="E255" s="52"/>
      <c r="F255" s="440" t="s">
        <v>283</v>
      </c>
      <c r="G255" s="366" t="s">
        <v>431</v>
      </c>
      <c r="H255" s="98" t="s">
        <v>432</v>
      </c>
      <c r="I255" s="98" t="s">
        <v>246</v>
      </c>
      <c r="J255" s="98" t="s">
        <v>425</v>
      </c>
      <c r="K255" s="358">
        <v>73.8</v>
      </c>
      <c r="L255" s="370">
        <f t="shared" si="9"/>
        <v>200</v>
      </c>
      <c r="M255" s="435">
        <v>200</v>
      </c>
      <c r="N255" s="435"/>
      <c r="O255" s="371" t="e">
        <f t="shared" si="10"/>
        <v>#DIV/0!</v>
      </c>
      <c r="P255" s="371">
        <f>IF(N255&gt;0,N255*K255/#REF!,0)</f>
        <v>0</v>
      </c>
      <c r="Q255" s="372" t="e">
        <f>IF(M255="nio",0,IF(M255&gt;0,VLOOKUP(I255,'3-Productie normen'!A:K,VLOOKUP(M255,'3-Productie normen'!$B$28:$C$36,2,FALSE),FALSE)))/VLOOKUP(B255,'2-Kosten per locatie'!$A$11:$C$41,3,FALSE)</f>
        <v>#DIV/0!</v>
      </c>
      <c r="R255" s="93" t="str">
        <f>VLOOKUP(I255,'3-Productie normen'!A:O,14,FALSE)</f>
        <v>V</v>
      </c>
      <c r="S255" s="93"/>
      <c r="U255" s="375">
        <f t="shared" si="11"/>
        <v>14760</v>
      </c>
    </row>
    <row r="256" spans="1:21" ht="14.1" customHeight="1">
      <c r="A256" s="81">
        <v>256</v>
      </c>
      <c r="B256" s="52" t="s">
        <v>211</v>
      </c>
      <c r="C256" s="52" t="s">
        <v>422</v>
      </c>
      <c r="D256" s="52"/>
      <c r="E256" s="52"/>
      <c r="F256" s="440" t="s">
        <v>283</v>
      </c>
      <c r="G256" s="366" t="s">
        <v>433</v>
      </c>
      <c r="H256" s="98" t="s">
        <v>434</v>
      </c>
      <c r="I256" s="98" t="s">
        <v>246</v>
      </c>
      <c r="J256" s="98" t="s">
        <v>425</v>
      </c>
      <c r="K256" s="358">
        <v>22.8</v>
      </c>
      <c r="L256" s="370">
        <f t="shared" si="9"/>
        <v>200</v>
      </c>
      <c r="M256" s="435">
        <v>200</v>
      </c>
      <c r="N256" s="435"/>
      <c r="O256" s="371" t="e">
        <f t="shared" si="10"/>
        <v>#DIV/0!</v>
      </c>
      <c r="P256" s="371">
        <f>IF(N256&gt;0,N256*K256/#REF!,0)</f>
        <v>0</v>
      </c>
      <c r="Q256" s="372" t="e">
        <f>IF(M256="nio",0,IF(M256&gt;0,VLOOKUP(I256,'3-Productie normen'!A:K,VLOOKUP(M256,'3-Productie normen'!$B$28:$C$36,2,FALSE),FALSE)))/VLOOKUP(B256,'2-Kosten per locatie'!$A$11:$C$41,3,FALSE)</f>
        <v>#DIV/0!</v>
      </c>
      <c r="R256" s="93" t="str">
        <f>VLOOKUP(I256,'3-Productie normen'!A:O,14,FALSE)</f>
        <v>V</v>
      </c>
      <c r="S256" s="93"/>
      <c r="U256" s="375">
        <f t="shared" si="11"/>
        <v>4560</v>
      </c>
    </row>
    <row r="257" spans="1:21" ht="14.1" customHeight="1">
      <c r="A257" s="81">
        <v>257</v>
      </c>
      <c r="B257" s="52" t="s">
        <v>211</v>
      </c>
      <c r="C257" s="52" t="s">
        <v>422</v>
      </c>
      <c r="D257" s="52"/>
      <c r="E257" s="52"/>
      <c r="F257" s="440" t="s">
        <v>283</v>
      </c>
      <c r="G257" s="366" t="s">
        <v>435</v>
      </c>
      <c r="H257" s="98" t="s">
        <v>436</v>
      </c>
      <c r="I257" s="98" t="s">
        <v>246</v>
      </c>
      <c r="J257" s="98" t="s">
        <v>425</v>
      </c>
      <c r="K257" s="358">
        <v>4.3</v>
      </c>
      <c r="L257" s="370">
        <f t="shared" si="9"/>
        <v>200</v>
      </c>
      <c r="M257" s="435">
        <v>200</v>
      </c>
      <c r="N257" s="435"/>
      <c r="O257" s="371" t="e">
        <f t="shared" si="10"/>
        <v>#DIV/0!</v>
      </c>
      <c r="P257" s="371">
        <f>IF(N257&gt;0,N257*K257/#REF!,0)</f>
        <v>0</v>
      </c>
      <c r="Q257" s="372" t="e">
        <f>IF(M257="nio",0,IF(M257&gt;0,VLOOKUP(I257,'3-Productie normen'!A:K,VLOOKUP(M257,'3-Productie normen'!$B$28:$C$36,2,FALSE),FALSE)))/VLOOKUP(B257,'2-Kosten per locatie'!$A$11:$C$41,3,FALSE)</f>
        <v>#DIV/0!</v>
      </c>
      <c r="R257" s="93" t="str">
        <f>VLOOKUP(I257,'3-Productie normen'!A:O,14,FALSE)</f>
        <v>V</v>
      </c>
      <c r="S257" s="93"/>
      <c r="U257" s="375">
        <f t="shared" si="11"/>
        <v>860</v>
      </c>
    </row>
    <row r="258" spans="1:21" ht="14.1" customHeight="1">
      <c r="A258" s="81">
        <v>258</v>
      </c>
      <c r="B258" s="52" t="s">
        <v>211</v>
      </c>
      <c r="C258" s="52" t="s">
        <v>422</v>
      </c>
      <c r="D258" s="52"/>
      <c r="E258" s="52"/>
      <c r="F258" s="440" t="s">
        <v>283</v>
      </c>
      <c r="G258" s="366" t="s">
        <v>437</v>
      </c>
      <c r="H258" s="98" t="s">
        <v>438</v>
      </c>
      <c r="I258" s="52" t="s">
        <v>247</v>
      </c>
      <c r="J258" s="98" t="s">
        <v>425</v>
      </c>
      <c r="K258" s="358">
        <v>3.9</v>
      </c>
      <c r="L258" s="370">
        <f t="shared" si="9"/>
        <v>0</v>
      </c>
      <c r="M258" s="435" t="s">
        <v>258</v>
      </c>
      <c r="N258" s="435"/>
      <c r="O258" s="371">
        <f t="shared" si="10"/>
        <v>0</v>
      </c>
      <c r="P258" s="371">
        <f>IF(N258&gt;0,N258*K258/#REF!,0)</f>
        <v>0</v>
      </c>
      <c r="Q258" s="372" t="e">
        <f>IF(M258="nio",0,IF(M258&gt;0,VLOOKUP(I258,'3-Productie normen'!A:K,VLOOKUP(M258,'3-Productie normen'!$B$28:$C$36,2,FALSE),FALSE)))/VLOOKUP(B258,'2-Kosten per locatie'!$A$11:$C$41,3,FALSE)</f>
        <v>#DIV/0!</v>
      </c>
      <c r="R258" s="93" t="str">
        <f>VLOOKUP(I258,'3-Productie normen'!A:O,14,FALSE)</f>
        <v>nvt</v>
      </c>
      <c r="S258" s="93"/>
      <c r="U258" s="375">
        <f t="shared" si="11"/>
        <v>0</v>
      </c>
    </row>
    <row r="259" spans="1:21" ht="14.1" customHeight="1">
      <c r="A259" s="81">
        <v>259</v>
      </c>
      <c r="B259" s="52" t="s">
        <v>211</v>
      </c>
      <c r="C259" s="52" t="s">
        <v>422</v>
      </c>
      <c r="D259" s="52"/>
      <c r="E259" s="52"/>
      <c r="F259" s="440" t="s">
        <v>283</v>
      </c>
      <c r="G259" s="367" t="s">
        <v>439</v>
      </c>
      <c r="H259" s="100" t="s">
        <v>438</v>
      </c>
      <c r="I259" s="52" t="s">
        <v>247</v>
      </c>
      <c r="J259" s="98" t="s">
        <v>425</v>
      </c>
      <c r="K259" s="358">
        <v>6</v>
      </c>
      <c r="L259" s="370">
        <f t="shared" si="9"/>
        <v>0</v>
      </c>
      <c r="M259" s="435" t="s">
        <v>258</v>
      </c>
      <c r="N259" s="435"/>
      <c r="O259" s="371">
        <f t="shared" si="10"/>
        <v>0</v>
      </c>
      <c r="P259" s="371">
        <f>IF(N259&gt;0,N259*K259/#REF!,0)</f>
        <v>0</v>
      </c>
      <c r="Q259" s="372" t="e">
        <f>IF(M259="nio",0,IF(M259&gt;0,VLOOKUP(I259,'3-Productie normen'!A:K,VLOOKUP(M259,'3-Productie normen'!$B$28:$C$36,2,FALSE),FALSE)))/VLOOKUP(B259,'2-Kosten per locatie'!$A$11:$C$41,3,FALSE)</f>
        <v>#DIV/0!</v>
      </c>
      <c r="R259" s="93" t="str">
        <f>VLOOKUP(I259,'3-Productie normen'!A:O,14,FALSE)</f>
        <v>nvt</v>
      </c>
      <c r="S259" s="93"/>
      <c r="U259" s="375">
        <f t="shared" si="11"/>
        <v>0</v>
      </c>
    </row>
    <row r="260" spans="1:21" ht="14.1" customHeight="1">
      <c r="A260" s="81">
        <v>260</v>
      </c>
      <c r="B260" s="52" t="s">
        <v>211</v>
      </c>
      <c r="C260" s="52" t="s">
        <v>422</v>
      </c>
      <c r="D260" s="52"/>
      <c r="E260" s="52"/>
      <c r="F260" s="440" t="s">
        <v>283</v>
      </c>
      <c r="G260" s="366" t="s">
        <v>440</v>
      </c>
      <c r="H260" s="98" t="s">
        <v>289</v>
      </c>
      <c r="I260" s="98" t="s">
        <v>245</v>
      </c>
      <c r="J260" s="98" t="s">
        <v>441</v>
      </c>
      <c r="K260" s="358">
        <v>75.8</v>
      </c>
      <c r="L260" s="370">
        <f t="shared" si="9"/>
        <v>200</v>
      </c>
      <c r="M260" s="435">
        <v>200</v>
      </c>
      <c r="N260" s="435"/>
      <c r="O260" s="371" t="e">
        <f t="shared" si="10"/>
        <v>#DIV/0!</v>
      </c>
      <c r="P260" s="371">
        <f>IF(N260&gt;0,N260*K260/#REF!,0)</f>
        <v>0</v>
      </c>
      <c r="Q260" s="372" t="e">
        <f>IF(M260="nio",0,IF(M260&gt;0,VLOOKUP(I260,'3-Productie normen'!A:K,VLOOKUP(M260,'3-Productie normen'!$B$28:$C$36,2,FALSE),FALSE)))/VLOOKUP(B260,'2-Kosten per locatie'!$A$11:$C$41,3,FALSE)</f>
        <v>#DIV/0!</v>
      </c>
      <c r="R260" s="93" t="str">
        <f>VLOOKUP(I260,'3-Productie normen'!A:O,14,FALSE)</f>
        <v>V</v>
      </c>
      <c r="S260" s="93"/>
      <c r="U260" s="375">
        <f t="shared" si="11"/>
        <v>15160</v>
      </c>
    </row>
    <row r="261" spans="1:21" ht="14.1" customHeight="1">
      <c r="A261" s="81">
        <v>261</v>
      </c>
      <c r="B261" s="52" t="s">
        <v>211</v>
      </c>
      <c r="C261" s="52" t="s">
        <v>422</v>
      </c>
      <c r="D261" s="52"/>
      <c r="E261" s="52"/>
      <c r="F261" s="440" t="s">
        <v>283</v>
      </c>
      <c r="G261" s="366" t="s">
        <v>442</v>
      </c>
      <c r="H261" s="98" t="s">
        <v>289</v>
      </c>
      <c r="I261" s="98" t="s">
        <v>245</v>
      </c>
      <c r="J261" s="98" t="s">
        <v>425</v>
      </c>
      <c r="K261" s="358">
        <v>81.599999999999994</v>
      </c>
      <c r="L261" s="370">
        <f t="shared" si="9"/>
        <v>200</v>
      </c>
      <c r="M261" s="435">
        <v>200</v>
      </c>
      <c r="N261" s="435"/>
      <c r="O261" s="371" t="e">
        <f t="shared" si="10"/>
        <v>#DIV/0!</v>
      </c>
      <c r="P261" s="371">
        <f>IF(N261&gt;0,N261*K261/#REF!,0)</f>
        <v>0</v>
      </c>
      <c r="Q261" s="372" t="e">
        <f>IF(M261="nio",0,IF(M261&gt;0,VLOOKUP(I261,'3-Productie normen'!A:K,VLOOKUP(M261,'3-Productie normen'!$B$28:$C$36,2,FALSE),FALSE)))/VLOOKUP(B261,'2-Kosten per locatie'!$A$11:$C$41,3,FALSE)</f>
        <v>#DIV/0!</v>
      </c>
      <c r="R261" s="93" t="str">
        <f>VLOOKUP(I261,'3-Productie normen'!A:O,14,FALSE)</f>
        <v>V</v>
      </c>
      <c r="S261" s="93"/>
      <c r="U261" s="375">
        <f t="shared" si="11"/>
        <v>16319.999999999998</v>
      </c>
    </row>
    <row r="262" spans="1:21" ht="14.1" customHeight="1">
      <c r="A262" s="81">
        <v>262</v>
      </c>
      <c r="B262" s="52" t="s">
        <v>211</v>
      </c>
      <c r="C262" s="52" t="s">
        <v>422</v>
      </c>
      <c r="D262" s="52"/>
      <c r="E262" s="52"/>
      <c r="F262" s="440" t="s">
        <v>283</v>
      </c>
      <c r="G262" s="366" t="s">
        <v>443</v>
      </c>
      <c r="H262" s="98" t="s">
        <v>430</v>
      </c>
      <c r="I262" s="444" t="s">
        <v>238</v>
      </c>
      <c r="J262" s="98" t="s">
        <v>425</v>
      </c>
      <c r="K262" s="358">
        <v>73.900000000000006</v>
      </c>
      <c r="L262" s="370">
        <f t="shared" si="9"/>
        <v>200</v>
      </c>
      <c r="M262" s="435">
        <v>200</v>
      </c>
      <c r="N262" s="435"/>
      <c r="O262" s="371" t="e">
        <f t="shared" si="10"/>
        <v>#DIV/0!</v>
      </c>
      <c r="P262" s="371">
        <f>IF(N262&gt;0,N262*K262/#REF!,0)</f>
        <v>0</v>
      </c>
      <c r="Q262" s="372" t="e">
        <f>IF(M262="nio",0,IF(M262&gt;0,VLOOKUP(I262,'3-Productie normen'!A:K,VLOOKUP(M262,'3-Productie normen'!$B$28:$C$36,2,FALSE),FALSE)))/VLOOKUP(B262,'2-Kosten per locatie'!$A$11:$C$41,3,FALSE)</f>
        <v>#DIV/0!</v>
      </c>
      <c r="R262" s="93" t="str">
        <f>VLOOKUP(I262,'3-Productie normen'!A:O,14,FALSE)</f>
        <v>S</v>
      </c>
      <c r="S262" s="93"/>
      <c r="U262" s="375">
        <f t="shared" si="11"/>
        <v>14780.000000000002</v>
      </c>
    </row>
    <row r="263" spans="1:21" ht="14.1" customHeight="1">
      <c r="A263" s="81">
        <v>263</v>
      </c>
      <c r="B263" s="52" t="s">
        <v>211</v>
      </c>
      <c r="C263" s="52" t="s">
        <v>422</v>
      </c>
      <c r="D263" s="52"/>
      <c r="E263" s="52"/>
      <c r="F263" s="440" t="s">
        <v>283</v>
      </c>
      <c r="G263" s="366" t="s">
        <v>444</v>
      </c>
      <c r="H263" s="98" t="s">
        <v>445</v>
      </c>
      <c r="I263" s="98" t="s">
        <v>287</v>
      </c>
      <c r="J263" s="98" t="s">
        <v>425</v>
      </c>
      <c r="K263" s="358">
        <v>62.8</v>
      </c>
      <c r="L263" s="370">
        <f t="shared" si="9"/>
        <v>200</v>
      </c>
      <c r="M263" s="435">
        <v>200</v>
      </c>
      <c r="N263" s="435"/>
      <c r="O263" s="371" t="e">
        <f t="shared" si="10"/>
        <v>#DIV/0!</v>
      </c>
      <c r="P263" s="371">
        <f>IF(N263&gt;0,N263*K263/#REF!,0)</f>
        <v>0</v>
      </c>
      <c r="Q263" s="372" t="e">
        <f>IF(M263="nio",0,IF(M263&gt;0,VLOOKUP(I263,'3-Productie normen'!A:K,VLOOKUP(M263,'3-Productie normen'!$B$28:$C$36,2,FALSE),FALSE)))/VLOOKUP(B263,'2-Kosten per locatie'!$A$11:$C$41,3,FALSE)</f>
        <v>#DIV/0!</v>
      </c>
      <c r="R263" s="93" t="str">
        <f>VLOOKUP(I263,'3-Productie normen'!A:O,14,FALSE)</f>
        <v>L</v>
      </c>
      <c r="S263" s="93"/>
      <c r="U263" s="375">
        <f t="shared" si="11"/>
        <v>12560</v>
      </c>
    </row>
    <row r="264" spans="1:21" ht="14.1" customHeight="1">
      <c r="A264" s="81">
        <v>264</v>
      </c>
      <c r="B264" s="52" t="s">
        <v>211</v>
      </c>
      <c r="C264" s="52" t="s">
        <v>422</v>
      </c>
      <c r="D264" s="52"/>
      <c r="E264" s="52"/>
      <c r="F264" s="440" t="s">
        <v>283</v>
      </c>
      <c r="G264" s="366" t="s">
        <v>446</v>
      </c>
      <c r="H264" s="98" t="s">
        <v>270</v>
      </c>
      <c r="I264" s="52" t="s">
        <v>247</v>
      </c>
      <c r="J264" s="98" t="s">
        <v>425</v>
      </c>
      <c r="K264" s="358">
        <v>1.7</v>
      </c>
      <c r="L264" s="370">
        <f t="shared" si="9"/>
        <v>0</v>
      </c>
      <c r="M264" s="435" t="s">
        <v>258</v>
      </c>
      <c r="N264" s="435"/>
      <c r="O264" s="371">
        <f t="shared" si="10"/>
        <v>0</v>
      </c>
      <c r="P264" s="371">
        <f>IF(N264&gt;0,N264*K264/#REF!,0)</f>
        <v>0</v>
      </c>
      <c r="Q264" s="372" t="e">
        <f>IF(M264="nio",0,IF(M264&gt;0,VLOOKUP(I264,'3-Productie normen'!A:K,VLOOKUP(M264,'3-Productie normen'!$B$28:$C$36,2,FALSE),FALSE)))/VLOOKUP(B264,'2-Kosten per locatie'!$A$11:$C$41,3,FALSE)</f>
        <v>#DIV/0!</v>
      </c>
      <c r="R264" s="93" t="str">
        <f>VLOOKUP(I264,'3-Productie normen'!A:O,14,FALSE)</f>
        <v>nvt</v>
      </c>
      <c r="S264" s="93"/>
      <c r="U264" s="375">
        <f t="shared" si="11"/>
        <v>0</v>
      </c>
    </row>
    <row r="265" spans="1:21" ht="14.1" customHeight="1">
      <c r="A265" s="81">
        <v>265</v>
      </c>
      <c r="B265" s="52" t="s">
        <v>211</v>
      </c>
      <c r="C265" s="52" t="s">
        <v>422</v>
      </c>
      <c r="D265" s="52"/>
      <c r="E265" s="52"/>
      <c r="F265" s="440" t="s">
        <v>283</v>
      </c>
      <c r="G265" s="366" t="s">
        <v>447</v>
      </c>
      <c r="H265" s="98" t="s">
        <v>262</v>
      </c>
      <c r="I265" s="98" t="s">
        <v>244</v>
      </c>
      <c r="J265" s="98" t="s">
        <v>425</v>
      </c>
      <c r="K265" s="358">
        <v>7.8</v>
      </c>
      <c r="L265" s="370">
        <f t="shared" si="9"/>
        <v>200</v>
      </c>
      <c r="M265" s="435">
        <v>200</v>
      </c>
      <c r="N265" s="435">
        <v>0</v>
      </c>
      <c r="O265" s="371" t="e">
        <f t="shared" si="10"/>
        <v>#DIV/0!</v>
      </c>
      <c r="P265" s="371">
        <f>IF(N265&gt;0,N265*K265/#REF!,0)</f>
        <v>0</v>
      </c>
      <c r="Q265" s="372" t="e">
        <f>IF(M265="nio",0,IF(M265&gt;0,VLOOKUP(I265,'3-Productie normen'!A:K,VLOOKUP(M265,'3-Productie normen'!$B$28:$C$36,2,FALSE),FALSE)))/VLOOKUP(B265,'2-Kosten per locatie'!$A$11:$C$41,3,FALSE)</f>
        <v>#DIV/0!</v>
      </c>
      <c r="R265" s="93" t="str">
        <f>VLOOKUP(I265,'3-Productie normen'!A:O,14,FALSE)</f>
        <v>S</v>
      </c>
      <c r="S265" s="93"/>
      <c r="U265" s="375">
        <f t="shared" si="11"/>
        <v>1560</v>
      </c>
    </row>
    <row r="266" spans="1:21" ht="14.1" customHeight="1">
      <c r="A266" s="81">
        <v>266</v>
      </c>
      <c r="B266" s="52" t="s">
        <v>211</v>
      </c>
      <c r="C266" s="52" t="s">
        <v>422</v>
      </c>
      <c r="D266" s="52"/>
      <c r="E266" s="52"/>
      <c r="F266" s="440" t="s">
        <v>283</v>
      </c>
      <c r="G266" s="366" t="s">
        <v>448</v>
      </c>
      <c r="H266" s="98" t="s">
        <v>445</v>
      </c>
      <c r="I266" s="98" t="s">
        <v>287</v>
      </c>
      <c r="J266" s="98" t="s">
        <v>425</v>
      </c>
      <c r="K266" s="358">
        <v>62.2</v>
      </c>
      <c r="L266" s="370">
        <f t="shared" ref="L266:L329" si="12">SUM(M266:N266)</f>
        <v>200</v>
      </c>
      <c r="M266" s="435">
        <v>200</v>
      </c>
      <c r="N266" s="435"/>
      <c r="O266" s="371" t="e">
        <f t="shared" ref="O266:O329" si="13">IF(M266="nio",0,IF(M266&gt;0,M266*K266/Q266,0))</f>
        <v>#DIV/0!</v>
      </c>
      <c r="P266" s="371">
        <f>IF(N266&gt;0,N266*K266/#REF!,0)</f>
        <v>0</v>
      </c>
      <c r="Q266" s="372" t="e">
        <f>IF(M266="nio",0,IF(M266&gt;0,VLOOKUP(I266,'3-Productie normen'!A:K,VLOOKUP(M266,'3-Productie normen'!$B$28:$C$36,2,FALSE),FALSE)))/VLOOKUP(B266,'2-Kosten per locatie'!$A$11:$C$41,3,FALSE)</f>
        <v>#DIV/0!</v>
      </c>
      <c r="R266" s="93" t="str">
        <f>VLOOKUP(I266,'3-Productie normen'!A:O,14,FALSE)</f>
        <v>L</v>
      </c>
      <c r="S266" s="93"/>
      <c r="U266" s="375">
        <f t="shared" ref="U266:U329" si="14">L266*K266</f>
        <v>12440</v>
      </c>
    </row>
    <row r="267" spans="1:21" ht="14.1" customHeight="1">
      <c r="A267" s="81">
        <v>267</v>
      </c>
      <c r="B267" s="52" t="s">
        <v>211</v>
      </c>
      <c r="C267" s="52" t="s">
        <v>422</v>
      </c>
      <c r="D267" s="52"/>
      <c r="E267" s="52"/>
      <c r="F267" s="440" t="s">
        <v>283</v>
      </c>
      <c r="G267" s="366" t="s">
        <v>449</v>
      </c>
      <c r="H267" s="98" t="s">
        <v>270</v>
      </c>
      <c r="I267" s="52" t="s">
        <v>247</v>
      </c>
      <c r="J267" s="98" t="s">
        <v>425</v>
      </c>
      <c r="K267" s="358">
        <v>1.7</v>
      </c>
      <c r="L267" s="370">
        <f t="shared" si="12"/>
        <v>0</v>
      </c>
      <c r="M267" s="435" t="s">
        <v>258</v>
      </c>
      <c r="N267" s="435"/>
      <c r="O267" s="371">
        <f t="shared" si="13"/>
        <v>0</v>
      </c>
      <c r="P267" s="371">
        <f>IF(N267&gt;0,N267*K267/#REF!,0)</f>
        <v>0</v>
      </c>
      <c r="Q267" s="372" t="e">
        <f>IF(M267="nio",0,IF(M267&gt;0,VLOOKUP(I267,'3-Productie normen'!A:K,VLOOKUP(M267,'3-Productie normen'!$B$28:$C$36,2,FALSE),FALSE)))/VLOOKUP(B267,'2-Kosten per locatie'!$A$11:$C$41,3,FALSE)</f>
        <v>#DIV/0!</v>
      </c>
      <c r="R267" s="93" t="str">
        <f>VLOOKUP(I267,'3-Productie normen'!A:O,14,FALSE)</f>
        <v>nvt</v>
      </c>
      <c r="S267" s="93"/>
      <c r="U267" s="375">
        <f t="shared" si="14"/>
        <v>0</v>
      </c>
    </row>
    <row r="268" spans="1:21" ht="14.1" customHeight="1">
      <c r="A268" s="81">
        <v>268</v>
      </c>
      <c r="B268" s="52" t="s">
        <v>211</v>
      </c>
      <c r="C268" s="52" t="s">
        <v>422</v>
      </c>
      <c r="D268" s="52"/>
      <c r="E268" s="52"/>
      <c r="F268" s="440" t="s">
        <v>283</v>
      </c>
      <c r="G268" s="366" t="s">
        <v>450</v>
      </c>
      <c r="H268" s="98" t="s">
        <v>451</v>
      </c>
      <c r="I268" s="52" t="s">
        <v>247</v>
      </c>
      <c r="J268" s="98" t="s">
        <v>425</v>
      </c>
      <c r="K268" s="358">
        <v>7.9</v>
      </c>
      <c r="L268" s="370">
        <f t="shared" si="12"/>
        <v>0</v>
      </c>
      <c r="M268" s="435" t="s">
        <v>258</v>
      </c>
      <c r="N268" s="435"/>
      <c r="O268" s="371">
        <f t="shared" si="13"/>
        <v>0</v>
      </c>
      <c r="P268" s="371">
        <f>IF(N268&gt;0,N268*K268/#REF!,0)</f>
        <v>0</v>
      </c>
      <c r="Q268" s="372" t="e">
        <f>IF(M268="nio",0,IF(M268&gt;0,VLOOKUP(I268,'3-Productie normen'!A:K,VLOOKUP(M268,'3-Productie normen'!$B$28:$C$36,2,FALSE),FALSE)))/VLOOKUP(B268,'2-Kosten per locatie'!$A$11:$C$41,3,FALSE)</f>
        <v>#DIV/0!</v>
      </c>
      <c r="R268" s="93" t="str">
        <f>VLOOKUP(I268,'3-Productie normen'!A:O,14,FALSE)</f>
        <v>nvt</v>
      </c>
      <c r="S268" s="93"/>
      <c r="U268" s="375">
        <f t="shared" si="14"/>
        <v>0</v>
      </c>
    </row>
    <row r="269" spans="1:21" ht="14.1" customHeight="1">
      <c r="A269" s="81">
        <v>269</v>
      </c>
      <c r="B269" s="52" t="s">
        <v>211</v>
      </c>
      <c r="C269" s="52" t="s">
        <v>422</v>
      </c>
      <c r="D269" s="52"/>
      <c r="E269" s="52"/>
      <c r="F269" s="440" t="s">
        <v>283</v>
      </c>
      <c r="G269" s="366" t="s">
        <v>452</v>
      </c>
      <c r="H269" s="98" t="s">
        <v>453</v>
      </c>
      <c r="I269" s="52" t="s">
        <v>247</v>
      </c>
      <c r="J269" s="98" t="s">
        <v>425</v>
      </c>
      <c r="K269" s="358">
        <v>14.4</v>
      </c>
      <c r="L269" s="370">
        <f t="shared" si="12"/>
        <v>0</v>
      </c>
      <c r="M269" s="435" t="s">
        <v>258</v>
      </c>
      <c r="N269" s="435"/>
      <c r="O269" s="371">
        <f t="shared" si="13"/>
        <v>0</v>
      </c>
      <c r="P269" s="371">
        <f>IF(N269&gt;0,N269*K269/#REF!,0)</f>
        <v>0</v>
      </c>
      <c r="Q269" s="372" t="e">
        <f>IF(M269="nio",0,IF(M269&gt;0,VLOOKUP(I269,'3-Productie normen'!A:K,VLOOKUP(M269,'3-Productie normen'!$B$28:$C$36,2,FALSE),FALSE)))/VLOOKUP(B269,'2-Kosten per locatie'!$A$11:$C$41,3,FALSE)</f>
        <v>#DIV/0!</v>
      </c>
      <c r="R269" s="93" t="str">
        <f>VLOOKUP(I269,'3-Productie normen'!A:O,14,FALSE)</f>
        <v>nvt</v>
      </c>
      <c r="S269" s="93"/>
      <c r="U269" s="375">
        <f t="shared" si="14"/>
        <v>0</v>
      </c>
    </row>
    <row r="270" spans="1:21" ht="14.1" customHeight="1">
      <c r="A270" s="81">
        <v>270</v>
      </c>
      <c r="B270" s="52" t="s">
        <v>211</v>
      </c>
      <c r="C270" s="52" t="s">
        <v>422</v>
      </c>
      <c r="D270" s="52"/>
      <c r="E270" s="52"/>
      <c r="F270" s="440" t="s">
        <v>283</v>
      </c>
      <c r="G270" s="366" t="s">
        <v>454</v>
      </c>
      <c r="H270" s="98" t="s">
        <v>325</v>
      </c>
      <c r="I270" s="98" t="s">
        <v>244</v>
      </c>
      <c r="J270" s="98" t="s">
        <v>425</v>
      </c>
      <c r="K270" s="358">
        <v>4.5</v>
      </c>
      <c r="L270" s="370">
        <f t="shared" si="12"/>
        <v>200</v>
      </c>
      <c r="M270" s="435">
        <v>200</v>
      </c>
      <c r="N270" s="435">
        <v>0</v>
      </c>
      <c r="O270" s="371" t="e">
        <f t="shared" si="13"/>
        <v>#DIV/0!</v>
      </c>
      <c r="P270" s="371">
        <f>IF(N270&gt;0,N270*K270/#REF!,0)</f>
        <v>0</v>
      </c>
      <c r="Q270" s="372" t="e">
        <f>IF(M270="nio",0,IF(M270&gt;0,VLOOKUP(I270,'3-Productie normen'!A:K,VLOOKUP(M270,'3-Productie normen'!$B$28:$C$36,2,FALSE),FALSE)))/VLOOKUP(B270,'2-Kosten per locatie'!$A$11:$C$41,3,FALSE)</f>
        <v>#DIV/0!</v>
      </c>
      <c r="R270" s="93" t="str">
        <f>VLOOKUP(I270,'3-Productie normen'!A:O,14,FALSE)</f>
        <v>S</v>
      </c>
      <c r="S270" s="93"/>
      <c r="U270" s="375">
        <f t="shared" si="14"/>
        <v>900</v>
      </c>
    </row>
    <row r="271" spans="1:21" ht="14.1" customHeight="1">
      <c r="A271" s="81">
        <v>271</v>
      </c>
      <c r="B271" s="52" t="s">
        <v>211</v>
      </c>
      <c r="C271" s="52" t="s">
        <v>422</v>
      </c>
      <c r="D271" s="52"/>
      <c r="E271" s="52"/>
      <c r="F271" s="440" t="s">
        <v>283</v>
      </c>
      <c r="G271" s="366" t="s">
        <v>455</v>
      </c>
      <c r="H271" s="98" t="s">
        <v>286</v>
      </c>
      <c r="I271" s="98" t="s">
        <v>293</v>
      </c>
      <c r="J271" s="98" t="s">
        <v>425</v>
      </c>
      <c r="K271" s="358">
        <v>51.4</v>
      </c>
      <c r="L271" s="370">
        <f t="shared" si="12"/>
        <v>200</v>
      </c>
      <c r="M271" s="435">
        <v>200</v>
      </c>
      <c r="N271" s="435"/>
      <c r="O271" s="371" t="e">
        <f t="shared" si="13"/>
        <v>#DIV/0!</v>
      </c>
      <c r="P271" s="371">
        <f>IF(N271&gt;0,N271*K271/#REF!,0)</f>
        <v>0</v>
      </c>
      <c r="Q271" s="372" t="e">
        <f>IF(M271="nio",0,IF(M271&gt;0,VLOOKUP(I271,'3-Productie normen'!A:K,VLOOKUP(M271,'3-Productie normen'!$B$28:$C$36,2,FALSE),FALSE)))/VLOOKUP(B271,'2-Kosten per locatie'!$A$11:$C$41,3,FALSE)</f>
        <v>#DIV/0!</v>
      </c>
      <c r="R271" s="93" t="str">
        <f>VLOOKUP(I271,'3-Productie normen'!A:O,14,FALSE)</f>
        <v>L</v>
      </c>
      <c r="S271" s="93"/>
      <c r="U271" s="375">
        <f t="shared" si="14"/>
        <v>10280</v>
      </c>
    </row>
    <row r="272" spans="1:21" ht="14.1" customHeight="1">
      <c r="A272" s="81">
        <v>272</v>
      </c>
      <c r="B272" s="52" t="s">
        <v>211</v>
      </c>
      <c r="C272" s="52" t="s">
        <v>422</v>
      </c>
      <c r="D272" s="52"/>
      <c r="E272" s="52"/>
      <c r="F272" s="440" t="s">
        <v>283</v>
      </c>
      <c r="G272" s="366" t="s">
        <v>456</v>
      </c>
      <c r="H272" s="98" t="s">
        <v>262</v>
      </c>
      <c r="I272" s="98" t="s">
        <v>244</v>
      </c>
      <c r="J272" s="98" t="s">
        <v>425</v>
      </c>
      <c r="K272" s="358">
        <v>7.8</v>
      </c>
      <c r="L272" s="370">
        <f t="shared" si="12"/>
        <v>200</v>
      </c>
      <c r="M272" s="435">
        <v>200</v>
      </c>
      <c r="N272" s="435">
        <v>0</v>
      </c>
      <c r="O272" s="371" t="e">
        <f t="shared" si="13"/>
        <v>#DIV/0!</v>
      </c>
      <c r="P272" s="371">
        <f>IF(N272&gt;0,N272*K272/#REF!,0)</f>
        <v>0</v>
      </c>
      <c r="Q272" s="372" t="e">
        <f>IF(M272="nio",0,IF(M272&gt;0,VLOOKUP(I272,'3-Productie normen'!A:K,VLOOKUP(M272,'3-Productie normen'!$B$28:$C$36,2,FALSE),FALSE)))/VLOOKUP(B272,'2-Kosten per locatie'!$A$11:$C$41,3,FALSE)</f>
        <v>#DIV/0!</v>
      </c>
      <c r="R272" s="93" t="str">
        <f>VLOOKUP(I272,'3-Productie normen'!A:O,14,FALSE)</f>
        <v>S</v>
      </c>
      <c r="S272" s="93"/>
      <c r="U272" s="375">
        <f t="shared" si="14"/>
        <v>1560</v>
      </c>
    </row>
    <row r="273" spans="1:21" ht="14.1" customHeight="1">
      <c r="A273" s="81">
        <v>273</v>
      </c>
      <c r="B273" s="52" t="s">
        <v>211</v>
      </c>
      <c r="C273" s="52" t="s">
        <v>422</v>
      </c>
      <c r="D273" s="52"/>
      <c r="E273" s="52"/>
      <c r="F273" s="440" t="s">
        <v>283</v>
      </c>
      <c r="G273" s="366" t="s">
        <v>457</v>
      </c>
      <c r="H273" s="98" t="s">
        <v>286</v>
      </c>
      <c r="I273" s="98" t="s">
        <v>287</v>
      </c>
      <c r="J273" s="98" t="s">
        <v>425</v>
      </c>
      <c r="K273" s="358">
        <v>51.4</v>
      </c>
      <c r="L273" s="370">
        <f t="shared" si="12"/>
        <v>200</v>
      </c>
      <c r="M273" s="435">
        <v>200</v>
      </c>
      <c r="N273" s="435"/>
      <c r="O273" s="371" t="e">
        <f t="shared" si="13"/>
        <v>#DIV/0!</v>
      </c>
      <c r="P273" s="371">
        <f>IF(N273&gt;0,N273*K273/#REF!,0)</f>
        <v>0</v>
      </c>
      <c r="Q273" s="372" t="e">
        <f>IF(M273="nio",0,IF(M273&gt;0,VLOOKUP(I273,'3-Productie normen'!A:K,VLOOKUP(M273,'3-Productie normen'!$B$28:$C$36,2,FALSE),FALSE)))/VLOOKUP(B273,'2-Kosten per locatie'!$A$11:$C$41,3,FALSE)</f>
        <v>#DIV/0!</v>
      </c>
      <c r="R273" s="93" t="str">
        <f>VLOOKUP(I273,'3-Productie normen'!A:O,14,FALSE)</f>
        <v>L</v>
      </c>
      <c r="S273" s="93"/>
      <c r="U273" s="375">
        <f t="shared" si="14"/>
        <v>10280</v>
      </c>
    </row>
    <row r="274" spans="1:21" ht="14.1" customHeight="1">
      <c r="A274" s="81">
        <v>274</v>
      </c>
      <c r="B274" s="52" t="s">
        <v>211</v>
      </c>
      <c r="C274" s="52" t="s">
        <v>422</v>
      </c>
      <c r="D274" s="52"/>
      <c r="E274" s="52"/>
      <c r="F274" s="440" t="s">
        <v>283</v>
      </c>
      <c r="G274" s="366" t="s">
        <v>458</v>
      </c>
      <c r="H274" s="98" t="s">
        <v>254</v>
      </c>
      <c r="I274" s="98" t="s">
        <v>246</v>
      </c>
      <c r="J274" s="98" t="s">
        <v>425</v>
      </c>
      <c r="K274" s="358">
        <v>44.3</v>
      </c>
      <c r="L274" s="370">
        <f t="shared" si="12"/>
        <v>200</v>
      </c>
      <c r="M274" s="435">
        <v>200</v>
      </c>
      <c r="N274" s="435"/>
      <c r="O274" s="371" t="e">
        <f t="shared" si="13"/>
        <v>#DIV/0!</v>
      </c>
      <c r="P274" s="371">
        <f>IF(N274&gt;0,N274*K274/#REF!,0)</f>
        <v>0</v>
      </c>
      <c r="Q274" s="372" t="e">
        <f>IF(M274="nio",0,IF(M274&gt;0,VLOOKUP(I274,'3-Productie normen'!A:K,VLOOKUP(M274,'3-Productie normen'!$B$28:$C$36,2,FALSE),FALSE)))/VLOOKUP(B274,'2-Kosten per locatie'!$A$11:$C$41,3,FALSE)</f>
        <v>#DIV/0!</v>
      </c>
      <c r="R274" s="93" t="str">
        <f>VLOOKUP(I274,'3-Productie normen'!A:O,14,FALSE)</f>
        <v>V</v>
      </c>
      <c r="S274" s="93"/>
      <c r="U274" s="375">
        <f t="shared" si="14"/>
        <v>8860</v>
      </c>
    </row>
    <row r="275" spans="1:21" ht="14.1" customHeight="1">
      <c r="A275" s="81">
        <v>275</v>
      </c>
      <c r="B275" s="52" t="s">
        <v>211</v>
      </c>
      <c r="C275" s="52" t="s">
        <v>422</v>
      </c>
      <c r="D275" s="52"/>
      <c r="E275" s="52"/>
      <c r="F275" s="440" t="s">
        <v>283</v>
      </c>
      <c r="G275" s="366" t="s">
        <v>459</v>
      </c>
      <c r="H275" s="98" t="s">
        <v>286</v>
      </c>
      <c r="I275" s="98" t="s">
        <v>287</v>
      </c>
      <c r="J275" s="98" t="s">
        <v>425</v>
      </c>
      <c r="K275" s="358">
        <v>51.4</v>
      </c>
      <c r="L275" s="370">
        <f t="shared" si="12"/>
        <v>200</v>
      </c>
      <c r="M275" s="435">
        <v>200</v>
      </c>
      <c r="N275" s="435"/>
      <c r="O275" s="371" t="e">
        <f t="shared" si="13"/>
        <v>#DIV/0!</v>
      </c>
      <c r="P275" s="371">
        <f>IF(N275&gt;0,N275*K275/#REF!,0)</f>
        <v>0</v>
      </c>
      <c r="Q275" s="372" t="e">
        <f>IF(M275="nio",0,IF(M275&gt;0,VLOOKUP(I275,'3-Productie normen'!A:K,VLOOKUP(M275,'3-Productie normen'!$B$28:$C$36,2,FALSE),FALSE)))/VLOOKUP(B275,'2-Kosten per locatie'!$A$11:$C$41,3,FALSE)</f>
        <v>#DIV/0!</v>
      </c>
      <c r="R275" s="93" t="str">
        <f>VLOOKUP(I275,'3-Productie normen'!A:O,14,FALSE)</f>
        <v>L</v>
      </c>
      <c r="S275" s="93"/>
      <c r="U275" s="375">
        <f t="shared" si="14"/>
        <v>10280</v>
      </c>
    </row>
    <row r="276" spans="1:21" ht="14.1" customHeight="1">
      <c r="A276" s="81">
        <v>276</v>
      </c>
      <c r="B276" s="52" t="s">
        <v>211</v>
      </c>
      <c r="C276" s="52" t="s">
        <v>422</v>
      </c>
      <c r="D276" s="52"/>
      <c r="E276" s="52"/>
      <c r="F276" s="440" t="s">
        <v>283</v>
      </c>
      <c r="G276" s="366" t="s">
        <v>460</v>
      </c>
      <c r="H276" s="98" t="s">
        <v>262</v>
      </c>
      <c r="I276" s="98" t="s">
        <v>244</v>
      </c>
      <c r="J276" s="98" t="s">
        <v>425</v>
      </c>
      <c r="K276" s="358">
        <v>7.8</v>
      </c>
      <c r="L276" s="370">
        <f t="shared" si="12"/>
        <v>200</v>
      </c>
      <c r="M276" s="435">
        <v>200</v>
      </c>
      <c r="N276" s="435">
        <v>0</v>
      </c>
      <c r="O276" s="371" t="e">
        <f t="shared" si="13"/>
        <v>#DIV/0!</v>
      </c>
      <c r="P276" s="371">
        <f>IF(N276&gt;0,N276*K276/#REF!,0)</f>
        <v>0</v>
      </c>
      <c r="Q276" s="372" t="e">
        <f>IF(M276="nio",0,IF(M276&gt;0,VLOOKUP(I276,'3-Productie normen'!A:K,VLOOKUP(M276,'3-Productie normen'!$B$28:$C$36,2,FALSE),FALSE)))/VLOOKUP(B276,'2-Kosten per locatie'!$A$11:$C$41,3,FALSE)</f>
        <v>#DIV/0!</v>
      </c>
      <c r="R276" s="93" t="str">
        <f>VLOOKUP(I276,'3-Productie normen'!A:O,14,FALSE)</f>
        <v>S</v>
      </c>
      <c r="S276" s="93"/>
      <c r="U276" s="375">
        <f t="shared" si="14"/>
        <v>1560</v>
      </c>
    </row>
    <row r="277" spans="1:21" ht="14.1" customHeight="1">
      <c r="A277" s="81">
        <v>277</v>
      </c>
      <c r="B277" s="52" t="s">
        <v>211</v>
      </c>
      <c r="C277" s="52" t="s">
        <v>422</v>
      </c>
      <c r="D277" s="52"/>
      <c r="E277" s="52"/>
      <c r="F277" s="440" t="s">
        <v>283</v>
      </c>
      <c r="G277" s="366" t="s">
        <v>461</v>
      </c>
      <c r="H277" s="98" t="s">
        <v>286</v>
      </c>
      <c r="I277" s="98" t="s">
        <v>293</v>
      </c>
      <c r="J277" s="98" t="s">
        <v>425</v>
      </c>
      <c r="K277" s="358">
        <v>51.4</v>
      </c>
      <c r="L277" s="370">
        <f t="shared" si="12"/>
        <v>200</v>
      </c>
      <c r="M277" s="435">
        <v>200</v>
      </c>
      <c r="N277" s="435"/>
      <c r="O277" s="371" t="e">
        <f t="shared" si="13"/>
        <v>#DIV/0!</v>
      </c>
      <c r="P277" s="371">
        <f>IF(N277&gt;0,N277*K277/#REF!,0)</f>
        <v>0</v>
      </c>
      <c r="Q277" s="372" t="e">
        <f>IF(M277="nio",0,IF(M277&gt;0,VLOOKUP(I277,'3-Productie normen'!A:K,VLOOKUP(M277,'3-Productie normen'!$B$28:$C$36,2,FALSE),FALSE)))/VLOOKUP(B277,'2-Kosten per locatie'!$A$11:$C$41,3,FALSE)</f>
        <v>#DIV/0!</v>
      </c>
      <c r="R277" s="93" t="str">
        <f>VLOOKUP(I277,'3-Productie normen'!A:O,14,FALSE)</f>
        <v>L</v>
      </c>
      <c r="S277" s="93"/>
      <c r="U277" s="375">
        <f t="shared" si="14"/>
        <v>10280</v>
      </c>
    </row>
    <row r="278" spans="1:21" ht="14.1" customHeight="1">
      <c r="A278" s="81">
        <v>278</v>
      </c>
      <c r="B278" s="52" t="s">
        <v>211</v>
      </c>
      <c r="C278" s="52" t="s">
        <v>422</v>
      </c>
      <c r="D278" s="52"/>
      <c r="E278" s="52"/>
      <c r="F278" s="440" t="s">
        <v>283</v>
      </c>
      <c r="G278" s="366" t="s">
        <v>462</v>
      </c>
      <c r="H278" s="98" t="s">
        <v>404</v>
      </c>
      <c r="I278" s="52" t="s">
        <v>247</v>
      </c>
      <c r="J278" s="98" t="s">
        <v>425</v>
      </c>
      <c r="K278" s="358">
        <v>3.5</v>
      </c>
      <c r="L278" s="370">
        <f t="shared" si="12"/>
        <v>0</v>
      </c>
      <c r="M278" s="435" t="s">
        <v>258</v>
      </c>
      <c r="N278" s="435"/>
      <c r="O278" s="371">
        <f t="shared" si="13"/>
        <v>0</v>
      </c>
      <c r="P278" s="371">
        <f>IF(N278&gt;0,N278*K278/#REF!,0)</f>
        <v>0</v>
      </c>
      <c r="Q278" s="372" t="e">
        <f>IF(M278="nio",0,IF(M278&gt;0,VLOOKUP(I278,'3-Productie normen'!A:K,VLOOKUP(M278,'3-Productie normen'!$B$28:$C$36,2,FALSE),FALSE)))/VLOOKUP(B278,'2-Kosten per locatie'!$A$11:$C$41,3,FALSE)</f>
        <v>#DIV/0!</v>
      </c>
      <c r="R278" s="93" t="str">
        <f>VLOOKUP(I278,'3-Productie normen'!A:O,14,FALSE)</f>
        <v>nvt</v>
      </c>
      <c r="S278" s="93"/>
      <c r="U278" s="375">
        <f t="shared" si="14"/>
        <v>0</v>
      </c>
    </row>
    <row r="279" spans="1:21" ht="14.1" customHeight="1">
      <c r="A279" s="81">
        <v>279</v>
      </c>
      <c r="B279" s="52" t="s">
        <v>211</v>
      </c>
      <c r="C279" s="52" t="s">
        <v>422</v>
      </c>
      <c r="D279" s="52"/>
      <c r="E279" s="52"/>
      <c r="F279" s="440" t="s">
        <v>283</v>
      </c>
      <c r="G279" s="366" t="s">
        <v>463</v>
      </c>
      <c r="H279" s="98" t="s">
        <v>464</v>
      </c>
      <c r="I279" s="92" t="s">
        <v>88</v>
      </c>
      <c r="J279" s="98" t="s">
        <v>425</v>
      </c>
      <c r="K279" s="358">
        <v>31.9</v>
      </c>
      <c r="L279" s="370">
        <f t="shared" si="12"/>
        <v>200</v>
      </c>
      <c r="M279" s="435">
        <v>200</v>
      </c>
      <c r="N279" s="435"/>
      <c r="O279" s="371" t="e">
        <f t="shared" si="13"/>
        <v>#DIV/0!</v>
      </c>
      <c r="P279" s="371">
        <f>IF(N279&gt;0,N279*K279/#REF!,0)</f>
        <v>0</v>
      </c>
      <c r="Q279" s="372" t="e">
        <f>IF(M279="nio",0,IF(M279&gt;0,VLOOKUP(I279,'3-Productie normen'!A:K,VLOOKUP(M279,'3-Productie normen'!$B$28:$C$36,2,FALSE),FALSE)))/VLOOKUP(B279,'2-Kosten per locatie'!$A$11:$C$41,3,FALSE)</f>
        <v>#DIV/0!</v>
      </c>
      <c r="R279" s="93" t="str">
        <f>VLOOKUP(I279,'3-Productie normen'!A:O,14,FALSE)</f>
        <v>V</v>
      </c>
      <c r="S279" s="93"/>
      <c r="U279" s="375">
        <f t="shared" si="14"/>
        <v>6380</v>
      </c>
    </row>
    <row r="280" spans="1:21" ht="14.1" customHeight="1">
      <c r="A280" s="81">
        <v>280</v>
      </c>
      <c r="B280" s="52" t="s">
        <v>211</v>
      </c>
      <c r="C280" s="52" t="s">
        <v>422</v>
      </c>
      <c r="D280" s="52"/>
      <c r="E280" s="52"/>
      <c r="F280" s="440" t="s">
        <v>283</v>
      </c>
      <c r="G280" s="366" t="s">
        <v>465</v>
      </c>
      <c r="H280" s="98" t="s">
        <v>270</v>
      </c>
      <c r="I280" s="52" t="s">
        <v>247</v>
      </c>
      <c r="J280" s="98" t="s">
        <v>425</v>
      </c>
      <c r="K280" s="358">
        <v>1.7</v>
      </c>
      <c r="L280" s="370">
        <f t="shared" si="12"/>
        <v>0</v>
      </c>
      <c r="M280" s="435" t="s">
        <v>258</v>
      </c>
      <c r="N280" s="435"/>
      <c r="O280" s="371">
        <f t="shared" si="13"/>
        <v>0</v>
      </c>
      <c r="P280" s="371">
        <f>IF(N280&gt;0,N280*K280/#REF!,0)</f>
        <v>0</v>
      </c>
      <c r="Q280" s="372" t="e">
        <f>IF(M280="nio",0,IF(M280&gt;0,VLOOKUP(I280,'3-Productie normen'!A:K,VLOOKUP(M280,'3-Productie normen'!$B$28:$C$36,2,FALSE),FALSE)))/VLOOKUP(B280,'2-Kosten per locatie'!$A$11:$C$41,3,FALSE)</f>
        <v>#DIV/0!</v>
      </c>
      <c r="R280" s="93" t="str">
        <f>VLOOKUP(I280,'3-Productie normen'!A:O,14,FALSE)</f>
        <v>nvt</v>
      </c>
      <c r="S280" s="93"/>
      <c r="U280" s="375">
        <f t="shared" si="14"/>
        <v>0</v>
      </c>
    </row>
    <row r="281" spans="1:21" ht="14.1" customHeight="1">
      <c r="A281" s="81">
        <v>281</v>
      </c>
      <c r="B281" s="52" t="s">
        <v>211</v>
      </c>
      <c r="C281" s="52" t="s">
        <v>422</v>
      </c>
      <c r="D281" s="52"/>
      <c r="E281" s="52"/>
      <c r="F281" s="440" t="s">
        <v>283</v>
      </c>
      <c r="G281" s="366" t="s">
        <v>466</v>
      </c>
      <c r="H281" s="98" t="s">
        <v>445</v>
      </c>
      <c r="I281" s="98" t="s">
        <v>287</v>
      </c>
      <c r="J281" s="98" t="s">
        <v>425</v>
      </c>
      <c r="K281" s="358">
        <v>62.8</v>
      </c>
      <c r="L281" s="370">
        <f t="shared" si="12"/>
        <v>200</v>
      </c>
      <c r="M281" s="435">
        <v>200</v>
      </c>
      <c r="N281" s="435"/>
      <c r="O281" s="371" t="e">
        <f t="shared" si="13"/>
        <v>#DIV/0!</v>
      </c>
      <c r="P281" s="371">
        <f>IF(N281&gt;0,N281*K281/#REF!,0)</f>
        <v>0</v>
      </c>
      <c r="Q281" s="372" t="e">
        <f>IF(M281="nio",0,IF(M281&gt;0,VLOOKUP(I281,'3-Productie normen'!A:K,VLOOKUP(M281,'3-Productie normen'!$B$28:$C$36,2,FALSE),FALSE)))/VLOOKUP(B281,'2-Kosten per locatie'!$A$11:$C$41,3,FALSE)</f>
        <v>#DIV/0!</v>
      </c>
      <c r="R281" s="93" t="str">
        <f>VLOOKUP(I281,'3-Productie normen'!A:O,14,FALSE)</f>
        <v>L</v>
      </c>
      <c r="S281" s="93"/>
      <c r="U281" s="375">
        <f t="shared" si="14"/>
        <v>12560</v>
      </c>
    </row>
    <row r="282" spans="1:21" ht="14.1" customHeight="1">
      <c r="A282" s="81">
        <v>282</v>
      </c>
      <c r="B282" s="52" t="s">
        <v>211</v>
      </c>
      <c r="C282" s="52" t="s">
        <v>422</v>
      </c>
      <c r="D282" s="52"/>
      <c r="E282" s="52"/>
      <c r="F282" s="440" t="s">
        <v>283</v>
      </c>
      <c r="G282" s="366" t="s">
        <v>467</v>
      </c>
      <c r="H282" s="98" t="s">
        <v>262</v>
      </c>
      <c r="I282" s="98" t="s">
        <v>244</v>
      </c>
      <c r="J282" s="98" t="s">
        <v>425</v>
      </c>
      <c r="K282" s="358">
        <v>7.8</v>
      </c>
      <c r="L282" s="370">
        <f t="shared" si="12"/>
        <v>200</v>
      </c>
      <c r="M282" s="435">
        <v>200</v>
      </c>
      <c r="N282" s="435">
        <v>0</v>
      </c>
      <c r="O282" s="371" t="e">
        <f t="shared" si="13"/>
        <v>#DIV/0!</v>
      </c>
      <c r="P282" s="371">
        <f>IF(N282&gt;0,N282*K282/#REF!,0)</f>
        <v>0</v>
      </c>
      <c r="Q282" s="372" t="e">
        <f>IF(M282="nio",0,IF(M282&gt;0,VLOOKUP(I282,'3-Productie normen'!A:K,VLOOKUP(M282,'3-Productie normen'!$B$28:$C$36,2,FALSE),FALSE)))/VLOOKUP(B282,'2-Kosten per locatie'!$A$11:$C$41,3,FALSE)</f>
        <v>#DIV/0!</v>
      </c>
      <c r="R282" s="93" t="str">
        <f>VLOOKUP(I282,'3-Productie normen'!A:O,14,FALSE)</f>
        <v>S</v>
      </c>
      <c r="S282" s="93"/>
      <c r="U282" s="375">
        <f t="shared" si="14"/>
        <v>1560</v>
      </c>
    </row>
    <row r="283" spans="1:21" ht="14.1" customHeight="1">
      <c r="A283" s="81">
        <v>283</v>
      </c>
      <c r="B283" s="52" t="s">
        <v>211</v>
      </c>
      <c r="C283" s="52" t="s">
        <v>422</v>
      </c>
      <c r="D283" s="52"/>
      <c r="E283" s="52"/>
      <c r="F283" s="440" t="s">
        <v>283</v>
      </c>
      <c r="G283" s="366" t="s">
        <v>468</v>
      </c>
      <c r="H283" s="98" t="s">
        <v>445</v>
      </c>
      <c r="I283" s="98" t="s">
        <v>287</v>
      </c>
      <c r="J283" s="98" t="s">
        <v>425</v>
      </c>
      <c r="K283" s="358">
        <v>62.8</v>
      </c>
      <c r="L283" s="370">
        <f t="shared" si="12"/>
        <v>200</v>
      </c>
      <c r="M283" s="435">
        <v>200</v>
      </c>
      <c r="N283" s="435"/>
      <c r="O283" s="371" t="e">
        <f t="shared" si="13"/>
        <v>#DIV/0!</v>
      </c>
      <c r="P283" s="371">
        <f>IF(N283&gt;0,N283*K283/#REF!,0)</f>
        <v>0</v>
      </c>
      <c r="Q283" s="372" t="e">
        <f>IF(M283="nio",0,IF(M283&gt;0,VLOOKUP(I283,'3-Productie normen'!A:K,VLOOKUP(M283,'3-Productie normen'!$B$28:$C$36,2,FALSE),FALSE)))/VLOOKUP(B283,'2-Kosten per locatie'!$A$11:$C$41,3,FALSE)</f>
        <v>#DIV/0!</v>
      </c>
      <c r="R283" s="93" t="str">
        <f>VLOOKUP(I283,'3-Productie normen'!A:O,14,FALSE)</f>
        <v>L</v>
      </c>
      <c r="S283" s="93"/>
      <c r="U283" s="375">
        <f t="shared" si="14"/>
        <v>12560</v>
      </c>
    </row>
    <row r="284" spans="1:21" ht="14.1" customHeight="1">
      <c r="A284" s="81">
        <v>284</v>
      </c>
      <c r="B284" s="52" t="s">
        <v>211</v>
      </c>
      <c r="C284" s="52" t="s">
        <v>422</v>
      </c>
      <c r="D284" s="52"/>
      <c r="E284" s="52"/>
      <c r="F284" s="440" t="s">
        <v>283</v>
      </c>
      <c r="G284" s="366" t="s">
        <v>469</v>
      </c>
      <c r="H284" s="98" t="s">
        <v>270</v>
      </c>
      <c r="I284" s="52" t="s">
        <v>247</v>
      </c>
      <c r="J284" s="98" t="s">
        <v>425</v>
      </c>
      <c r="K284" s="358">
        <v>1.7</v>
      </c>
      <c r="L284" s="370">
        <f t="shared" si="12"/>
        <v>0</v>
      </c>
      <c r="M284" s="435" t="s">
        <v>258</v>
      </c>
      <c r="N284" s="435"/>
      <c r="O284" s="371">
        <f t="shared" si="13"/>
        <v>0</v>
      </c>
      <c r="P284" s="371">
        <f>IF(N284&gt;0,N284*K284/#REF!,0)</f>
        <v>0</v>
      </c>
      <c r="Q284" s="372" t="e">
        <f>IF(M284="nio",0,IF(M284&gt;0,VLOOKUP(I284,'3-Productie normen'!A:K,VLOOKUP(M284,'3-Productie normen'!$B$28:$C$36,2,FALSE),FALSE)))/VLOOKUP(B284,'2-Kosten per locatie'!$A$11:$C$41,3,FALSE)</f>
        <v>#DIV/0!</v>
      </c>
      <c r="R284" s="93" t="str">
        <f>VLOOKUP(I284,'3-Productie normen'!A:O,14,FALSE)</f>
        <v>nvt</v>
      </c>
      <c r="S284" s="93"/>
      <c r="U284" s="375">
        <f t="shared" si="14"/>
        <v>0</v>
      </c>
    </row>
    <row r="285" spans="1:21" ht="14.1" customHeight="1">
      <c r="A285" s="81">
        <v>285</v>
      </c>
      <c r="B285" s="52" t="s">
        <v>211</v>
      </c>
      <c r="C285" s="52" t="s">
        <v>422</v>
      </c>
      <c r="D285" s="52"/>
      <c r="E285" s="52"/>
      <c r="F285" s="440" t="s">
        <v>283</v>
      </c>
      <c r="G285" s="366" t="s">
        <v>470</v>
      </c>
      <c r="H285" s="98" t="s">
        <v>254</v>
      </c>
      <c r="I285" s="98" t="s">
        <v>246</v>
      </c>
      <c r="J285" s="98" t="s">
        <v>425</v>
      </c>
      <c r="K285" s="358">
        <v>44.3</v>
      </c>
      <c r="L285" s="370">
        <f t="shared" si="12"/>
        <v>200</v>
      </c>
      <c r="M285" s="435">
        <v>200</v>
      </c>
      <c r="N285" s="435"/>
      <c r="O285" s="371" t="e">
        <f t="shared" si="13"/>
        <v>#DIV/0!</v>
      </c>
      <c r="P285" s="371">
        <f>IF(N285&gt;0,N285*K285/#REF!,0)</f>
        <v>0</v>
      </c>
      <c r="Q285" s="372" t="e">
        <f>IF(M285="nio",0,IF(M285&gt;0,VLOOKUP(I285,'3-Productie normen'!A:K,VLOOKUP(M285,'3-Productie normen'!$B$28:$C$36,2,FALSE),FALSE)))/VLOOKUP(B285,'2-Kosten per locatie'!$A$11:$C$41,3,FALSE)</f>
        <v>#DIV/0!</v>
      </c>
      <c r="R285" s="93" t="str">
        <f>VLOOKUP(I285,'3-Productie normen'!A:O,14,FALSE)</f>
        <v>V</v>
      </c>
      <c r="S285" s="93"/>
      <c r="U285" s="375">
        <f t="shared" si="14"/>
        <v>8860</v>
      </c>
    </row>
    <row r="286" spans="1:21" ht="14.1" customHeight="1">
      <c r="A286" s="81">
        <v>286</v>
      </c>
      <c r="B286" s="52" t="s">
        <v>211</v>
      </c>
      <c r="C286" s="52" t="s">
        <v>422</v>
      </c>
      <c r="D286" s="91"/>
      <c r="E286" s="91">
        <v>12</v>
      </c>
      <c r="F286" s="440" t="s">
        <v>283</v>
      </c>
      <c r="G286" s="366" t="s">
        <v>471</v>
      </c>
      <c r="H286" s="98" t="s">
        <v>323</v>
      </c>
      <c r="I286" s="92" t="s">
        <v>88</v>
      </c>
      <c r="J286" s="98" t="s">
        <v>425</v>
      </c>
      <c r="K286" s="358">
        <v>6.2</v>
      </c>
      <c r="L286" s="370">
        <f t="shared" si="12"/>
        <v>200</v>
      </c>
      <c r="M286" s="435">
        <v>200</v>
      </c>
      <c r="N286" s="435"/>
      <c r="O286" s="371" t="e">
        <f t="shared" si="13"/>
        <v>#DIV/0!</v>
      </c>
      <c r="P286" s="371">
        <f>IF(N286&gt;0,N286*K286/#REF!,0)</f>
        <v>0</v>
      </c>
      <c r="Q286" s="372" t="e">
        <f>IF(M286="nio",0,IF(M286&gt;0,VLOOKUP(I286,'3-Productie normen'!A:K,VLOOKUP(M286,'3-Productie normen'!$B$28:$C$36,2,FALSE),FALSE)))/VLOOKUP(B286,'2-Kosten per locatie'!$A$11:$C$41,3,FALSE)</f>
        <v>#DIV/0!</v>
      </c>
      <c r="R286" s="93" t="str">
        <f>VLOOKUP(I286,'3-Productie normen'!A:O,14,FALSE)</f>
        <v>V</v>
      </c>
      <c r="S286" s="93"/>
      <c r="U286" s="375">
        <f t="shared" si="14"/>
        <v>1240</v>
      </c>
    </row>
    <row r="287" spans="1:21" ht="14.1" customHeight="1">
      <c r="A287" s="81">
        <v>287</v>
      </c>
      <c r="B287" s="52" t="s">
        <v>211</v>
      </c>
      <c r="C287" s="52" t="s">
        <v>422</v>
      </c>
      <c r="D287" s="91"/>
      <c r="E287" s="91">
        <v>12</v>
      </c>
      <c r="F287" s="440" t="s">
        <v>283</v>
      </c>
      <c r="G287" s="366" t="s">
        <v>472</v>
      </c>
      <c r="H287" s="98" t="s">
        <v>473</v>
      </c>
      <c r="I287" s="52" t="s">
        <v>1731</v>
      </c>
      <c r="J287" s="98" t="s">
        <v>425</v>
      </c>
      <c r="K287" s="358">
        <v>62.2</v>
      </c>
      <c r="L287" s="370">
        <f t="shared" si="12"/>
        <v>200</v>
      </c>
      <c r="M287" s="435">
        <v>200</v>
      </c>
      <c r="N287" s="435"/>
      <c r="O287" s="371" t="e">
        <f t="shared" si="13"/>
        <v>#DIV/0!</v>
      </c>
      <c r="P287" s="371">
        <f>IF(N287&gt;0,N287*K287/#REF!,0)</f>
        <v>0</v>
      </c>
      <c r="Q287" s="372" t="e">
        <f>IF(M287="nio",0,IF(M287&gt;0,VLOOKUP(I287,'3-Productie normen'!A:K,VLOOKUP(M287,'3-Productie normen'!$B$28:$C$36,2,FALSE),FALSE)))/VLOOKUP(B287,'2-Kosten per locatie'!$A$11:$C$41,3,FALSE)</f>
        <v>#DIV/0!</v>
      </c>
      <c r="R287" s="93" t="str">
        <f>VLOOKUP(I287,'3-Productie normen'!A:O,14,FALSE)</f>
        <v>V</v>
      </c>
      <c r="S287" s="93"/>
      <c r="U287" s="375">
        <f t="shared" si="14"/>
        <v>12440</v>
      </c>
    </row>
    <row r="288" spans="1:21" ht="14.1" customHeight="1">
      <c r="A288" s="81">
        <v>288</v>
      </c>
      <c r="B288" s="52" t="s">
        <v>211</v>
      </c>
      <c r="C288" s="52" t="s">
        <v>422</v>
      </c>
      <c r="D288" s="91"/>
      <c r="E288" s="91">
        <v>12</v>
      </c>
      <c r="F288" s="440" t="s">
        <v>283</v>
      </c>
      <c r="G288" s="366" t="s">
        <v>474</v>
      </c>
      <c r="H288" s="98" t="s">
        <v>262</v>
      </c>
      <c r="I288" s="98" t="s">
        <v>244</v>
      </c>
      <c r="J288" s="98" t="s">
        <v>425</v>
      </c>
      <c r="K288" s="358">
        <v>6.2</v>
      </c>
      <c r="L288" s="370">
        <f t="shared" si="12"/>
        <v>200</v>
      </c>
      <c r="M288" s="435">
        <v>200</v>
      </c>
      <c r="N288" s="435">
        <v>0</v>
      </c>
      <c r="O288" s="371" t="e">
        <f t="shared" si="13"/>
        <v>#DIV/0!</v>
      </c>
      <c r="P288" s="371">
        <f>IF(N288&gt;0,N288*K288/#REF!,0)</f>
        <v>0</v>
      </c>
      <c r="Q288" s="372" t="e">
        <f>IF(M288="nio",0,IF(M288&gt;0,VLOOKUP(I288,'3-Productie normen'!A:K,VLOOKUP(M288,'3-Productie normen'!$B$28:$C$36,2,FALSE),FALSE)))/VLOOKUP(B288,'2-Kosten per locatie'!$A$11:$C$41,3,FALSE)</f>
        <v>#DIV/0!</v>
      </c>
      <c r="R288" s="93" t="str">
        <f>VLOOKUP(I288,'3-Productie normen'!A:O,14,FALSE)</f>
        <v>S</v>
      </c>
      <c r="S288" s="93"/>
      <c r="U288" s="375">
        <f t="shared" si="14"/>
        <v>1240</v>
      </c>
    </row>
    <row r="289" spans="1:21" ht="14.1" customHeight="1">
      <c r="A289" s="81">
        <v>289</v>
      </c>
      <c r="B289" s="52" t="s">
        <v>211</v>
      </c>
      <c r="C289" s="52" t="s">
        <v>422</v>
      </c>
      <c r="D289" s="91"/>
      <c r="E289" s="91">
        <v>12</v>
      </c>
      <c r="F289" s="440" t="s">
        <v>283</v>
      </c>
      <c r="G289" s="366" t="s">
        <v>475</v>
      </c>
      <c r="H289" s="98" t="s">
        <v>476</v>
      </c>
      <c r="I289" s="98" t="s">
        <v>244</v>
      </c>
      <c r="J289" s="98" t="s">
        <v>425</v>
      </c>
      <c r="K289" s="358">
        <v>7.1</v>
      </c>
      <c r="L289" s="370">
        <f t="shared" si="12"/>
        <v>200</v>
      </c>
      <c r="M289" s="435">
        <v>200</v>
      </c>
      <c r="N289" s="435">
        <v>0</v>
      </c>
      <c r="O289" s="371" t="e">
        <f t="shared" si="13"/>
        <v>#DIV/0!</v>
      </c>
      <c r="P289" s="371">
        <f>IF(N289&gt;0,N289*K289/#REF!,0)</f>
        <v>0</v>
      </c>
      <c r="Q289" s="372" t="e">
        <f>IF(M289="nio",0,IF(M289&gt;0,VLOOKUP(I289,'3-Productie normen'!A:K,VLOOKUP(M289,'3-Productie normen'!$B$28:$C$36,2,FALSE),FALSE)))/VLOOKUP(B289,'2-Kosten per locatie'!$A$11:$C$41,3,FALSE)</f>
        <v>#DIV/0!</v>
      </c>
      <c r="R289" s="93" t="str">
        <f>VLOOKUP(I289,'3-Productie normen'!A:O,14,FALSE)</f>
        <v>S</v>
      </c>
      <c r="S289" s="93"/>
      <c r="U289" s="375">
        <f t="shared" si="14"/>
        <v>1420</v>
      </c>
    </row>
    <row r="290" spans="1:21" ht="14.1" customHeight="1">
      <c r="A290" s="81">
        <v>290</v>
      </c>
      <c r="B290" s="52" t="s">
        <v>211</v>
      </c>
      <c r="C290" s="52" t="s">
        <v>422</v>
      </c>
      <c r="D290" s="52"/>
      <c r="E290" s="91"/>
      <c r="F290" s="440" t="s">
        <v>283</v>
      </c>
      <c r="G290" s="366" t="s">
        <v>477</v>
      </c>
      <c r="H290" s="98" t="s">
        <v>478</v>
      </c>
      <c r="I290" s="98" t="s">
        <v>246</v>
      </c>
      <c r="J290" s="98" t="s">
        <v>425</v>
      </c>
      <c r="K290" s="358">
        <v>13.5</v>
      </c>
      <c r="L290" s="370">
        <f t="shared" si="12"/>
        <v>200</v>
      </c>
      <c r="M290" s="435">
        <v>200</v>
      </c>
      <c r="N290" s="435"/>
      <c r="O290" s="371" t="e">
        <f t="shared" si="13"/>
        <v>#DIV/0!</v>
      </c>
      <c r="P290" s="371">
        <f>IF(N290&gt;0,N290*K290/#REF!,0)</f>
        <v>0</v>
      </c>
      <c r="Q290" s="372" t="e">
        <f>IF(M290="nio",0,IF(M290&gt;0,VLOOKUP(I290,'3-Productie normen'!A:K,VLOOKUP(M290,'3-Productie normen'!$B$28:$C$36,2,FALSE),FALSE)))/VLOOKUP(B290,'2-Kosten per locatie'!$A$11:$C$41,3,FALSE)</f>
        <v>#DIV/0!</v>
      </c>
      <c r="R290" s="93" t="str">
        <f>VLOOKUP(I290,'3-Productie normen'!A:O,14,FALSE)</f>
        <v>V</v>
      </c>
      <c r="S290" s="93"/>
      <c r="U290" s="375">
        <f t="shared" si="14"/>
        <v>2700</v>
      </c>
    </row>
    <row r="291" spans="1:21" ht="14.1" customHeight="1">
      <c r="A291" s="81">
        <v>291</v>
      </c>
      <c r="B291" s="52" t="s">
        <v>211</v>
      </c>
      <c r="C291" s="52" t="s">
        <v>422</v>
      </c>
      <c r="D291" s="52"/>
      <c r="E291" s="91"/>
      <c r="F291" s="440" t="s">
        <v>283</v>
      </c>
      <c r="G291" s="366" t="s">
        <v>479</v>
      </c>
      <c r="H291" s="98" t="s">
        <v>254</v>
      </c>
      <c r="I291" s="98" t="s">
        <v>246</v>
      </c>
      <c r="J291" s="98" t="s">
        <v>425</v>
      </c>
      <c r="K291" s="358">
        <v>45.8</v>
      </c>
      <c r="L291" s="370">
        <f t="shared" si="12"/>
        <v>200</v>
      </c>
      <c r="M291" s="435">
        <v>200</v>
      </c>
      <c r="N291" s="435"/>
      <c r="O291" s="371" t="e">
        <f t="shared" si="13"/>
        <v>#DIV/0!</v>
      </c>
      <c r="P291" s="371">
        <f>IF(N291&gt;0,N291*K291/#REF!,0)</f>
        <v>0</v>
      </c>
      <c r="Q291" s="372" t="e">
        <f>IF(M291="nio",0,IF(M291&gt;0,VLOOKUP(I291,'3-Productie normen'!A:K,VLOOKUP(M291,'3-Productie normen'!$B$28:$C$36,2,FALSE),FALSE)))/VLOOKUP(B291,'2-Kosten per locatie'!$A$11:$C$41,3,FALSE)</f>
        <v>#DIV/0!</v>
      </c>
      <c r="R291" s="93" t="str">
        <f>VLOOKUP(I291,'3-Productie normen'!A:O,14,FALSE)</f>
        <v>V</v>
      </c>
      <c r="S291" s="93"/>
      <c r="U291" s="375">
        <f t="shared" si="14"/>
        <v>9160</v>
      </c>
    </row>
    <row r="292" spans="1:21" ht="14.1" customHeight="1">
      <c r="A292" s="81">
        <v>292</v>
      </c>
      <c r="B292" s="52" t="s">
        <v>211</v>
      </c>
      <c r="C292" s="52" t="s">
        <v>422</v>
      </c>
      <c r="D292" s="52"/>
      <c r="E292" s="91"/>
      <c r="F292" s="440" t="s">
        <v>283</v>
      </c>
      <c r="G292" s="366" t="s">
        <v>480</v>
      </c>
      <c r="H292" s="98" t="s">
        <v>481</v>
      </c>
      <c r="I292" s="98" t="s">
        <v>237</v>
      </c>
      <c r="J292" s="98" t="s">
        <v>425</v>
      </c>
      <c r="K292" s="358">
        <v>29.4</v>
      </c>
      <c r="L292" s="370">
        <f t="shared" si="12"/>
        <v>80</v>
      </c>
      <c r="M292" s="435">
        <v>80</v>
      </c>
      <c r="N292" s="435"/>
      <c r="O292" s="371" t="e">
        <f t="shared" si="13"/>
        <v>#DIV/0!</v>
      </c>
      <c r="P292" s="371">
        <f>IF(N292&gt;0,N292*K292/#REF!,0)</f>
        <v>0</v>
      </c>
      <c r="Q292" s="372" t="e">
        <f>IF(M292="nio",0,IF(M292&gt;0,VLOOKUP(I292,'3-Productie normen'!A:K,VLOOKUP(M292,'3-Productie normen'!$B$28:$C$36,2,FALSE),FALSE)))/VLOOKUP(B292,'2-Kosten per locatie'!$A$11:$C$41,3,FALSE)</f>
        <v>#DIV/0!</v>
      </c>
      <c r="R292" s="93" t="str">
        <f>VLOOKUP(I292,'3-Productie normen'!A:O,14,FALSE)</f>
        <v>B</v>
      </c>
      <c r="S292" s="93"/>
      <c r="U292" s="375">
        <f t="shared" si="14"/>
        <v>2352</v>
      </c>
    </row>
    <row r="293" spans="1:21" ht="14.1" customHeight="1">
      <c r="A293" s="81">
        <v>293</v>
      </c>
      <c r="B293" s="52" t="s">
        <v>211</v>
      </c>
      <c r="C293" s="52" t="s">
        <v>422</v>
      </c>
      <c r="D293" s="52"/>
      <c r="E293" s="91"/>
      <c r="F293" s="440" t="s">
        <v>283</v>
      </c>
      <c r="G293" s="366" t="s">
        <v>482</v>
      </c>
      <c r="H293" s="98" t="s">
        <v>323</v>
      </c>
      <c r="I293" s="92" t="s">
        <v>88</v>
      </c>
      <c r="J293" s="98" t="s">
        <v>425</v>
      </c>
      <c r="K293" s="358">
        <v>16.2</v>
      </c>
      <c r="L293" s="370">
        <f t="shared" si="12"/>
        <v>200</v>
      </c>
      <c r="M293" s="435">
        <v>200</v>
      </c>
      <c r="N293" s="435"/>
      <c r="O293" s="371" t="e">
        <f t="shared" si="13"/>
        <v>#DIV/0!</v>
      </c>
      <c r="P293" s="371">
        <f>IF(N293&gt;0,N293*K293/#REF!,0)</f>
        <v>0</v>
      </c>
      <c r="Q293" s="372" t="e">
        <f>IF(M293="nio",0,IF(M293&gt;0,VLOOKUP(I293,'3-Productie normen'!A:K,VLOOKUP(M293,'3-Productie normen'!$B$28:$C$36,2,FALSE),FALSE)))/VLOOKUP(B293,'2-Kosten per locatie'!$A$11:$C$41,3,FALSE)</f>
        <v>#DIV/0!</v>
      </c>
      <c r="R293" s="93" t="str">
        <f>VLOOKUP(I293,'3-Productie normen'!A:O,14,FALSE)</f>
        <v>V</v>
      </c>
      <c r="S293" s="93"/>
      <c r="U293" s="375">
        <f t="shared" si="14"/>
        <v>3240</v>
      </c>
    </row>
    <row r="294" spans="1:21" ht="14.1" customHeight="1">
      <c r="A294" s="81">
        <v>294</v>
      </c>
      <c r="B294" s="52" t="s">
        <v>211</v>
      </c>
      <c r="C294" s="52" t="s">
        <v>422</v>
      </c>
      <c r="D294" s="52"/>
      <c r="E294" s="91"/>
      <c r="F294" s="440" t="s">
        <v>283</v>
      </c>
      <c r="G294" s="366" t="s">
        <v>483</v>
      </c>
      <c r="H294" s="98" t="s">
        <v>267</v>
      </c>
      <c r="I294" s="98" t="s">
        <v>237</v>
      </c>
      <c r="J294" s="98" t="s">
        <v>425</v>
      </c>
      <c r="K294" s="358">
        <v>49</v>
      </c>
      <c r="L294" s="370">
        <f t="shared" si="12"/>
        <v>80</v>
      </c>
      <c r="M294" s="435">
        <v>80</v>
      </c>
      <c r="N294" s="435"/>
      <c r="O294" s="371" t="e">
        <f t="shared" si="13"/>
        <v>#DIV/0!</v>
      </c>
      <c r="P294" s="371">
        <f>IF(N294&gt;0,N294*K294/#REF!,0)</f>
        <v>0</v>
      </c>
      <c r="Q294" s="372" t="e">
        <f>IF(M294="nio",0,IF(M294&gt;0,VLOOKUP(I294,'3-Productie normen'!A:K,VLOOKUP(M294,'3-Productie normen'!$B$28:$C$36,2,FALSE),FALSE)))/VLOOKUP(B294,'2-Kosten per locatie'!$A$11:$C$41,3,FALSE)</f>
        <v>#DIV/0!</v>
      </c>
      <c r="R294" s="93" t="str">
        <f>VLOOKUP(I294,'3-Productie normen'!A:O,14,FALSE)</f>
        <v>B</v>
      </c>
      <c r="S294" s="93"/>
      <c r="U294" s="375">
        <f t="shared" si="14"/>
        <v>3920</v>
      </c>
    </row>
    <row r="295" spans="1:21" ht="14.1" customHeight="1">
      <c r="A295" s="81">
        <v>295</v>
      </c>
      <c r="B295" s="52" t="s">
        <v>211</v>
      </c>
      <c r="C295" s="52" t="s">
        <v>422</v>
      </c>
      <c r="D295" s="52"/>
      <c r="E295" s="91"/>
      <c r="F295" s="440" t="s">
        <v>283</v>
      </c>
      <c r="G295" s="366" t="s">
        <v>484</v>
      </c>
      <c r="H295" s="98" t="s">
        <v>485</v>
      </c>
      <c r="I295" s="98" t="s">
        <v>237</v>
      </c>
      <c r="J295" s="98" t="s">
        <v>425</v>
      </c>
      <c r="K295" s="358">
        <v>11.9</v>
      </c>
      <c r="L295" s="370">
        <f t="shared" si="12"/>
        <v>80</v>
      </c>
      <c r="M295" s="435">
        <v>80</v>
      </c>
      <c r="N295" s="435"/>
      <c r="O295" s="371" t="e">
        <f t="shared" si="13"/>
        <v>#DIV/0!</v>
      </c>
      <c r="P295" s="371">
        <f>IF(N295&gt;0,N295*K295/#REF!,0)</f>
        <v>0</v>
      </c>
      <c r="Q295" s="372" t="e">
        <f>IF(M295="nio",0,IF(M295&gt;0,VLOOKUP(I295,'3-Productie normen'!A:K,VLOOKUP(M295,'3-Productie normen'!$B$28:$C$36,2,FALSE),FALSE)))/VLOOKUP(B295,'2-Kosten per locatie'!$A$11:$C$41,3,FALSE)</f>
        <v>#DIV/0!</v>
      </c>
      <c r="R295" s="93" t="str">
        <f>VLOOKUP(I295,'3-Productie normen'!A:O,14,FALSE)</f>
        <v>B</v>
      </c>
      <c r="S295" s="93"/>
      <c r="U295" s="375">
        <f t="shared" si="14"/>
        <v>952</v>
      </c>
    </row>
    <row r="296" spans="1:21" ht="14.1" customHeight="1">
      <c r="A296" s="81">
        <v>296</v>
      </c>
      <c r="B296" s="52" t="s">
        <v>211</v>
      </c>
      <c r="C296" s="52" t="s">
        <v>422</v>
      </c>
      <c r="D296" s="52"/>
      <c r="E296" s="91"/>
      <c r="F296" s="440" t="s">
        <v>283</v>
      </c>
      <c r="G296" s="366" t="s">
        <v>486</v>
      </c>
      <c r="H296" s="98" t="s">
        <v>487</v>
      </c>
      <c r="I296" s="98" t="s">
        <v>237</v>
      </c>
      <c r="J296" s="98" t="s">
        <v>425</v>
      </c>
      <c r="K296" s="358">
        <v>20.2</v>
      </c>
      <c r="L296" s="370">
        <f t="shared" si="12"/>
        <v>200</v>
      </c>
      <c r="M296" s="435">
        <v>200</v>
      </c>
      <c r="N296" s="435"/>
      <c r="O296" s="371" t="e">
        <f t="shared" si="13"/>
        <v>#DIV/0!</v>
      </c>
      <c r="P296" s="371">
        <f>IF(N296&gt;0,N296*K296/#REF!,0)</f>
        <v>0</v>
      </c>
      <c r="Q296" s="372" t="e">
        <f>IF(M296="nio",0,IF(M296&gt;0,VLOOKUP(I296,'3-Productie normen'!A:K,VLOOKUP(M296,'3-Productie normen'!$B$28:$C$36,2,FALSE),FALSE)))/VLOOKUP(B296,'2-Kosten per locatie'!$A$11:$C$41,3,FALSE)</f>
        <v>#DIV/0!</v>
      </c>
      <c r="R296" s="93" t="str">
        <f>VLOOKUP(I296,'3-Productie normen'!A:O,14,FALSE)</f>
        <v>B</v>
      </c>
      <c r="S296" s="93"/>
      <c r="U296" s="375">
        <f t="shared" si="14"/>
        <v>4040</v>
      </c>
    </row>
    <row r="297" spans="1:21" ht="14.1" customHeight="1">
      <c r="A297" s="81">
        <v>297</v>
      </c>
      <c r="B297" s="52" t="s">
        <v>211</v>
      </c>
      <c r="C297" s="52" t="s">
        <v>422</v>
      </c>
      <c r="D297" s="52"/>
      <c r="E297" s="91"/>
      <c r="F297" s="440" t="s">
        <v>283</v>
      </c>
      <c r="G297" s="366" t="s">
        <v>488</v>
      </c>
      <c r="H297" s="98" t="s">
        <v>489</v>
      </c>
      <c r="I297" s="98" t="s">
        <v>237</v>
      </c>
      <c r="J297" s="98" t="s">
        <v>425</v>
      </c>
      <c r="K297" s="358">
        <v>15.7</v>
      </c>
      <c r="L297" s="370">
        <f t="shared" si="12"/>
        <v>80</v>
      </c>
      <c r="M297" s="435">
        <v>80</v>
      </c>
      <c r="N297" s="435"/>
      <c r="O297" s="371" t="e">
        <f t="shared" si="13"/>
        <v>#DIV/0!</v>
      </c>
      <c r="P297" s="371">
        <f>IF(N297&gt;0,N297*K297/#REF!,0)</f>
        <v>0</v>
      </c>
      <c r="Q297" s="372" t="e">
        <f>IF(M297="nio",0,IF(M297&gt;0,VLOOKUP(I297,'3-Productie normen'!A:K,VLOOKUP(M297,'3-Productie normen'!$B$28:$C$36,2,FALSE),FALSE)))/VLOOKUP(B297,'2-Kosten per locatie'!$A$11:$C$41,3,FALSE)</f>
        <v>#DIV/0!</v>
      </c>
      <c r="R297" s="93" t="str">
        <f>VLOOKUP(I297,'3-Productie normen'!A:O,14,FALSE)</f>
        <v>B</v>
      </c>
      <c r="S297" s="93"/>
      <c r="U297" s="375">
        <f t="shared" si="14"/>
        <v>1256</v>
      </c>
    </row>
    <row r="298" spans="1:21" ht="14.1" customHeight="1">
      <c r="A298" s="81">
        <v>298</v>
      </c>
      <c r="B298" s="52" t="s">
        <v>211</v>
      </c>
      <c r="C298" s="52" t="s">
        <v>422</v>
      </c>
      <c r="D298" s="52"/>
      <c r="E298" s="91"/>
      <c r="F298" s="440" t="s">
        <v>283</v>
      </c>
      <c r="G298" s="366" t="s">
        <v>490</v>
      </c>
      <c r="H298" s="98" t="s">
        <v>262</v>
      </c>
      <c r="I298" s="98" t="s">
        <v>244</v>
      </c>
      <c r="J298" s="98" t="s">
        <v>425</v>
      </c>
      <c r="K298" s="358">
        <v>6.4</v>
      </c>
      <c r="L298" s="370">
        <f t="shared" si="12"/>
        <v>200</v>
      </c>
      <c r="M298" s="435">
        <v>200</v>
      </c>
      <c r="N298" s="435">
        <v>0</v>
      </c>
      <c r="O298" s="371" t="e">
        <f t="shared" si="13"/>
        <v>#DIV/0!</v>
      </c>
      <c r="P298" s="371">
        <f>IF(N298&gt;0,N298*K298/#REF!,0)</f>
        <v>0</v>
      </c>
      <c r="Q298" s="372" t="e">
        <f>IF(M298="nio",0,IF(M298&gt;0,VLOOKUP(I298,'3-Productie normen'!A:K,VLOOKUP(M298,'3-Productie normen'!$B$28:$C$36,2,FALSE),FALSE)))/VLOOKUP(B298,'2-Kosten per locatie'!$A$11:$C$41,3,FALSE)</f>
        <v>#DIV/0!</v>
      </c>
      <c r="R298" s="93" t="str">
        <f>VLOOKUP(I298,'3-Productie normen'!A:O,14,FALSE)</f>
        <v>S</v>
      </c>
      <c r="S298" s="93"/>
      <c r="U298" s="375">
        <f t="shared" si="14"/>
        <v>1280</v>
      </c>
    </row>
    <row r="299" spans="1:21" ht="14.1" customHeight="1">
      <c r="A299" s="81">
        <v>299</v>
      </c>
      <c r="B299" s="52" t="s">
        <v>211</v>
      </c>
      <c r="C299" s="52" t="s">
        <v>422</v>
      </c>
      <c r="D299" s="52"/>
      <c r="E299" s="91"/>
      <c r="F299" s="440" t="s">
        <v>283</v>
      </c>
      <c r="G299" s="366" t="s">
        <v>491</v>
      </c>
      <c r="H299" s="98" t="s">
        <v>270</v>
      </c>
      <c r="I299" s="52" t="s">
        <v>247</v>
      </c>
      <c r="J299" s="98" t="s">
        <v>425</v>
      </c>
      <c r="K299" s="358">
        <v>9.4</v>
      </c>
      <c r="L299" s="370">
        <f t="shared" si="12"/>
        <v>0</v>
      </c>
      <c r="M299" s="435" t="s">
        <v>258</v>
      </c>
      <c r="N299" s="435"/>
      <c r="O299" s="371">
        <f t="shared" si="13"/>
        <v>0</v>
      </c>
      <c r="P299" s="371">
        <f>IF(N299&gt;0,N299*K299/#REF!,0)</f>
        <v>0</v>
      </c>
      <c r="Q299" s="372" t="e">
        <f>IF(M299="nio",0,IF(M299&gt;0,VLOOKUP(I299,'3-Productie normen'!A:K,VLOOKUP(M299,'3-Productie normen'!$B$28:$C$36,2,FALSE),FALSE)))/VLOOKUP(B299,'2-Kosten per locatie'!$A$11:$C$41,3,FALSE)</f>
        <v>#DIV/0!</v>
      </c>
      <c r="R299" s="93" t="str">
        <f>VLOOKUP(I299,'3-Productie normen'!A:O,14,FALSE)</f>
        <v>nvt</v>
      </c>
      <c r="S299" s="93"/>
      <c r="U299" s="375">
        <f t="shared" si="14"/>
        <v>0</v>
      </c>
    </row>
    <row r="300" spans="1:21" ht="14.1" customHeight="1">
      <c r="A300" s="81">
        <v>300</v>
      </c>
      <c r="B300" s="52" t="s">
        <v>211</v>
      </c>
      <c r="C300" s="52" t="s">
        <v>422</v>
      </c>
      <c r="D300" s="52"/>
      <c r="E300" s="91"/>
      <c r="F300" s="440" t="s">
        <v>283</v>
      </c>
      <c r="G300" s="366" t="s">
        <v>492</v>
      </c>
      <c r="H300" s="98" t="s">
        <v>290</v>
      </c>
      <c r="I300" s="52" t="s">
        <v>247</v>
      </c>
      <c r="J300" s="98" t="s">
        <v>425</v>
      </c>
      <c r="K300" s="358">
        <v>12.2</v>
      </c>
      <c r="L300" s="370">
        <f t="shared" si="12"/>
        <v>0</v>
      </c>
      <c r="M300" s="435" t="s">
        <v>258</v>
      </c>
      <c r="N300" s="435"/>
      <c r="O300" s="371">
        <f t="shared" si="13"/>
        <v>0</v>
      </c>
      <c r="P300" s="371">
        <f>IF(N300&gt;0,N300*K300/#REF!,0)</f>
        <v>0</v>
      </c>
      <c r="Q300" s="372" t="e">
        <f>IF(M300="nio",0,IF(M300&gt;0,VLOOKUP(I300,'3-Productie normen'!A:K,VLOOKUP(M300,'3-Productie normen'!$B$28:$C$36,2,FALSE),FALSE)))/VLOOKUP(B300,'2-Kosten per locatie'!$A$11:$C$41,3,FALSE)</f>
        <v>#DIV/0!</v>
      </c>
      <c r="R300" s="93" t="str">
        <f>VLOOKUP(I300,'3-Productie normen'!A:O,14,FALSE)</f>
        <v>nvt</v>
      </c>
      <c r="S300" s="93"/>
      <c r="U300" s="375">
        <f t="shared" si="14"/>
        <v>0</v>
      </c>
    </row>
    <row r="301" spans="1:21" ht="14.1" customHeight="1">
      <c r="A301" s="81">
        <v>301</v>
      </c>
      <c r="B301" s="52" t="s">
        <v>211</v>
      </c>
      <c r="C301" s="52" t="s">
        <v>422</v>
      </c>
      <c r="D301" s="52"/>
      <c r="E301" s="91"/>
      <c r="F301" s="440" t="s">
        <v>283</v>
      </c>
      <c r="G301" s="366" t="s">
        <v>493</v>
      </c>
      <c r="H301" s="98" t="s">
        <v>290</v>
      </c>
      <c r="I301" s="52" t="s">
        <v>247</v>
      </c>
      <c r="J301" s="98" t="s">
        <v>425</v>
      </c>
      <c r="K301" s="358">
        <v>13.5</v>
      </c>
      <c r="L301" s="370">
        <f t="shared" si="12"/>
        <v>0</v>
      </c>
      <c r="M301" s="435" t="s">
        <v>258</v>
      </c>
      <c r="N301" s="435"/>
      <c r="O301" s="371">
        <f t="shared" si="13"/>
        <v>0</v>
      </c>
      <c r="P301" s="371">
        <f>IF(N301&gt;0,N301*K301/#REF!,0)</f>
        <v>0</v>
      </c>
      <c r="Q301" s="372" t="e">
        <f>IF(M301="nio",0,IF(M301&gt;0,VLOOKUP(I301,'3-Productie normen'!A:K,VLOOKUP(M301,'3-Productie normen'!$B$28:$C$36,2,FALSE),FALSE)))/VLOOKUP(B301,'2-Kosten per locatie'!$A$11:$C$41,3,FALSE)</f>
        <v>#DIV/0!</v>
      </c>
      <c r="R301" s="93" t="str">
        <f>VLOOKUP(I301,'3-Productie normen'!A:O,14,FALSE)</f>
        <v>nvt</v>
      </c>
      <c r="S301" s="93"/>
      <c r="U301" s="375">
        <f t="shared" si="14"/>
        <v>0</v>
      </c>
    </row>
    <row r="302" spans="1:21" ht="14.1" customHeight="1">
      <c r="A302" s="81">
        <v>302</v>
      </c>
      <c r="B302" s="52" t="s">
        <v>211</v>
      </c>
      <c r="C302" s="52" t="s">
        <v>422</v>
      </c>
      <c r="D302" s="52"/>
      <c r="E302" s="91"/>
      <c r="F302" s="440" t="s">
        <v>283</v>
      </c>
      <c r="G302" s="366" t="s">
        <v>494</v>
      </c>
      <c r="H302" s="98" t="s">
        <v>495</v>
      </c>
      <c r="I302" s="52" t="s">
        <v>247</v>
      </c>
      <c r="J302" s="98" t="s">
        <v>425</v>
      </c>
      <c r="K302" s="358">
        <v>9.4</v>
      </c>
      <c r="L302" s="370">
        <f t="shared" si="12"/>
        <v>0</v>
      </c>
      <c r="M302" s="435" t="s">
        <v>258</v>
      </c>
      <c r="N302" s="435"/>
      <c r="O302" s="371">
        <f t="shared" si="13"/>
        <v>0</v>
      </c>
      <c r="P302" s="371">
        <f>IF(N302&gt;0,N302*K302/#REF!,0)</f>
        <v>0</v>
      </c>
      <c r="Q302" s="372" t="e">
        <f>IF(M302="nio",0,IF(M302&gt;0,VLOOKUP(I302,'3-Productie normen'!A:K,VLOOKUP(M302,'3-Productie normen'!$B$28:$C$36,2,FALSE),FALSE)))/VLOOKUP(B302,'2-Kosten per locatie'!$A$11:$C$41,3,FALSE)</f>
        <v>#DIV/0!</v>
      </c>
      <c r="R302" s="93" t="str">
        <f>VLOOKUP(I302,'3-Productie normen'!A:O,14,FALSE)</f>
        <v>nvt</v>
      </c>
      <c r="S302" s="93"/>
      <c r="U302" s="375">
        <f t="shared" si="14"/>
        <v>0</v>
      </c>
    </row>
    <row r="303" spans="1:21" ht="14.1" customHeight="1">
      <c r="A303" s="81">
        <v>303</v>
      </c>
      <c r="B303" s="52" t="s">
        <v>211</v>
      </c>
      <c r="C303" s="52" t="s">
        <v>422</v>
      </c>
      <c r="D303" s="52"/>
      <c r="E303" s="91"/>
      <c r="F303" s="440" t="s">
        <v>283</v>
      </c>
      <c r="G303" s="366" t="s">
        <v>496</v>
      </c>
      <c r="H303" s="98" t="s">
        <v>497</v>
      </c>
      <c r="I303" s="52" t="s">
        <v>247</v>
      </c>
      <c r="J303" s="98" t="s">
        <v>425</v>
      </c>
      <c r="K303" s="358">
        <v>16.600000000000001</v>
      </c>
      <c r="L303" s="370">
        <f t="shared" si="12"/>
        <v>0</v>
      </c>
      <c r="M303" s="435" t="s">
        <v>258</v>
      </c>
      <c r="N303" s="435"/>
      <c r="O303" s="371">
        <f t="shared" si="13"/>
        <v>0</v>
      </c>
      <c r="P303" s="371">
        <f>IF(N303&gt;0,N303*K303/#REF!,0)</f>
        <v>0</v>
      </c>
      <c r="Q303" s="372" t="e">
        <f>IF(M303="nio",0,IF(M303&gt;0,VLOOKUP(I303,'3-Productie normen'!A:K,VLOOKUP(M303,'3-Productie normen'!$B$28:$C$36,2,FALSE),FALSE)))/VLOOKUP(B303,'2-Kosten per locatie'!$A$11:$C$41,3,FALSE)</f>
        <v>#DIV/0!</v>
      </c>
      <c r="R303" s="93" t="str">
        <f>VLOOKUP(I303,'3-Productie normen'!A:O,14,FALSE)</f>
        <v>nvt</v>
      </c>
      <c r="S303" s="93"/>
      <c r="U303" s="375">
        <f t="shared" si="14"/>
        <v>0</v>
      </c>
    </row>
    <row r="304" spans="1:21" ht="14.1" customHeight="1">
      <c r="A304" s="81">
        <v>304</v>
      </c>
      <c r="B304" s="52" t="s">
        <v>211</v>
      </c>
      <c r="C304" s="52" t="s">
        <v>422</v>
      </c>
      <c r="D304" s="52"/>
      <c r="E304" s="91"/>
      <c r="F304" s="91" t="s">
        <v>292</v>
      </c>
      <c r="G304" s="366" t="s">
        <v>498</v>
      </c>
      <c r="H304" s="98" t="s">
        <v>412</v>
      </c>
      <c r="I304" s="98" t="s">
        <v>246</v>
      </c>
      <c r="J304" s="98" t="s">
        <v>425</v>
      </c>
      <c r="K304" s="358">
        <v>23.4</v>
      </c>
      <c r="L304" s="370">
        <f t="shared" si="12"/>
        <v>200</v>
      </c>
      <c r="M304" s="435">
        <v>200</v>
      </c>
      <c r="N304" s="435"/>
      <c r="O304" s="371" t="e">
        <f t="shared" si="13"/>
        <v>#DIV/0!</v>
      </c>
      <c r="P304" s="371">
        <f>IF(N304&gt;0,N304*K304/#REF!,0)</f>
        <v>0</v>
      </c>
      <c r="Q304" s="372" t="e">
        <f>IF(M304="nio",0,IF(M304&gt;0,VLOOKUP(I304,'3-Productie normen'!A:K,VLOOKUP(M304,'3-Productie normen'!$B$28:$C$36,2,FALSE),FALSE)))/VLOOKUP(B304,'2-Kosten per locatie'!$A$11:$C$41,3,FALSE)</f>
        <v>#DIV/0!</v>
      </c>
      <c r="R304" s="93" t="str">
        <f>VLOOKUP(I304,'3-Productie normen'!A:O,14,FALSE)</f>
        <v>V</v>
      </c>
      <c r="S304" s="93"/>
      <c r="U304" s="375">
        <f t="shared" si="14"/>
        <v>4680</v>
      </c>
    </row>
    <row r="305" spans="1:21" ht="14.1" customHeight="1">
      <c r="A305" s="81">
        <v>305</v>
      </c>
      <c r="B305" s="52" t="s">
        <v>211</v>
      </c>
      <c r="C305" s="52" t="s">
        <v>422</v>
      </c>
      <c r="D305" s="52"/>
      <c r="E305" s="91"/>
      <c r="F305" s="91" t="s">
        <v>292</v>
      </c>
      <c r="G305" s="366" t="s">
        <v>499</v>
      </c>
      <c r="H305" s="98" t="s">
        <v>478</v>
      </c>
      <c r="I305" s="98" t="s">
        <v>246</v>
      </c>
      <c r="J305" s="98" t="s">
        <v>425</v>
      </c>
      <c r="K305" s="358">
        <v>8.5</v>
      </c>
      <c r="L305" s="370">
        <f t="shared" si="12"/>
        <v>200</v>
      </c>
      <c r="M305" s="435">
        <v>200</v>
      </c>
      <c r="N305" s="435"/>
      <c r="O305" s="371" t="e">
        <f t="shared" si="13"/>
        <v>#DIV/0!</v>
      </c>
      <c r="P305" s="371">
        <f>IF(N305&gt;0,N305*K305/#REF!,0)</f>
        <v>0</v>
      </c>
      <c r="Q305" s="372" t="e">
        <f>IF(M305="nio",0,IF(M305&gt;0,VLOOKUP(I305,'3-Productie normen'!A:K,VLOOKUP(M305,'3-Productie normen'!$B$28:$C$36,2,FALSE),FALSE)))/VLOOKUP(B305,'2-Kosten per locatie'!$A$11:$C$41,3,FALSE)</f>
        <v>#DIV/0!</v>
      </c>
      <c r="R305" s="93" t="str">
        <f>VLOOKUP(I305,'3-Productie normen'!A:O,14,FALSE)</f>
        <v>V</v>
      </c>
      <c r="S305" s="93"/>
      <c r="U305" s="375">
        <f t="shared" si="14"/>
        <v>1700</v>
      </c>
    </row>
    <row r="306" spans="1:21" ht="14.1" customHeight="1">
      <c r="A306" s="81">
        <v>306</v>
      </c>
      <c r="B306" s="52" t="s">
        <v>211</v>
      </c>
      <c r="C306" s="52" t="s">
        <v>422</v>
      </c>
      <c r="D306" s="52"/>
      <c r="E306" s="91"/>
      <c r="F306" s="91" t="s">
        <v>292</v>
      </c>
      <c r="G306" s="366" t="s">
        <v>500</v>
      </c>
      <c r="H306" s="98" t="s">
        <v>286</v>
      </c>
      <c r="I306" s="98" t="s">
        <v>293</v>
      </c>
      <c r="J306" s="98" t="s">
        <v>425</v>
      </c>
      <c r="K306" s="358">
        <v>52.4</v>
      </c>
      <c r="L306" s="370">
        <f t="shared" si="12"/>
        <v>200</v>
      </c>
      <c r="M306" s="435">
        <v>200</v>
      </c>
      <c r="N306" s="435"/>
      <c r="O306" s="371" t="e">
        <f t="shared" si="13"/>
        <v>#DIV/0!</v>
      </c>
      <c r="P306" s="371">
        <f>IF(N306&gt;0,N306*K306/#REF!,0)</f>
        <v>0</v>
      </c>
      <c r="Q306" s="372" t="e">
        <f>IF(M306="nio",0,IF(M306&gt;0,VLOOKUP(I306,'3-Productie normen'!A:K,VLOOKUP(M306,'3-Productie normen'!$B$28:$C$36,2,FALSE),FALSE)))/VLOOKUP(B306,'2-Kosten per locatie'!$A$11:$C$41,3,FALSE)</f>
        <v>#DIV/0!</v>
      </c>
      <c r="R306" s="93" t="str">
        <f>VLOOKUP(I306,'3-Productie normen'!A:O,14,FALSE)</f>
        <v>L</v>
      </c>
      <c r="S306" s="93"/>
      <c r="U306" s="375">
        <f t="shared" si="14"/>
        <v>10480</v>
      </c>
    </row>
    <row r="307" spans="1:21" ht="14.1" customHeight="1">
      <c r="A307" s="81">
        <v>307</v>
      </c>
      <c r="B307" s="52" t="s">
        <v>211</v>
      </c>
      <c r="C307" s="52" t="s">
        <v>422</v>
      </c>
      <c r="D307" s="52"/>
      <c r="E307" s="91"/>
      <c r="F307" s="91" t="s">
        <v>292</v>
      </c>
      <c r="G307" s="366" t="s">
        <v>501</v>
      </c>
      <c r="H307" s="98" t="s">
        <v>286</v>
      </c>
      <c r="I307" s="98" t="s">
        <v>293</v>
      </c>
      <c r="J307" s="98" t="s">
        <v>425</v>
      </c>
      <c r="K307" s="358">
        <v>52.5</v>
      </c>
      <c r="L307" s="370">
        <f t="shared" si="12"/>
        <v>200</v>
      </c>
      <c r="M307" s="435">
        <v>200</v>
      </c>
      <c r="N307" s="435"/>
      <c r="O307" s="371" t="e">
        <f t="shared" si="13"/>
        <v>#DIV/0!</v>
      </c>
      <c r="P307" s="371">
        <f>IF(N307&gt;0,N307*K307/#REF!,0)</f>
        <v>0</v>
      </c>
      <c r="Q307" s="372" t="e">
        <f>IF(M307="nio",0,IF(M307&gt;0,VLOOKUP(I307,'3-Productie normen'!A:K,VLOOKUP(M307,'3-Productie normen'!$B$28:$C$36,2,FALSE),FALSE)))/VLOOKUP(B307,'2-Kosten per locatie'!$A$11:$C$41,3,FALSE)</f>
        <v>#DIV/0!</v>
      </c>
      <c r="R307" s="93" t="str">
        <f>VLOOKUP(I307,'3-Productie normen'!A:O,14,FALSE)</f>
        <v>L</v>
      </c>
      <c r="S307" s="93"/>
      <c r="U307" s="375">
        <f t="shared" si="14"/>
        <v>10500</v>
      </c>
    </row>
    <row r="308" spans="1:21" ht="14.1" customHeight="1">
      <c r="A308" s="81">
        <v>308</v>
      </c>
      <c r="B308" s="52" t="s">
        <v>211</v>
      </c>
      <c r="C308" s="52" t="s">
        <v>422</v>
      </c>
      <c r="D308" s="52"/>
      <c r="E308" s="91"/>
      <c r="F308" s="91" t="s">
        <v>292</v>
      </c>
      <c r="G308" s="366" t="s">
        <v>502</v>
      </c>
      <c r="H308" s="98" t="s">
        <v>286</v>
      </c>
      <c r="I308" s="98" t="s">
        <v>293</v>
      </c>
      <c r="J308" s="98" t="s">
        <v>425</v>
      </c>
      <c r="K308" s="358">
        <v>52.7</v>
      </c>
      <c r="L308" s="370">
        <f t="shared" si="12"/>
        <v>200</v>
      </c>
      <c r="M308" s="435">
        <v>200</v>
      </c>
      <c r="N308" s="435"/>
      <c r="O308" s="371" t="e">
        <f t="shared" si="13"/>
        <v>#DIV/0!</v>
      </c>
      <c r="P308" s="371">
        <f>IF(N308&gt;0,N308*K308/#REF!,0)</f>
        <v>0</v>
      </c>
      <c r="Q308" s="372" t="e">
        <f>IF(M308="nio",0,IF(M308&gt;0,VLOOKUP(I308,'3-Productie normen'!A:K,VLOOKUP(M308,'3-Productie normen'!$B$28:$C$36,2,FALSE),FALSE)))/VLOOKUP(B308,'2-Kosten per locatie'!$A$11:$C$41,3,FALSE)</f>
        <v>#DIV/0!</v>
      </c>
      <c r="R308" s="93" t="str">
        <f>VLOOKUP(I308,'3-Productie normen'!A:O,14,FALSE)</f>
        <v>L</v>
      </c>
      <c r="S308" s="93"/>
      <c r="U308" s="375">
        <f t="shared" si="14"/>
        <v>10540</v>
      </c>
    </row>
    <row r="309" spans="1:21" ht="14.1" customHeight="1">
      <c r="A309" s="81">
        <v>309</v>
      </c>
      <c r="B309" s="52" t="s">
        <v>211</v>
      </c>
      <c r="C309" s="52" t="s">
        <v>422</v>
      </c>
      <c r="D309" s="52"/>
      <c r="E309" s="91"/>
      <c r="F309" s="91" t="s">
        <v>292</v>
      </c>
      <c r="G309" s="366" t="s">
        <v>503</v>
      </c>
      <c r="H309" s="98" t="s">
        <v>286</v>
      </c>
      <c r="I309" s="98" t="s">
        <v>293</v>
      </c>
      <c r="J309" s="98" t="s">
        <v>425</v>
      </c>
      <c r="K309" s="358">
        <v>51.9</v>
      </c>
      <c r="L309" s="370">
        <f t="shared" si="12"/>
        <v>200</v>
      </c>
      <c r="M309" s="435">
        <v>200</v>
      </c>
      <c r="N309" s="435"/>
      <c r="O309" s="371" t="e">
        <f t="shared" si="13"/>
        <v>#DIV/0!</v>
      </c>
      <c r="P309" s="371">
        <f>IF(N309&gt;0,N309*K309/#REF!,0)</f>
        <v>0</v>
      </c>
      <c r="Q309" s="372" t="e">
        <f>IF(M309="nio",0,IF(M309&gt;0,VLOOKUP(I309,'3-Productie normen'!A:K,VLOOKUP(M309,'3-Productie normen'!$B$28:$C$36,2,FALSE),FALSE)))/VLOOKUP(B309,'2-Kosten per locatie'!$A$11:$C$41,3,FALSE)</f>
        <v>#DIV/0!</v>
      </c>
      <c r="R309" s="93" t="str">
        <f>VLOOKUP(I309,'3-Productie normen'!A:O,14,FALSE)</f>
        <v>L</v>
      </c>
      <c r="S309" s="93"/>
      <c r="U309" s="375">
        <f t="shared" si="14"/>
        <v>10380</v>
      </c>
    </row>
    <row r="310" spans="1:21" ht="14.1" customHeight="1">
      <c r="A310" s="81">
        <v>310</v>
      </c>
      <c r="B310" s="52" t="s">
        <v>211</v>
      </c>
      <c r="C310" s="52" t="s">
        <v>422</v>
      </c>
      <c r="D310" s="52"/>
      <c r="E310" s="91"/>
      <c r="F310" s="91" t="s">
        <v>292</v>
      </c>
      <c r="G310" s="366" t="s">
        <v>504</v>
      </c>
      <c r="H310" s="98" t="s">
        <v>279</v>
      </c>
      <c r="I310" s="52" t="s">
        <v>247</v>
      </c>
      <c r="J310" s="98" t="s">
        <v>425</v>
      </c>
      <c r="K310" s="358">
        <v>5.7</v>
      </c>
      <c r="L310" s="370">
        <f t="shared" si="12"/>
        <v>0</v>
      </c>
      <c r="M310" s="435" t="s">
        <v>258</v>
      </c>
      <c r="N310" s="435"/>
      <c r="O310" s="371">
        <f t="shared" si="13"/>
        <v>0</v>
      </c>
      <c r="P310" s="371">
        <f>IF(N310&gt;0,N310*K310/#REF!,0)</f>
        <v>0</v>
      </c>
      <c r="Q310" s="372" t="e">
        <f>IF(M310="nio",0,IF(M310&gt;0,VLOOKUP(I310,'3-Productie normen'!A:K,VLOOKUP(M310,'3-Productie normen'!$B$28:$C$36,2,FALSE),FALSE)))/VLOOKUP(B310,'2-Kosten per locatie'!$A$11:$C$41,3,FALSE)</f>
        <v>#DIV/0!</v>
      </c>
      <c r="R310" s="93" t="str">
        <f>VLOOKUP(I310,'3-Productie normen'!A:O,14,FALSE)</f>
        <v>nvt</v>
      </c>
      <c r="S310" s="93"/>
      <c r="U310" s="375">
        <f t="shared" si="14"/>
        <v>0</v>
      </c>
    </row>
    <row r="311" spans="1:21" ht="14.1" customHeight="1">
      <c r="A311" s="81">
        <v>311</v>
      </c>
      <c r="B311" s="52" t="s">
        <v>211</v>
      </c>
      <c r="C311" s="52" t="s">
        <v>422</v>
      </c>
      <c r="D311" s="52"/>
      <c r="E311" s="91"/>
      <c r="F311" s="91" t="s">
        <v>292</v>
      </c>
      <c r="G311" s="366" t="s">
        <v>505</v>
      </c>
      <c r="H311" s="98" t="s">
        <v>279</v>
      </c>
      <c r="I311" s="52" t="s">
        <v>247</v>
      </c>
      <c r="J311" s="98" t="s">
        <v>425</v>
      </c>
      <c r="K311" s="358">
        <v>1.4</v>
      </c>
      <c r="L311" s="370">
        <f t="shared" si="12"/>
        <v>0</v>
      </c>
      <c r="M311" s="435" t="s">
        <v>258</v>
      </c>
      <c r="N311" s="435"/>
      <c r="O311" s="371">
        <f t="shared" si="13"/>
        <v>0</v>
      </c>
      <c r="P311" s="371">
        <f>IF(N311&gt;0,N311*K311/#REF!,0)</f>
        <v>0</v>
      </c>
      <c r="Q311" s="372" t="e">
        <f>IF(M311="nio",0,IF(M311&gt;0,VLOOKUP(I311,'3-Productie normen'!A:K,VLOOKUP(M311,'3-Productie normen'!$B$28:$C$36,2,FALSE),FALSE)))/VLOOKUP(B311,'2-Kosten per locatie'!$A$11:$C$41,3,FALSE)</f>
        <v>#DIV/0!</v>
      </c>
      <c r="R311" s="93" t="str">
        <f>VLOOKUP(I311,'3-Productie normen'!A:O,14,FALSE)</f>
        <v>nvt</v>
      </c>
      <c r="S311" s="93"/>
      <c r="U311" s="375">
        <f t="shared" si="14"/>
        <v>0</v>
      </c>
    </row>
    <row r="312" spans="1:21" ht="14.1" customHeight="1">
      <c r="A312" s="81">
        <v>312</v>
      </c>
      <c r="B312" s="52" t="s">
        <v>211</v>
      </c>
      <c r="C312" s="52" t="s">
        <v>422</v>
      </c>
      <c r="D312" s="52"/>
      <c r="E312" s="91"/>
      <c r="F312" s="91" t="s">
        <v>292</v>
      </c>
      <c r="G312" s="366" t="s">
        <v>506</v>
      </c>
      <c r="H312" s="98" t="s">
        <v>262</v>
      </c>
      <c r="I312" s="98" t="s">
        <v>244</v>
      </c>
      <c r="J312" s="98" t="s">
        <v>425</v>
      </c>
      <c r="K312" s="358">
        <v>1.4</v>
      </c>
      <c r="L312" s="370">
        <f t="shared" si="12"/>
        <v>200</v>
      </c>
      <c r="M312" s="435">
        <v>200</v>
      </c>
      <c r="N312" s="435">
        <v>0</v>
      </c>
      <c r="O312" s="371" t="e">
        <f t="shared" si="13"/>
        <v>#DIV/0!</v>
      </c>
      <c r="P312" s="371">
        <f>IF(N312&gt;0,N312*K312/#REF!,0)</f>
        <v>0</v>
      </c>
      <c r="Q312" s="372" t="e">
        <f>IF(M312="nio",0,IF(M312&gt;0,VLOOKUP(I312,'3-Productie normen'!A:K,VLOOKUP(M312,'3-Productie normen'!$B$28:$C$36,2,FALSE),FALSE)))/VLOOKUP(B312,'2-Kosten per locatie'!$A$11:$C$41,3,FALSE)</f>
        <v>#DIV/0!</v>
      </c>
      <c r="R312" s="93" t="str">
        <f>VLOOKUP(I312,'3-Productie normen'!A:O,14,FALSE)</f>
        <v>S</v>
      </c>
      <c r="S312" s="93"/>
      <c r="U312" s="375">
        <f t="shared" si="14"/>
        <v>280</v>
      </c>
    </row>
    <row r="313" spans="1:21" ht="14.1" customHeight="1">
      <c r="A313" s="81">
        <v>313</v>
      </c>
      <c r="B313" s="52" t="s">
        <v>211</v>
      </c>
      <c r="C313" s="52" t="s">
        <v>422</v>
      </c>
      <c r="D313" s="52"/>
      <c r="E313" s="91"/>
      <c r="F313" s="91" t="s">
        <v>292</v>
      </c>
      <c r="G313" s="366" t="s">
        <v>507</v>
      </c>
      <c r="H313" s="98" t="s">
        <v>404</v>
      </c>
      <c r="I313" s="52" t="s">
        <v>247</v>
      </c>
      <c r="J313" s="98" t="s">
        <v>425</v>
      </c>
      <c r="K313" s="358">
        <v>2.1</v>
      </c>
      <c r="L313" s="370">
        <f t="shared" si="12"/>
        <v>0</v>
      </c>
      <c r="M313" s="435" t="s">
        <v>258</v>
      </c>
      <c r="N313" s="435"/>
      <c r="O313" s="371">
        <f t="shared" si="13"/>
        <v>0</v>
      </c>
      <c r="P313" s="371">
        <f>IF(N313&gt;0,N313*K313/#REF!,0)</f>
        <v>0</v>
      </c>
      <c r="Q313" s="372" t="e">
        <f>IF(M313="nio",0,IF(M313&gt;0,VLOOKUP(I313,'3-Productie normen'!A:K,VLOOKUP(M313,'3-Productie normen'!$B$28:$C$36,2,FALSE),FALSE)))/VLOOKUP(B313,'2-Kosten per locatie'!$A$11:$C$41,3,FALSE)</f>
        <v>#DIV/0!</v>
      </c>
      <c r="R313" s="93" t="str">
        <f>VLOOKUP(I313,'3-Productie normen'!A:O,14,FALSE)</f>
        <v>nvt</v>
      </c>
      <c r="S313" s="93"/>
      <c r="U313" s="375">
        <f t="shared" si="14"/>
        <v>0</v>
      </c>
    </row>
    <row r="314" spans="1:21" ht="14.1" customHeight="1">
      <c r="A314" s="81">
        <v>314</v>
      </c>
      <c r="B314" s="52" t="s">
        <v>211</v>
      </c>
      <c r="C314" s="52" t="s">
        <v>422</v>
      </c>
      <c r="D314" s="52"/>
      <c r="E314" s="91"/>
      <c r="F314" s="91" t="s">
        <v>292</v>
      </c>
      <c r="G314" s="366" t="s">
        <v>508</v>
      </c>
      <c r="H314" s="98" t="s">
        <v>412</v>
      </c>
      <c r="I314" s="98" t="s">
        <v>246</v>
      </c>
      <c r="J314" s="98" t="s">
        <v>425</v>
      </c>
      <c r="K314" s="358">
        <v>2.2999999999999998</v>
      </c>
      <c r="L314" s="370">
        <f t="shared" si="12"/>
        <v>200</v>
      </c>
      <c r="M314" s="435">
        <v>200</v>
      </c>
      <c r="N314" s="435"/>
      <c r="O314" s="371" t="e">
        <f t="shared" si="13"/>
        <v>#DIV/0!</v>
      </c>
      <c r="P314" s="371">
        <f>IF(N314&gt;0,N314*K314/#REF!,0)</f>
        <v>0</v>
      </c>
      <c r="Q314" s="372" t="e">
        <f>IF(M314="nio",0,IF(M314&gt;0,VLOOKUP(I314,'3-Productie normen'!A:K,VLOOKUP(M314,'3-Productie normen'!$B$28:$C$36,2,FALSE),FALSE)))/VLOOKUP(B314,'2-Kosten per locatie'!$A$11:$C$41,3,FALSE)</f>
        <v>#DIV/0!</v>
      </c>
      <c r="R314" s="93" t="str">
        <f>VLOOKUP(I314,'3-Productie normen'!A:O,14,FALSE)</f>
        <v>V</v>
      </c>
      <c r="S314" s="93"/>
      <c r="U314" s="375">
        <f t="shared" si="14"/>
        <v>459.99999999999994</v>
      </c>
    </row>
    <row r="315" spans="1:21" ht="14.1" customHeight="1">
      <c r="A315" s="81">
        <v>315</v>
      </c>
      <c r="B315" s="52" t="s">
        <v>211</v>
      </c>
      <c r="C315" s="52" t="s">
        <v>422</v>
      </c>
      <c r="D315" s="52"/>
      <c r="E315" s="91"/>
      <c r="F315" s="91" t="s">
        <v>292</v>
      </c>
      <c r="G315" s="366" t="s">
        <v>509</v>
      </c>
      <c r="H315" s="98" t="s">
        <v>262</v>
      </c>
      <c r="I315" s="98" t="s">
        <v>244</v>
      </c>
      <c r="J315" s="98" t="s">
        <v>425</v>
      </c>
      <c r="K315" s="358">
        <v>9.1</v>
      </c>
      <c r="L315" s="370">
        <f t="shared" si="12"/>
        <v>200</v>
      </c>
      <c r="M315" s="435">
        <v>200</v>
      </c>
      <c r="N315" s="435">
        <v>0</v>
      </c>
      <c r="O315" s="371" t="e">
        <f t="shared" si="13"/>
        <v>#DIV/0!</v>
      </c>
      <c r="P315" s="371">
        <f>IF(N315&gt;0,N315*K315/#REF!,0)</f>
        <v>0</v>
      </c>
      <c r="Q315" s="372" t="e">
        <f>IF(M315="nio",0,IF(M315&gt;0,VLOOKUP(I315,'3-Productie normen'!A:K,VLOOKUP(M315,'3-Productie normen'!$B$28:$C$36,2,FALSE),FALSE)))/VLOOKUP(B315,'2-Kosten per locatie'!$A$11:$C$41,3,FALSE)</f>
        <v>#DIV/0!</v>
      </c>
      <c r="R315" s="93" t="str">
        <f>VLOOKUP(I315,'3-Productie normen'!A:O,14,FALSE)</f>
        <v>S</v>
      </c>
      <c r="S315" s="93"/>
      <c r="U315" s="375">
        <f t="shared" si="14"/>
        <v>1820</v>
      </c>
    </row>
    <row r="316" spans="1:21" ht="14.1" customHeight="1">
      <c r="A316" s="81">
        <v>316</v>
      </c>
      <c r="B316" s="52" t="s">
        <v>211</v>
      </c>
      <c r="C316" s="52" t="s">
        <v>422</v>
      </c>
      <c r="D316" s="52"/>
      <c r="E316" s="91"/>
      <c r="F316" s="91" t="s">
        <v>292</v>
      </c>
      <c r="G316" s="366" t="s">
        <v>510</v>
      </c>
      <c r="H316" s="98" t="s">
        <v>286</v>
      </c>
      <c r="I316" s="98" t="s">
        <v>293</v>
      </c>
      <c r="J316" s="98" t="s">
        <v>425</v>
      </c>
      <c r="K316" s="358">
        <v>51.9</v>
      </c>
      <c r="L316" s="370">
        <f t="shared" si="12"/>
        <v>200</v>
      </c>
      <c r="M316" s="435">
        <v>200</v>
      </c>
      <c r="N316" s="435"/>
      <c r="O316" s="371" t="e">
        <f t="shared" si="13"/>
        <v>#DIV/0!</v>
      </c>
      <c r="P316" s="371">
        <f>IF(N316&gt;0,N316*K316/#REF!,0)</f>
        <v>0</v>
      </c>
      <c r="Q316" s="372" t="e">
        <f>IF(M316="nio",0,IF(M316&gt;0,VLOOKUP(I316,'3-Productie normen'!A:K,VLOOKUP(M316,'3-Productie normen'!$B$28:$C$36,2,FALSE),FALSE)))/VLOOKUP(B316,'2-Kosten per locatie'!$A$11:$C$41,3,FALSE)</f>
        <v>#DIV/0!</v>
      </c>
      <c r="R316" s="93" t="str">
        <f>VLOOKUP(I316,'3-Productie normen'!A:O,14,FALSE)</f>
        <v>L</v>
      </c>
      <c r="S316" s="93"/>
      <c r="U316" s="375">
        <f t="shared" si="14"/>
        <v>10380</v>
      </c>
    </row>
    <row r="317" spans="1:21" ht="14.1" customHeight="1">
      <c r="A317" s="81">
        <v>317</v>
      </c>
      <c r="B317" s="52" t="s">
        <v>211</v>
      </c>
      <c r="C317" s="52" t="s">
        <v>422</v>
      </c>
      <c r="D317" s="52"/>
      <c r="E317" s="91"/>
      <c r="F317" s="91" t="s">
        <v>292</v>
      </c>
      <c r="G317" s="366" t="s">
        <v>511</v>
      </c>
      <c r="H317" s="98" t="s">
        <v>286</v>
      </c>
      <c r="I317" s="98" t="s">
        <v>293</v>
      </c>
      <c r="J317" s="98" t="s">
        <v>425</v>
      </c>
      <c r="K317" s="358">
        <v>52.7</v>
      </c>
      <c r="L317" s="370">
        <f t="shared" si="12"/>
        <v>200</v>
      </c>
      <c r="M317" s="435">
        <v>200</v>
      </c>
      <c r="N317" s="435"/>
      <c r="O317" s="371" t="e">
        <f t="shared" si="13"/>
        <v>#DIV/0!</v>
      </c>
      <c r="P317" s="371">
        <f>IF(N317&gt;0,N317*K317/#REF!,0)</f>
        <v>0</v>
      </c>
      <c r="Q317" s="372" t="e">
        <f>IF(M317="nio",0,IF(M317&gt;0,VLOOKUP(I317,'3-Productie normen'!A:K,VLOOKUP(M317,'3-Productie normen'!$B$28:$C$36,2,FALSE),FALSE)))/VLOOKUP(B317,'2-Kosten per locatie'!$A$11:$C$41,3,FALSE)</f>
        <v>#DIV/0!</v>
      </c>
      <c r="R317" s="93" t="str">
        <f>VLOOKUP(I317,'3-Productie normen'!A:O,14,FALSE)</f>
        <v>L</v>
      </c>
      <c r="S317" s="93"/>
      <c r="U317" s="375">
        <f t="shared" si="14"/>
        <v>10540</v>
      </c>
    </row>
    <row r="318" spans="1:21" ht="14.1" customHeight="1">
      <c r="A318" s="81">
        <v>318</v>
      </c>
      <c r="B318" s="52" t="s">
        <v>211</v>
      </c>
      <c r="C318" s="52" t="s">
        <v>422</v>
      </c>
      <c r="D318" s="52"/>
      <c r="E318" s="91"/>
      <c r="F318" s="91" t="s">
        <v>292</v>
      </c>
      <c r="G318" s="366" t="s">
        <v>512</v>
      </c>
      <c r="H318" s="98" t="s">
        <v>286</v>
      </c>
      <c r="I318" s="98" t="s">
        <v>293</v>
      </c>
      <c r="J318" s="98" t="s">
        <v>425</v>
      </c>
      <c r="K318" s="358">
        <v>52.5</v>
      </c>
      <c r="L318" s="370">
        <f t="shared" si="12"/>
        <v>200</v>
      </c>
      <c r="M318" s="435">
        <v>200</v>
      </c>
      <c r="N318" s="435"/>
      <c r="O318" s="371" t="e">
        <f t="shared" si="13"/>
        <v>#DIV/0!</v>
      </c>
      <c r="P318" s="371">
        <f>IF(N318&gt;0,N318*K318/#REF!,0)</f>
        <v>0</v>
      </c>
      <c r="Q318" s="372" t="e">
        <f>IF(M318="nio",0,IF(M318&gt;0,VLOOKUP(I318,'3-Productie normen'!A:K,VLOOKUP(M318,'3-Productie normen'!$B$28:$C$36,2,FALSE),FALSE)))/VLOOKUP(B318,'2-Kosten per locatie'!$A$11:$C$41,3,FALSE)</f>
        <v>#DIV/0!</v>
      </c>
      <c r="R318" s="93" t="str">
        <f>VLOOKUP(I318,'3-Productie normen'!A:O,14,FALSE)</f>
        <v>L</v>
      </c>
      <c r="S318" s="93"/>
      <c r="U318" s="375">
        <f t="shared" si="14"/>
        <v>10500</v>
      </c>
    </row>
    <row r="319" spans="1:21" ht="14.1" customHeight="1">
      <c r="A319" s="81">
        <v>319</v>
      </c>
      <c r="B319" s="52" t="s">
        <v>211</v>
      </c>
      <c r="C319" s="52" t="s">
        <v>422</v>
      </c>
      <c r="D319" s="52"/>
      <c r="E319" s="91"/>
      <c r="F319" s="91" t="s">
        <v>292</v>
      </c>
      <c r="G319" s="366" t="s">
        <v>513</v>
      </c>
      <c r="H319" s="98" t="s">
        <v>286</v>
      </c>
      <c r="I319" s="98" t="s">
        <v>293</v>
      </c>
      <c r="J319" s="98" t="s">
        <v>425</v>
      </c>
      <c r="K319" s="358">
        <v>52.4</v>
      </c>
      <c r="L319" s="370">
        <f t="shared" si="12"/>
        <v>200</v>
      </c>
      <c r="M319" s="435">
        <v>200</v>
      </c>
      <c r="N319" s="435"/>
      <c r="O319" s="371" t="e">
        <f t="shared" si="13"/>
        <v>#DIV/0!</v>
      </c>
      <c r="P319" s="371">
        <f>IF(N319&gt;0,N319*K319/#REF!,0)</f>
        <v>0</v>
      </c>
      <c r="Q319" s="372" t="e">
        <f>IF(M319="nio",0,IF(M319&gt;0,VLOOKUP(I319,'3-Productie normen'!A:K,VLOOKUP(M319,'3-Productie normen'!$B$28:$C$36,2,FALSE),FALSE)))/VLOOKUP(B319,'2-Kosten per locatie'!$A$11:$C$41,3,FALSE)</f>
        <v>#DIV/0!</v>
      </c>
      <c r="R319" s="93" t="str">
        <f>VLOOKUP(I319,'3-Productie normen'!A:O,14,FALSE)</f>
        <v>L</v>
      </c>
      <c r="S319" s="93"/>
      <c r="U319" s="375">
        <f t="shared" si="14"/>
        <v>10480</v>
      </c>
    </row>
    <row r="320" spans="1:21" ht="14.1" customHeight="1">
      <c r="A320" s="81">
        <v>320</v>
      </c>
      <c r="B320" s="52" t="s">
        <v>211</v>
      </c>
      <c r="C320" s="52" t="s">
        <v>422</v>
      </c>
      <c r="D320" s="52"/>
      <c r="E320" s="91"/>
      <c r="F320" s="91" t="s">
        <v>292</v>
      </c>
      <c r="G320" s="366" t="s">
        <v>514</v>
      </c>
      <c r="H320" s="98" t="s">
        <v>515</v>
      </c>
      <c r="I320" s="98" t="s">
        <v>246</v>
      </c>
      <c r="J320" s="98" t="s">
        <v>425</v>
      </c>
      <c r="K320" s="358">
        <v>61.4</v>
      </c>
      <c r="L320" s="370">
        <f t="shared" si="12"/>
        <v>200</v>
      </c>
      <c r="M320" s="435">
        <v>200</v>
      </c>
      <c r="N320" s="435"/>
      <c r="O320" s="371" t="e">
        <f t="shared" si="13"/>
        <v>#DIV/0!</v>
      </c>
      <c r="P320" s="371">
        <f>IF(N320&gt;0,N320*K320/#REF!,0)</f>
        <v>0</v>
      </c>
      <c r="Q320" s="372" t="e">
        <f>IF(M320="nio",0,IF(M320&gt;0,VLOOKUP(I320,'3-Productie normen'!A:K,VLOOKUP(M320,'3-Productie normen'!$B$28:$C$36,2,FALSE),FALSE)))/VLOOKUP(B320,'2-Kosten per locatie'!$A$11:$C$41,3,FALSE)</f>
        <v>#DIV/0!</v>
      </c>
      <c r="R320" s="93" t="str">
        <f>VLOOKUP(I320,'3-Productie normen'!A:O,14,FALSE)</f>
        <v>V</v>
      </c>
      <c r="S320" s="93"/>
      <c r="U320" s="375">
        <f t="shared" si="14"/>
        <v>12280</v>
      </c>
    </row>
    <row r="321" spans="1:21" ht="14.1" customHeight="1">
      <c r="A321" s="81">
        <v>321</v>
      </c>
      <c r="B321" s="52" t="s">
        <v>211</v>
      </c>
      <c r="C321" s="52" t="s">
        <v>422</v>
      </c>
      <c r="D321" s="52"/>
      <c r="E321" s="91"/>
      <c r="F321" s="91" t="s">
        <v>292</v>
      </c>
      <c r="G321" s="366" t="s">
        <v>516</v>
      </c>
      <c r="H321" s="98" t="s">
        <v>515</v>
      </c>
      <c r="I321" s="98" t="s">
        <v>246</v>
      </c>
      <c r="J321" s="98" t="s">
        <v>425</v>
      </c>
      <c r="K321" s="358">
        <v>61.1</v>
      </c>
      <c r="L321" s="370">
        <f t="shared" si="12"/>
        <v>200</v>
      </c>
      <c r="M321" s="435">
        <v>200</v>
      </c>
      <c r="N321" s="435"/>
      <c r="O321" s="371" t="e">
        <f t="shared" si="13"/>
        <v>#DIV/0!</v>
      </c>
      <c r="P321" s="371">
        <f>IF(N321&gt;0,N321*K321/#REF!,0)</f>
        <v>0</v>
      </c>
      <c r="Q321" s="372" t="e">
        <f>IF(M321="nio",0,IF(M321&gt;0,VLOOKUP(I321,'3-Productie normen'!A:K,VLOOKUP(M321,'3-Productie normen'!$B$28:$C$36,2,FALSE),FALSE)))/VLOOKUP(B321,'2-Kosten per locatie'!$A$11:$C$41,3,FALSE)</f>
        <v>#DIV/0!</v>
      </c>
      <c r="R321" s="93" t="str">
        <f>VLOOKUP(I321,'3-Productie normen'!A:O,14,FALSE)</f>
        <v>V</v>
      </c>
      <c r="S321" s="93"/>
      <c r="U321" s="375">
        <f t="shared" si="14"/>
        <v>12220</v>
      </c>
    </row>
    <row r="322" spans="1:21" ht="14.1" customHeight="1">
      <c r="A322" s="81">
        <v>322</v>
      </c>
      <c r="B322" s="52" t="s">
        <v>211</v>
      </c>
      <c r="C322" s="52" t="s">
        <v>422</v>
      </c>
      <c r="D322" s="52"/>
      <c r="E322" s="91"/>
      <c r="F322" s="91" t="s">
        <v>292</v>
      </c>
      <c r="G322" s="366" t="s">
        <v>517</v>
      </c>
      <c r="H322" s="98" t="s">
        <v>412</v>
      </c>
      <c r="I322" s="98" t="s">
        <v>246</v>
      </c>
      <c r="J322" s="98" t="s">
        <v>425</v>
      </c>
      <c r="K322" s="358">
        <v>35.6</v>
      </c>
      <c r="L322" s="370">
        <f t="shared" si="12"/>
        <v>200</v>
      </c>
      <c r="M322" s="435">
        <v>200</v>
      </c>
      <c r="N322" s="435"/>
      <c r="O322" s="371" t="e">
        <f t="shared" si="13"/>
        <v>#DIV/0!</v>
      </c>
      <c r="P322" s="371">
        <f>IF(N322&gt;0,N322*K322/#REF!,0)</f>
        <v>0</v>
      </c>
      <c r="Q322" s="372" t="e">
        <f>IF(M322="nio",0,IF(M322&gt;0,VLOOKUP(I322,'3-Productie normen'!A:K,VLOOKUP(M322,'3-Productie normen'!$B$28:$C$36,2,FALSE),FALSE)))/VLOOKUP(B322,'2-Kosten per locatie'!$A$11:$C$41,3,FALSE)</f>
        <v>#DIV/0!</v>
      </c>
      <c r="R322" s="93" t="str">
        <f>VLOOKUP(I322,'3-Productie normen'!A:O,14,FALSE)</f>
        <v>V</v>
      </c>
      <c r="S322" s="93"/>
      <c r="U322" s="375">
        <f t="shared" si="14"/>
        <v>7120</v>
      </c>
    </row>
    <row r="323" spans="1:21" ht="14.1" customHeight="1">
      <c r="A323" s="81">
        <v>323</v>
      </c>
      <c r="B323" s="52" t="s">
        <v>211</v>
      </c>
      <c r="C323" s="52" t="s">
        <v>422</v>
      </c>
      <c r="D323" s="52"/>
      <c r="E323" s="91"/>
      <c r="F323" s="91" t="s">
        <v>292</v>
      </c>
      <c r="G323" s="366" t="s">
        <v>518</v>
      </c>
      <c r="H323" s="98" t="s">
        <v>519</v>
      </c>
      <c r="I323" s="52" t="s">
        <v>247</v>
      </c>
      <c r="J323" s="98" t="s">
        <v>425</v>
      </c>
      <c r="K323" s="358">
        <v>9.6999999999999993</v>
      </c>
      <c r="L323" s="370">
        <f t="shared" si="12"/>
        <v>0</v>
      </c>
      <c r="M323" s="435" t="s">
        <v>258</v>
      </c>
      <c r="N323" s="435"/>
      <c r="O323" s="371">
        <f t="shared" si="13"/>
        <v>0</v>
      </c>
      <c r="P323" s="371">
        <f>IF(N323&gt;0,N323*K323/#REF!,0)</f>
        <v>0</v>
      </c>
      <c r="Q323" s="372" t="e">
        <f>IF(M323="nio",0,IF(M323&gt;0,VLOOKUP(I323,'3-Productie normen'!A:K,VLOOKUP(M323,'3-Productie normen'!$B$28:$C$36,2,FALSE),FALSE)))/VLOOKUP(B323,'2-Kosten per locatie'!$A$11:$C$41,3,FALSE)</f>
        <v>#DIV/0!</v>
      </c>
      <c r="R323" s="93" t="str">
        <f>VLOOKUP(I323,'3-Productie normen'!A:O,14,FALSE)</f>
        <v>nvt</v>
      </c>
      <c r="S323" s="93"/>
      <c r="U323" s="375">
        <f t="shared" si="14"/>
        <v>0</v>
      </c>
    </row>
    <row r="324" spans="1:21" ht="14.1" customHeight="1">
      <c r="A324" s="81">
        <v>324</v>
      </c>
      <c r="B324" s="52" t="s">
        <v>211</v>
      </c>
      <c r="C324" s="52" t="s">
        <v>422</v>
      </c>
      <c r="D324" s="52"/>
      <c r="E324" s="91"/>
      <c r="F324" s="91" t="s">
        <v>292</v>
      </c>
      <c r="G324" s="366" t="s">
        <v>520</v>
      </c>
      <c r="H324" s="98" t="s">
        <v>453</v>
      </c>
      <c r="I324" s="52" t="s">
        <v>247</v>
      </c>
      <c r="J324" s="98" t="s">
        <v>425</v>
      </c>
      <c r="K324" s="358">
        <v>8</v>
      </c>
      <c r="L324" s="370">
        <f t="shared" si="12"/>
        <v>0</v>
      </c>
      <c r="M324" s="435" t="s">
        <v>258</v>
      </c>
      <c r="N324" s="435"/>
      <c r="O324" s="371">
        <f t="shared" si="13"/>
        <v>0</v>
      </c>
      <c r="P324" s="371">
        <f>IF(N324&gt;0,N324*K324/#REF!,0)</f>
        <v>0</v>
      </c>
      <c r="Q324" s="372" t="e">
        <f>IF(M324="nio",0,IF(M324&gt;0,VLOOKUP(I324,'3-Productie normen'!A:K,VLOOKUP(M324,'3-Productie normen'!$B$28:$C$36,2,FALSE),FALSE)))/VLOOKUP(B324,'2-Kosten per locatie'!$A$11:$C$41,3,FALSE)</f>
        <v>#DIV/0!</v>
      </c>
      <c r="R324" s="93" t="str">
        <f>VLOOKUP(I324,'3-Productie normen'!A:O,14,FALSE)</f>
        <v>nvt</v>
      </c>
      <c r="S324" s="93"/>
      <c r="U324" s="375">
        <f t="shared" si="14"/>
        <v>0</v>
      </c>
    </row>
    <row r="325" spans="1:21" ht="14.1" customHeight="1">
      <c r="A325" s="81">
        <v>325</v>
      </c>
      <c r="B325" s="52" t="s">
        <v>211</v>
      </c>
      <c r="C325" s="52" t="s">
        <v>422</v>
      </c>
      <c r="D325" s="52"/>
      <c r="E325" s="91"/>
      <c r="F325" s="91" t="s">
        <v>292</v>
      </c>
      <c r="G325" s="368" t="s">
        <v>521</v>
      </c>
      <c r="H325" s="101" t="s">
        <v>333</v>
      </c>
      <c r="I325" s="101" t="s">
        <v>244</v>
      </c>
      <c r="J325" s="101" t="s">
        <v>425</v>
      </c>
      <c r="K325" s="359">
        <v>8.3000000000000007</v>
      </c>
      <c r="L325" s="370">
        <f t="shared" si="12"/>
        <v>200</v>
      </c>
      <c r="M325" s="435">
        <v>200</v>
      </c>
      <c r="N325" s="435">
        <v>0</v>
      </c>
      <c r="O325" s="371" t="e">
        <f t="shared" si="13"/>
        <v>#DIV/0!</v>
      </c>
      <c r="P325" s="371">
        <f>IF(N325&gt;0,N325*K325/#REF!,0)</f>
        <v>0</v>
      </c>
      <c r="Q325" s="372" t="e">
        <f>IF(M325="nio",0,IF(M325&gt;0,VLOOKUP(I325,'3-Productie normen'!A:K,VLOOKUP(M325,'3-Productie normen'!$B$28:$C$36,2,FALSE),FALSE)))/VLOOKUP(B325,'2-Kosten per locatie'!$A$11:$C$41,3,FALSE)</f>
        <v>#DIV/0!</v>
      </c>
      <c r="R325" s="93" t="str">
        <f>VLOOKUP(I325,'3-Productie normen'!A:O,14,FALSE)</f>
        <v>S</v>
      </c>
      <c r="S325" s="93"/>
      <c r="U325" s="375">
        <f t="shared" si="14"/>
        <v>1660.0000000000002</v>
      </c>
    </row>
    <row r="326" spans="1:21" ht="14.1" customHeight="1">
      <c r="A326" s="81">
        <v>326</v>
      </c>
      <c r="B326" s="52" t="s">
        <v>211</v>
      </c>
      <c r="C326" s="52" t="s">
        <v>422</v>
      </c>
      <c r="D326" s="52"/>
      <c r="E326" s="91"/>
      <c r="F326" s="91" t="s">
        <v>292</v>
      </c>
      <c r="G326" s="368" t="s">
        <v>522</v>
      </c>
      <c r="H326" s="101" t="s">
        <v>489</v>
      </c>
      <c r="I326" s="101" t="s">
        <v>237</v>
      </c>
      <c r="J326" s="101" t="s">
        <v>425</v>
      </c>
      <c r="K326" s="359">
        <v>6.1</v>
      </c>
      <c r="L326" s="370">
        <f t="shared" si="12"/>
        <v>80</v>
      </c>
      <c r="M326" s="435">
        <v>80</v>
      </c>
      <c r="N326" s="435"/>
      <c r="O326" s="371" t="e">
        <f t="shared" si="13"/>
        <v>#DIV/0!</v>
      </c>
      <c r="P326" s="371">
        <f>IF(N326&gt;0,N326*K326/#REF!,0)</f>
        <v>0</v>
      </c>
      <c r="Q326" s="372" t="e">
        <f>IF(M326="nio",0,IF(M326&gt;0,VLOOKUP(I326,'3-Productie normen'!A:K,VLOOKUP(M326,'3-Productie normen'!$B$28:$C$36,2,FALSE),FALSE)))/VLOOKUP(B326,'2-Kosten per locatie'!$A$11:$C$41,3,FALSE)</f>
        <v>#DIV/0!</v>
      </c>
      <c r="R326" s="93" t="str">
        <f>VLOOKUP(I326,'3-Productie normen'!A:O,14,FALSE)</f>
        <v>B</v>
      </c>
      <c r="S326" s="93"/>
      <c r="U326" s="375">
        <f t="shared" si="14"/>
        <v>488</v>
      </c>
    </row>
    <row r="327" spans="1:21" ht="14.1" customHeight="1">
      <c r="A327" s="81">
        <v>327</v>
      </c>
      <c r="B327" s="52" t="s">
        <v>211</v>
      </c>
      <c r="C327" s="52" t="s">
        <v>422</v>
      </c>
      <c r="D327" s="52"/>
      <c r="E327" s="91"/>
      <c r="F327" s="91" t="s">
        <v>292</v>
      </c>
      <c r="G327" s="368" t="s">
        <v>523</v>
      </c>
      <c r="H327" s="101" t="s">
        <v>412</v>
      </c>
      <c r="I327" s="101" t="s">
        <v>246</v>
      </c>
      <c r="J327" s="101" t="s">
        <v>425</v>
      </c>
      <c r="K327" s="359">
        <v>13.2</v>
      </c>
      <c r="L327" s="370">
        <f t="shared" si="12"/>
        <v>200</v>
      </c>
      <c r="M327" s="435">
        <v>200</v>
      </c>
      <c r="N327" s="435"/>
      <c r="O327" s="371" t="e">
        <f t="shared" si="13"/>
        <v>#DIV/0!</v>
      </c>
      <c r="P327" s="371">
        <f>IF(N327&gt;0,N327*K327/#REF!,0)</f>
        <v>0</v>
      </c>
      <c r="Q327" s="372" t="e">
        <f>IF(M327="nio",0,IF(M327&gt;0,VLOOKUP(I327,'3-Productie normen'!A:K,VLOOKUP(M327,'3-Productie normen'!$B$28:$C$36,2,FALSE),FALSE)))/VLOOKUP(B327,'2-Kosten per locatie'!$A$11:$C$41,3,FALSE)</f>
        <v>#DIV/0!</v>
      </c>
      <c r="R327" s="93" t="str">
        <f>VLOOKUP(I327,'3-Productie normen'!A:O,14,FALSE)</f>
        <v>V</v>
      </c>
      <c r="S327" s="93"/>
      <c r="U327" s="375">
        <f t="shared" si="14"/>
        <v>2640</v>
      </c>
    </row>
    <row r="328" spans="1:21" ht="14.1" customHeight="1">
      <c r="A328" s="81">
        <v>328</v>
      </c>
      <c r="B328" s="52" t="s">
        <v>211</v>
      </c>
      <c r="C328" s="52" t="s">
        <v>422</v>
      </c>
      <c r="D328" s="52"/>
      <c r="E328" s="91"/>
      <c r="F328" s="91" t="s">
        <v>292</v>
      </c>
      <c r="G328" s="368" t="s">
        <v>524</v>
      </c>
      <c r="H328" s="101" t="s">
        <v>525</v>
      </c>
      <c r="I328" s="101" t="s">
        <v>246</v>
      </c>
      <c r="J328" s="101" t="s">
        <v>425</v>
      </c>
      <c r="K328" s="359">
        <v>7</v>
      </c>
      <c r="L328" s="370">
        <f t="shared" si="12"/>
        <v>200</v>
      </c>
      <c r="M328" s="435">
        <v>200</v>
      </c>
      <c r="N328" s="435"/>
      <c r="O328" s="371" t="e">
        <f t="shared" si="13"/>
        <v>#DIV/0!</v>
      </c>
      <c r="P328" s="371">
        <f>IF(N328&gt;0,N328*K328/#REF!,0)</f>
        <v>0</v>
      </c>
      <c r="Q328" s="372" t="e">
        <f>IF(M328="nio",0,IF(M328&gt;0,VLOOKUP(I328,'3-Productie normen'!A:K,VLOOKUP(M328,'3-Productie normen'!$B$28:$C$36,2,FALSE),FALSE)))/VLOOKUP(B328,'2-Kosten per locatie'!$A$11:$C$41,3,FALSE)</f>
        <v>#DIV/0!</v>
      </c>
      <c r="R328" s="93" t="str">
        <f>VLOOKUP(I328,'3-Productie normen'!A:O,14,FALSE)</f>
        <v>V</v>
      </c>
      <c r="S328" s="93"/>
      <c r="U328" s="375">
        <f t="shared" si="14"/>
        <v>1400</v>
      </c>
    </row>
    <row r="329" spans="1:21" ht="14.1" customHeight="1">
      <c r="A329" s="81">
        <v>329</v>
      </c>
      <c r="B329" s="52" t="s">
        <v>211</v>
      </c>
      <c r="C329" s="52" t="s">
        <v>422</v>
      </c>
      <c r="D329" s="52"/>
      <c r="E329" s="91"/>
      <c r="F329" s="91" t="s">
        <v>292</v>
      </c>
      <c r="G329" s="368" t="s">
        <v>526</v>
      </c>
      <c r="H329" s="101" t="s">
        <v>286</v>
      </c>
      <c r="I329" s="101" t="s">
        <v>293</v>
      </c>
      <c r="J329" s="101" t="s">
        <v>425</v>
      </c>
      <c r="K329" s="359">
        <v>50.4</v>
      </c>
      <c r="L329" s="370">
        <f t="shared" si="12"/>
        <v>200</v>
      </c>
      <c r="M329" s="435">
        <v>200</v>
      </c>
      <c r="N329" s="435"/>
      <c r="O329" s="371" t="e">
        <f t="shared" si="13"/>
        <v>#DIV/0!</v>
      </c>
      <c r="P329" s="371">
        <f>IF(N329&gt;0,N329*K329/#REF!,0)</f>
        <v>0</v>
      </c>
      <c r="Q329" s="372" t="e">
        <f>IF(M329="nio",0,IF(M329&gt;0,VLOOKUP(I329,'3-Productie normen'!A:K,VLOOKUP(M329,'3-Productie normen'!$B$28:$C$36,2,FALSE),FALSE)))/VLOOKUP(B329,'2-Kosten per locatie'!$A$11:$C$41,3,FALSE)</f>
        <v>#DIV/0!</v>
      </c>
      <c r="R329" s="93" t="str">
        <f>VLOOKUP(I329,'3-Productie normen'!A:O,14,FALSE)</f>
        <v>L</v>
      </c>
      <c r="S329" s="93"/>
      <c r="U329" s="375">
        <f t="shared" si="14"/>
        <v>10080</v>
      </c>
    </row>
    <row r="330" spans="1:21" ht="14.1" customHeight="1">
      <c r="A330" s="81">
        <v>330</v>
      </c>
      <c r="B330" s="463" t="s">
        <v>211</v>
      </c>
      <c r="C330" s="463" t="s">
        <v>422</v>
      </c>
      <c r="D330" s="463"/>
      <c r="E330" s="91"/>
      <c r="F330" s="464" t="s">
        <v>292</v>
      </c>
      <c r="G330" s="465" t="s">
        <v>527</v>
      </c>
      <c r="H330" s="466" t="s">
        <v>286</v>
      </c>
      <c r="I330" s="466" t="s">
        <v>293</v>
      </c>
      <c r="J330" s="466" t="s">
        <v>425</v>
      </c>
      <c r="K330" s="467">
        <v>50.6</v>
      </c>
      <c r="L330" s="468">
        <f t="shared" ref="L330:L393" si="15">SUM(M330:N330)</f>
        <v>200</v>
      </c>
      <c r="M330" s="435">
        <v>200</v>
      </c>
      <c r="N330" s="469"/>
      <c r="O330" s="470" t="e">
        <f t="shared" ref="O330:O393" si="16">IF(M330="nio",0,IF(M330&gt;0,M330*K330/Q330,0))</f>
        <v>#DIV/0!</v>
      </c>
      <c r="P330" s="470">
        <f>IF(N330&gt;0,N330*K330/#REF!,0)</f>
        <v>0</v>
      </c>
      <c r="Q330" s="471" t="e">
        <f>IF(M330="nio",0,IF(M330&gt;0,VLOOKUP(I330,'3-Productie normen'!A:K,VLOOKUP(M330,'3-Productie normen'!$B$28:$C$36,2,FALSE),FALSE)))/VLOOKUP(B330,'2-Kosten per locatie'!$A$11:$C$41,3,FALSE)</f>
        <v>#DIV/0!</v>
      </c>
      <c r="R330" s="93" t="str">
        <f>VLOOKUP(I330,'3-Productie normen'!A:O,14,FALSE)</f>
        <v>L</v>
      </c>
      <c r="S330" s="93"/>
      <c r="U330" s="375">
        <f t="shared" ref="U330:U393" si="17">L330*K330</f>
        <v>10120</v>
      </c>
    </row>
    <row r="331" spans="1:21" ht="14.1" customHeight="1">
      <c r="A331" s="81">
        <v>331</v>
      </c>
      <c r="B331" s="463" t="s">
        <v>211</v>
      </c>
      <c r="C331" s="463" t="s">
        <v>422</v>
      </c>
      <c r="D331" s="463"/>
      <c r="E331" s="91"/>
      <c r="F331" s="464" t="s">
        <v>292</v>
      </c>
      <c r="G331" s="465" t="s">
        <v>528</v>
      </c>
      <c r="H331" s="466" t="s">
        <v>286</v>
      </c>
      <c r="I331" s="466" t="s">
        <v>293</v>
      </c>
      <c r="J331" s="466" t="s">
        <v>425</v>
      </c>
      <c r="K331" s="467">
        <v>50.2</v>
      </c>
      <c r="L331" s="468">
        <f t="shared" si="15"/>
        <v>200</v>
      </c>
      <c r="M331" s="435">
        <v>200</v>
      </c>
      <c r="N331" s="469"/>
      <c r="O331" s="470" t="e">
        <f t="shared" si="16"/>
        <v>#DIV/0!</v>
      </c>
      <c r="P331" s="470">
        <f>IF(N331&gt;0,N331*K331/#REF!,0)</f>
        <v>0</v>
      </c>
      <c r="Q331" s="471" t="e">
        <f>IF(M331="nio",0,IF(M331&gt;0,VLOOKUP(I331,'3-Productie normen'!A:K,VLOOKUP(M331,'3-Productie normen'!$B$28:$C$36,2,FALSE),FALSE)))/VLOOKUP(B331,'2-Kosten per locatie'!$A$11:$C$41,3,FALSE)</f>
        <v>#DIV/0!</v>
      </c>
      <c r="R331" s="93" t="str">
        <f>VLOOKUP(I331,'3-Productie normen'!A:O,14,FALSE)</f>
        <v>L</v>
      </c>
      <c r="S331" s="93"/>
      <c r="U331" s="375">
        <f t="shared" si="17"/>
        <v>10040</v>
      </c>
    </row>
    <row r="332" spans="1:21" ht="14.1" customHeight="1">
      <c r="A332" s="81">
        <v>332</v>
      </c>
      <c r="B332" s="463" t="s">
        <v>211</v>
      </c>
      <c r="C332" s="463" t="s">
        <v>422</v>
      </c>
      <c r="D332" s="463"/>
      <c r="E332" s="91"/>
      <c r="F332" s="464" t="s">
        <v>292</v>
      </c>
      <c r="G332" s="465" t="s">
        <v>529</v>
      </c>
      <c r="H332" s="466" t="s">
        <v>286</v>
      </c>
      <c r="I332" s="466" t="s">
        <v>293</v>
      </c>
      <c r="J332" s="466" t="s">
        <v>425</v>
      </c>
      <c r="K332" s="467">
        <v>51.3</v>
      </c>
      <c r="L332" s="468">
        <f t="shared" si="15"/>
        <v>200</v>
      </c>
      <c r="M332" s="435">
        <v>200</v>
      </c>
      <c r="N332" s="469"/>
      <c r="O332" s="470" t="e">
        <f t="shared" si="16"/>
        <v>#DIV/0!</v>
      </c>
      <c r="P332" s="470">
        <f>IF(N332&gt;0,N332*K332/#REF!,0)</f>
        <v>0</v>
      </c>
      <c r="Q332" s="471" t="e">
        <f>IF(M332="nio",0,IF(M332&gt;0,VLOOKUP(I332,'3-Productie normen'!A:K,VLOOKUP(M332,'3-Productie normen'!$B$28:$C$36,2,FALSE),FALSE)))/VLOOKUP(B332,'2-Kosten per locatie'!$A$11:$C$41,3,FALSE)</f>
        <v>#DIV/0!</v>
      </c>
      <c r="R332" s="93" t="str">
        <f>VLOOKUP(I332,'3-Productie normen'!A:O,14,FALSE)</f>
        <v>L</v>
      </c>
      <c r="S332" s="93"/>
      <c r="U332" s="375">
        <f t="shared" si="17"/>
        <v>10260</v>
      </c>
    </row>
    <row r="333" spans="1:21" ht="14.1" customHeight="1">
      <c r="A333" s="81">
        <v>333</v>
      </c>
      <c r="B333" s="52" t="s">
        <v>211</v>
      </c>
      <c r="C333" s="52" t="s">
        <v>422</v>
      </c>
      <c r="D333" s="52"/>
      <c r="E333" s="91"/>
      <c r="F333" s="91" t="s">
        <v>292</v>
      </c>
      <c r="G333" s="368" t="s">
        <v>530</v>
      </c>
      <c r="H333" s="101" t="s">
        <v>485</v>
      </c>
      <c r="I333" s="101" t="s">
        <v>237</v>
      </c>
      <c r="J333" s="101" t="s">
        <v>425</v>
      </c>
      <c r="K333" s="359">
        <v>18.2</v>
      </c>
      <c r="L333" s="370">
        <f t="shared" si="15"/>
        <v>80</v>
      </c>
      <c r="M333" s="435">
        <v>80</v>
      </c>
      <c r="N333" s="435"/>
      <c r="O333" s="371" t="e">
        <f t="shared" si="16"/>
        <v>#DIV/0!</v>
      </c>
      <c r="P333" s="371">
        <f>IF(N333&gt;0,N333*K333/#REF!,0)</f>
        <v>0</v>
      </c>
      <c r="Q333" s="372" t="e">
        <f>IF(M333="nio",0,IF(M333&gt;0,VLOOKUP(I333,'3-Productie normen'!A:K,VLOOKUP(M333,'3-Productie normen'!$B$28:$C$36,2,FALSE),FALSE)))/VLOOKUP(B333,'2-Kosten per locatie'!$A$11:$C$41,3,FALSE)</f>
        <v>#DIV/0!</v>
      </c>
      <c r="R333" s="93" t="str">
        <f>VLOOKUP(I333,'3-Productie normen'!A:O,14,FALSE)</f>
        <v>B</v>
      </c>
      <c r="S333" s="93"/>
      <c r="U333" s="375">
        <f t="shared" si="17"/>
        <v>1456</v>
      </c>
    </row>
    <row r="334" spans="1:21" ht="14.1" customHeight="1">
      <c r="A334" s="81">
        <v>334</v>
      </c>
      <c r="B334" s="52" t="s">
        <v>211</v>
      </c>
      <c r="C334" s="52" t="s">
        <v>422</v>
      </c>
      <c r="D334" s="52"/>
      <c r="E334" s="91"/>
      <c r="F334" s="91" t="s">
        <v>292</v>
      </c>
      <c r="G334" s="368" t="s">
        <v>531</v>
      </c>
      <c r="H334" s="101" t="s">
        <v>404</v>
      </c>
      <c r="I334" s="52" t="s">
        <v>247</v>
      </c>
      <c r="J334" s="101" t="s">
        <v>425</v>
      </c>
      <c r="K334" s="359">
        <v>5.3</v>
      </c>
      <c r="L334" s="370">
        <f t="shared" si="15"/>
        <v>0</v>
      </c>
      <c r="M334" s="435" t="s">
        <v>258</v>
      </c>
      <c r="N334" s="435"/>
      <c r="O334" s="371">
        <f t="shared" si="16"/>
        <v>0</v>
      </c>
      <c r="P334" s="371">
        <f>IF(N334&gt;0,N334*K334/#REF!,0)</f>
        <v>0</v>
      </c>
      <c r="Q334" s="372" t="e">
        <f>IF(M334="nio",0,IF(M334&gt;0,VLOOKUP(I334,'3-Productie normen'!A:K,VLOOKUP(M334,'3-Productie normen'!$B$28:$C$36,2,FALSE),FALSE)))/VLOOKUP(B334,'2-Kosten per locatie'!$A$11:$C$41,3,FALSE)</f>
        <v>#DIV/0!</v>
      </c>
      <c r="R334" s="93" t="str">
        <f>VLOOKUP(I334,'3-Productie normen'!A:O,14,FALSE)</f>
        <v>nvt</v>
      </c>
      <c r="S334" s="93"/>
      <c r="U334" s="375">
        <f t="shared" si="17"/>
        <v>0</v>
      </c>
    </row>
    <row r="335" spans="1:21" ht="14.1" customHeight="1">
      <c r="A335" s="81">
        <v>335</v>
      </c>
      <c r="B335" s="52" t="s">
        <v>211</v>
      </c>
      <c r="C335" s="52" t="s">
        <v>422</v>
      </c>
      <c r="D335" s="52"/>
      <c r="E335" s="91"/>
      <c r="F335" s="91" t="s">
        <v>292</v>
      </c>
      <c r="G335" s="368" t="s">
        <v>532</v>
      </c>
      <c r="H335" s="101" t="s">
        <v>515</v>
      </c>
      <c r="I335" s="101" t="s">
        <v>246</v>
      </c>
      <c r="J335" s="101" t="s">
        <v>425</v>
      </c>
      <c r="K335" s="359">
        <v>67</v>
      </c>
      <c r="L335" s="370">
        <f t="shared" si="15"/>
        <v>200</v>
      </c>
      <c r="M335" s="435">
        <v>200</v>
      </c>
      <c r="N335" s="435"/>
      <c r="O335" s="371" t="e">
        <f t="shared" si="16"/>
        <v>#DIV/0!</v>
      </c>
      <c r="P335" s="371">
        <f>IF(N335&gt;0,N335*K335/#REF!,0)</f>
        <v>0</v>
      </c>
      <c r="Q335" s="372" t="e">
        <f>IF(M335="nio",0,IF(M335&gt;0,VLOOKUP(I335,'3-Productie normen'!A:K,VLOOKUP(M335,'3-Productie normen'!$B$28:$C$36,2,FALSE),FALSE)))/VLOOKUP(B335,'2-Kosten per locatie'!$A$11:$C$41,3,FALSE)</f>
        <v>#DIV/0!</v>
      </c>
      <c r="R335" s="93" t="str">
        <f>VLOOKUP(I335,'3-Productie normen'!A:O,14,FALSE)</f>
        <v>V</v>
      </c>
      <c r="S335" s="93"/>
      <c r="U335" s="375">
        <f t="shared" si="17"/>
        <v>13400</v>
      </c>
    </row>
    <row r="336" spans="1:21" ht="14.1" customHeight="1">
      <c r="A336" s="81">
        <v>336</v>
      </c>
      <c r="B336" s="52" t="s">
        <v>211</v>
      </c>
      <c r="C336" s="52" t="s">
        <v>422</v>
      </c>
      <c r="D336" s="52"/>
      <c r="E336" s="91"/>
      <c r="F336" s="91" t="s">
        <v>292</v>
      </c>
      <c r="G336" s="368" t="s">
        <v>533</v>
      </c>
      <c r="H336" s="101" t="s">
        <v>262</v>
      </c>
      <c r="I336" s="101" t="s">
        <v>244</v>
      </c>
      <c r="J336" s="101" t="s">
        <v>425</v>
      </c>
      <c r="K336" s="359">
        <v>7.5</v>
      </c>
      <c r="L336" s="370">
        <f t="shared" si="15"/>
        <v>200</v>
      </c>
      <c r="M336" s="435">
        <v>200</v>
      </c>
      <c r="N336" s="435">
        <v>0</v>
      </c>
      <c r="O336" s="371" t="e">
        <f t="shared" si="16"/>
        <v>#DIV/0!</v>
      </c>
      <c r="P336" s="371">
        <f>IF(N336&gt;0,N336*K336/#REF!,0)</f>
        <v>0</v>
      </c>
      <c r="Q336" s="372" t="e">
        <f>IF(M336="nio",0,IF(M336&gt;0,VLOOKUP(I336,'3-Productie normen'!A:K,VLOOKUP(M336,'3-Productie normen'!$B$28:$C$36,2,FALSE),FALSE)))/VLOOKUP(B336,'2-Kosten per locatie'!$A$11:$C$41,3,FALSE)</f>
        <v>#DIV/0!</v>
      </c>
      <c r="R336" s="93" t="str">
        <f>VLOOKUP(I336,'3-Productie normen'!A:O,14,FALSE)</f>
        <v>S</v>
      </c>
      <c r="S336" s="93"/>
      <c r="U336" s="375">
        <f t="shared" si="17"/>
        <v>1500</v>
      </c>
    </row>
    <row r="337" spans="1:21" ht="14.1" customHeight="1">
      <c r="A337" s="81">
        <v>337</v>
      </c>
      <c r="B337" s="52" t="s">
        <v>211</v>
      </c>
      <c r="C337" s="52" t="s">
        <v>422</v>
      </c>
      <c r="D337" s="52"/>
      <c r="E337" s="91"/>
      <c r="F337" s="91" t="s">
        <v>292</v>
      </c>
      <c r="G337" s="368" t="s">
        <v>534</v>
      </c>
      <c r="H337" s="101" t="s">
        <v>262</v>
      </c>
      <c r="I337" s="101" t="s">
        <v>244</v>
      </c>
      <c r="J337" s="101" t="s">
        <v>425</v>
      </c>
      <c r="K337" s="359">
        <v>8</v>
      </c>
      <c r="L337" s="370">
        <f t="shared" si="15"/>
        <v>200</v>
      </c>
      <c r="M337" s="435">
        <v>200</v>
      </c>
      <c r="N337" s="435">
        <v>0</v>
      </c>
      <c r="O337" s="371" t="e">
        <f t="shared" si="16"/>
        <v>#DIV/0!</v>
      </c>
      <c r="P337" s="371">
        <f>IF(N337&gt;0,N337*K337/#REF!,0)</f>
        <v>0</v>
      </c>
      <c r="Q337" s="372" t="e">
        <f>IF(M337="nio",0,IF(M337&gt;0,VLOOKUP(I337,'3-Productie normen'!A:K,VLOOKUP(M337,'3-Productie normen'!$B$28:$C$36,2,FALSE),FALSE)))/VLOOKUP(B337,'2-Kosten per locatie'!$A$11:$C$41,3,FALSE)</f>
        <v>#DIV/0!</v>
      </c>
      <c r="R337" s="93" t="str">
        <f>VLOOKUP(I337,'3-Productie normen'!A:O,14,FALSE)</f>
        <v>S</v>
      </c>
      <c r="S337" s="93"/>
      <c r="U337" s="375">
        <f t="shared" si="17"/>
        <v>1600</v>
      </c>
    </row>
    <row r="338" spans="1:21" ht="14.1" customHeight="1">
      <c r="A338" s="81">
        <v>338</v>
      </c>
      <c r="B338" s="52" t="s">
        <v>211</v>
      </c>
      <c r="C338" s="52" t="s">
        <v>422</v>
      </c>
      <c r="D338" s="52"/>
      <c r="E338" s="91"/>
      <c r="F338" s="91" t="s">
        <v>292</v>
      </c>
      <c r="G338" s="368" t="s">
        <v>535</v>
      </c>
      <c r="H338" s="101" t="s">
        <v>262</v>
      </c>
      <c r="I338" s="101" t="s">
        <v>244</v>
      </c>
      <c r="J338" s="101" t="s">
        <v>425</v>
      </c>
      <c r="K338" s="359">
        <v>8</v>
      </c>
      <c r="L338" s="370">
        <f t="shared" si="15"/>
        <v>200</v>
      </c>
      <c r="M338" s="435">
        <v>200</v>
      </c>
      <c r="N338" s="435">
        <v>0</v>
      </c>
      <c r="O338" s="371" t="e">
        <f t="shared" si="16"/>
        <v>#DIV/0!</v>
      </c>
      <c r="P338" s="371">
        <f>IF(N338&gt;0,N338*K338/#REF!,0)</f>
        <v>0</v>
      </c>
      <c r="Q338" s="372" t="e">
        <f>IF(M338="nio",0,IF(M338&gt;0,VLOOKUP(I338,'3-Productie normen'!A:K,VLOOKUP(M338,'3-Productie normen'!$B$28:$C$36,2,FALSE),FALSE)))/VLOOKUP(B338,'2-Kosten per locatie'!$A$11:$C$41,3,FALSE)</f>
        <v>#DIV/0!</v>
      </c>
      <c r="R338" s="93" t="str">
        <f>VLOOKUP(I338,'3-Productie normen'!A:O,14,FALSE)</f>
        <v>S</v>
      </c>
      <c r="S338" s="93"/>
      <c r="U338" s="375">
        <f t="shared" si="17"/>
        <v>1600</v>
      </c>
    </row>
    <row r="339" spans="1:21" ht="14.1" customHeight="1">
      <c r="A339" s="81">
        <v>339</v>
      </c>
      <c r="B339" s="52" t="s">
        <v>211</v>
      </c>
      <c r="C339" s="52" t="s">
        <v>422</v>
      </c>
      <c r="D339" s="52"/>
      <c r="E339" s="91"/>
      <c r="F339" s="91" t="s">
        <v>292</v>
      </c>
      <c r="G339" s="368" t="s">
        <v>536</v>
      </c>
      <c r="H339" s="101" t="s">
        <v>262</v>
      </c>
      <c r="I339" s="101" t="s">
        <v>244</v>
      </c>
      <c r="J339" s="101" t="s">
        <v>425</v>
      </c>
      <c r="K339" s="359">
        <v>8</v>
      </c>
      <c r="L339" s="370">
        <f t="shared" si="15"/>
        <v>200</v>
      </c>
      <c r="M339" s="435">
        <v>200</v>
      </c>
      <c r="N339" s="435">
        <v>0</v>
      </c>
      <c r="O339" s="371" t="e">
        <f t="shared" si="16"/>
        <v>#DIV/0!</v>
      </c>
      <c r="P339" s="371">
        <f>IF(N339&gt;0,N339*K339/#REF!,0)</f>
        <v>0</v>
      </c>
      <c r="Q339" s="372" t="e">
        <f>IF(M339="nio",0,IF(M339&gt;0,VLOOKUP(I339,'3-Productie normen'!A:K,VLOOKUP(M339,'3-Productie normen'!$B$28:$C$36,2,FALSE),FALSE)))/VLOOKUP(B339,'2-Kosten per locatie'!$A$11:$C$41,3,FALSE)</f>
        <v>#DIV/0!</v>
      </c>
      <c r="R339" s="93" t="str">
        <f>VLOOKUP(I339,'3-Productie normen'!A:O,14,FALSE)</f>
        <v>S</v>
      </c>
      <c r="S339" s="93"/>
      <c r="U339" s="375">
        <f t="shared" si="17"/>
        <v>1600</v>
      </c>
    </row>
    <row r="340" spans="1:21" ht="14.1" customHeight="1">
      <c r="A340" s="81">
        <v>340</v>
      </c>
      <c r="B340" s="52" t="s">
        <v>1735</v>
      </c>
      <c r="C340" s="52" t="s">
        <v>537</v>
      </c>
      <c r="D340" s="52"/>
      <c r="E340" s="91"/>
      <c r="F340" s="449" t="s">
        <v>283</v>
      </c>
      <c r="G340" s="368">
        <v>1</v>
      </c>
      <c r="H340" s="101" t="s">
        <v>538</v>
      </c>
      <c r="I340" s="92" t="s">
        <v>88</v>
      </c>
      <c r="J340" s="101" t="s">
        <v>539</v>
      </c>
      <c r="K340" s="359">
        <v>7.87</v>
      </c>
      <c r="L340" s="370">
        <f t="shared" si="15"/>
        <v>200</v>
      </c>
      <c r="M340" s="435">
        <v>200</v>
      </c>
      <c r="N340" s="435"/>
      <c r="O340" s="371" t="e">
        <f t="shared" si="16"/>
        <v>#DIV/0!</v>
      </c>
      <c r="P340" s="371">
        <f>IF(N340&gt;0,N340*K340/#REF!,0)</f>
        <v>0</v>
      </c>
      <c r="Q340" s="372" t="e">
        <f>IF(M340="nio",0,IF(M340&gt;0,VLOOKUP(I340,'3-Productie normen'!A:K,VLOOKUP(M340,'3-Productie normen'!$B$28:$C$36,2,FALSE),FALSE)))/VLOOKUP(B340,'2-Kosten per locatie'!$A$11:$C$41,3,FALSE)</f>
        <v>#DIV/0!</v>
      </c>
      <c r="R340" s="93" t="str">
        <f>VLOOKUP(I340,'3-Productie normen'!A:O,14,FALSE)</f>
        <v>V</v>
      </c>
      <c r="S340" s="93"/>
      <c r="U340" s="375">
        <f t="shared" si="17"/>
        <v>1574</v>
      </c>
    </row>
    <row r="341" spans="1:21" ht="14.1" customHeight="1">
      <c r="A341" s="81">
        <v>341</v>
      </c>
      <c r="B341" s="52" t="s">
        <v>1735</v>
      </c>
      <c r="C341" s="52" t="s">
        <v>537</v>
      </c>
      <c r="D341" s="52"/>
      <c r="E341" s="91"/>
      <c r="F341" s="449" t="s">
        <v>283</v>
      </c>
      <c r="G341" s="368">
        <v>2</v>
      </c>
      <c r="H341" s="101" t="s">
        <v>310</v>
      </c>
      <c r="I341" s="101" t="s">
        <v>237</v>
      </c>
      <c r="J341" s="101" t="s">
        <v>540</v>
      </c>
      <c r="K341" s="359">
        <v>14.12</v>
      </c>
      <c r="L341" s="370">
        <f t="shared" si="15"/>
        <v>80</v>
      </c>
      <c r="M341" s="435">
        <v>80</v>
      </c>
      <c r="N341" s="435"/>
      <c r="O341" s="371" t="e">
        <f t="shared" si="16"/>
        <v>#DIV/0!</v>
      </c>
      <c r="P341" s="371">
        <f>IF(N341&gt;0,N341*K341/#REF!,0)</f>
        <v>0</v>
      </c>
      <c r="Q341" s="372" t="e">
        <f>IF(M341="nio",0,IF(M341&gt;0,VLOOKUP(I341,'3-Productie normen'!A:K,VLOOKUP(M341,'3-Productie normen'!$B$28:$C$36,2,FALSE),FALSE)))/VLOOKUP(B341,'2-Kosten per locatie'!$A$11:$C$41,3,FALSE)</f>
        <v>#DIV/0!</v>
      </c>
      <c r="R341" s="93" t="str">
        <f>VLOOKUP(I341,'3-Productie normen'!A:O,14,FALSE)</f>
        <v>B</v>
      </c>
      <c r="S341" s="93"/>
      <c r="U341" s="375">
        <f t="shared" si="17"/>
        <v>1129.5999999999999</v>
      </c>
    </row>
    <row r="342" spans="1:21" ht="14.1" customHeight="1">
      <c r="A342" s="81">
        <v>342</v>
      </c>
      <c r="B342" s="52" t="s">
        <v>1735</v>
      </c>
      <c r="C342" s="52" t="s">
        <v>537</v>
      </c>
      <c r="D342" s="52"/>
      <c r="E342" s="91"/>
      <c r="F342" s="449" t="s">
        <v>283</v>
      </c>
      <c r="G342" s="368">
        <v>3</v>
      </c>
      <c r="H342" s="101" t="s">
        <v>541</v>
      </c>
      <c r="I342" s="52" t="s">
        <v>247</v>
      </c>
      <c r="J342" s="101" t="s">
        <v>542</v>
      </c>
      <c r="K342" s="359">
        <v>14.78</v>
      </c>
      <c r="L342" s="370">
        <f t="shared" si="15"/>
        <v>0</v>
      </c>
      <c r="M342" s="435" t="s">
        <v>258</v>
      </c>
      <c r="N342" s="435"/>
      <c r="O342" s="371">
        <f t="shared" si="16"/>
        <v>0</v>
      </c>
      <c r="P342" s="371">
        <f>IF(N342&gt;0,N342*K342/#REF!,0)</f>
        <v>0</v>
      </c>
      <c r="Q342" s="372" t="e">
        <f>IF(M342="nio",0,IF(M342&gt;0,VLOOKUP(I342,'3-Productie normen'!A:K,VLOOKUP(M342,'3-Productie normen'!$B$28:$C$36,2,FALSE),FALSE)))/VLOOKUP(B342,'2-Kosten per locatie'!$A$11:$C$41,3,FALSE)</f>
        <v>#DIV/0!</v>
      </c>
      <c r="R342" s="93" t="str">
        <f>VLOOKUP(I342,'3-Productie normen'!A:O,14,FALSE)</f>
        <v>nvt</v>
      </c>
      <c r="S342" s="93"/>
      <c r="U342" s="375">
        <f t="shared" si="17"/>
        <v>0</v>
      </c>
    </row>
    <row r="343" spans="1:21" ht="14.1" customHeight="1">
      <c r="A343" s="81">
        <v>343</v>
      </c>
      <c r="B343" s="52" t="s">
        <v>1735</v>
      </c>
      <c r="C343" s="52" t="s">
        <v>537</v>
      </c>
      <c r="D343" s="52"/>
      <c r="E343" s="91"/>
      <c r="F343" s="449" t="s">
        <v>283</v>
      </c>
      <c r="G343" s="368">
        <v>4</v>
      </c>
      <c r="H343" s="101" t="s">
        <v>543</v>
      </c>
      <c r="I343" s="52" t="s">
        <v>247</v>
      </c>
      <c r="J343" s="101" t="s">
        <v>542</v>
      </c>
      <c r="K343" s="359">
        <v>8.84</v>
      </c>
      <c r="L343" s="370">
        <f t="shared" si="15"/>
        <v>0</v>
      </c>
      <c r="M343" s="435" t="s">
        <v>258</v>
      </c>
      <c r="N343" s="435"/>
      <c r="O343" s="371">
        <f t="shared" si="16"/>
        <v>0</v>
      </c>
      <c r="P343" s="371">
        <f>IF(N343&gt;0,N343*K343/#REF!,0)</f>
        <v>0</v>
      </c>
      <c r="Q343" s="372" t="e">
        <f>IF(M343="nio",0,IF(M343&gt;0,VLOOKUP(I343,'3-Productie normen'!A:K,VLOOKUP(M343,'3-Productie normen'!$B$28:$C$36,2,FALSE),FALSE)))/VLOOKUP(B343,'2-Kosten per locatie'!$A$11:$C$41,3,FALSE)</f>
        <v>#DIV/0!</v>
      </c>
      <c r="R343" s="93" t="str">
        <f>VLOOKUP(I343,'3-Productie normen'!A:O,14,FALSE)</f>
        <v>nvt</v>
      </c>
      <c r="S343" s="93"/>
      <c r="U343" s="375">
        <f t="shared" si="17"/>
        <v>0</v>
      </c>
    </row>
    <row r="344" spans="1:21" ht="14.1" customHeight="1">
      <c r="A344" s="81">
        <v>344</v>
      </c>
      <c r="B344" s="52" t="s">
        <v>1735</v>
      </c>
      <c r="C344" s="52" t="s">
        <v>537</v>
      </c>
      <c r="D344" s="52"/>
      <c r="E344" s="91"/>
      <c r="F344" s="449" t="s">
        <v>283</v>
      </c>
      <c r="G344" s="368">
        <v>5</v>
      </c>
      <c r="H344" s="101" t="s">
        <v>325</v>
      </c>
      <c r="I344" s="101" t="s">
        <v>244</v>
      </c>
      <c r="J344" s="101" t="s">
        <v>540</v>
      </c>
      <c r="K344" s="359">
        <v>5.18</v>
      </c>
      <c r="L344" s="370">
        <f t="shared" si="15"/>
        <v>200</v>
      </c>
      <c r="M344" s="435">
        <v>200</v>
      </c>
      <c r="N344" s="435">
        <v>0</v>
      </c>
      <c r="O344" s="371" t="e">
        <f t="shared" si="16"/>
        <v>#DIV/0!</v>
      </c>
      <c r="P344" s="371">
        <f>IF(N344&gt;0,N344*K344/#REF!,0)</f>
        <v>0</v>
      </c>
      <c r="Q344" s="372" t="e">
        <f>IF(M344="nio",0,IF(M344&gt;0,VLOOKUP(I344,'3-Productie normen'!A:K,VLOOKUP(M344,'3-Productie normen'!$B$28:$C$36,2,FALSE),FALSE)))/VLOOKUP(B344,'2-Kosten per locatie'!$A$11:$C$41,3,FALSE)</f>
        <v>#DIV/0!</v>
      </c>
      <c r="R344" s="93" t="str">
        <f>VLOOKUP(I344,'3-Productie normen'!A:O,14,FALSE)</f>
        <v>S</v>
      </c>
      <c r="S344" s="93"/>
      <c r="U344" s="375">
        <f t="shared" si="17"/>
        <v>1036</v>
      </c>
    </row>
    <row r="345" spans="1:21" ht="14.1" customHeight="1">
      <c r="A345" s="81">
        <v>345</v>
      </c>
      <c r="B345" s="52" t="s">
        <v>1735</v>
      </c>
      <c r="C345" s="52" t="s">
        <v>537</v>
      </c>
      <c r="D345" s="52"/>
      <c r="E345" s="91"/>
      <c r="F345" s="449" t="s">
        <v>283</v>
      </c>
      <c r="G345" s="368">
        <v>6</v>
      </c>
      <c r="H345" s="101" t="s">
        <v>289</v>
      </c>
      <c r="I345" s="101" t="s">
        <v>289</v>
      </c>
      <c r="J345" s="101" t="s">
        <v>544</v>
      </c>
      <c r="K345" s="359">
        <v>84.11</v>
      </c>
      <c r="L345" s="370">
        <f t="shared" si="15"/>
        <v>200</v>
      </c>
      <c r="M345" s="435">
        <v>200</v>
      </c>
      <c r="N345" s="435"/>
      <c r="O345" s="371" t="e">
        <f t="shared" si="16"/>
        <v>#DIV/0!</v>
      </c>
      <c r="P345" s="371">
        <f>IF(N345&gt;0,N345*K345/#REF!,0)</f>
        <v>0</v>
      </c>
      <c r="Q345" s="372" t="e">
        <f>IF(M345="nio",0,IF(M345&gt;0,VLOOKUP(I345,'3-Productie normen'!A:K,VLOOKUP(M345,'3-Productie normen'!$B$28:$C$36,2,FALSE),FALSE)))/VLOOKUP(B345,'2-Kosten per locatie'!$A$11:$C$41,3,FALSE)</f>
        <v>#DIV/0!</v>
      </c>
      <c r="R345" s="93" t="str">
        <f>VLOOKUP(I345,'3-Productie normen'!A:O,14,FALSE)</f>
        <v>V</v>
      </c>
      <c r="S345" s="93"/>
      <c r="U345" s="375">
        <f t="shared" si="17"/>
        <v>16822</v>
      </c>
    </row>
    <row r="346" spans="1:21" ht="14.1" customHeight="1">
      <c r="A346" s="81">
        <v>346</v>
      </c>
      <c r="B346" s="52" t="s">
        <v>1735</v>
      </c>
      <c r="C346" s="52" t="s">
        <v>537</v>
      </c>
      <c r="D346" s="52"/>
      <c r="E346" s="91"/>
      <c r="F346" s="449" t="s">
        <v>283</v>
      </c>
      <c r="G346" s="368">
        <v>7</v>
      </c>
      <c r="H346" s="101" t="s">
        <v>545</v>
      </c>
      <c r="I346" s="101" t="s">
        <v>293</v>
      </c>
      <c r="J346" s="101" t="s">
        <v>540</v>
      </c>
      <c r="K346" s="359">
        <v>53.96</v>
      </c>
      <c r="L346" s="370">
        <f t="shared" si="15"/>
        <v>200</v>
      </c>
      <c r="M346" s="435">
        <v>200</v>
      </c>
      <c r="N346" s="435"/>
      <c r="O346" s="371" t="e">
        <f t="shared" si="16"/>
        <v>#DIV/0!</v>
      </c>
      <c r="P346" s="371">
        <f>IF(N346&gt;0,N346*K346/#REF!,0)</f>
        <v>0</v>
      </c>
      <c r="Q346" s="372" t="e">
        <f>IF(M346="nio",0,IF(M346&gt;0,VLOOKUP(I346,'3-Productie normen'!A:K,VLOOKUP(M346,'3-Productie normen'!$B$28:$C$36,2,FALSE),FALSE)))/VLOOKUP(B346,'2-Kosten per locatie'!$A$11:$C$41,3,FALSE)</f>
        <v>#DIV/0!</v>
      </c>
      <c r="R346" s="93" t="str">
        <f>VLOOKUP(I346,'3-Productie normen'!A:O,14,FALSE)</f>
        <v>L</v>
      </c>
      <c r="S346" s="93"/>
      <c r="U346" s="375">
        <f t="shared" si="17"/>
        <v>10792</v>
      </c>
    </row>
    <row r="347" spans="1:21" ht="14.1" customHeight="1">
      <c r="A347" s="81">
        <v>347</v>
      </c>
      <c r="B347" s="52" t="s">
        <v>1735</v>
      </c>
      <c r="C347" s="52" t="s">
        <v>537</v>
      </c>
      <c r="D347" s="52"/>
      <c r="E347" s="91"/>
      <c r="F347" s="440" t="s">
        <v>283</v>
      </c>
      <c r="G347" s="366">
        <v>8</v>
      </c>
      <c r="H347" s="98" t="s">
        <v>546</v>
      </c>
      <c r="I347" s="52" t="s">
        <v>247</v>
      </c>
      <c r="J347" s="98" t="s">
        <v>542</v>
      </c>
      <c r="K347" s="358">
        <v>18.75</v>
      </c>
      <c r="L347" s="370">
        <f t="shared" si="15"/>
        <v>0</v>
      </c>
      <c r="M347" s="435" t="s">
        <v>258</v>
      </c>
      <c r="N347" s="435"/>
      <c r="O347" s="371">
        <f t="shared" si="16"/>
        <v>0</v>
      </c>
      <c r="P347" s="371">
        <f>IF(N347&gt;0,N347*K347/#REF!,0)</f>
        <v>0</v>
      </c>
      <c r="Q347" s="372" t="e">
        <f>IF(M347="nio",0,IF(M347&gt;0,VLOOKUP(I347,'3-Productie normen'!A:K,VLOOKUP(M347,'3-Productie normen'!$B$28:$C$36,2,FALSE),FALSE)))/VLOOKUP(B347,'2-Kosten per locatie'!$A$11:$C$41,3,FALSE)</f>
        <v>#DIV/0!</v>
      </c>
      <c r="R347" s="93" t="str">
        <f>VLOOKUP(I347,'3-Productie normen'!A:O,14,FALSE)</f>
        <v>nvt</v>
      </c>
      <c r="S347" s="93"/>
      <c r="U347" s="375">
        <f t="shared" si="17"/>
        <v>0</v>
      </c>
    </row>
    <row r="348" spans="1:21" ht="14.1" customHeight="1">
      <c r="A348" s="81">
        <v>348</v>
      </c>
      <c r="B348" s="52" t="s">
        <v>1735</v>
      </c>
      <c r="C348" s="52" t="s">
        <v>537</v>
      </c>
      <c r="D348" s="52"/>
      <c r="E348" s="91"/>
      <c r="F348" s="440" t="s">
        <v>283</v>
      </c>
      <c r="G348" s="366">
        <v>9</v>
      </c>
      <c r="H348" s="98" t="s">
        <v>547</v>
      </c>
      <c r="I348" s="52" t="s">
        <v>247</v>
      </c>
      <c r="J348" s="98" t="s">
        <v>542</v>
      </c>
      <c r="K348" s="358">
        <v>9.68</v>
      </c>
      <c r="L348" s="370">
        <f t="shared" si="15"/>
        <v>0</v>
      </c>
      <c r="M348" s="435" t="s">
        <v>258</v>
      </c>
      <c r="N348" s="435"/>
      <c r="O348" s="371">
        <f t="shared" si="16"/>
        <v>0</v>
      </c>
      <c r="P348" s="371">
        <f>IF(N348&gt;0,N348*K348/#REF!,0)</f>
        <v>0</v>
      </c>
      <c r="Q348" s="372" t="e">
        <f>IF(M348="nio",0,IF(M348&gt;0,VLOOKUP(I348,'3-Productie normen'!A:K,VLOOKUP(M348,'3-Productie normen'!$B$28:$C$36,2,FALSE),FALSE)))/VLOOKUP(B348,'2-Kosten per locatie'!$A$11:$C$41,3,FALSE)</f>
        <v>#DIV/0!</v>
      </c>
      <c r="R348" s="93" t="str">
        <f>VLOOKUP(I348,'3-Productie normen'!A:O,14,FALSE)</f>
        <v>nvt</v>
      </c>
      <c r="S348" s="93"/>
      <c r="U348" s="375">
        <f t="shared" si="17"/>
        <v>0</v>
      </c>
    </row>
    <row r="349" spans="1:21" ht="14.1" customHeight="1">
      <c r="A349" s="81">
        <v>349</v>
      </c>
      <c r="B349" s="52" t="s">
        <v>1735</v>
      </c>
      <c r="C349" s="52" t="s">
        <v>537</v>
      </c>
      <c r="D349" s="52"/>
      <c r="E349" s="91"/>
      <c r="F349" s="440" t="s">
        <v>283</v>
      </c>
      <c r="G349" s="366">
        <v>10</v>
      </c>
      <c r="H349" s="98" t="s">
        <v>548</v>
      </c>
      <c r="I349" s="98" t="s">
        <v>237</v>
      </c>
      <c r="J349" s="98" t="s">
        <v>540</v>
      </c>
      <c r="K349" s="358">
        <v>10.64</v>
      </c>
      <c r="L349" s="370">
        <f t="shared" si="15"/>
        <v>80</v>
      </c>
      <c r="M349" s="435">
        <v>80</v>
      </c>
      <c r="N349" s="435"/>
      <c r="O349" s="371" t="e">
        <f t="shared" si="16"/>
        <v>#DIV/0!</v>
      </c>
      <c r="P349" s="371">
        <f>IF(N349&gt;0,N349*K349/#REF!,0)</f>
        <v>0</v>
      </c>
      <c r="Q349" s="372" t="e">
        <f>IF(M349="nio",0,IF(M349&gt;0,VLOOKUP(I349,'3-Productie normen'!A:K,VLOOKUP(M349,'3-Productie normen'!$B$28:$C$36,2,FALSE),FALSE)))/VLOOKUP(B349,'2-Kosten per locatie'!$A$11:$C$41,3,FALSE)</f>
        <v>#DIV/0!</v>
      </c>
      <c r="R349" s="93" t="str">
        <f>VLOOKUP(I349,'3-Productie normen'!A:O,14,FALSE)</f>
        <v>B</v>
      </c>
      <c r="S349" s="93"/>
      <c r="U349" s="375">
        <f t="shared" si="17"/>
        <v>851.2</v>
      </c>
    </row>
    <row r="350" spans="1:21" ht="14.1" customHeight="1">
      <c r="A350" s="81">
        <v>350</v>
      </c>
      <c r="B350" s="52" t="s">
        <v>1735</v>
      </c>
      <c r="C350" s="52" t="s">
        <v>537</v>
      </c>
      <c r="D350" s="52"/>
      <c r="E350" s="91"/>
      <c r="F350" s="440" t="s">
        <v>283</v>
      </c>
      <c r="G350" s="366">
        <v>11</v>
      </c>
      <c r="H350" s="98" t="s">
        <v>549</v>
      </c>
      <c r="I350" s="98" t="s">
        <v>244</v>
      </c>
      <c r="J350" s="98" t="s">
        <v>540</v>
      </c>
      <c r="K350" s="358">
        <v>5.73</v>
      </c>
      <c r="L350" s="370">
        <f t="shared" si="15"/>
        <v>200</v>
      </c>
      <c r="M350" s="435">
        <v>200</v>
      </c>
      <c r="N350" s="435">
        <v>0</v>
      </c>
      <c r="O350" s="371" t="e">
        <f t="shared" si="16"/>
        <v>#DIV/0!</v>
      </c>
      <c r="P350" s="371">
        <f>IF(N350&gt;0,N350*K350/#REF!,0)</f>
        <v>0</v>
      </c>
      <c r="Q350" s="372" t="e">
        <f>IF(M350="nio",0,IF(M350&gt;0,VLOOKUP(I350,'3-Productie normen'!A:K,VLOOKUP(M350,'3-Productie normen'!$B$28:$C$36,2,FALSE),FALSE)))/VLOOKUP(B350,'2-Kosten per locatie'!$A$11:$C$41,3,FALSE)</f>
        <v>#DIV/0!</v>
      </c>
      <c r="R350" s="93" t="str">
        <f>VLOOKUP(I350,'3-Productie normen'!A:O,14,FALSE)</f>
        <v>S</v>
      </c>
      <c r="S350" s="93"/>
      <c r="U350" s="375">
        <f t="shared" si="17"/>
        <v>1146</v>
      </c>
    </row>
    <row r="351" spans="1:21" ht="14.1" customHeight="1">
      <c r="A351" s="81">
        <v>351</v>
      </c>
      <c r="B351" s="52" t="s">
        <v>1735</v>
      </c>
      <c r="C351" s="52" t="s">
        <v>537</v>
      </c>
      <c r="D351" s="52"/>
      <c r="E351" s="91"/>
      <c r="F351" s="440" t="s">
        <v>283</v>
      </c>
      <c r="G351" s="366">
        <v>12</v>
      </c>
      <c r="H351" s="98" t="s">
        <v>550</v>
      </c>
      <c r="I351" s="52" t="s">
        <v>1731</v>
      </c>
      <c r="J351" s="98" t="s">
        <v>540</v>
      </c>
      <c r="K351" s="358">
        <v>54.34</v>
      </c>
      <c r="L351" s="370">
        <f t="shared" si="15"/>
        <v>200</v>
      </c>
      <c r="M351" s="435">
        <v>200</v>
      </c>
      <c r="N351" s="435"/>
      <c r="O351" s="371" t="e">
        <f t="shared" si="16"/>
        <v>#DIV/0!</v>
      </c>
      <c r="P351" s="371">
        <f>IF(N351&gt;0,N351*K351/#REF!,0)</f>
        <v>0</v>
      </c>
      <c r="Q351" s="372" t="e">
        <f>IF(M351="nio",0,IF(M351&gt;0,VLOOKUP(I351,'3-Productie normen'!A:K,VLOOKUP(M351,'3-Productie normen'!$B$28:$C$36,2,FALSE),FALSE)))/VLOOKUP(B351,'2-Kosten per locatie'!$A$11:$C$41,3,FALSE)</f>
        <v>#DIV/0!</v>
      </c>
      <c r="R351" s="93" t="str">
        <f>VLOOKUP(I351,'3-Productie normen'!A:O,14,FALSE)</f>
        <v>V</v>
      </c>
      <c r="S351" s="93"/>
      <c r="U351" s="375">
        <f t="shared" si="17"/>
        <v>10868</v>
      </c>
    </row>
    <row r="352" spans="1:21" ht="14.1" customHeight="1">
      <c r="A352" s="81">
        <v>352</v>
      </c>
      <c r="B352" s="52" t="s">
        <v>1735</v>
      </c>
      <c r="C352" s="52" t="s">
        <v>537</v>
      </c>
      <c r="D352" s="52"/>
      <c r="E352" s="91"/>
      <c r="F352" s="440" t="s">
        <v>283</v>
      </c>
      <c r="G352" s="366">
        <v>13</v>
      </c>
      <c r="H352" s="98" t="s">
        <v>551</v>
      </c>
      <c r="I352" s="98" t="s">
        <v>287</v>
      </c>
      <c r="J352" s="98" t="s">
        <v>540</v>
      </c>
      <c r="K352" s="358">
        <v>53.82</v>
      </c>
      <c r="L352" s="370">
        <f t="shared" si="15"/>
        <v>200</v>
      </c>
      <c r="M352" s="435">
        <v>200</v>
      </c>
      <c r="N352" s="435"/>
      <c r="O352" s="371" t="e">
        <f t="shared" si="16"/>
        <v>#DIV/0!</v>
      </c>
      <c r="P352" s="371">
        <f>IF(N352&gt;0,N352*K352/#REF!,0)</f>
        <v>0</v>
      </c>
      <c r="Q352" s="372" t="e">
        <f>IF(M352="nio",0,IF(M352&gt;0,VLOOKUP(I352,'3-Productie normen'!A:K,VLOOKUP(M352,'3-Productie normen'!$B$28:$C$36,2,FALSE),FALSE)))/VLOOKUP(B352,'2-Kosten per locatie'!$A$11:$C$41,3,FALSE)</f>
        <v>#DIV/0!</v>
      </c>
      <c r="R352" s="93" t="str">
        <f>VLOOKUP(I352,'3-Productie normen'!A:O,14,FALSE)</f>
        <v>L</v>
      </c>
      <c r="S352" s="93"/>
      <c r="U352" s="375">
        <f t="shared" si="17"/>
        <v>10764</v>
      </c>
    </row>
    <row r="353" spans="1:21" ht="14.1" customHeight="1">
      <c r="A353" s="81">
        <v>353</v>
      </c>
      <c r="B353" s="52" t="s">
        <v>1735</v>
      </c>
      <c r="C353" s="52" t="s">
        <v>537</v>
      </c>
      <c r="D353" s="52"/>
      <c r="E353" s="91"/>
      <c r="F353" s="440" t="s">
        <v>283</v>
      </c>
      <c r="G353" s="366">
        <v>14</v>
      </c>
      <c r="H353" s="98" t="s">
        <v>551</v>
      </c>
      <c r="I353" s="98" t="s">
        <v>287</v>
      </c>
      <c r="J353" s="98" t="s">
        <v>540</v>
      </c>
      <c r="K353" s="358">
        <v>53.82</v>
      </c>
      <c r="L353" s="370">
        <f t="shared" si="15"/>
        <v>200</v>
      </c>
      <c r="M353" s="435">
        <v>200</v>
      </c>
      <c r="N353" s="435"/>
      <c r="O353" s="371" t="e">
        <f t="shared" si="16"/>
        <v>#DIV/0!</v>
      </c>
      <c r="P353" s="371">
        <f>IF(N353&gt;0,N353*K353/#REF!,0)</f>
        <v>0</v>
      </c>
      <c r="Q353" s="372" t="e">
        <f>IF(M353="nio",0,IF(M353&gt;0,VLOOKUP(I353,'3-Productie normen'!A:K,VLOOKUP(M353,'3-Productie normen'!$B$28:$C$36,2,FALSE),FALSE)))/VLOOKUP(B353,'2-Kosten per locatie'!$A$11:$C$41,3,FALSE)</f>
        <v>#DIV/0!</v>
      </c>
      <c r="R353" s="93" t="str">
        <f>VLOOKUP(I353,'3-Productie normen'!A:O,14,FALSE)</f>
        <v>L</v>
      </c>
      <c r="S353" s="93"/>
      <c r="U353" s="375">
        <f t="shared" si="17"/>
        <v>10764</v>
      </c>
    </row>
    <row r="354" spans="1:21" ht="14.1" customHeight="1">
      <c r="A354" s="81">
        <v>354</v>
      </c>
      <c r="B354" s="52" t="s">
        <v>1735</v>
      </c>
      <c r="C354" s="52" t="s">
        <v>537</v>
      </c>
      <c r="D354" s="52"/>
      <c r="E354" s="91"/>
      <c r="F354" s="440" t="s">
        <v>283</v>
      </c>
      <c r="G354" s="366">
        <v>15</v>
      </c>
      <c r="H354" s="98" t="s">
        <v>551</v>
      </c>
      <c r="I354" s="98" t="s">
        <v>287</v>
      </c>
      <c r="J354" s="98" t="s">
        <v>540</v>
      </c>
      <c r="K354" s="358">
        <v>62.36</v>
      </c>
      <c r="L354" s="370">
        <f t="shared" si="15"/>
        <v>200</v>
      </c>
      <c r="M354" s="435">
        <v>200</v>
      </c>
      <c r="N354" s="435"/>
      <c r="O354" s="371" t="e">
        <f t="shared" si="16"/>
        <v>#DIV/0!</v>
      </c>
      <c r="P354" s="371">
        <f>IF(N354&gt;0,N354*K354/#REF!,0)</f>
        <v>0</v>
      </c>
      <c r="Q354" s="372" t="e">
        <f>IF(M354="nio",0,IF(M354&gt;0,VLOOKUP(I354,'3-Productie normen'!A:K,VLOOKUP(M354,'3-Productie normen'!$B$28:$C$36,2,FALSE),FALSE)))/VLOOKUP(B354,'2-Kosten per locatie'!$A$11:$C$41,3,FALSE)</f>
        <v>#DIV/0!</v>
      </c>
      <c r="R354" s="93" t="str">
        <f>VLOOKUP(I354,'3-Productie normen'!A:O,14,FALSE)</f>
        <v>L</v>
      </c>
      <c r="S354" s="93"/>
      <c r="U354" s="375">
        <f t="shared" si="17"/>
        <v>12472</v>
      </c>
    </row>
    <row r="355" spans="1:21" ht="14.1" customHeight="1">
      <c r="A355" s="81">
        <v>355</v>
      </c>
      <c r="B355" s="52" t="s">
        <v>1735</v>
      </c>
      <c r="C355" s="52" t="s">
        <v>537</v>
      </c>
      <c r="D355" s="52"/>
      <c r="E355" s="91"/>
      <c r="F355" s="440" t="s">
        <v>283</v>
      </c>
      <c r="G355" s="366">
        <v>16</v>
      </c>
      <c r="H355" s="98" t="s">
        <v>270</v>
      </c>
      <c r="I355" s="52" t="s">
        <v>247</v>
      </c>
      <c r="J355" s="98" t="s">
        <v>542</v>
      </c>
      <c r="K355" s="358">
        <v>7</v>
      </c>
      <c r="L355" s="370">
        <f t="shared" si="15"/>
        <v>0</v>
      </c>
      <c r="M355" s="435" t="s">
        <v>258</v>
      </c>
      <c r="N355" s="435"/>
      <c r="O355" s="371">
        <f t="shared" si="16"/>
        <v>0</v>
      </c>
      <c r="P355" s="371">
        <f>IF(N355&gt;0,N355*K355/#REF!,0)</f>
        <v>0</v>
      </c>
      <c r="Q355" s="372" t="e">
        <f>IF(M355="nio",0,IF(M355&gt;0,VLOOKUP(I355,'3-Productie normen'!A:K,VLOOKUP(M355,'3-Productie normen'!$B$28:$C$36,2,FALSE),FALSE)))/VLOOKUP(B355,'2-Kosten per locatie'!$A$11:$C$41,3,FALSE)</f>
        <v>#DIV/0!</v>
      </c>
      <c r="R355" s="93" t="str">
        <f>VLOOKUP(I355,'3-Productie normen'!A:O,14,FALSE)</f>
        <v>nvt</v>
      </c>
      <c r="S355" s="93"/>
      <c r="U355" s="375">
        <f t="shared" si="17"/>
        <v>0</v>
      </c>
    </row>
    <row r="356" spans="1:21" ht="14.1" customHeight="1">
      <c r="A356" s="81">
        <v>356</v>
      </c>
      <c r="B356" s="52" t="s">
        <v>1735</v>
      </c>
      <c r="C356" s="52" t="s">
        <v>537</v>
      </c>
      <c r="D356" s="52"/>
      <c r="E356" s="91"/>
      <c r="F356" s="440" t="s">
        <v>283</v>
      </c>
      <c r="G356" s="366">
        <v>17</v>
      </c>
      <c r="H356" s="98" t="s">
        <v>290</v>
      </c>
      <c r="I356" s="52" t="s">
        <v>247</v>
      </c>
      <c r="J356" s="98" t="s">
        <v>542</v>
      </c>
      <c r="K356" s="358">
        <v>11.84</v>
      </c>
      <c r="L356" s="370">
        <f t="shared" si="15"/>
        <v>0</v>
      </c>
      <c r="M356" s="435" t="s">
        <v>258</v>
      </c>
      <c r="N356" s="435"/>
      <c r="O356" s="371">
        <f t="shared" si="16"/>
        <v>0</v>
      </c>
      <c r="P356" s="371">
        <f>IF(N356&gt;0,N356*K356/#REF!,0)</f>
        <v>0</v>
      </c>
      <c r="Q356" s="372" t="e">
        <f>IF(M356="nio",0,IF(M356&gt;0,VLOOKUP(I356,'3-Productie normen'!A:K,VLOOKUP(M356,'3-Productie normen'!$B$28:$C$36,2,FALSE),FALSE)))/VLOOKUP(B356,'2-Kosten per locatie'!$A$11:$C$41,3,FALSE)</f>
        <v>#DIV/0!</v>
      </c>
      <c r="R356" s="93" t="str">
        <f>VLOOKUP(I356,'3-Productie normen'!A:O,14,FALSE)</f>
        <v>nvt</v>
      </c>
      <c r="S356" s="93"/>
      <c r="U356" s="375">
        <f t="shared" si="17"/>
        <v>0</v>
      </c>
    </row>
    <row r="357" spans="1:21" ht="14.1" customHeight="1">
      <c r="A357" s="81">
        <v>357</v>
      </c>
      <c r="B357" s="52" t="s">
        <v>1735</v>
      </c>
      <c r="C357" s="52" t="s">
        <v>537</v>
      </c>
      <c r="D357" s="52"/>
      <c r="E357" s="91"/>
      <c r="F357" s="440" t="s">
        <v>283</v>
      </c>
      <c r="G357" s="366">
        <v>18</v>
      </c>
      <c r="H357" s="98" t="s">
        <v>291</v>
      </c>
      <c r="I357" s="52" t="s">
        <v>247</v>
      </c>
      <c r="J357" s="98" t="s">
        <v>542</v>
      </c>
      <c r="K357" s="358">
        <v>2.1</v>
      </c>
      <c r="L357" s="370">
        <f t="shared" si="15"/>
        <v>0</v>
      </c>
      <c r="M357" s="435" t="s">
        <v>258</v>
      </c>
      <c r="N357" s="435"/>
      <c r="O357" s="371">
        <f t="shared" si="16"/>
        <v>0</v>
      </c>
      <c r="P357" s="371">
        <f>IF(N357&gt;0,N357*K357/#REF!,0)</f>
        <v>0</v>
      </c>
      <c r="Q357" s="372" t="e">
        <f>IF(M357="nio",0,IF(M357&gt;0,VLOOKUP(I357,'3-Productie normen'!A:K,VLOOKUP(M357,'3-Productie normen'!$B$28:$C$36,2,FALSE),FALSE)))/VLOOKUP(B357,'2-Kosten per locatie'!$A$11:$C$41,3,FALSE)</f>
        <v>#DIV/0!</v>
      </c>
      <c r="R357" s="93" t="str">
        <f>VLOOKUP(I357,'3-Productie normen'!A:O,14,FALSE)</f>
        <v>nvt</v>
      </c>
      <c r="S357" s="93"/>
      <c r="U357" s="375">
        <f t="shared" si="17"/>
        <v>0</v>
      </c>
    </row>
    <row r="358" spans="1:21" ht="14.1" customHeight="1">
      <c r="A358" s="81">
        <v>358</v>
      </c>
      <c r="B358" s="52" t="s">
        <v>1735</v>
      </c>
      <c r="C358" s="52" t="s">
        <v>537</v>
      </c>
      <c r="D358" s="52"/>
      <c r="E358" s="91"/>
      <c r="F358" s="440" t="s">
        <v>283</v>
      </c>
      <c r="G358" s="366">
        <v>19</v>
      </c>
      <c r="H358" s="98" t="s">
        <v>329</v>
      </c>
      <c r="I358" s="98" t="s">
        <v>246</v>
      </c>
      <c r="J358" s="98" t="s">
        <v>540</v>
      </c>
      <c r="K358" s="358">
        <v>2.5299999999999998</v>
      </c>
      <c r="L358" s="370">
        <f t="shared" si="15"/>
        <v>200</v>
      </c>
      <c r="M358" s="435">
        <v>200</v>
      </c>
      <c r="N358" s="435"/>
      <c r="O358" s="371" t="e">
        <f t="shared" si="16"/>
        <v>#DIV/0!</v>
      </c>
      <c r="P358" s="371">
        <f>IF(N358&gt;0,N358*K358/#REF!,0)</f>
        <v>0</v>
      </c>
      <c r="Q358" s="372" t="e">
        <f>IF(M358="nio",0,IF(M358&gt;0,VLOOKUP(I358,'3-Productie normen'!A:K,VLOOKUP(M358,'3-Productie normen'!$B$28:$C$36,2,FALSE),FALSE)))/VLOOKUP(B358,'2-Kosten per locatie'!$A$11:$C$41,3,FALSE)</f>
        <v>#DIV/0!</v>
      </c>
      <c r="R358" s="93" t="str">
        <f>VLOOKUP(I358,'3-Productie normen'!A:O,14,FALSE)</f>
        <v>V</v>
      </c>
      <c r="S358" s="93"/>
      <c r="U358" s="375">
        <f t="shared" si="17"/>
        <v>505.99999999999994</v>
      </c>
    </row>
    <row r="359" spans="1:21" ht="14.1" customHeight="1">
      <c r="A359" s="81">
        <v>359</v>
      </c>
      <c r="B359" s="52" t="s">
        <v>1735</v>
      </c>
      <c r="C359" s="52" t="s">
        <v>537</v>
      </c>
      <c r="D359" s="52"/>
      <c r="E359" s="91"/>
      <c r="F359" s="440" t="s">
        <v>283</v>
      </c>
      <c r="G359" s="366">
        <v>20</v>
      </c>
      <c r="H359" s="98" t="s">
        <v>552</v>
      </c>
      <c r="I359" s="98" t="s">
        <v>244</v>
      </c>
      <c r="J359" s="98" t="s">
        <v>540</v>
      </c>
      <c r="K359" s="358">
        <v>5.27</v>
      </c>
      <c r="L359" s="370">
        <f t="shared" si="15"/>
        <v>200</v>
      </c>
      <c r="M359" s="435">
        <v>200</v>
      </c>
      <c r="N359" s="435">
        <v>0</v>
      </c>
      <c r="O359" s="371" t="e">
        <f t="shared" si="16"/>
        <v>#DIV/0!</v>
      </c>
      <c r="P359" s="371">
        <f>IF(N359&gt;0,N359*K359/#REF!,0)</f>
        <v>0</v>
      </c>
      <c r="Q359" s="372" t="e">
        <f>IF(M359="nio",0,IF(M359&gt;0,VLOOKUP(I359,'3-Productie normen'!A:K,VLOOKUP(M359,'3-Productie normen'!$B$28:$C$36,2,FALSE),FALSE)))/VLOOKUP(B359,'2-Kosten per locatie'!$A$11:$C$41,3,FALSE)</f>
        <v>#DIV/0!</v>
      </c>
      <c r="R359" s="93" t="str">
        <f>VLOOKUP(I359,'3-Productie normen'!A:O,14,FALSE)</f>
        <v>S</v>
      </c>
      <c r="S359" s="93"/>
      <c r="U359" s="375">
        <f t="shared" si="17"/>
        <v>1054</v>
      </c>
    </row>
    <row r="360" spans="1:21" ht="14.1" customHeight="1">
      <c r="A360" s="81">
        <v>360</v>
      </c>
      <c r="B360" s="52" t="s">
        <v>1735</v>
      </c>
      <c r="C360" s="52" t="s">
        <v>537</v>
      </c>
      <c r="D360" s="52"/>
      <c r="E360" s="91"/>
      <c r="F360" s="440" t="s">
        <v>283</v>
      </c>
      <c r="G360" s="366">
        <v>21</v>
      </c>
      <c r="H360" s="98" t="s">
        <v>552</v>
      </c>
      <c r="I360" s="98" t="s">
        <v>244</v>
      </c>
      <c r="J360" s="98" t="s">
        <v>540</v>
      </c>
      <c r="K360" s="358">
        <v>5.27</v>
      </c>
      <c r="L360" s="370">
        <f t="shared" si="15"/>
        <v>200</v>
      </c>
      <c r="M360" s="435">
        <v>200</v>
      </c>
      <c r="N360" s="435">
        <v>0</v>
      </c>
      <c r="O360" s="371" t="e">
        <f t="shared" si="16"/>
        <v>#DIV/0!</v>
      </c>
      <c r="P360" s="371">
        <f>IF(N360&gt;0,N360*K360/#REF!,0)</f>
        <v>0</v>
      </c>
      <c r="Q360" s="372" t="e">
        <f>IF(M360="nio",0,IF(M360&gt;0,VLOOKUP(I360,'3-Productie normen'!A:K,VLOOKUP(M360,'3-Productie normen'!$B$28:$C$36,2,FALSE),FALSE)))/VLOOKUP(B360,'2-Kosten per locatie'!$A$11:$C$41,3,FALSE)</f>
        <v>#DIV/0!</v>
      </c>
      <c r="R360" s="93" t="str">
        <f>VLOOKUP(I360,'3-Productie normen'!A:O,14,FALSE)</f>
        <v>S</v>
      </c>
      <c r="S360" s="93"/>
      <c r="U360" s="375">
        <f t="shared" si="17"/>
        <v>1054</v>
      </c>
    </row>
    <row r="361" spans="1:21" ht="14.1" customHeight="1">
      <c r="A361" s="81">
        <v>361</v>
      </c>
      <c r="B361" s="52" t="s">
        <v>1735</v>
      </c>
      <c r="C361" s="52" t="s">
        <v>537</v>
      </c>
      <c r="D361" s="52"/>
      <c r="E361" s="91"/>
      <c r="F361" s="440" t="s">
        <v>283</v>
      </c>
      <c r="G361" s="366">
        <v>22</v>
      </c>
      <c r="H361" s="98" t="s">
        <v>362</v>
      </c>
      <c r="I361" s="52" t="s">
        <v>247</v>
      </c>
      <c r="J361" s="98" t="s">
        <v>542</v>
      </c>
      <c r="K361" s="358">
        <v>3.25</v>
      </c>
      <c r="L361" s="370">
        <f t="shared" si="15"/>
        <v>0</v>
      </c>
      <c r="M361" s="435" t="s">
        <v>258</v>
      </c>
      <c r="N361" s="435"/>
      <c r="O361" s="371">
        <f t="shared" si="16"/>
        <v>0</v>
      </c>
      <c r="P361" s="371">
        <f>IF(N361&gt;0,N361*K361/#REF!,0)</f>
        <v>0</v>
      </c>
      <c r="Q361" s="372" t="e">
        <f>IF(M361="nio",0,IF(M361&gt;0,VLOOKUP(I361,'3-Productie normen'!A:K,VLOOKUP(M361,'3-Productie normen'!$B$28:$C$36,2,FALSE),FALSE)))/VLOOKUP(B361,'2-Kosten per locatie'!$A$11:$C$41,3,FALSE)</f>
        <v>#DIV/0!</v>
      </c>
      <c r="R361" s="93" t="str">
        <f>VLOOKUP(I361,'3-Productie normen'!A:O,14,FALSE)</f>
        <v>nvt</v>
      </c>
      <c r="S361" s="93"/>
      <c r="U361" s="375">
        <f t="shared" si="17"/>
        <v>0</v>
      </c>
    </row>
    <row r="362" spans="1:21" ht="14.1" customHeight="1">
      <c r="A362" s="81">
        <v>362</v>
      </c>
      <c r="B362" s="52" t="s">
        <v>1735</v>
      </c>
      <c r="C362" s="52" t="s">
        <v>537</v>
      </c>
      <c r="D362" s="52"/>
      <c r="E362" s="91"/>
      <c r="F362" s="440" t="s">
        <v>283</v>
      </c>
      <c r="G362" s="366">
        <v>23</v>
      </c>
      <c r="H362" s="98" t="s">
        <v>553</v>
      </c>
      <c r="I362" s="98" t="s">
        <v>246</v>
      </c>
      <c r="J362" s="98" t="s">
        <v>540</v>
      </c>
      <c r="K362" s="358">
        <v>67.290000000000006</v>
      </c>
      <c r="L362" s="370">
        <f t="shared" si="15"/>
        <v>200</v>
      </c>
      <c r="M362" s="435">
        <v>200</v>
      </c>
      <c r="N362" s="435"/>
      <c r="O362" s="371" t="e">
        <f t="shared" si="16"/>
        <v>#DIV/0!</v>
      </c>
      <c r="P362" s="371">
        <f>IF(N362&gt;0,N362*K362/#REF!,0)</f>
        <v>0</v>
      </c>
      <c r="Q362" s="372" t="e">
        <f>IF(M362="nio",0,IF(M362&gt;0,VLOOKUP(I362,'3-Productie normen'!A:K,VLOOKUP(M362,'3-Productie normen'!$B$28:$C$36,2,FALSE),FALSE)))/VLOOKUP(B362,'2-Kosten per locatie'!$A$11:$C$41,3,FALSE)</f>
        <v>#DIV/0!</v>
      </c>
      <c r="R362" s="93" t="str">
        <f>VLOOKUP(I362,'3-Productie normen'!A:O,14,FALSE)</f>
        <v>V</v>
      </c>
      <c r="S362" s="93"/>
      <c r="U362" s="375">
        <f t="shared" si="17"/>
        <v>13458.000000000002</v>
      </c>
    </row>
    <row r="363" spans="1:21" ht="14.1" customHeight="1">
      <c r="A363" s="81">
        <v>363</v>
      </c>
      <c r="B363" s="52" t="s">
        <v>1735</v>
      </c>
      <c r="C363" s="52" t="s">
        <v>537</v>
      </c>
      <c r="D363" s="52"/>
      <c r="E363" s="91"/>
      <c r="F363" s="440" t="s">
        <v>283</v>
      </c>
      <c r="G363" s="366">
        <v>24</v>
      </c>
      <c r="H363" s="98" t="s">
        <v>554</v>
      </c>
      <c r="I363" s="98" t="s">
        <v>244</v>
      </c>
      <c r="J363" s="98" t="s">
        <v>540</v>
      </c>
      <c r="K363" s="358">
        <v>5.27</v>
      </c>
      <c r="L363" s="370">
        <f t="shared" si="15"/>
        <v>200</v>
      </c>
      <c r="M363" s="435">
        <v>200</v>
      </c>
      <c r="N363" s="435">
        <v>0</v>
      </c>
      <c r="O363" s="371" t="e">
        <f t="shared" si="16"/>
        <v>#DIV/0!</v>
      </c>
      <c r="P363" s="371">
        <f>IF(N363&gt;0,N363*K363/#REF!,0)</f>
        <v>0</v>
      </c>
      <c r="Q363" s="372" t="e">
        <f>IF(M363="nio",0,IF(M363&gt;0,VLOOKUP(I363,'3-Productie normen'!A:K,VLOOKUP(M363,'3-Productie normen'!$B$28:$C$36,2,FALSE),FALSE)))/VLOOKUP(B363,'2-Kosten per locatie'!$A$11:$C$41,3,FALSE)</f>
        <v>#DIV/0!</v>
      </c>
      <c r="R363" s="93" t="str">
        <f>VLOOKUP(I363,'3-Productie normen'!A:O,14,FALSE)</f>
        <v>S</v>
      </c>
      <c r="S363" s="93"/>
      <c r="U363" s="375">
        <f t="shared" si="17"/>
        <v>1054</v>
      </c>
    </row>
    <row r="364" spans="1:21" ht="14.1" customHeight="1">
      <c r="A364" s="81">
        <v>364</v>
      </c>
      <c r="B364" s="52" t="s">
        <v>1735</v>
      </c>
      <c r="C364" s="52" t="s">
        <v>537</v>
      </c>
      <c r="D364" s="52"/>
      <c r="E364" s="91"/>
      <c r="F364" s="440" t="s">
        <v>283</v>
      </c>
      <c r="G364" s="366">
        <v>25</v>
      </c>
      <c r="H364" s="98" t="s">
        <v>404</v>
      </c>
      <c r="I364" s="52" t="s">
        <v>247</v>
      </c>
      <c r="J364" s="98" t="s">
        <v>542</v>
      </c>
      <c r="K364" s="358">
        <v>8.0399999999999991</v>
      </c>
      <c r="L364" s="370">
        <f t="shared" si="15"/>
        <v>0</v>
      </c>
      <c r="M364" s="435" t="s">
        <v>258</v>
      </c>
      <c r="N364" s="435"/>
      <c r="O364" s="371">
        <f t="shared" si="16"/>
        <v>0</v>
      </c>
      <c r="P364" s="371">
        <f>IF(N364&gt;0,N364*K364/#REF!,0)</f>
        <v>0</v>
      </c>
      <c r="Q364" s="372" t="e">
        <f>IF(M364="nio",0,IF(M364&gt;0,VLOOKUP(I364,'3-Productie normen'!A:K,VLOOKUP(M364,'3-Productie normen'!$B$28:$C$36,2,FALSE),FALSE)))/VLOOKUP(B364,'2-Kosten per locatie'!$A$11:$C$41,3,FALSE)</f>
        <v>#DIV/0!</v>
      </c>
      <c r="R364" s="93" t="str">
        <f>VLOOKUP(I364,'3-Productie normen'!A:O,14,FALSE)</f>
        <v>nvt</v>
      </c>
      <c r="S364" s="93"/>
      <c r="U364" s="375">
        <f t="shared" si="17"/>
        <v>0</v>
      </c>
    </row>
    <row r="365" spans="1:21" ht="14.1" customHeight="1">
      <c r="A365" s="81">
        <v>365</v>
      </c>
      <c r="B365" s="52" t="s">
        <v>1735</v>
      </c>
      <c r="C365" s="52" t="s">
        <v>537</v>
      </c>
      <c r="D365" s="52"/>
      <c r="E365" s="91"/>
      <c r="F365" s="440" t="s">
        <v>283</v>
      </c>
      <c r="G365" s="366">
        <v>26</v>
      </c>
      <c r="H365" s="98" t="s">
        <v>552</v>
      </c>
      <c r="I365" s="98" t="s">
        <v>244</v>
      </c>
      <c r="J365" s="98" t="s">
        <v>540</v>
      </c>
      <c r="K365" s="358">
        <v>5.27</v>
      </c>
      <c r="L365" s="370">
        <f t="shared" si="15"/>
        <v>200</v>
      </c>
      <c r="M365" s="435">
        <v>200</v>
      </c>
      <c r="N365" s="435">
        <v>0</v>
      </c>
      <c r="O365" s="371" t="e">
        <f t="shared" si="16"/>
        <v>#DIV/0!</v>
      </c>
      <c r="P365" s="371">
        <f>IF(N365&gt;0,N365*K365/#REF!,0)</f>
        <v>0</v>
      </c>
      <c r="Q365" s="372" t="e">
        <f>IF(M365="nio",0,IF(M365&gt;0,VLOOKUP(I365,'3-Productie normen'!A:K,VLOOKUP(M365,'3-Productie normen'!$B$28:$C$36,2,FALSE),FALSE)))/VLOOKUP(B365,'2-Kosten per locatie'!$A$11:$C$41,3,FALSE)</f>
        <v>#DIV/0!</v>
      </c>
      <c r="R365" s="93" t="str">
        <f>VLOOKUP(I365,'3-Productie normen'!A:O,14,FALSE)</f>
        <v>S</v>
      </c>
      <c r="S365" s="93"/>
      <c r="U365" s="375">
        <f t="shared" si="17"/>
        <v>1054</v>
      </c>
    </row>
    <row r="366" spans="1:21" ht="14.1" customHeight="1">
      <c r="A366" s="81">
        <v>366</v>
      </c>
      <c r="B366" s="52" t="s">
        <v>1735</v>
      </c>
      <c r="C366" s="52" t="s">
        <v>537</v>
      </c>
      <c r="D366" s="52"/>
      <c r="E366" s="91"/>
      <c r="F366" s="440" t="s">
        <v>283</v>
      </c>
      <c r="G366" s="366">
        <v>27</v>
      </c>
      <c r="H366" s="98" t="s">
        <v>254</v>
      </c>
      <c r="I366" s="98" t="s">
        <v>246</v>
      </c>
      <c r="J366" s="98" t="s">
        <v>540</v>
      </c>
      <c r="K366" s="358">
        <v>101.57</v>
      </c>
      <c r="L366" s="370">
        <f t="shared" si="15"/>
        <v>200</v>
      </c>
      <c r="M366" s="435">
        <v>200</v>
      </c>
      <c r="N366" s="435"/>
      <c r="O366" s="371" t="e">
        <f t="shared" si="16"/>
        <v>#DIV/0!</v>
      </c>
      <c r="P366" s="371">
        <f>IF(N366&gt;0,N366*K366/#REF!,0)</f>
        <v>0</v>
      </c>
      <c r="Q366" s="372" t="e">
        <f>IF(M366="nio",0,IF(M366&gt;0,VLOOKUP(I366,'3-Productie normen'!A:K,VLOOKUP(M366,'3-Productie normen'!$B$28:$C$36,2,FALSE),FALSE)))/VLOOKUP(B366,'2-Kosten per locatie'!$A$11:$C$41,3,FALSE)</f>
        <v>#DIV/0!</v>
      </c>
      <c r="R366" s="93" t="str">
        <f>VLOOKUP(I366,'3-Productie normen'!A:O,14,FALSE)</f>
        <v>V</v>
      </c>
      <c r="S366" s="93"/>
      <c r="U366" s="375">
        <f t="shared" si="17"/>
        <v>20314</v>
      </c>
    </row>
    <row r="367" spans="1:21" ht="14.1" customHeight="1">
      <c r="A367" s="81">
        <v>367</v>
      </c>
      <c r="B367" s="52" t="s">
        <v>1735</v>
      </c>
      <c r="C367" s="52" t="s">
        <v>537</v>
      </c>
      <c r="D367" s="52"/>
      <c r="E367" s="91"/>
      <c r="F367" s="440" t="s">
        <v>283</v>
      </c>
      <c r="G367" s="366">
        <v>28</v>
      </c>
      <c r="H367" s="98" t="s">
        <v>254</v>
      </c>
      <c r="I367" s="98" t="s">
        <v>246</v>
      </c>
      <c r="J367" s="98" t="s">
        <v>540</v>
      </c>
      <c r="K367" s="358">
        <v>32.29</v>
      </c>
      <c r="L367" s="370">
        <f t="shared" si="15"/>
        <v>200</v>
      </c>
      <c r="M367" s="435">
        <v>200</v>
      </c>
      <c r="N367" s="435"/>
      <c r="O367" s="371" t="e">
        <f t="shared" si="16"/>
        <v>#DIV/0!</v>
      </c>
      <c r="P367" s="371">
        <f>IF(N367&gt;0,N367*K367/#REF!,0)</f>
        <v>0</v>
      </c>
      <c r="Q367" s="372" t="e">
        <f>IF(M367="nio",0,IF(M367&gt;0,VLOOKUP(I367,'3-Productie normen'!A:K,VLOOKUP(M367,'3-Productie normen'!$B$28:$C$36,2,FALSE),FALSE)))/VLOOKUP(B367,'2-Kosten per locatie'!$A$11:$C$41,3,FALSE)</f>
        <v>#DIV/0!</v>
      </c>
      <c r="R367" s="93" t="str">
        <f>VLOOKUP(I367,'3-Productie normen'!A:O,14,FALSE)</f>
        <v>V</v>
      </c>
      <c r="S367" s="93"/>
      <c r="U367" s="375">
        <f t="shared" si="17"/>
        <v>6458</v>
      </c>
    </row>
    <row r="368" spans="1:21" ht="14.1" customHeight="1">
      <c r="A368" s="81">
        <v>368</v>
      </c>
      <c r="B368" s="52" t="s">
        <v>1735</v>
      </c>
      <c r="C368" s="52" t="s">
        <v>537</v>
      </c>
      <c r="D368" s="52"/>
      <c r="E368" s="91"/>
      <c r="F368" s="440" t="s">
        <v>283</v>
      </c>
      <c r="G368" s="366">
        <v>29</v>
      </c>
      <c r="H368" s="98" t="s">
        <v>424</v>
      </c>
      <c r="I368" s="98" t="s">
        <v>246</v>
      </c>
      <c r="J368" s="98" t="s">
        <v>539</v>
      </c>
      <c r="K368" s="358">
        <v>4.29</v>
      </c>
      <c r="L368" s="370">
        <f t="shared" si="15"/>
        <v>200</v>
      </c>
      <c r="M368" s="435">
        <v>200</v>
      </c>
      <c r="N368" s="435"/>
      <c r="O368" s="371" t="e">
        <f t="shared" si="16"/>
        <v>#DIV/0!</v>
      </c>
      <c r="P368" s="371">
        <f>IF(N368&gt;0,N368*K368/#REF!,0)</f>
        <v>0</v>
      </c>
      <c r="Q368" s="372" t="e">
        <f>IF(M368="nio",0,IF(M368&gt;0,VLOOKUP(I368,'3-Productie normen'!A:K,VLOOKUP(M368,'3-Productie normen'!$B$28:$C$36,2,FALSE),FALSE)))/VLOOKUP(B368,'2-Kosten per locatie'!$A$11:$C$41,3,FALSE)</f>
        <v>#DIV/0!</v>
      </c>
      <c r="R368" s="93" t="str">
        <f>VLOOKUP(I368,'3-Productie normen'!A:O,14,FALSE)</f>
        <v>V</v>
      </c>
      <c r="S368" s="93"/>
      <c r="U368" s="375">
        <f t="shared" si="17"/>
        <v>858</v>
      </c>
    </row>
    <row r="369" spans="1:21" ht="14.1" customHeight="1">
      <c r="A369" s="81">
        <v>369</v>
      </c>
      <c r="B369" s="52" t="s">
        <v>1735</v>
      </c>
      <c r="C369" s="52" t="s">
        <v>537</v>
      </c>
      <c r="D369" s="52"/>
      <c r="E369" s="91"/>
      <c r="F369" s="440" t="s">
        <v>283</v>
      </c>
      <c r="G369" s="366"/>
      <c r="H369" s="98" t="s">
        <v>285</v>
      </c>
      <c r="I369" s="98" t="s">
        <v>246</v>
      </c>
      <c r="J369" s="98" t="s">
        <v>540</v>
      </c>
      <c r="K369" s="358">
        <v>7.75</v>
      </c>
      <c r="L369" s="370">
        <f t="shared" si="15"/>
        <v>200</v>
      </c>
      <c r="M369" s="435">
        <v>200</v>
      </c>
      <c r="N369" s="435"/>
      <c r="O369" s="371" t="e">
        <f t="shared" si="16"/>
        <v>#DIV/0!</v>
      </c>
      <c r="P369" s="371">
        <f>IF(N369&gt;0,N369*K369/#REF!,0)</f>
        <v>0</v>
      </c>
      <c r="Q369" s="372" t="e">
        <f>IF(M369="nio",0,IF(M369&gt;0,VLOOKUP(I369,'3-Productie normen'!A:K,VLOOKUP(M369,'3-Productie normen'!$B$28:$C$36,2,FALSE),FALSE)))/VLOOKUP(B369,'2-Kosten per locatie'!$A$11:$C$41,3,FALSE)</f>
        <v>#DIV/0!</v>
      </c>
      <c r="R369" s="93" t="str">
        <f>VLOOKUP(I369,'3-Productie normen'!A:O,14,FALSE)</f>
        <v>V</v>
      </c>
      <c r="S369" s="93"/>
      <c r="U369" s="375">
        <f t="shared" si="17"/>
        <v>1550</v>
      </c>
    </row>
    <row r="370" spans="1:21" ht="14.1" customHeight="1">
      <c r="A370" s="81">
        <v>370</v>
      </c>
      <c r="B370" s="52" t="s">
        <v>1735</v>
      </c>
      <c r="C370" s="52" t="s">
        <v>537</v>
      </c>
      <c r="D370" s="52"/>
      <c r="E370" s="91"/>
      <c r="F370" s="440" t="s">
        <v>283</v>
      </c>
      <c r="G370" s="366"/>
      <c r="H370" s="98" t="s">
        <v>285</v>
      </c>
      <c r="I370" s="98" t="s">
        <v>246</v>
      </c>
      <c r="J370" s="98" t="s">
        <v>540</v>
      </c>
      <c r="K370" s="358">
        <v>4.5</v>
      </c>
      <c r="L370" s="370">
        <f t="shared" si="15"/>
        <v>200</v>
      </c>
      <c r="M370" s="435">
        <v>200</v>
      </c>
      <c r="N370" s="435"/>
      <c r="O370" s="371" t="e">
        <f t="shared" si="16"/>
        <v>#DIV/0!</v>
      </c>
      <c r="P370" s="371">
        <f>IF(N370&gt;0,N370*K370/#REF!,0)</f>
        <v>0</v>
      </c>
      <c r="Q370" s="372" t="e">
        <f>IF(M370="nio",0,IF(M370&gt;0,VLOOKUP(I370,'3-Productie normen'!A:K,VLOOKUP(M370,'3-Productie normen'!$B$28:$C$36,2,FALSE),FALSE)))/VLOOKUP(B370,'2-Kosten per locatie'!$A$11:$C$41,3,FALSE)</f>
        <v>#DIV/0!</v>
      </c>
      <c r="R370" s="93" t="str">
        <f>VLOOKUP(I370,'3-Productie normen'!A:O,14,FALSE)</f>
        <v>V</v>
      </c>
      <c r="S370" s="93"/>
      <c r="U370" s="375">
        <f t="shared" si="17"/>
        <v>900</v>
      </c>
    </row>
    <row r="371" spans="1:21" ht="14.1" customHeight="1">
      <c r="A371" s="81">
        <v>371</v>
      </c>
      <c r="B371" s="52" t="s">
        <v>1735</v>
      </c>
      <c r="C371" s="52" t="s">
        <v>537</v>
      </c>
      <c r="D371" s="52"/>
      <c r="E371" s="91"/>
      <c r="F371" s="91" t="s">
        <v>292</v>
      </c>
      <c r="G371" s="366">
        <v>101</v>
      </c>
      <c r="H371" s="98" t="s">
        <v>555</v>
      </c>
      <c r="I371" s="98" t="s">
        <v>237</v>
      </c>
      <c r="J371" s="98" t="s">
        <v>540</v>
      </c>
      <c r="K371" s="358">
        <v>11.71</v>
      </c>
      <c r="L371" s="370">
        <f t="shared" si="15"/>
        <v>200</v>
      </c>
      <c r="M371" s="435">
        <v>200</v>
      </c>
      <c r="N371" s="435"/>
      <c r="O371" s="371" t="e">
        <f t="shared" si="16"/>
        <v>#DIV/0!</v>
      </c>
      <c r="P371" s="371">
        <f>IF(N371&gt;0,N371*K371/#REF!,0)</f>
        <v>0</v>
      </c>
      <c r="Q371" s="372" t="e">
        <f>IF(M371="nio",0,IF(M371&gt;0,VLOOKUP(I371,'3-Productie normen'!A:K,VLOOKUP(M371,'3-Productie normen'!$B$28:$C$36,2,FALSE),FALSE)))/VLOOKUP(B371,'2-Kosten per locatie'!$A$11:$C$41,3,FALSE)</f>
        <v>#DIV/0!</v>
      </c>
      <c r="R371" s="93" t="str">
        <f>VLOOKUP(I371,'3-Productie normen'!A:O,14,FALSE)</f>
        <v>B</v>
      </c>
      <c r="S371" s="93"/>
      <c r="U371" s="375">
        <f t="shared" si="17"/>
        <v>2342</v>
      </c>
    </row>
    <row r="372" spans="1:21" ht="14.1" customHeight="1">
      <c r="A372" s="81">
        <v>372</v>
      </c>
      <c r="B372" s="52" t="s">
        <v>1735</v>
      </c>
      <c r="C372" s="52" t="s">
        <v>537</v>
      </c>
      <c r="D372" s="52"/>
      <c r="E372" s="91"/>
      <c r="F372" s="91" t="s">
        <v>292</v>
      </c>
      <c r="G372" s="366">
        <v>102</v>
      </c>
      <c r="H372" s="98" t="s">
        <v>414</v>
      </c>
      <c r="I372" s="98" t="s">
        <v>237</v>
      </c>
      <c r="J372" s="98" t="s">
        <v>540</v>
      </c>
      <c r="K372" s="358">
        <v>10.87</v>
      </c>
      <c r="L372" s="370">
        <f t="shared" si="15"/>
        <v>200</v>
      </c>
      <c r="M372" s="435">
        <v>200</v>
      </c>
      <c r="N372" s="435"/>
      <c r="O372" s="371" t="e">
        <f t="shared" si="16"/>
        <v>#DIV/0!</v>
      </c>
      <c r="P372" s="371">
        <f>IF(N372&gt;0,N372*K372/#REF!,0)</f>
        <v>0</v>
      </c>
      <c r="Q372" s="372" t="e">
        <f>IF(M372="nio",0,IF(M372&gt;0,VLOOKUP(I372,'3-Productie normen'!A:K,VLOOKUP(M372,'3-Productie normen'!$B$28:$C$36,2,FALSE),FALSE)))/VLOOKUP(B372,'2-Kosten per locatie'!$A$11:$C$41,3,FALSE)</f>
        <v>#DIV/0!</v>
      </c>
      <c r="R372" s="93" t="str">
        <f>VLOOKUP(I372,'3-Productie normen'!A:O,14,FALSE)</f>
        <v>B</v>
      </c>
      <c r="S372" s="93"/>
      <c r="U372" s="375">
        <f t="shared" si="17"/>
        <v>2174</v>
      </c>
    </row>
    <row r="373" spans="1:21" ht="14.1" customHeight="1">
      <c r="A373" s="81">
        <v>373</v>
      </c>
      <c r="B373" s="52" t="s">
        <v>1735</v>
      </c>
      <c r="C373" s="52" t="s">
        <v>537</v>
      </c>
      <c r="D373" s="52"/>
      <c r="E373" s="91"/>
      <c r="F373" s="91" t="s">
        <v>292</v>
      </c>
      <c r="G373" s="366">
        <v>103</v>
      </c>
      <c r="H373" s="98" t="s">
        <v>556</v>
      </c>
      <c r="I373" s="98" t="s">
        <v>237</v>
      </c>
      <c r="J373" s="98" t="s">
        <v>540</v>
      </c>
      <c r="K373" s="358">
        <v>32.65</v>
      </c>
      <c r="L373" s="370">
        <f t="shared" si="15"/>
        <v>200</v>
      </c>
      <c r="M373" s="435">
        <v>200</v>
      </c>
      <c r="N373" s="435"/>
      <c r="O373" s="371" t="e">
        <f t="shared" si="16"/>
        <v>#DIV/0!</v>
      </c>
      <c r="P373" s="371">
        <f>IF(N373&gt;0,N373*K373/#REF!,0)</f>
        <v>0</v>
      </c>
      <c r="Q373" s="372" t="e">
        <f>IF(M373="nio",0,IF(M373&gt;0,VLOOKUP(I373,'3-Productie normen'!A:K,VLOOKUP(M373,'3-Productie normen'!$B$28:$C$36,2,FALSE),FALSE)))/VLOOKUP(B373,'2-Kosten per locatie'!$A$11:$C$41,3,FALSE)</f>
        <v>#DIV/0!</v>
      </c>
      <c r="R373" s="93" t="str">
        <f>VLOOKUP(I373,'3-Productie normen'!A:O,14,FALSE)</f>
        <v>B</v>
      </c>
      <c r="S373" s="93"/>
      <c r="U373" s="375">
        <f t="shared" si="17"/>
        <v>6530</v>
      </c>
    </row>
    <row r="374" spans="1:21" ht="14.1" customHeight="1">
      <c r="A374" s="81">
        <v>374</v>
      </c>
      <c r="B374" s="52" t="s">
        <v>1735</v>
      </c>
      <c r="C374" s="52" t="s">
        <v>537</v>
      </c>
      <c r="D374" s="52"/>
      <c r="E374" s="91"/>
      <c r="F374" s="91" t="s">
        <v>292</v>
      </c>
      <c r="G374" s="366">
        <v>104</v>
      </c>
      <c r="H374" s="98" t="s">
        <v>557</v>
      </c>
      <c r="I374" s="98" t="s">
        <v>237</v>
      </c>
      <c r="J374" s="98" t="s">
        <v>540</v>
      </c>
      <c r="K374" s="358">
        <v>29.86</v>
      </c>
      <c r="L374" s="370">
        <f t="shared" si="15"/>
        <v>200</v>
      </c>
      <c r="M374" s="435">
        <v>200</v>
      </c>
      <c r="N374" s="435"/>
      <c r="O374" s="371" t="e">
        <f t="shared" si="16"/>
        <v>#DIV/0!</v>
      </c>
      <c r="P374" s="371">
        <f>IF(N374&gt;0,N374*K374/#REF!,0)</f>
        <v>0</v>
      </c>
      <c r="Q374" s="372" t="e">
        <f>IF(M374="nio",0,IF(M374&gt;0,VLOOKUP(I374,'3-Productie normen'!A:K,VLOOKUP(M374,'3-Productie normen'!$B$28:$C$36,2,FALSE),FALSE)))/VLOOKUP(B374,'2-Kosten per locatie'!$A$11:$C$41,3,FALSE)</f>
        <v>#DIV/0!</v>
      </c>
      <c r="R374" s="93" t="str">
        <f>VLOOKUP(I374,'3-Productie normen'!A:O,14,FALSE)</f>
        <v>B</v>
      </c>
      <c r="S374" s="93"/>
      <c r="U374" s="375">
        <f t="shared" si="17"/>
        <v>5972</v>
      </c>
    </row>
    <row r="375" spans="1:21" ht="14.1" customHeight="1">
      <c r="A375" s="81">
        <v>375</v>
      </c>
      <c r="B375" s="52" t="s">
        <v>1735</v>
      </c>
      <c r="C375" s="52" t="s">
        <v>537</v>
      </c>
      <c r="D375" s="52"/>
      <c r="E375" s="91"/>
      <c r="F375" s="91" t="s">
        <v>292</v>
      </c>
      <c r="G375" s="366">
        <v>105</v>
      </c>
      <c r="H375" s="98" t="s">
        <v>404</v>
      </c>
      <c r="I375" s="52" t="s">
        <v>247</v>
      </c>
      <c r="J375" s="98" t="s">
        <v>542</v>
      </c>
      <c r="K375" s="358">
        <v>1.58</v>
      </c>
      <c r="L375" s="370">
        <f t="shared" si="15"/>
        <v>0</v>
      </c>
      <c r="M375" s="435" t="s">
        <v>258</v>
      </c>
      <c r="N375" s="435"/>
      <c r="O375" s="371">
        <f t="shared" si="16"/>
        <v>0</v>
      </c>
      <c r="P375" s="371">
        <f>IF(N375&gt;0,N375*K375/#REF!,0)</f>
        <v>0</v>
      </c>
      <c r="Q375" s="372" t="e">
        <f>IF(M375="nio",0,IF(M375&gt;0,VLOOKUP(I375,'3-Productie normen'!A:K,VLOOKUP(M375,'3-Productie normen'!$B$28:$C$36,2,FALSE),FALSE)))/VLOOKUP(B375,'2-Kosten per locatie'!$A$11:$C$41,3,FALSE)</f>
        <v>#DIV/0!</v>
      </c>
      <c r="R375" s="93" t="str">
        <f>VLOOKUP(I375,'3-Productie normen'!A:O,14,FALSE)</f>
        <v>nvt</v>
      </c>
      <c r="S375" s="93"/>
      <c r="U375" s="375">
        <f t="shared" si="17"/>
        <v>0</v>
      </c>
    </row>
    <row r="376" spans="1:21" ht="14.1" customHeight="1">
      <c r="A376" s="81">
        <v>376</v>
      </c>
      <c r="B376" s="52" t="s">
        <v>1735</v>
      </c>
      <c r="C376" s="52" t="s">
        <v>537</v>
      </c>
      <c r="D376" s="52"/>
      <c r="E376" s="91"/>
      <c r="F376" s="91" t="s">
        <v>292</v>
      </c>
      <c r="G376" s="366">
        <v>106</v>
      </c>
      <c r="H376" s="98" t="s">
        <v>558</v>
      </c>
      <c r="I376" s="98" t="s">
        <v>237</v>
      </c>
      <c r="J376" s="98" t="s">
        <v>540</v>
      </c>
      <c r="K376" s="358">
        <v>9.34</v>
      </c>
      <c r="L376" s="370">
        <f t="shared" si="15"/>
        <v>200</v>
      </c>
      <c r="M376" s="435">
        <v>200</v>
      </c>
      <c r="N376" s="435"/>
      <c r="O376" s="371" t="e">
        <f t="shared" si="16"/>
        <v>#DIV/0!</v>
      </c>
      <c r="P376" s="371">
        <f>IF(N376&gt;0,N376*K376/#REF!,0)</f>
        <v>0</v>
      </c>
      <c r="Q376" s="372" t="e">
        <f>IF(M376="nio",0,IF(M376&gt;0,VLOOKUP(I376,'3-Productie normen'!A:K,VLOOKUP(M376,'3-Productie normen'!$B$28:$C$36,2,FALSE),FALSE)))/VLOOKUP(B376,'2-Kosten per locatie'!$A$11:$C$41,3,FALSE)</f>
        <v>#DIV/0!</v>
      </c>
      <c r="R376" s="93" t="str">
        <f>VLOOKUP(I376,'3-Productie normen'!A:O,14,FALSE)</f>
        <v>B</v>
      </c>
      <c r="S376" s="93"/>
      <c r="U376" s="375">
        <f t="shared" si="17"/>
        <v>1868</v>
      </c>
    </row>
    <row r="377" spans="1:21" ht="14.1" customHeight="1">
      <c r="A377" s="81">
        <v>377</v>
      </c>
      <c r="B377" s="52" t="s">
        <v>1735</v>
      </c>
      <c r="C377" s="52" t="s">
        <v>537</v>
      </c>
      <c r="D377" s="52"/>
      <c r="E377" s="91"/>
      <c r="F377" s="91" t="s">
        <v>292</v>
      </c>
      <c r="G377" s="366">
        <v>107</v>
      </c>
      <c r="H377" s="98" t="s">
        <v>559</v>
      </c>
      <c r="I377" s="98" t="s">
        <v>293</v>
      </c>
      <c r="J377" s="98" t="s">
        <v>540</v>
      </c>
      <c r="K377" s="358">
        <v>53.82</v>
      </c>
      <c r="L377" s="370">
        <f t="shared" si="15"/>
        <v>200</v>
      </c>
      <c r="M377" s="435">
        <v>200</v>
      </c>
      <c r="N377" s="435"/>
      <c r="O377" s="371" t="e">
        <f t="shared" si="16"/>
        <v>#DIV/0!</v>
      </c>
      <c r="P377" s="371">
        <f>IF(N377&gt;0,N377*K377/#REF!,0)</f>
        <v>0</v>
      </c>
      <c r="Q377" s="372" t="e">
        <f>IF(M377="nio",0,IF(M377&gt;0,VLOOKUP(I377,'3-Productie normen'!A:K,VLOOKUP(M377,'3-Productie normen'!$B$28:$C$36,2,FALSE),FALSE)))/VLOOKUP(B377,'2-Kosten per locatie'!$A$11:$C$41,3,FALSE)</f>
        <v>#DIV/0!</v>
      </c>
      <c r="R377" s="93" t="str">
        <f>VLOOKUP(I377,'3-Productie normen'!A:O,14,FALSE)</f>
        <v>L</v>
      </c>
      <c r="S377" s="93"/>
      <c r="U377" s="375">
        <f t="shared" si="17"/>
        <v>10764</v>
      </c>
    </row>
    <row r="378" spans="1:21" ht="14.1" customHeight="1">
      <c r="A378" s="81">
        <v>378</v>
      </c>
      <c r="B378" s="52" t="s">
        <v>1735</v>
      </c>
      <c r="C378" s="52" t="s">
        <v>537</v>
      </c>
      <c r="D378" s="52"/>
      <c r="E378" s="91"/>
      <c r="F378" s="91" t="s">
        <v>292</v>
      </c>
      <c r="G378" s="366">
        <v>108</v>
      </c>
      <c r="H378" s="98" t="s">
        <v>560</v>
      </c>
      <c r="I378" s="98" t="s">
        <v>293</v>
      </c>
      <c r="J378" s="98" t="s">
        <v>540</v>
      </c>
      <c r="K378" s="358">
        <v>53.82</v>
      </c>
      <c r="L378" s="370">
        <f t="shared" si="15"/>
        <v>200</v>
      </c>
      <c r="M378" s="435">
        <v>200</v>
      </c>
      <c r="N378" s="435"/>
      <c r="O378" s="371" t="e">
        <f t="shared" si="16"/>
        <v>#DIV/0!</v>
      </c>
      <c r="P378" s="371">
        <f>IF(N378&gt;0,N378*K378/#REF!,0)</f>
        <v>0</v>
      </c>
      <c r="Q378" s="372" t="e">
        <f>IF(M378="nio",0,IF(M378&gt;0,VLOOKUP(I378,'3-Productie normen'!A:K,VLOOKUP(M378,'3-Productie normen'!$B$28:$C$36,2,FALSE),FALSE)))/VLOOKUP(B378,'2-Kosten per locatie'!$A$11:$C$41,3,FALSE)</f>
        <v>#DIV/0!</v>
      </c>
      <c r="R378" s="93" t="str">
        <f>VLOOKUP(I378,'3-Productie normen'!A:O,14,FALSE)</f>
        <v>L</v>
      </c>
      <c r="S378" s="93"/>
      <c r="U378" s="375">
        <f t="shared" si="17"/>
        <v>10764</v>
      </c>
    </row>
    <row r="379" spans="1:21" ht="14.1" customHeight="1">
      <c r="A379" s="81">
        <v>379</v>
      </c>
      <c r="B379" s="52" t="s">
        <v>1735</v>
      </c>
      <c r="C379" s="52" t="s">
        <v>537</v>
      </c>
      <c r="D379" s="52"/>
      <c r="E379" s="91"/>
      <c r="F379" s="91" t="s">
        <v>292</v>
      </c>
      <c r="G379" s="366">
        <v>109</v>
      </c>
      <c r="H379" s="98" t="s">
        <v>561</v>
      </c>
      <c r="I379" s="98" t="s">
        <v>293</v>
      </c>
      <c r="J379" s="98" t="s">
        <v>540</v>
      </c>
      <c r="K379" s="358">
        <v>54.31</v>
      </c>
      <c r="L379" s="370">
        <f t="shared" si="15"/>
        <v>200</v>
      </c>
      <c r="M379" s="435">
        <v>200</v>
      </c>
      <c r="N379" s="435"/>
      <c r="O379" s="371" t="e">
        <f t="shared" si="16"/>
        <v>#DIV/0!</v>
      </c>
      <c r="P379" s="371">
        <f>IF(N379&gt;0,N379*K379/#REF!,0)</f>
        <v>0</v>
      </c>
      <c r="Q379" s="372" t="e">
        <f>IF(M379="nio",0,IF(M379&gt;0,VLOOKUP(I379,'3-Productie normen'!A:K,VLOOKUP(M379,'3-Productie normen'!$B$28:$C$36,2,FALSE),FALSE)))/VLOOKUP(B379,'2-Kosten per locatie'!$A$11:$C$41,3,FALSE)</f>
        <v>#DIV/0!</v>
      </c>
      <c r="R379" s="93" t="str">
        <f>VLOOKUP(I379,'3-Productie normen'!A:O,14,FALSE)</f>
        <v>L</v>
      </c>
      <c r="S379" s="93"/>
      <c r="U379" s="375">
        <f t="shared" si="17"/>
        <v>10862</v>
      </c>
    </row>
    <row r="380" spans="1:21" ht="14.1" customHeight="1">
      <c r="A380" s="81">
        <v>380</v>
      </c>
      <c r="B380" s="52" t="s">
        <v>1735</v>
      </c>
      <c r="C380" s="52" t="s">
        <v>537</v>
      </c>
      <c r="D380" s="52"/>
      <c r="E380" s="91"/>
      <c r="F380" s="91" t="s">
        <v>292</v>
      </c>
      <c r="G380" s="366">
        <v>110</v>
      </c>
      <c r="H380" s="98" t="s">
        <v>562</v>
      </c>
      <c r="I380" s="444" t="s">
        <v>238</v>
      </c>
      <c r="J380" s="98" t="s">
        <v>540</v>
      </c>
      <c r="K380" s="358">
        <v>35.840000000000003</v>
      </c>
      <c r="L380" s="370">
        <f t="shared" si="15"/>
        <v>200</v>
      </c>
      <c r="M380" s="435">
        <v>200</v>
      </c>
      <c r="N380" s="435"/>
      <c r="O380" s="371" t="e">
        <f t="shared" si="16"/>
        <v>#DIV/0!</v>
      </c>
      <c r="P380" s="371">
        <f>IF(N380&gt;0,N380*K380/#REF!,0)</f>
        <v>0</v>
      </c>
      <c r="Q380" s="372" t="e">
        <f>IF(M380="nio",0,IF(M380&gt;0,VLOOKUP(I380,'3-Productie normen'!A:K,VLOOKUP(M380,'3-Productie normen'!$B$28:$C$36,2,FALSE),FALSE)))/VLOOKUP(B380,'2-Kosten per locatie'!$A$11:$C$41,3,FALSE)</f>
        <v>#DIV/0!</v>
      </c>
      <c r="R380" s="93" t="str">
        <f>VLOOKUP(I380,'3-Productie normen'!A:O,14,FALSE)</f>
        <v>S</v>
      </c>
      <c r="S380" s="93"/>
      <c r="U380" s="375">
        <f t="shared" si="17"/>
        <v>7168.0000000000009</v>
      </c>
    </row>
    <row r="381" spans="1:21" ht="14.1" customHeight="1">
      <c r="A381" s="81">
        <v>381</v>
      </c>
      <c r="B381" s="52" t="s">
        <v>1735</v>
      </c>
      <c r="C381" s="52" t="s">
        <v>537</v>
      </c>
      <c r="D381" s="52"/>
      <c r="E381" s="91"/>
      <c r="F381" s="91" t="s">
        <v>292</v>
      </c>
      <c r="G381" s="366">
        <v>111</v>
      </c>
      <c r="H381" s="98" t="s">
        <v>563</v>
      </c>
      <c r="I381" s="98" t="s">
        <v>293</v>
      </c>
      <c r="J381" s="98" t="s">
        <v>540</v>
      </c>
      <c r="K381" s="358">
        <v>54.31</v>
      </c>
      <c r="L381" s="370">
        <f t="shared" si="15"/>
        <v>200</v>
      </c>
      <c r="M381" s="435">
        <v>200</v>
      </c>
      <c r="N381" s="435"/>
      <c r="O381" s="371" t="e">
        <f t="shared" si="16"/>
        <v>#DIV/0!</v>
      </c>
      <c r="P381" s="371">
        <f>IF(N381&gt;0,N381*K381/#REF!,0)</f>
        <v>0</v>
      </c>
      <c r="Q381" s="372" t="e">
        <f>IF(M381="nio",0,IF(M381&gt;0,VLOOKUP(I381,'3-Productie normen'!A:K,VLOOKUP(M381,'3-Productie normen'!$B$28:$C$36,2,FALSE),FALSE)))/VLOOKUP(B381,'2-Kosten per locatie'!$A$11:$C$41,3,FALSE)</f>
        <v>#DIV/0!</v>
      </c>
      <c r="R381" s="93" t="str">
        <f>VLOOKUP(I381,'3-Productie normen'!A:O,14,FALSE)</f>
        <v>L</v>
      </c>
      <c r="S381" s="93"/>
      <c r="U381" s="375">
        <f t="shared" si="17"/>
        <v>10862</v>
      </c>
    </row>
    <row r="382" spans="1:21" ht="14.1" customHeight="1">
      <c r="A382" s="81">
        <v>382</v>
      </c>
      <c r="B382" s="52" t="s">
        <v>1735</v>
      </c>
      <c r="C382" s="52" t="s">
        <v>537</v>
      </c>
      <c r="D382" s="52"/>
      <c r="E382" s="91"/>
      <c r="F382" s="91" t="s">
        <v>292</v>
      </c>
      <c r="G382" s="366">
        <v>112</v>
      </c>
      <c r="H382" s="98" t="s">
        <v>564</v>
      </c>
      <c r="I382" s="98" t="s">
        <v>293</v>
      </c>
      <c r="J382" s="98" t="s">
        <v>540</v>
      </c>
      <c r="K382" s="358">
        <v>53.82</v>
      </c>
      <c r="L382" s="370">
        <f t="shared" si="15"/>
        <v>200</v>
      </c>
      <c r="M382" s="435">
        <v>200</v>
      </c>
      <c r="N382" s="435"/>
      <c r="O382" s="371" t="e">
        <f t="shared" si="16"/>
        <v>#DIV/0!</v>
      </c>
      <c r="P382" s="371">
        <f>IF(N382&gt;0,N382*K382/#REF!,0)</f>
        <v>0</v>
      </c>
      <c r="Q382" s="372" t="e">
        <f>IF(M382="nio",0,IF(M382&gt;0,VLOOKUP(I382,'3-Productie normen'!A:K,VLOOKUP(M382,'3-Productie normen'!$B$28:$C$36,2,FALSE),FALSE)))/VLOOKUP(B382,'2-Kosten per locatie'!$A$11:$C$41,3,FALSE)</f>
        <v>#DIV/0!</v>
      </c>
      <c r="R382" s="93" t="str">
        <f>VLOOKUP(I382,'3-Productie normen'!A:O,14,FALSE)</f>
        <v>L</v>
      </c>
      <c r="S382" s="93"/>
      <c r="U382" s="375">
        <f t="shared" si="17"/>
        <v>10764</v>
      </c>
    </row>
    <row r="383" spans="1:21" ht="14.1" customHeight="1">
      <c r="A383" s="81">
        <v>383</v>
      </c>
      <c r="B383" s="52" t="s">
        <v>1735</v>
      </c>
      <c r="C383" s="52" t="s">
        <v>537</v>
      </c>
      <c r="D383" s="52"/>
      <c r="E383" s="91"/>
      <c r="F383" s="91" t="s">
        <v>292</v>
      </c>
      <c r="G383" s="366">
        <v>113</v>
      </c>
      <c r="H383" s="98" t="s">
        <v>565</v>
      </c>
      <c r="I383" s="98" t="s">
        <v>287</v>
      </c>
      <c r="J383" s="98" t="s">
        <v>540</v>
      </c>
      <c r="K383" s="358">
        <v>53.84</v>
      </c>
      <c r="L383" s="370">
        <f t="shared" si="15"/>
        <v>200</v>
      </c>
      <c r="M383" s="435">
        <v>200</v>
      </c>
      <c r="N383" s="435"/>
      <c r="O383" s="371" t="e">
        <f t="shared" si="16"/>
        <v>#DIV/0!</v>
      </c>
      <c r="P383" s="371">
        <f>IF(N383&gt;0,N383*K383/#REF!,0)</f>
        <v>0</v>
      </c>
      <c r="Q383" s="372" t="e">
        <f>IF(M383="nio",0,IF(M383&gt;0,VLOOKUP(I383,'3-Productie normen'!A:K,VLOOKUP(M383,'3-Productie normen'!$B$28:$C$36,2,FALSE),FALSE)))/VLOOKUP(B383,'2-Kosten per locatie'!$A$11:$C$41,3,FALSE)</f>
        <v>#DIV/0!</v>
      </c>
      <c r="R383" s="93" t="str">
        <f>VLOOKUP(I383,'3-Productie normen'!A:O,14,FALSE)</f>
        <v>L</v>
      </c>
      <c r="S383" s="93"/>
      <c r="U383" s="375">
        <f t="shared" si="17"/>
        <v>10768</v>
      </c>
    </row>
    <row r="384" spans="1:21" ht="14.1" customHeight="1">
      <c r="A384" s="81">
        <v>384</v>
      </c>
      <c r="B384" s="52" t="s">
        <v>1735</v>
      </c>
      <c r="C384" s="52" t="s">
        <v>537</v>
      </c>
      <c r="D384" s="52"/>
      <c r="E384" s="91"/>
      <c r="F384" s="91" t="s">
        <v>292</v>
      </c>
      <c r="G384" s="366">
        <v>114</v>
      </c>
      <c r="H384" s="98" t="s">
        <v>545</v>
      </c>
      <c r="I384" s="98" t="s">
        <v>293</v>
      </c>
      <c r="J384" s="98" t="s">
        <v>540</v>
      </c>
      <c r="K384" s="358">
        <v>62.55</v>
      </c>
      <c r="L384" s="370">
        <f t="shared" si="15"/>
        <v>200</v>
      </c>
      <c r="M384" s="435">
        <v>200</v>
      </c>
      <c r="N384" s="435"/>
      <c r="O384" s="371" t="e">
        <f t="shared" si="16"/>
        <v>#DIV/0!</v>
      </c>
      <c r="P384" s="371">
        <f>IF(N384&gt;0,N384*K384/#REF!,0)</f>
        <v>0</v>
      </c>
      <c r="Q384" s="372" t="e">
        <f>IF(M384="nio",0,IF(M384&gt;0,VLOOKUP(I384,'3-Productie normen'!A:K,VLOOKUP(M384,'3-Productie normen'!$B$28:$C$36,2,FALSE),FALSE)))/VLOOKUP(B384,'2-Kosten per locatie'!$A$11:$C$41,3,FALSE)</f>
        <v>#DIV/0!</v>
      </c>
      <c r="R384" s="93" t="str">
        <f>VLOOKUP(I384,'3-Productie normen'!A:O,14,FALSE)</f>
        <v>L</v>
      </c>
      <c r="S384" s="93"/>
      <c r="U384" s="375">
        <f t="shared" si="17"/>
        <v>12510</v>
      </c>
    </row>
    <row r="385" spans="1:21" ht="14.1" customHeight="1">
      <c r="A385" s="81">
        <v>385</v>
      </c>
      <c r="B385" s="52" t="s">
        <v>1735</v>
      </c>
      <c r="C385" s="52" t="s">
        <v>537</v>
      </c>
      <c r="D385" s="52"/>
      <c r="E385" s="91"/>
      <c r="F385" s="91" t="s">
        <v>292</v>
      </c>
      <c r="G385" s="366">
        <v>115</v>
      </c>
      <c r="H385" s="98" t="s">
        <v>552</v>
      </c>
      <c r="I385" s="98" t="s">
        <v>244</v>
      </c>
      <c r="J385" s="98" t="s">
        <v>540</v>
      </c>
      <c r="K385" s="358">
        <v>5.75</v>
      </c>
      <c r="L385" s="370">
        <f t="shared" si="15"/>
        <v>200</v>
      </c>
      <c r="M385" s="435">
        <v>200</v>
      </c>
      <c r="N385" s="435">
        <v>0</v>
      </c>
      <c r="O385" s="371" t="e">
        <f t="shared" si="16"/>
        <v>#DIV/0!</v>
      </c>
      <c r="P385" s="371">
        <f>IF(N385&gt;0,N385*K385/#REF!,0)</f>
        <v>0</v>
      </c>
      <c r="Q385" s="372" t="e">
        <f>IF(M385="nio",0,IF(M385&gt;0,VLOOKUP(I385,'3-Productie normen'!A:K,VLOOKUP(M385,'3-Productie normen'!$B$28:$C$36,2,FALSE),FALSE)))/VLOOKUP(B385,'2-Kosten per locatie'!$A$11:$C$41,3,FALSE)</f>
        <v>#DIV/0!</v>
      </c>
      <c r="R385" s="93" t="str">
        <f>VLOOKUP(I385,'3-Productie normen'!A:O,14,FALSE)</f>
        <v>S</v>
      </c>
      <c r="S385" s="93"/>
      <c r="U385" s="375">
        <f t="shared" si="17"/>
        <v>1150</v>
      </c>
    </row>
    <row r="386" spans="1:21" ht="14.1" customHeight="1">
      <c r="A386" s="81">
        <v>386</v>
      </c>
      <c r="B386" s="52" t="s">
        <v>1735</v>
      </c>
      <c r="C386" s="52" t="s">
        <v>537</v>
      </c>
      <c r="D386" s="52"/>
      <c r="E386" s="91"/>
      <c r="F386" s="91" t="s">
        <v>292</v>
      </c>
      <c r="G386" s="366">
        <v>116</v>
      </c>
      <c r="H386" s="98" t="s">
        <v>566</v>
      </c>
      <c r="I386" s="444" t="s">
        <v>238</v>
      </c>
      <c r="J386" s="98" t="s">
        <v>540</v>
      </c>
      <c r="K386" s="358">
        <v>21.22</v>
      </c>
      <c r="L386" s="370">
        <f t="shared" si="15"/>
        <v>200</v>
      </c>
      <c r="M386" s="435">
        <v>200</v>
      </c>
      <c r="N386" s="435"/>
      <c r="O386" s="371" t="e">
        <f t="shared" si="16"/>
        <v>#DIV/0!</v>
      </c>
      <c r="P386" s="371">
        <f>IF(N386&gt;0,N386*K386/#REF!,0)</f>
        <v>0</v>
      </c>
      <c r="Q386" s="372" t="e">
        <f>IF(M386="nio",0,IF(M386&gt;0,VLOOKUP(I386,'3-Productie normen'!A:K,VLOOKUP(M386,'3-Productie normen'!$B$28:$C$36,2,FALSE),FALSE)))/VLOOKUP(B386,'2-Kosten per locatie'!$A$11:$C$41,3,FALSE)</f>
        <v>#DIV/0!</v>
      </c>
      <c r="R386" s="93" t="str">
        <f>VLOOKUP(I386,'3-Productie normen'!A:O,14,FALSE)</f>
        <v>S</v>
      </c>
      <c r="S386" s="93"/>
      <c r="U386" s="375">
        <f t="shared" si="17"/>
        <v>4244</v>
      </c>
    </row>
    <row r="387" spans="1:21" ht="14.1" customHeight="1">
      <c r="A387" s="81">
        <v>387</v>
      </c>
      <c r="B387" s="52" t="s">
        <v>1735</v>
      </c>
      <c r="C387" s="52" t="s">
        <v>537</v>
      </c>
      <c r="D387" s="52"/>
      <c r="E387" s="91"/>
      <c r="F387" s="91" t="s">
        <v>292</v>
      </c>
      <c r="G387" s="366">
        <v>117</v>
      </c>
      <c r="H387" s="98" t="s">
        <v>552</v>
      </c>
      <c r="I387" s="98" t="s">
        <v>244</v>
      </c>
      <c r="J387" s="98" t="s">
        <v>540</v>
      </c>
      <c r="K387" s="358">
        <v>5.61</v>
      </c>
      <c r="L387" s="370">
        <f t="shared" si="15"/>
        <v>200</v>
      </c>
      <c r="M387" s="435">
        <v>200</v>
      </c>
      <c r="N387" s="435">
        <v>0</v>
      </c>
      <c r="O387" s="371" t="e">
        <f t="shared" si="16"/>
        <v>#DIV/0!</v>
      </c>
      <c r="P387" s="371">
        <f>IF(N387&gt;0,N387*K387/#REF!,0)</f>
        <v>0</v>
      </c>
      <c r="Q387" s="372" t="e">
        <f>IF(M387="nio",0,IF(M387&gt;0,VLOOKUP(I387,'3-Productie normen'!A:K,VLOOKUP(M387,'3-Productie normen'!$B$28:$C$36,2,FALSE),FALSE)))/VLOOKUP(B387,'2-Kosten per locatie'!$A$11:$C$41,3,FALSE)</f>
        <v>#DIV/0!</v>
      </c>
      <c r="R387" s="93" t="str">
        <f>VLOOKUP(I387,'3-Productie normen'!A:O,14,FALSE)</f>
        <v>S</v>
      </c>
      <c r="S387" s="93"/>
      <c r="U387" s="375">
        <f t="shared" si="17"/>
        <v>1122</v>
      </c>
    </row>
    <row r="388" spans="1:21" ht="14.1" customHeight="1">
      <c r="A388" s="81">
        <v>388</v>
      </c>
      <c r="B388" s="52" t="s">
        <v>1735</v>
      </c>
      <c r="C388" s="52" t="s">
        <v>537</v>
      </c>
      <c r="D388" s="52"/>
      <c r="E388" s="91"/>
      <c r="F388" s="91" t="s">
        <v>292</v>
      </c>
      <c r="G388" s="366">
        <v>118</v>
      </c>
      <c r="H388" s="98" t="s">
        <v>552</v>
      </c>
      <c r="I388" s="98" t="s">
        <v>244</v>
      </c>
      <c r="J388" s="98" t="s">
        <v>540</v>
      </c>
      <c r="K388" s="358">
        <v>5.61</v>
      </c>
      <c r="L388" s="370">
        <f t="shared" si="15"/>
        <v>200</v>
      </c>
      <c r="M388" s="435">
        <v>200</v>
      </c>
      <c r="N388" s="435">
        <v>0</v>
      </c>
      <c r="O388" s="371" t="e">
        <f t="shared" si="16"/>
        <v>#DIV/0!</v>
      </c>
      <c r="P388" s="371">
        <f>IF(N388&gt;0,N388*K388/#REF!,0)</f>
        <v>0</v>
      </c>
      <c r="Q388" s="372" t="e">
        <f>IF(M388="nio",0,IF(M388&gt;0,VLOOKUP(I388,'3-Productie normen'!A:K,VLOOKUP(M388,'3-Productie normen'!$B$28:$C$36,2,FALSE),FALSE)))/VLOOKUP(B388,'2-Kosten per locatie'!$A$11:$C$41,3,FALSE)</f>
        <v>#DIV/0!</v>
      </c>
      <c r="R388" s="93" t="str">
        <f>VLOOKUP(I388,'3-Productie normen'!A:O,14,FALSE)</f>
        <v>S</v>
      </c>
      <c r="S388" s="93"/>
      <c r="U388" s="375">
        <f t="shared" si="17"/>
        <v>1122</v>
      </c>
    </row>
    <row r="389" spans="1:21" ht="14.1" customHeight="1">
      <c r="A389" s="81">
        <v>389</v>
      </c>
      <c r="B389" s="52" t="s">
        <v>1735</v>
      </c>
      <c r="C389" s="52" t="s">
        <v>537</v>
      </c>
      <c r="D389" s="52"/>
      <c r="E389" s="91"/>
      <c r="F389" s="91" t="s">
        <v>292</v>
      </c>
      <c r="G389" s="366">
        <v>119</v>
      </c>
      <c r="H389" s="98" t="s">
        <v>451</v>
      </c>
      <c r="I389" s="52" t="s">
        <v>247</v>
      </c>
      <c r="J389" s="98" t="s">
        <v>542</v>
      </c>
      <c r="K389" s="358">
        <v>5.7</v>
      </c>
      <c r="L389" s="370">
        <f t="shared" si="15"/>
        <v>0</v>
      </c>
      <c r="M389" s="435" t="s">
        <v>258</v>
      </c>
      <c r="N389" s="435"/>
      <c r="O389" s="371">
        <f t="shared" si="16"/>
        <v>0</v>
      </c>
      <c r="P389" s="371">
        <f>IF(N389&gt;0,N389*K389/#REF!,0)</f>
        <v>0</v>
      </c>
      <c r="Q389" s="372" t="e">
        <f>IF(M389="nio",0,IF(M389&gt;0,VLOOKUP(I389,'3-Productie normen'!A:K,VLOOKUP(M389,'3-Productie normen'!$B$28:$C$36,2,FALSE),FALSE)))/VLOOKUP(B389,'2-Kosten per locatie'!$A$11:$C$41,3,FALSE)</f>
        <v>#DIV/0!</v>
      </c>
      <c r="R389" s="93" t="str">
        <f>VLOOKUP(I389,'3-Productie normen'!A:O,14,FALSE)</f>
        <v>nvt</v>
      </c>
      <c r="S389" s="93"/>
      <c r="U389" s="375">
        <f t="shared" si="17"/>
        <v>0</v>
      </c>
    </row>
    <row r="390" spans="1:21" ht="14.1" customHeight="1">
      <c r="A390" s="81">
        <v>390</v>
      </c>
      <c r="B390" s="52" t="s">
        <v>1735</v>
      </c>
      <c r="C390" s="52" t="s">
        <v>537</v>
      </c>
      <c r="D390" s="52"/>
      <c r="E390" s="91"/>
      <c r="F390" s="91" t="s">
        <v>292</v>
      </c>
      <c r="G390" s="366">
        <v>120</v>
      </c>
      <c r="H390" s="98" t="s">
        <v>552</v>
      </c>
      <c r="I390" s="98" t="s">
        <v>244</v>
      </c>
      <c r="J390" s="98" t="s">
        <v>540</v>
      </c>
      <c r="K390" s="358">
        <v>8.56</v>
      </c>
      <c r="L390" s="370">
        <f t="shared" si="15"/>
        <v>200</v>
      </c>
      <c r="M390" s="435">
        <v>200</v>
      </c>
      <c r="N390" s="435">
        <v>0</v>
      </c>
      <c r="O390" s="371" t="e">
        <f t="shared" si="16"/>
        <v>#DIV/0!</v>
      </c>
      <c r="P390" s="371">
        <f>IF(N390&gt;0,N390*K390/#REF!,0)</f>
        <v>0</v>
      </c>
      <c r="Q390" s="372" t="e">
        <f>IF(M390="nio",0,IF(M390&gt;0,VLOOKUP(I390,'3-Productie normen'!A:K,VLOOKUP(M390,'3-Productie normen'!$B$28:$C$36,2,FALSE),FALSE)))/VLOOKUP(B390,'2-Kosten per locatie'!$A$11:$C$41,3,FALSE)</f>
        <v>#DIV/0!</v>
      </c>
      <c r="R390" s="93" t="str">
        <f>VLOOKUP(I390,'3-Productie normen'!A:O,14,FALSE)</f>
        <v>S</v>
      </c>
      <c r="S390" s="93"/>
      <c r="U390" s="375">
        <f t="shared" si="17"/>
        <v>1712</v>
      </c>
    </row>
    <row r="391" spans="1:21" ht="14.1" customHeight="1">
      <c r="A391" s="81">
        <v>391</v>
      </c>
      <c r="B391" s="52" t="s">
        <v>1735</v>
      </c>
      <c r="C391" s="52" t="s">
        <v>537</v>
      </c>
      <c r="D391" s="52"/>
      <c r="E391" s="91"/>
      <c r="F391" s="91" t="s">
        <v>292</v>
      </c>
      <c r="G391" s="366">
        <v>121</v>
      </c>
      <c r="H391" s="98" t="s">
        <v>552</v>
      </c>
      <c r="I391" s="98" t="s">
        <v>244</v>
      </c>
      <c r="J391" s="98" t="s">
        <v>540</v>
      </c>
      <c r="K391" s="358">
        <v>8.56</v>
      </c>
      <c r="L391" s="370">
        <f t="shared" si="15"/>
        <v>200</v>
      </c>
      <c r="M391" s="435">
        <v>200</v>
      </c>
      <c r="N391" s="435">
        <v>0</v>
      </c>
      <c r="O391" s="371" t="e">
        <f t="shared" si="16"/>
        <v>#DIV/0!</v>
      </c>
      <c r="P391" s="371">
        <f>IF(N391&gt;0,N391*K391/#REF!,0)</f>
        <v>0</v>
      </c>
      <c r="Q391" s="372" t="e">
        <f>IF(M391="nio",0,IF(M391&gt;0,VLOOKUP(I391,'3-Productie normen'!A:K,VLOOKUP(M391,'3-Productie normen'!$B$28:$C$36,2,FALSE),FALSE)))/VLOOKUP(B391,'2-Kosten per locatie'!$A$11:$C$41,3,FALSE)</f>
        <v>#DIV/0!</v>
      </c>
      <c r="R391" s="93" t="str">
        <f>VLOOKUP(I391,'3-Productie normen'!A:O,14,FALSE)</f>
        <v>S</v>
      </c>
      <c r="S391" s="93"/>
      <c r="U391" s="375">
        <f t="shared" si="17"/>
        <v>1712</v>
      </c>
    </row>
    <row r="392" spans="1:21" ht="14.1" customHeight="1">
      <c r="A392" s="81">
        <v>392</v>
      </c>
      <c r="B392" s="52" t="s">
        <v>1735</v>
      </c>
      <c r="C392" s="52" t="s">
        <v>537</v>
      </c>
      <c r="D392" s="52"/>
      <c r="E392" s="91"/>
      <c r="F392" s="91" t="s">
        <v>292</v>
      </c>
      <c r="G392" s="366">
        <v>122</v>
      </c>
      <c r="H392" s="98" t="s">
        <v>254</v>
      </c>
      <c r="I392" s="98" t="s">
        <v>246</v>
      </c>
      <c r="J392" s="98" t="s">
        <v>540</v>
      </c>
      <c r="K392" s="358">
        <v>51.98</v>
      </c>
      <c r="L392" s="370">
        <f t="shared" si="15"/>
        <v>200</v>
      </c>
      <c r="M392" s="435">
        <v>200</v>
      </c>
      <c r="N392" s="435"/>
      <c r="O392" s="371" t="e">
        <f t="shared" si="16"/>
        <v>#DIV/0!</v>
      </c>
      <c r="P392" s="371">
        <f>IF(N392&gt;0,N392*K392/#REF!,0)</f>
        <v>0</v>
      </c>
      <c r="Q392" s="372" t="e">
        <f>IF(M392="nio",0,IF(M392&gt;0,VLOOKUP(I392,'3-Productie normen'!A:K,VLOOKUP(M392,'3-Productie normen'!$B$28:$C$36,2,FALSE),FALSE)))/VLOOKUP(B392,'2-Kosten per locatie'!$A$11:$C$41,3,FALSE)</f>
        <v>#DIV/0!</v>
      </c>
      <c r="R392" s="93" t="str">
        <f>VLOOKUP(I392,'3-Productie normen'!A:O,14,FALSE)</f>
        <v>V</v>
      </c>
      <c r="S392" s="93"/>
      <c r="U392" s="375">
        <f t="shared" si="17"/>
        <v>10396</v>
      </c>
    </row>
    <row r="393" spans="1:21" ht="14.1" customHeight="1">
      <c r="A393" s="81">
        <v>393</v>
      </c>
      <c r="B393" s="52" t="s">
        <v>1735</v>
      </c>
      <c r="C393" s="52" t="s">
        <v>537</v>
      </c>
      <c r="D393" s="52"/>
      <c r="E393" s="91"/>
      <c r="F393" s="91" t="s">
        <v>292</v>
      </c>
      <c r="G393" s="366">
        <v>123</v>
      </c>
      <c r="H393" s="98" t="s">
        <v>254</v>
      </c>
      <c r="I393" s="98" t="s">
        <v>246</v>
      </c>
      <c r="J393" s="98" t="s">
        <v>540</v>
      </c>
      <c r="K393" s="358">
        <v>62.06</v>
      </c>
      <c r="L393" s="370">
        <f t="shared" si="15"/>
        <v>200</v>
      </c>
      <c r="M393" s="435">
        <v>200</v>
      </c>
      <c r="N393" s="435"/>
      <c r="O393" s="371" t="e">
        <f t="shared" si="16"/>
        <v>#DIV/0!</v>
      </c>
      <c r="P393" s="371">
        <f>IF(N393&gt;0,N393*K393/#REF!,0)</f>
        <v>0</v>
      </c>
      <c r="Q393" s="372" t="e">
        <f>IF(M393="nio",0,IF(M393&gt;0,VLOOKUP(I393,'3-Productie normen'!A:K,VLOOKUP(M393,'3-Productie normen'!$B$28:$C$36,2,FALSE),FALSE)))/VLOOKUP(B393,'2-Kosten per locatie'!$A$11:$C$41,3,FALSE)</f>
        <v>#DIV/0!</v>
      </c>
      <c r="R393" s="93" t="str">
        <f>VLOOKUP(I393,'3-Productie normen'!A:O,14,FALSE)</f>
        <v>V</v>
      </c>
      <c r="S393" s="93"/>
      <c r="U393" s="375">
        <f t="shared" si="17"/>
        <v>12412</v>
      </c>
    </row>
    <row r="394" spans="1:21" ht="14.1" customHeight="1">
      <c r="A394" s="81">
        <v>394</v>
      </c>
      <c r="B394" s="52" t="s">
        <v>1735</v>
      </c>
      <c r="C394" s="52" t="s">
        <v>537</v>
      </c>
      <c r="D394" s="52"/>
      <c r="E394" s="91"/>
      <c r="F394" s="91" t="s">
        <v>292</v>
      </c>
      <c r="G394" s="366"/>
      <c r="H394" s="98" t="s">
        <v>285</v>
      </c>
      <c r="I394" s="98" t="s">
        <v>246</v>
      </c>
      <c r="J394" s="98" t="s">
        <v>540</v>
      </c>
      <c r="K394" s="358">
        <v>7.75</v>
      </c>
      <c r="L394" s="370">
        <f t="shared" ref="L394:L457" si="18">SUM(M394:N394)</f>
        <v>200</v>
      </c>
      <c r="M394" s="435">
        <v>200</v>
      </c>
      <c r="N394" s="435"/>
      <c r="O394" s="371" t="e">
        <f t="shared" ref="O394:O457" si="19">IF(M394="nio",0,IF(M394&gt;0,M394*K394/Q394,0))</f>
        <v>#DIV/0!</v>
      </c>
      <c r="P394" s="371">
        <f>IF(N394&gt;0,N394*K394/#REF!,0)</f>
        <v>0</v>
      </c>
      <c r="Q394" s="372" t="e">
        <f>IF(M394="nio",0,IF(M394&gt;0,VLOOKUP(I394,'3-Productie normen'!A:K,VLOOKUP(M394,'3-Productie normen'!$B$28:$C$36,2,FALSE),FALSE)))/VLOOKUP(B394,'2-Kosten per locatie'!$A$11:$C$41,3,FALSE)</f>
        <v>#DIV/0!</v>
      </c>
      <c r="R394" s="93" t="str">
        <f>VLOOKUP(I394,'3-Productie normen'!A:O,14,FALSE)</f>
        <v>V</v>
      </c>
      <c r="S394" s="93"/>
      <c r="U394" s="375">
        <f t="shared" ref="U394:U457" si="20">L394*K394</f>
        <v>1550</v>
      </c>
    </row>
    <row r="395" spans="1:21" ht="14.1" customHeight="1">
      <c r="A395" s="81">
        <v>395</v>
      </c>
      <c r="B395" s="52" t="s">
        <v>1735</v>
      </c>
      <c r="C395" s="52" t="s">
        <v>537</v>
      </c>
      <c r="D395" s="52"/>
      <c r="E395" s="91"/>
      <c r="F395" s="91" t="s">
        <v>292</v>
      </c>
      <c r="G395" s="366"/>
      <c r="H395" s="98" t="s">
        <v>285</v>
      </c>
      <c r="I395" s="98" t="s">
        <v>246</v>
      </c>
      <c r="J395" s="98" t="s">
        <v>540</v>
      </c>
      <c r="K395" s="358">
        <v>4.5</v>
      </c>
      <c r="L395" s="370">
        <f t="shared" si="18"/>
        <v>200</v>
      </c>
      <c r="M395" s="435">
        <v>200</v>
      </c>
      <c r="N395" s="435"/>
      <c r="O395" s="371" t="e">
        <f t="shared" si="19"/>
        <v>#DIV/0!</v>
      </c>
      <c r="P395" s="371">
        <f>IF(N395&gt;0,N395*K395/#REF!,0)</f>
        <v>0</v>
      </c>
      <c r="Q395" s="372" t="e">
        <f>IF(M395="nio",0,IF(M395&gt;0,VLOOKUP(I395,'3-Productie normen'!A:K,VLOOKUP(M395,'3-Productie normen'!$B$28:$C$36,2,FALSE),FALSE)))/VLOOKUP(B395,'2-Kosten per locatie'!$A$11:$C$41,3,FALSE)</f>
        <v>#DIV/0!</v>
      </c>
      <c r="R395" s="93" t="str">
        <f>VLOOKUP(I395,'3-Productie normen'!A:O,14,FALSE)</f>
        <v>V</v>
      </c>
      <c r="S395" s="93"/>
      <c r="U395" s="375">
        <f t="shared" si="20"/>
        <v>900</v>
      </c>
    </row>
    <row r="396" spans="1:21" ht="14.1" customHeight="1">
      <c r="A396" s="81">
        <v>396</v>
      </c>
      <c r="B396" s="52" t="s">
        <v>215</v>
      </c>
      <c r="C396" s="52" t="s">
        <v>567</v>
      </c>
      <c r="D396" s="52"/>
      <c r="E396" s="91"/>
      <c r="F396" s="440" t="s">
        <v>239</v>
      </c>
      <c r="G396" s="366">
        <v>1</v>
      </c>
      <c r="H396" s="98" t="s">
        <v>568</v>
      </c>
      <c r="I396" s="98" t="s">
        <v>246</v>
      </c>
      <c r="J396" s="98" t="s">
        <v>252</v>
      </c>
      <c r="K396" s="358">
        <v>18.45</v>
      </c>
      <c r="L396" s="370">
        <f t="shared" si="18"/>
        <v>200</v>
      </c>
      <c r="M396" s="435">
        <v>200</v>
      </c>
      <c r="N396" s="435"/>
      <c r="O396" s="371" t="e">
        <f t="shared" si="19"/>
        <v>#DIV/0!</v>
      </c>
      <c r="P396" s="371">
        <f>IF(N396&gt;0,N396*K396/#REF!,0)</f>
        <v>0</v>
      </c>
      <c r="Q396" s="372" t="e">
        <f>IF(M396="nio",0,IF(M396&gt;0,VLOOKUP(I396,'3-Productie normen'!A:K,VLOOKUP(M396,'3-Productie normen'!$B$28:$C$36,2,FALSE),FALSE)))/VLOOKUP(B396,'2-Kosten per locatie'!$A$11:$C$41,3,FALSE)</f>
        <v>#DIV/0!</v>
      </c>
      <c r="R396" s="93" t="str">
        <f>VLOOKUP(I396,'3-Productie normen'!A:O,14,FALSE)</f>
        <v>V</v>
      </c>
      <c r="S396" s="93"/>
      <c r="U396" s="375">
        <f t="shared" si="20"/>
        <v>3690</v>
      </c>
    </row>
    <row r="397" spans="1:21" ht="14.1" customHeight="1">
      <c r="A397" s="81">
        <v>397</v>
      </c>
      <c r="B397" s="52" t="s">
        <v>215</v>
      </c>
      <c r="C397" s="52" t="s">
        <v>567</v>
      </c>
      <c r="D397" s="52"/>
      <c r="E397" s="91"/>
      <c r="F397" s="440" t="s">
        <v>239</v>
      </c>
      <c r="G397" s="366">
        <v>2</v>
      </c>
      <c r="H397" s="98" t="s">
        <v>569</v>
      </c>
      <c r="I397" s="98" t="s">
        <v>244</v>
      </c>
      <c r="J397" s="98" t="s">
        <v>263</v>
      </c>
      <c r="K397" s="358">
        <v>29.25</v>
      </c>
      <c r="L397" s="370">
        <f t="shared" si="18"/>
        <v>200</v>
      </c>
      <c r="M397" s="435">
        <v>200</v>
      </c>
      <c r="N397" s="435">
        <v>0</v>
      </c>
      <c r="O397" s="371" t="e">
        <f t="shared" si="19"/>
        <v>#DIV/0!</v>
      </c>
      <c r="P397" s="371">
        <f>IF(N397&gt;0,N397*K397/#REF!,0)</f>
        <v>0</v>
      </c>
      <c r="Q397" s="372" t="e">
        <f>IF(M397="nio",0,IF(M397&gt;0,VLOOKUP(I397,'3-Productie normen'!A:K,VLOOKUP(M397,'3-Productie normen'!$B$28:$C$36,2,FALSE),FALSE)))/VLOOKUP(B397,'2-Kosten per locatie'!$A$11:$C$41,3,FALSE)</f>
        <v>#DIV/0!</v>
      </c>
      <c r="R397" s="93" t="str">
        <f>VLOOKUP(I397,'3-Productie normen'!A:O,14,FALSE)</f>
        <v>S</v>
      </c>
      <c r="S397" s="93"/>
      <c r="U397" s="375">
        <f t="shared" si="20"/>
        <v>5850</v>
      </c>
    </row>
    <row r="398" spans="1:21" ht="14.1" customHeight="1">
      <c r="A398" s="81">
        <v>398</v>
      </c>
      <c r="B398" s="52" t="s">
        <v>215</v>
      </c>
      <c r="C398" s="52" t="s">
        <v>567</v>
      </c>
      <c r="D398" s="52"/>
      <c r="E398" s="91"/>
      <c r="F398" s="440" t="s">
        <v>239</v>
      </c>
      <c r="G398" s="366">
        <v>3</v>
      </c>
      <c r="H398" s="98" t="s">
        <v>262</v>
      </c>
      <c r="I398" s="98" t="s">
        <v>244</v>
      </c>
      <c r="J398" s="98" t="s">
        <v>263</v>
      </c>
      <c r="K398" s="358">
        <v>1.7</v>
      </c>
      <c r="L398" s="370">
        <f t="shared" si="18"/>
        <v>200</v>
      </c>
      <c r="M398" s="435">
        <v>200</v>
      </c>
      <c r="N398" s="435">
        <v>0</v>
      </c>
      <c r="O398" s="371" t="e">
        <f t="shared" si="19"/>
        <v>#DIV/0!</v>
      </c>
      <c r="P398" s="371">
        <f>IF(N398&gt;0,N398*K398/#REF!,0)</f>
        <v>0</v>
      </c>
      <c r="Q398" s="372" t="e">
        <f>IF(M398="nio",0,IF(M398&gt;0,VLOOKUP(I398,'3-Productie normen'!A:K,VLOOKUP(M398,'3-Productie normen'!$B$28:$C$36,2,FALSE),FALSE)))/VLOOKUP(B398,'2-Kosten per locatie'!$A$11:$C$41,3,FALSE)</f>
        <v>#DIV/0!</v>
      </c>
      <c r="R398" s="93" t="str">
        <f>VLOOKUP(I398,'3-Productie normen'!A:O,14,FALSE)</f>
        <v>S</v>
      </c>
      <c r="S398" s="93"/>
      <c r="U398" s="375">
        <f t="shared" si="20"/>
        <v>340</v>
      </c>
    </row>
    <row r="399" spans="1:21" ht="14.1" customHeight="1">
      <c r="A399" s="81">
        <v>399</v>
      </c>
      <c r="B399" s="52" t="s">
        <v>215</v>
      </c>
      <c r="C399" s="52" t="s">
        <v>567</v>
      </c>
      <c r="D399" s="52"/>
      <c r="E399" s="91"/>
      <c r="F399" s="440" t="s">
        <v>239</v>
      </c>
      <c r="G399" s="366">
        <v>4</v>
      </c>
      <c r="H399" s="98" t="s">
        <v>570</v>
      </c>
      <c r="I399" s="98" t="s">
        <v>244</v>
      </c>
      <c r="J399" s="98" t="s">
        <v>263</v>
      </c>
      <c r="K399" s="358">
        <v>12.05</v>
      </c>
      <c r="L399" s="370">
        <f t="shared" si="18"/>
        <v>200</v>
      </c>
      <c r="M399" s="435">
        <v>200</v>
      </c>
      <c r="N399" s="435">
        <v>0</v>
      </c>
      <c r="O399" s="371" t="e">
        <f t="shared" si="19"/>
        <v>#DIV/0!</v>
      </c>
      <c r="P399" s="371">
        <f>IF(N399&gt;0,N399*K399/#REF!,0)</f>
        <v>0</v>
      </c>
      <c r="Q399" s="372" t="e">
        <f>IF(M399="nio",0,IF(M399&gt;0,VLOOKUP(I399,'3-Productie normen'!A:K,VLOOKUP(M399,'3-Productie normen'!$B$28:$C$36,2,FALSE),FALSE)))/VLOOKUP(B399,'2-Kosten per locatie'!$A$11:$C$41,3,FALSE)</f>
        <v>#DIV/0!</v>
      </c>
      <c r="R399" s="93" t="str">
        <f>VLOOKUP(I399,'3-Productie normen'!A:O,14,FALSE)</f>
        <v>S</v>
      </c>
      <c r="S399" s="93"/>
      <c r="U399" s="375">
        <f t="shared" si="20"/>
        <v>2410</v>
      </c>
    </row>
    <row r="400" spans="1:21" ht="14.1" customHeight="1">
      <c r="A400" s="81">
        <v>400</v>
      </c>
      <c r="B400" s="52" t="s">
        <v>215</v>
      </c>
      <c r="C400" s="52" t="s">
        <v>567</v>
      </c>
      <c r="D400" s="52"/>
      <c r="E400" s="91"/>
      <c r="F400" s="440" t="s">
        <v>239</v>
      </c>
      <c r="G400" s="366">
        <v>5</v>
      </c>
      <c r="H400" s="98" t="s">
        <v>570</v>
      </c>
      <c r="I400" s="98" t="s">
        <v>244</v>
      </c>
      <c r="J400" s="98" t="s">
        <v>263</v>
      </c>
      <c r="K400" s="358">
        <v>12.05</v>
      </c>
      <c r="L400" s="370">
        <f t="shared" si="18"/>
        <v>200</v>
      </c>
      <c r="M400" s="435">
        <v>200</v>
      </c>
      <c r="N400" s="435">
        <v>0</v>
      </c>
      <c r="O400" s="371" t="e">
        <f t="shared" si="19"/>
        <v>#DIV/0!</v>
      </c>
      <c r="P400" s="371">
        <f>IF(N400&gt;0,N400*K400/#REF!,0)</f>
        <v>0</v>
      </c>
      <c r="Q400" s="372" t="e">
        <f>IF(M400="nio",0,IF(M400&gt;0,VLOOKUP(I400,'3-Productie normen'!A:K,VLOOKUP(M400,'3-Productie normen'!$B$28:$C$36,2,FALSE),FALSE)))/VLOOKUP(B400,'2-Kosten per locatie'!$A$11:$C$41,3,FALSE)</f>
        <v>#DIV/0!</v>
      </c>
      <c r="R400" s="93" t="str">
        <f>VLOOKUP(I400,'3-Productie normen'!A:O,14,FALSE)</f>
        <v>S</v>
      </c>
      <c r="S400" s="93"/>
      <c r="U400" s="375">
        <f t="shared" si="20"/>
        <v>2410</v>
      </c>
    </row>
    <row r="401" spans="1:21" ht="14.1" customHeight="1">
      <c r="A401" s="81">
        <v>401</v>
      </c>
      <c r="B401" s="52" t="s">
        <v>215</v>
      </c>
      <c r="C401" s="52" t="s">
        <v>567</v>
      </c>
      <c r="D401" s="52"/>
      <c r="E401" s="91"/>
      <c r="F401" s="440" t="s">
        <v>239</v>
      </c>
      <c r="G401" s="366">
        <v>6</v>
      </c>
      <c r="H401" s="98" t="s">
        <v>404</v>
      </c>
      <c r="I401" s="52" t="s">
        <v>247</v>
      </c>
      <c r="J401" s="98" t="s">
        <v>255</v>
      </c>
      <c r="K401" s="358">
        <v>1.7</v>
      </c>
      <c r="L401" s="370">
        <f t="shared" si="18"/>
        <v>0</v>
      </c>
      <c r="M401" s="435" t="s">
        <v>258</v>
      </c>
      <c r="N401" s="435"/>
      <c r="O401" s="371">
        <f t="shared" si="19"/>
        <v>0</v>
      </c>
      <c r="P401" s="371">
        <f>IF(N401&gt;0,N401*K401/#REF!,0)</f>
        <v>0</v>
      </c>
      <c r="Q401" s="372" t="e">
        <f>IF(M401="nio",0,IF(M401&gt;0,VLOOKUP(I401,'3-Productie normen'!A:K,VLOOKUP(M401,'3-Productie normen'!$B$28:$C$36,2,FALSE),FALSE)))/VLOOKUP(B401,'2-Kosten per locatie'!$A$11:$C$41,3,FALSE)</f>
        <v>#DIV/0!</v>
      </c>
      <c r="R401" s="93" t="str">
        <f>VLOOKUP(I401,'3-Productie normen'!A:O,14,FALSE)</f>
        <v>nvt</v>
      </c>
      <c r="S401" s="93"/>
      <c r="U401" s="375">
        <f t="shared" si="20"/>
        <v>0</v>
      </c>
    </row>
    <row r="402" spans="1:21" ht="14.1" customHeight="1">
      <c r="A402" s="81">
        <v>402</v>
      </c>
      <c r="B402" s="52" t="s">
        <v>215</v>
      </c>
      <c r="C402" s="52" t="s">
        <v>567</v>
      </c>
      <c r="D402" s="52"/>
      <c r="E402" s="91"/>
      <c r="F402" s="440" t="s">
        <v>239</v>
      </c>
      <c r="G402" s="366">
        <v>7</v>
      </c>
      <c r="H402" s="98" t="s">
        <v>291</v>
      </c>
      <c r="I402" s="52" t="s">
        <v>247</v>
      </c>
      <c r="J402" s="98" t="s">
        <v>255</v>
      </c>
      <c r="K402" s="358">
        <v>0.8</v>
      </c>
      <c r="L402" s="370">
        <f t="shared" si="18"/>
        <v>0</v>
      </c>
      <c r="M402" s="435" t="s">
        <v>258</v>
      </c>
      <c r="N402" s="435"/>
      <c r="O402" s="371">
        <f t="shared" si="19"/>
        <v>0</v>
      </c>
      <c r="P402" s="371">
        <f>IF(N402&gt;0,N402*K402/#REF!,0)</f>
        <v>0</v>
      </c>
      <c r="Q402" s="372" t="e">
        <f>IF(M402="nio",0,IF(M402&gt;0,VLOOKUP(I402,'3-Productie normen'!A:K,VLOOKUP(M402,'3-Productie normen'!$B$28:$C$36,2,FALSE),FALSE)))/VLOOKUP(B402,'2-Kosten per locatie'!$A$11:$C$41,3,FALSE)</f>
        <v>#DIV/0!</v>
      </c>
      <c r="R402" s="93" t="str">
        <f>VLOOKUP(I402,'3-Productie normen'!A:O,14,FALSE)</f>
        <v>nvt</v>
      </c>
      <c r="S402" s="93"/>
      <c r="U402" s="375">
        <f t="shared" si="20"/>
        <v>0</v>
      </c>
    </row>
    <row r="403" spans="1:21" ht="14.1" customHeight="1">
      <c r="A403" s="81">
        <v>403</v>
      </c>
      <c r="B403" s="52" t="s">
        <v>215</v>
      </c>
      <c r="C403" s="52" t="s">
        <v>567</v>
      </c>
      <c r="D403" s="52"/>
      <c r="E403" s="91"/>
      <c r="F403" s="440" t="s">
        <v>239</v>
      </c>
      <c r="G403" s="366">
        <v>8</v>
      </c>
      <c r="H403" s="98" t="s">
        <v>571</v>
      </c>
      <c r="I403" s="98" t="s">
        <v>237</v>
      </c>
      <c r="J403" s="98" t="s">
        <v>255</v>
      </c>
      <c r="K403" s="358">
        <v>4.3499999999999996</v>
      </c>
      <c r="L403" s="370">
        <f t="shared" si="18"/>
        <v>80</v>
      </c>
      <c r="M403" s="435">
        <v>80</v>
      </c>
      <c r="N403" s="435"/>
      <c r="O403" s="371" t="e">
        <f t="shared" si="19"/>
        <v>#DIV/0!</v>
      </c>
      <c r="P403" s="371">
        <f>IF(N403&gt;0,N403*K403/#REF!,0)</f>
        <v>0</v>
      </c>
      <c r="Q403" s="372" t="e">
        <f>IF(M403="nio",0,IF(M403&gt;0,VLOOKUP(I403,'3-Productie normen'!A:K,VLOOKUP(M403,'3-Productie normen'!$B$28:$C$36,2,FALSE),FALSE)))/VLOOKUP(B403,'2-Kosten per locatie'!$A$11:$C$41,3,FALSE)</f>
        <v>#DIV/0!</v>
      </c>
      <c r="R403" s="93" t="str">
        <f>VLOOKUP(I403,'3-Productie normen'!A:O,14,FALSE)</f>
        <v>B</v>
      </c>
      <c r="S403" s="93"/>
      <c r="U403" s="375">
        <f t="shared" si="20"/>
        <v>348</v>
      </c>
    </row>
    <row r="404" spans="1:21" ht="14.1" customHeight="1">
      <c r="A404" s="81">
        <v>404</v>
      </c>
      <c r="B404" s="52" t="s">
        <v>215</v>
      </c>
      <c r="C404" s="52" t="s">
        <v>567</v>
      </c>
      <c r="D404" s="52"/>
      <c r="E404" s="91"/>
      <c r="F404" s="440" t="s">
        <v>239</v>
      </c>
      <c r="G404" s="366">
        <v>9</v>
      </c>
      <c r="H404" s="98" t="s">
        <v>262</v>
      </c>
      <c r="I404" s="98" t="s">
        <v>244</v>
      </c>
      <c r="J404" s="98" t="s">
        <v>263</v>
      </c>
      <c r="K404" s="358">
        <v>2.5</v>
      </c>
      <c r="L404" s="370">
        <f t="shared" si="18"/>
        <v>200</v>
      </c>
      <c r="M404" s="435">
        <v>200</v>
      </c>
      <c r="N404" s="435">
        <v>0</v>
      </c>
      <c r="O404" s="371" t="e">
        <f t="shared" si="19"/>
        <v>#DIV/0!</v>
      </c>
      <c r="P404" s="371">
        <f>IF(N404&gt;0,N404*K404/#REF!,0)</f>
        <v>0</v>
      </c>
      <c r="Q404" s="372" t="e">
        <f>IF(M404="nio",0,IF(M404&gt;0,VLOOKUP(I404,'3-Productie normen'!A:K,VLOOKUP(M404,'3-Productie normen'!$B$28:$C$36,2,FALSE),FALSE)))/VLOOKUP(B404,'2-Kosten per locatie'!$A$11:$C$41,3,FALSE)</f>
        <v>#DIV/0!</v>
      </c>
      <c r="R404" s="93" t="str">
        <f>VLOOKUP(I404,'3-Productie normen'!A:O,14,FALSE)</f>
        <v>S</v>
      </c>
      <c r="S404" s="93"/>
      <c r="U404" s="375">
        <f t="shared" si="20"/>
        <v>500</v>
      </c>
    </row>
    <row r="405" spans="1:21" ht="14.1" customHeight="1">
      <c r="A405" s="81">
        <v>405</v>
      </c>
      <c r="B405" s="52" t="s">
        <v>215</v>
      </c>
      <c r="C405" s="52" t="s">
        <v>567</v>
      </c>
      <c r="D405" s="52"/>
      <c r="E405" s="91"/>
      <c r="F405" s="440" t="s">
        <v>239</v>
      </c>
      <c r="G405" s="366">
        <v>10</v>
      </c>
      <c r="H405" s="98" t="s">
        <v>262</v>
      </c>
      <c r="I405" s="98" t="s">
        <v>244</v>
      </c>
      <c r="J405" s="98" t="s">
        <v>263</v>
      </c>
      <c r="K405" s="358">
        <v>1.5</v>
      </c>
      <c r="L405" s="370">
        <f t="shared" si="18"/>
        <v>200</v>
      </c>
      <c r="M405" s="435">
        <v>200</v>
      </c>
      <c r="N405" s="435">
        <v>0</v>
      </c>
      <c r="O405" s="371" t="e">
        <f t="shared" si="19"/>
        <v>#DIV/0!</v>
      </c>
      <c r="P405" s="371">
        <f>IF(N405&gt;0,N405*K405/#REF!,0)</f>
        <v>0</v>
      </c>
      <c r="Q405" s="372" t="e">
        <f>IF(M405="nio",0,IF(M405&gt;0,VLOOKUP(I405,'3-Productie normen'!A:K,VLOOKUP(M405,'3-Productie normen'!$B$28:$C$36,2,FALSE),FALSE)))/VLOOKUP(B405,'2-Kosten per locatie'!$A$11:$C$41,3,FALSE)</f>
        <v>#DIV/0!</v>
      </c>
      <c r="R405" s="93" t="str">
        <f>VLOOKUP(I405,'3-Productie normen'!A:O,14,FALSE)</f>
        <v>S</v>
      </c>
      <c r="S405" s="93"/>
      <c r="U405" s="375">
        <f t="shared" si="20"/>
        <v>300</v>
      </c>
    </row>
    <row r="406" spans="1:21" ht="14.1" customHeight="1">
      <c r="A406" s="81">
        <v>406</v>
      </c>
      <c r="B406" s="52" t="s">
        <v>215</v>
      </c>
      <c r="C406" s="52" t="s">
        <v>567</v>
      </c>
      <c r="D406" s="52"/>
      <c r="E406" s="91"/>
      <c r="F406" s="440" t="s">
        <v>239</v>
      </c>
      <c r="G406" s="366">
        <v>11</v>
      </c>
      <c r="H406" s="98" t="s">
        <v>569</v>
      </c>
      <c r="I406" s="98" t="s">
        <v>244</v>
      </c>
      <c r="J406" s="98" t="s">
        <v>263</v>
      </c>
      <c r="K406" s="358">
        <v>32.299999999999997</v>
      </c>
      <c r="L406" s="370">
        <f t="shared" si="18"/>
        <v>200</v>
      </c>
      <c r="M406" s="435">
        <v>200</v>
      </c>
      <c r="N406" s="435">
        <v>0</v>
      </c>
      <c r="O406" s="371" t="e">
        <f t="shared" si="19"/>
        <v>#DIV/0!</v>
      </c>
      <c r="P406" s="371">
        <f>IF(N406&gt;0,N406*K406/#REF!,0)</f>
        <v>0</v>
      </c>
      <c r="Q406" s="372" t="e">
        <f>IF(M406="nio",0,IF(M406&gt;0,VLOOKUP(I406,'3-Productie normen'!A:K,VLOOKUP(M406,'3-Productie normen'!$B$28:$C$36,2,FALSE),FALSE)))/VLOOKUP(B406,'2-Kosten per locatie'!$A$11:$C$41,3,FALSE)</f>
        <v>#DIV/0!</v>
      </c>
      <c r="R406" s="93" t="str">
        <f>VLOOKUP(I406,'3-Productie normen'!A:O,14,FALSE)</f>
        <v>S</v>
      </c>
      <c r="S406" s="93"/>
      <c r="U406" s="375">
        <f t="shared" si="20"/>
        <v>6459.9999999999991</v>
      </c>
    </row>
    <row r="407" spans="1:21" ht="14.1" customHeight="1">
      <c r="A407" s="81">
        <v>407</v>
      </c>
      <c r="B407" s="52" t="s">
        <v>215</v>
      </c>
      <c r="C407" s="52" t="s">
        <v>567</v>
      </c>
      <c r="D407" s="52"/>
      <c r="E407" s="91"/>
      <c r="F407" s="440" t="s">
        <v>239</v>
      </c>
      <c r="G407" s="366">
        <v>12</v>
      </c>
      <c r="H407" s="98" t="s">
        <v>572</v>
      </c>
      <c r="I407" s="52" t="s">
        <v>247</v>
      </c>
      <c r="J407" s="98" t="s">
        <v>255</v>
      </c>
      <c r="K407" s="358">
        <v>12.95</v>
      </c>
      <c r="L407" s="370">
        <f t="shared" si="18"/>
        <v>0</v>
      </c>
      <c r="M407" s="435" t="s">
        <v>258</v>
      </c>
      <c r="N407" s="435"/>
      <c r="O407" s="371">
        <f t="shared" si="19"/>
        <v>0</v>
      </c>
      <c r="P407" s="371">
        <f>IF(N407&gt;0,N407*K407/#REF!,0)</f>
        <v>0</v>
      </c>
      <c r="Q407" s="372" t="e">
        <f>IF(M407="nio",0,IF(M407&gt;0,VLOOKUP(I407,'3-Productie normen'!A:K,VLOOKUP(M407,'3-Productie normen'!$B$28:$C$36,2,FALSE),FALSE)))/VLOOKUP(B407,'2-Kosten per locatie'!$A$11:$C$41,3,FALSE)</f>
        <v>#DIV/0!</v>
      </c>
      <c r="R407" s="93" t="str">
        <f>VLOOKUP(I407,'3-Productie normen'!A:O,14,FALSE)</f>
        <v>nvt</v>
      </c>
      <c r="S407" s="93"/>
      <c r="U407" s="375">
        <f t="shared" si="20"/>
        <v>0</v>
      </c>
    </row>
    <row r="408" spans="1:21" ht="14.1" customHeight="1">
      <c r="A408" s="81">
        <v>408</v>
      </c>
      <c r="B408" s="52" t="s">
        <v>215</v>
      </c>
      <c r="C408" s="52" t="s">
        <v>567</v>
      </c>
      <c r="D408" s="52"/>
      <c r="E408" s="91"/>
      <c r="F408" s="440" t="s">
        <v>239</v>
      </c>
      <c r="G408" s="366">
        <v>13</v>
      </c>
      <c r="H408" s="98" t="s">
        <v>270</v>
      </c>
      <c r="I408" s="52" t="s">
        <v>247</v>
      </c>
      <c r="J408" s="98" t="s">
        <v>420</v>
      </c>
      <c r="K408" s="358">
        <v>37.049999999999997</v>
      </c>
      <c r="L408" s="370">
        <f t="shared" si="18"/>
        <v>0</v>
      </c>
      <c r="M408" s="435" t="s">
        <v>258</v>
      </c>
      <c r="N408" s="435"/>
      <c r="O408" s="371">
        <f t="shared" si="19"/>
        <v>0</v>
      </c>
      <c r="P408" s="371">
        <f>IF(N408&gt;0,N408*K408/#REF!,0)</f>
        <v>0</v>
      </c>
      <c r="Q408" s="372" t="e">
        <f>IF(M408="nio",0,IF(M408&gt;0,VLOOKUP(I408,'3-Productie normen'!A:K,VLOOKUP(M408,'3-Productie normen'!$B$28:$C$36,2,FALSE),FALSE)))/VLOOKUP(B408,'2-Kosten per locatie'!$A$11:$C$41,3,FALSE)</f>
        <v>#DIV/0!</v>
      </c>
      <c r="R408" s="93" t="str">
        <f>VLOOKUP(I408,'3-Productie normen'!A:O,14,FALSE)</f>
        <v>nvt</v>
      </c>
      <c r="S408" s="93"/>
      <c r="U408" s="375">
        <f t="shared" si="20"/>
        <v>0</v>
      </c>
    </row>
    <row r="409" spans="1:21" ht="14.1" customHeight="1">
      <c r="A409" s="81">
        <v>409</v>
      </c>
      <c r="B409" s="52" t="s">
        <v>215</v>
      </c>
      <c r="C409" s="52" t="s">
        <v>567</v>
      </c>
      <c r="D409" s="52"/>
      <c r="E409" s="91"/>
      <c r="F409" s="440" t="s">
        <v>239</v>
      </c>
      <c r="G409" s="366">
        <v>14</v>
      </c>
      <c r="H409" s="98" t="s">
        <v>419</v>
      </c>
      <c r="I409" s="98" t="s">
        <v>239</v>
      </c>
      <c r="J409" s="98" t="s">
        <v>420</v>
      </c>
      <c r="K409" s="358">
        <v>254.4</v>
      </c>
      <c r="L409" s="370">
        <f t="shared" si="18"/>
        <v>200</v>
      </c>
      <c r="M409" s="435">
        <v>200</v>
      </c>
      <c r="N409" s="435"/>
      <c r="O409" s="371" t="e">
        <f t="shared" si="19"/>
        <v>#DIV/0!</v>
      </c>
      <c r="P409" s="371">
        <f>IF(N409&gt;0,N409*K409/#REF!,0)</f>
        <v>0</v>
      </c>
      <c r="Q409" s="372" t="e">
        <f>IF(M409="nio",0,IF(M409&gt;0,VLOOKUP(I409,'3-Productie normen'!A:K,VLOOKUP(M409,'3-Productie normen'!$B$28:$C$36,2,FALSE),FALSE)))/VLOOKUP(B409,'2-Kosten per locatie'!$A$11:$C$41,3,FALSE)</f>
        <v>#DIV/0!</v>
      </c>
      <c r="R409" s="93" t="str">
        <f>VLOOKUP(I409,'3-Productie normen'!A:O,14,FALSE)</f>
        <v>V</v>
      </c>
      <c r="S409" s="93"/>
      <c r="U409" s="375">
        <f t="shared" si="20"/>
        <v>50880</v>
      </c>
    </row>
    <row r="410" spans="1:21" ht="14.1" customHeight="1">
      <c r="A410" s="81">
        <v>410</v>
      </c>
      <c r="B410" s="52" t="s">
        <v>217</v>
      </c>
      <c r="C410" s="52" t="s">
        <v>573</v>
      </c>
      <c r="D410" s="52"/>
      <c r="E410" s="91"/>
      <c r="F410" s="440" t="s">
        <v>418</v>
      </c>
      <c r="G410" s="366" t="s">
        <v>574</v>
      </c>
      <c r="H410" s="98" t="s">
        <v>300</v>
      </c>
      <c r="I410" s="98" t="s">
        <v>287</v>
      </c>
      <c r="J410" s="98" t="s">
        <v>255</v>
      </c>
      <c r="K410" s="358">
        <v>62.5</v>
      </c>
      <c r="L410" s="370">
        <f t="shared" si="18"/>
        <v>200</v>
      </c>
      <c r="M410" s="435">
        <v>200</v>
      </c>
      <c r="N410" s="435"/>
      <c r="O410" s="371" t="e">
        <f t="shared" si="19"/>
        <v>#DIV/0!</v>
      </c>
      <c r="P410" s="371">
        <f>IF(N410&gt;0,N410*K410/#REF!,0)</f>
        <v>0</v>
      </c>
      <c r="Q410" s="372" t="e">
        <f>IF(M410="nio",0,IF(M410&gt;0,VLOOKUP(I410,'3-Productie normen'!A:K,VLOOKUP(M410,'3-Productie normen'!$B$28:$C$36,2,FALSE),FALSE)))/VLOOKUP(B410,'2-Kosten per locatie'!$A$11:$C$41,3,FALSE)</f>
        <v>#DIV/0!</v>
      </c>
      <c r="R410" s="93" t="str">
        <f>VLOOKUP(I410,'3-Productie normen'!A:O,14,FALSE)</f>
        <v>L</v>
      </c>
      <c r="S410" s="93"/>
      <c r="U410" s="375">
        <f t="shared" si="20"/>
        <v>12500</v>
      </c>
    </row>
    <row r="411" spans="1:21" ht="14.1" customHeight="1">
      <c r="A411" s="81">
        <v>411</v>
      </c>
      <c r="B411" s="52" t="s">
        <v>217</v>
      </c>
      <c r="C411" s="52" t="s">
        <v>573</v>
      </c>
      <c r="D411" s="52"/>
      <c r="E411" s="91"/>
      <c r="F411" s="440" t="s">
        <v>418</v>
      </c>
      <c r="G411" s="366" t="s">
        <v>575</v>
      </c>
      <c r="H411" s="98" t="s">
        <v>300</v>
      </c>
      <c r="I411" s="98" t="s">
        <v>287</v>
      </c>
      <c r="J411" s="98" t="s">
        <v>255</v>
      </c>
      <c r="K411" s="358">
        <v>62.5</v>
      </c>
      <c r="L411" s="370">
        <f t="shared" si="18"/>
        <v>200</v>
      </c>
      <c r="M411" s="435">
        <v>200</v>
      </c>
      <c r="N411" s="435"/>
      <c r="O411" s="371" t="e">
        <f t="shared" si="19"/>
        <v>#DIV/0!</v>
      </c>
      <c r="P411" s="371">
        <f>IF(N411&gt;0,N411*K411/#REF!,0)</f>
        <v>0</v>
      </c>
      <c r="Q411" s="372" t="e">
        <f>IF(M411="nio",0,IF(M411&gt;0,VLOOKUP(I411,'3-Productie normen'!A:K,VLOOKUP(M411,'3-Productie normen'!$B$28:$C$36,2,FALSE),FALSE)))/VLOOKUP(B411,'2-Kosten per locatie'!$A$11:$C$41,3,FALSE)</f>
        <v>#DIV/0!</v>
      </c>
      <c r="R411" s="93" t="str">
        <f>VLOOKUP(I411,'3-Productie normen'!A:O,14,FALSE)</f>
        <v>L</v>
      </c>
      <c r="S411" s="93"/>
      <c r="U411" s="375">
        <f t="shared" si="20"/>
        <v>12500</v>
      </c>
    </row>
    <row r="412" spans="1:21" ht="14.1" customHeight="1">
      <c r="A412" s="81">
        <v>412</v>
      </c>
      <c r="B412" s="52" t="s">
        <v>217</v>
      </c>
      <c r="C412" s="52" t="s">
        <v>573</v>
      </c>
      <c r="D412" s="52"/>
      <c r="E412" s="91"/>
      <c r="F412" s="440" t="s">
        <v>418</v>
      </c>
      <c r="G412" s="366" t="s">
        <v>576</v>
      </c>
      <c r="H412" s="98" t="s">
        <v>300</v>
      </c>
      <c r="I412" s="98" t="s">
        <v>287</v>
      </c>
      <c r="J412" s="98" t="s">
        <v>255</v>
      </c>
      <c r="K412" s="358">
        <v>62.5</v>
      </c>
      <c r="L412" s="370">
        <f t="shared" si="18"/>
        <v>200</v>
      </c>
      <c r="M412" s="435">
        <v>200</v>
      </c>
      <c r="N412" s="435"/>
      <c r="O412" s="371" t="e">
        <f t="shared" si="19"/>
        <v>#DIV/0!</v>
      </c>
      <c r="P412" s="371">
        <f>IF(N412&gt;0,N412*K412/#REF!,0)</f>
        <v>0</v>
      </c>
      <c r="Q412" s="372" t="e">
        <f>IF(M412="nio",0,IF(M412&gt;0,VLOOKUP(I412,'3-Productie normen'!A:K,VLOOKUP(M412,'3-Productie normen'!$B$28:$C$36,2,FALSE),FALSE)))/VLOOKUP(B412,'2-Kosten per locatie'!$A$11:$C$41,3,FALSE)</f>
        <v>#DIV/0!</v>
      </c>
      <c r="R412" s="93" t="str">
        <f>VLOOKUP(I412,'3-Productie normen'!A:O,14,FALSE)</f>
        <v>L</v>
      </c>
      <c r="S412" s="93"/>
      <c r="U412" s="375">
        <f t="shared" si="20"/>
        <v>12500</v>
      </c>
    </row>
    <row r="413" spans="1:21" ht="14.1" customHeight="1">
      <c r="A413" s="81">
        <v>413</v>
      </c>
      <c r="B413" s="52" t="s">
        <v>217</v>
      </c>
      <c r="C413" s="52" t="s">
        <v>573</v>
      </c>
      <c r="D413" s="52"/>
      <c r="E413" s="91"/>
      <c r="F413" s="440" t="s">
        <v>418</v>
      </c>
      <c r="G413" s="366" t="s">
        <v>577</v>
      </c>
      <c r="H413" s="98" t="s">
        <v>300</v>
      </c>
      <c r="I413" s="98" t="s">
        <v>287</v>
      </c>
      <c r="J413" s="98" t="s">
        <v>255</v>
      </c>
      <c r="K413" s="358">
        <v>62.5</v>
      </c>
      <c r="L413" s="370">
        <f t="shared" si="18"/>
        <v>200</v>
      </c>
      <c r="M413" s="435">
        <v>200</v>
      </c>
      <c r="N413" s="435"/>
      <c r="O413" s="371" t="e">
        <f t="shared" si="19"/>
        <v>#DIV/0!</v>
      </c>
      <c r="P413" s="371">
        <f>IF(N413&gt;0,N413*K413/#REF!,0)</f>
        <v>0</v>
      </c>
      <c r="Q413" s="372" t="e">
        <f>IF(M413="nio",0,IF(M413&gt;0,VLOOKUP(I413,'3-Productie normen'!A:K,VLOOKUP(M413,'3-Productie normen'!$B$28:$C$36,2,FALSE),FALSE)))/VLOOKUP(B413,'2-Kosten per locatie'!$A$11:$C$41,3,FALSE)</f>
        <v>#DIV/0!</v>
      </c>
      <c r="R413" s="93" t="str">
        <f>VLOOKUP(I413,'3-Productie normen'!A:O,14,FALSE)</f>
        <v>L</v>
      </c>
      <c r="S413" s="93"/>
      <c r="U413" s="375">
        <f t="shared" si="20"/>
        <v>12500</v>
      </c>
    </row>
    <row r="414" spans="1:21" ht="14.1" customHeight="1">
      <c r="A414" s="81">
        <v>414</v>
      </c>
      <c r="B414" s="52" t="s">
        <v>217</v>
      </c>
      <c r="C414" s="52" t="s">
        <v>573</v>
      </c>
      <c r="D414" s="52"/>
      <c r="E414" s="91"/>
      <c r="F414" s="440" t="s">
        <v>418</v>
      </c>
      <c r="G414" s="366" t="s">
        <v>578</v>
      </c>
      <c r="H414" s="98" t="s">
        <v>300</v>
      </c>
      <c r="I414" s="98" t="s">
        <v>287</v>
      </c>
      <c r="J414" s="98" t="s">
        <v>255</v>
      </c>
      <c r="K414" s="358">
        <v>62.5</v>
      </c>
      <c r="L414" s="370">
        <f t="shared" si="18"/>
        <v>200</v>
      </c>
      <c r="M414" s="435">
        <v>200</v>
      </c>
      <c r="N414" s="435"/>
      <c r="O414" s="371" t="e">
        <f t="shared" si="19"/>
        <v>#DIV/0!</v>
      </c>
      <c r="P414" s="371">
        <f>IF(N414&gt;0,N414*K414/#REF!,0)</f>
        <v>0</v>
      </c>
      <c r="Q414" s="372" t="e">
        <f>IF(M414="nio",0,IF(M414&gt;0,VLOOKUP(I414,'3-Productie normen'!A:K,VLOOKUP(M414,'3-Productie normen'!$B$28:$C$36,2,FALSE),FALSE)))/VLOOKUP(B414,'2-Kosten per locatie'!$A$11:$C$41,3,FALSE)</f>
        <v>#DIV/0!</v>
      </c>
      <c r="R414" s="93" t="str">
        <f>VLOOKUP(I414,'3-Productie normen'!A:O,14,FALSE)</f>
        <v>L</v>
      </c>
      <c r="S414" s="93"/>
      <c r="U414" s="375">
        <f t="shared" si="20"/>
        <v>12500</v>
      </c>
    </row>
    <row r="415" spans="1:21" ht="14.1" customHeight="1">
      <c r="A415" s="81">
        <v>415</v>
      </c>
      <c r="B415" s="52" t="s">
        <v>217</v>
      </c>
      <c r="C415" s="52" t="s">
        <v>573</v>
      </c>
      <c r="D415" s="52"/>
      <c r="E415" s="91"/>
      <c r="F415" s="440" t="s">
        <v>418</v>
      </c>
      <c r="G415" s="366" t="s">
        <v>579</v>
      </c>
      <c r="H415" s="98" t="s">
        <v>289</v>
      </c>
      <c r="I415" s="98" t="s">
        <v>245</v>
      </c>
      <c r="J415" s="98" t="s">
        <v>255</v>
      </c>
      <c r="K415" s="358">
        <v>83</v>
      </c>
      <c r="L415" s="370">
        <f t="shared" si="18"/>
        <v>200</v>
      </c>
      <c r="M415" s="435">
        <v>200</v>
      </c>
      <c r="N415" s="435"/>
      <c r="O415" s="371" t="e">
        <f t="shared" si="19"/>
        <v>#DIV/0!</v>
      </c>
      <c r="P415" s="371">
        <f>IF(N415&gt;0,N415*K415/#REF!,0)</f>
        <v>0</v>
      </c>
      <c r="Q415" s="372" t="e">
        <f>IF(M415="nio",0,IF(M415&gt;0,VLOOKUP(I415,'3-Productie normen'!A:K,VLOOKUP(M415,'3-Productie normen'!$B$28:$C$36,2,FALSE),FALSE)))/VLOOKUP(B415,'2-Kosten per locatie'!$A$11:$C$41,3,FALSE)</f>
        <v>#DIV/0!</v>
      </c>
      <c r="R415" s="93" t="str">
        <f>VLOOKUP(I415,'3-Productie normen'!A:O,14,FALSE)</f>
        <v>V</v>
      </c>
      <c r="S415" s="93"/>
      <c r="U415" s="375">
        <f t="shared" si="20"/>
        <v>16600</v>
      </c>
    </row>
    <row r="416" spans="1:21" ht="14.1" customHeight="1">
      <c r="A416" s="81">
        <v>416</v>
      </c>
      <c r="B416" s="52" t="s">
        <v>217</v>
      </c>
      <c r="C416" s="52" t="s">
        <v>573</v>
      </c>
      <c r="D416" s="52"/>
      <c r="E416" s="91"/>
      <c r="F416" s="440" t="s">
        <v>418</v>
      </c>
      <c r="G416" s="366" t="s">
        <v>580</v>
      </c>
      <c r="H416" s="98" t="s">
        <v>289</v>
      </c>
      <c r="I416" s="52" t="s">
        <v>247</v>
      </c>
      <c r="J416" s="98" t="s">
        <v>255</v>
      </c>
      <c r="K416" s="358">
        <v>86.7</v>
      </c>
      <c r="L416" s="370">
        <f t="shared" si="18"/>
        <v>0</v>
      </c>
      <c r="M416" s="435" t="s">
        <v>258</v>
      </c>
      <c r="N416" s="435"/>
      <c r="O416" s="371">
        <f t="shared" si="19"/>
        <v>0</v>
      </c>
      <c r="P416" s="371">
        <f>IF(N416&gt;0,N416*K416/#REF!,0)</f>
        <v>0</v>
      </c>
      <c r="Q416" s="372" t="e">
        <f>IF(M416="nio",0,IF(M416&gt;0,VLOOKUP(I416,'3-Productie normen'!A:K,VLOOKUP(M416,'3-Productie normen'!$B$28:$C$36,2,FALSE),FALSE)))/VLOOKUP(B416,'2-Kosten per locatie'!$A$11:$C$41,3,FALSE)</f>
        <v>#DIV/0!</v>
      </c>
      <c r="R416" s="93" t="str">
        <f>VLOOKUP(I416,'3-Productie normen'!A:O,14,FALSE)</f>
        <v>nvt</v>
      </c>
      <c r="S416" s="93"/>
      <c r="U416" s="375">
        <f t="shared" si="20"/>
        <v>0</v>
      </c>
    </row>
    <row r="417" spans="1:22" ht="14.1" customHeight="1">
      <c r="A417" s="81">
        <v>417</v>
      </c>
      <c r="B417" s="52" t="s">
        <v>217</v>
      </c>
      <c r="C417" s="52" t="s">
        <v>573</v>
      </c>
      <c r="D417" s="52"/>
      <c r="E417" s="91"/>
      <c r="F417" s="440" t="s">
        <v>418</v>
      </c>
      <c r="G417" s="366" t="s">
        <v>581</v>
      </c>
      <c r="H417" s="98" t="s">
        <v>582</v>
      </c>
      <c r="I417" s="98" t="s">
        <v>245</v>
      </c>
      <c r="J417" s="98" t="s">
        <v>255</v>
      </c>
      <c r="K417" s="358">
        <v>290</v>
      </c>
      <c r="L417" s="370">
        <f t="shared" si="18"/>
        <v>200</v>
      </c>
      <c r="M417" s="435">
        <v>200</v>
      </c>
      <c r="N417" s="435"/>
      <c r="O417" s="371" t="e">
        <f t="shared" si="19"/>
        <v>#DIV/0!</v>
      </c>
      <c r="P417" s="371">
        <f>IF(N417&gt;0,N417*K417/#REF!,0)</f>
        <v>0</v>
      </c>
      <c r="Q417" s="372" t="e">
        <f>IF(M417="nio",0,IF(M417&gt;0,VLOOKUP(I417,'3-Productie normen'!A:K,VLOOKUP(M417,'3-Productie normen'!$B$28:$C$36,2,FALSE),FALSE)))/VLOOKUP(B417,'2-Kosten per locatie'!$A$11:$C$41,3,FALSE)</f>
        <v>#DIV/0!</v>
      </c>
      <c r="R417" s="93" t="str">
        <f>VLOOKUP(I417,'3-Productie normen'!A:O,14,FALSE)</f>
        <v>V</v>
      </c>
      <c r="S417" s="93"/>
      <c r="U417" s="375">
        <f t="shared" si="20"/>
        <v>58000</v>
      </c>
    </row>
    <row r="418" spans="1:22" ht="14.1" customHeight="1">
      <c r="A418" s="81">
        <v>418</v>
      </c>
      <c r="B418" s="52" t="s">
        <v>217</v>
      </c>
      <c r="C418" s="52" t="s">
        <v>573</v>
      </c>
      <c r="D418" s="52"/>
      <c r="E418" s="91"/>
      <c r="F418" s="440" t="s">
        <v>418</v>
      </c>
      <c r="G418" s="366" t="s">
        <v>314</v>
      </c>
      <c r="H418" s="98" t="s">
        <v>300</v>
      </c>
      <c r="I418" s="98" t="s">
        <v>287</v>
      </c>
      <c r="J418" s="98" t="s">
        <v>255</v>
      </c>
      <c r="K418" s="358">
        <v>65</v>
      </c>
      <c r="L418" s="370">
        <f t="shared" si="18"/>
        <v>200</v>
      </c>
      <c r="M418" s="435">
        <v>200</v>
      </c>
      <c r="N418" s="435"/>
      <c r="O418" s="371" t="e">
        <f t="shared" si="19"/>
        <v>#DIV/0!</v>
      </c>
      <c r="P418" s="371">
        <f>IF(N418&gt;0,N418*K418/#REF!,0)</f>
        <v>0</v>
      </c>
      <c r="Q418" s="372" t="e">
        <f>IF(M418="nio",0,IF(M418&gt;0,VLOOKUP(I418,'3-Productie normen'!A:K,VLOOKUP(M418,'3-Productie normen'!$B$28:$C$36,2,FALSE),FALSE)))/VLOOKUP(B418,'2-Kosten per locatie'!$A$11:$C$41,3,FALSE)</f>
        <v>#DIV/0!</v>
      </c>
      <c r="R418" s="93" t="str">
        <f>VLOOKUP(I418,'3-Productie normen'!A:O,14,FALSE)</f>
        <v>L</v>
      </c>
      <c r="S418" s="93"/>
      <c r="U418" s="375">
        <f t="shared" si="20"/>
        <v>13000</v>
      </c>
    </row>
    <row r="419" spans="1:22" ht="14.1" customHeight="1">
      <c r="A419" s="81">
        <v>419</v>
      </c>
      <c r="B419" s="52" t="s">
        <v>217</v>
      </c>
      <c r="C419" s="52" t="s">
        <v>573</v>
      </c>
      <c r="D419" s="52"/>
      <c r="E419" s="91"/>
      <c r="F419" s="440" t="s">
        <v>418</v>
      </c>
      <c r="G419" s="366" t="s">
        <v>316</v>
      </c>
      <c r="H419" s="98" t="s">
        <v>300</v>
      </c>
      <c r="I419" s="98" t="s">
        <v>287</v>
      </c>
      <c r="J419" s="98" t="s">
        <v>255</v>
      </c>
      <c r="K419" s="358">
        <v>67.2</v>
      </c>
      <c r="L419" s="370">
        <f t="shared" si="18"/>
        <v>200</v>
      </c>
      <c r="M419" s="435">
        <v>200</v>
      </c>
      <c r="N419" s="435"/>
      <c r="O419" s="371" t="e">
        <f t="shared" si="19"/>
        <v>#DIV/0!</v>
      </c>
      <c r="P419" s="371">
        <f>IF(N419&gt;0,N419*K419/#REF!,0)</f>
        <v>0</v>
      </c>
      <c r="Q419" s="372" t="e">
        <f>IF(M419="nio",0,IF(M419&gt;0,VLOOKUP(I419,'3-Productie normen'!A:K,VLOOKUP(M419,'3-Productie normen'!$B$28:$C$36,2,FALSE),FALSE)))/VLOOKUP(B419,'2-Kosten per locatie'!$A$11:$C$41,3,FALSE)</f>
        <v>#DIV/0!</v>
      </c>
      <c r="R419" s="93" t="str">
        <f>VLOOKUP(I419,'3-Productie normen'!A:O,14,FALSE)</f>
        <v>L</v>
      </c>
      <c r="S419" s="93"/>
      <c r="U419" s="375">
        <f t="shared" si="20"/>
        <v>13440</v>
      </c>
    </row>
    <row r="420" spans="1:22" ht="14.1" customHeight="1">
      <c r="A420" s="81">
        <v>420</v>
      </c>
      <c r="B420" s="52" t="s">
        <v>217</v>
      </c>
      <c r="C420" s="52" t="s">
        <v>573</v>
      </c>
      <c r="D420" s="52"/>
      <c r="E420" s="91"/>
      <c r="F420" s="440" t="s">
        <v>418</v>
      </c>
      <c r="G420" s="366" t="s">
        <v>318</v>
      </c>
      <c r="H420" s="98" t="s">
        <v>583</v>
      </c>
      <c r="I420" s="98" t="s">
        <v>237</v>
      </c>
      <c r="J420" s="98" t="s">
        <v>255</v>
      </c>
      <c r="K420" s="358">
        <v>21</v>
      </c>
      <c r="L420" s="370">
        <f t="shared" si="18"/>
        <v>200</v>
      </c>
      <c r="M420" s="435">
        <v>200</v>
      </c>
      <c r="N420" s="435"/>
      <c r="O420" s="371" t="e">
        <f t="shared" si="19"/>
        <v>#DIV/0!</v>
      </c>
      <c r="P420" s="371">
        <f>IF(N420&gt;0,N420*K420/#REF!,0)</f>
        <v>0</v>
      </c>
      <c r="Q420" s="372" t="e">
        <f>IF(M420="nio",0,IF(M420&gt;0,VLOOKUP(I420,'3-Productie normen'!A:K,VLOOKUP(M420,'3-Productie normen'!$B$28:$C$36,2,FALSE),FALSE)))/VLOOKUP(B420,'2-Kosten per locatie'!$A$11:$C$41,3,FALSE)</f>
        <v>#DIV/0!</v>
      </c>
      <c r="R420" s="93" t="str">
        <f>VLOOKUP(I420,'3-Productie normen'!A:O,14,FALSE)</f>
        <v>B</v>
      </c>
      <c r="S420" s="93"/>
      <c r="U420" s="375">
        <f t="shared" si="20"/>
        <v>4200</v>
      </c>
    </row>
    <row r="421" spans="1:22" ht="14.1" customHeight="1">
      <c r="A421" s="81">
        <v>421</v>
      </c>
      <c r="B421" s="52" t="s">
        <v>217</v>
      </c>
      <c r="C421" s="52" t="s">
        <v>573</v>
      </c>
      <c r="D421" s="52"/>
      <c r="E421" s="91"/>
      <c r="F421" s="440" t="s">
        <v>418</v>
      </c>
      <c r="G421" s="366" t="s">
        <v>320</v>
      </c>
      <c r="H421" s="98" t="s">
        <v>584</v>
      </c>
      <c r="I421" s="98" t="s">
        <v>237</v>
      </c>
      <c r="J421" s="98" t="s">
        <v>255</v>
      </c>
      <c r="K421" s="358">
        <v>16</v>
      </c>
      <c r="L421" s="370">
        <f t="shared" si="18"/>
        <v>80</v>
      </c>
      <c r="M421" s="435">
        <v>80</v>
      </c>
      <c r="N421" s="435"/>
      <c r="O421" s="371" t="e">
        <f t="shared" si="19"/>
        <v>#DIV/0!</v>
      </c>
      <c r="P421" s="371">
        <f>IF(N421&gt;0,N421*K421/#REF!,0)</f>
        <v>0</v>
      </c>
      <c r="Q421" s="372" t="e">
        <f>IF(M421="nio",0,IF(M421&gt;0,VLOOKUP(I421,'3-Productie normen'!A:K,VLOOKUP(M421,'3-Productie normen'!$B$28:$C$36,2,FALSE),FALSE)))/VLOOKUP(B421,'2-Kosten per locatie'!$A$11:$C$41,3,FALSE)</f>
        <v>#DIV/0!</v>
      </c>
      <c r="R421" s="93" t="str">
        <f>VLOOKUP(I421,'3-Productie normen'!A:O,14,FALSE)</f>
        <v>B</v>
      </c>
      <c r="S421" s="93"/>
      <c r="U421" s="375">
        <f t="shared" si="20"/>
        <v>1280</v>
      </c>
    </row>
    <row r="422" spans="1:22" ht="14.1" customHeight="1">
      <c r="A422" s="81">
        <v>422</v>
      </c>
      <c r="B422" s="52" t="s">
        <v>217</v>
      </c>
      <c r="C422" s="52" t="s">
        <v>573</v>
      </c>
      <c r="D422" s="52"/>
      <c r="E422" s="91"/>
      <c r="F422" s="440" t="s">
        <v>418</v>
      </c>
      <c r="G422" s="366" t="s">
        <v>321</v>
      </c>
      <c r="H422" s="98" t="s">
        <v>585</v>
      </c>
      <c r="I422" s="98" t="s">
        <v>287</v>
      </c>
      <c r="J422" s="98" t="s">
        <v>255</v>
      </c>
      <c r="K422" s="358">
        <v>40</v>
      </c>
      <c r="L422" s="370">
        <f t="shared" si="18"/>
        <v>200</v>
      </c>
      <c r="M422" s="435">
        <v>200</v>
      </c>
      <c r="N422" s="435"/>
      <c r="O422" s="371" t="e">
        <f t="shared" si="19"/>
        <v>#DIV/0!</v>
      </c>
      <c r="P422" s="371">
        <f>IF(N422&gt;0,N422*K422/#REF!,0)</f>
        <v>0</v>
      </c>
      <c r="Q422" s="372" t="e">
        <f>IF(M422="nio",0,IF(M422&gt;0,VLOOKUP(I422,'3-Productie normen'!A:K,VLOOKUP(M422,'3-Productie normen'!$B$28:$C$36,2,FALSE),FALSE)))/VLOOKUP(B422,'2-Kosten per locatie'!$A$11:$C$41,3,FALSE)</f>
        <v>#DIV/0!</v>
      </c>
      <c r="R422" s="93" t="str">
        <f>VLOOKUP(I422,'3-Productie normen'!A:O,14,FALSE)</f>
        <v>L</v>
      </c>
      <c r="S422" s="93"/>
      <c r="U422" s="375">
        <f t="shared" si="20"/>
        <v>8000</v>
      </c>
      <c r="V422" s="15"/>
    </row>
    <row r="423" spans="1:22" ht="14.1" customHeight="1">
      <c r="A423" s="81">
        <v>423</v>
      </c>
      <c r="B423" s="52" t="s">
        <v>217</v>
      </c>
      <c r="C423" s="52" t="s">
        <v>573</v>
      </c>
      <c r="D423" s="52"/>
      <c r="E423" s="91"/>
      <c r="F423" s="440" t="s">
        <v>418</v>
      </c>
      <c r="G423" s="366" t="s">
        <v>322</v>
      </c>
      <c r="H423" s="98" t="s">
        <v>586</v>
      </c>
      <c r="I423" s="52" t="s">
        <v>247</v>
      </c>
      <c r="J423" s="98" t="s">
        <v>255</v>
      </c>
      <c r="K423" s="358">
        <v>57</v>
      </c>
      <c r="L423" s="370">
        <f t="shared" si="18"/>
        <v>0</v>
      </c>
      <c r="M423" s="435" t="s">
        <v>258</v>
      </c>
      <c r="N423" s="435"/>
      <c r="O423" s="371">
        <f t="shared" si="19"/>
        <v>0</v>
      </c>
      <c r="P423" s="371">
        <f>IF(N423&gt;0,N423*K423/#REF!,0)</f>
        <v>0</v>
      </c>
      <c r="Q423" s="372" t="e">
        <f>IF(M423="nio",0,IF(M423&gt;0,VLOOKUP(I423,'3-Productie normen'!A:K,VLOOKUP(M423,'3-Productie normen'!$B$28:$C$36,2,FALSE),FALSE)))/VLOOKUP(B423,'2-Kosten per locatie'!$A$11:$C$41,3,FALSE)</f>
        <v>#DIV/0!</v>
      </c>
      <c r="R423" s="93" t="str">
        <f>VLOOKUP(I423,'3-Productie normen'!A:O,14,FALSE)</f>
        <v>nvt</v>
      </c>
      <c r="S423" s="93"/>
      <c r="U423" s="375">
        <f t="shared" si="20"/>
        <v>0</v>
      </c>
      <c r="V423" s="15"/>
    </row>
    <row r="424" spans="1:22" ht="14.1" customHeight="1">
      <c r="A424" s="81">
        <v>424</v>
      </c>
      <c r="B424" s="52" t="s">
        <v>217</v>
      </c>
      <c r="C424" s="52" t="s">
        <v>573</v>
      </c>
      <c r="D424" s="52"/>
      <c r="E424" s="91"/>
      <c r="F424" s="440" t="s">
        <v>418</v>
      </c>
      <c r="G424" s="366" t="s">
        <v>324</v>
      </c>
      <c r="H424" s="98" t="s">
        <v>586</v>
      </c>
      <c r="I424" s="52" t="s">
        <v>247</v>
      </c>
      <c r="J424" s="98" t="s">
        <v>255</v>
      </c>
      <c r="K424" s="358">
        <v>57</v>
      </c>
      <c r="L424" s="370">
        <f t="shared" si="18"/>
        <v>0</v>
      </c>
      <c r="M424" s="435" t="s">
        <v>258</v>
      </c>
      <c r="N424" s="435"/>
      <c r="O424" s="371">
        <f t="shared" si="19"/>
        <v>0</v>
      </c>
      <c r="P424" s="371">
        <f>IF(N424&gt;0,N424*K424/#REF!,0)</f>
        <v>0</v>
      </c>
      <c r="Q424" s="372" t="e">
        <f>IF(M424="nio",0,IF(M424&gt;0,VLOOKUP(I424,'3-Productie normen'!A:K,VLOOKUP(M424,'3-Productie normen'!$B$28:$C$36,2,FALSE),FALSE)))/VLOOKUP(B424,'2-Kosten per locatie'!$A$11:$C$41,3,FALSE)</f>
        <v>#DIV/0!</v>
      </c>
      <c r="R424" s="93" t="str">
        <f>VLOOKUP(I424,'3-Productie normen'!A:O,14,FALSE)</f>
        <v>nvt</v>
      </c>
      <c r="S424" s="93"/>
      <c r="U424" s="375">
        <f t="shared" si="20"/>
        <v>0</v>
      </c>
      <c r="V424" s="15"/>
    </row>
    <row r="425" spans="1:22" ht="14.1" customHeight="1">
      <c r="A425" s="81">
        <v>425</v>
      </c>
      <c r="B425" s="52" t="s">
        <v>217</v>
      </c>
      <c r="C425" s="52" t="s">
        <v>573</v>
      </c>
      <c r="D425" s="52"/>
      <c r="E425" s="91"/>
      <c r="F425" s="440" t="s">
        <v>418</v>
      </c>
      <c r="G425" s="366" t="s">
        <v>326</v>
      </c>
      <c r="H425" s="98" t="s">
        <v>284</v>
      </c>
      <c r="I425" s="92" t="s">
        <v>88</v>
      </c>
      <c r="J425" s="98" t="s">
        <v>255</v>
      </c>
      <c r="K425" s="358">
        <v>29</v>
      </c>
      <c r="L425" s="370">
        <f t="shared" si="18"/>
        <v>200</v>
      </c>
      <c r="M425" s="435">
        <v>200</v>
      </c>
      <c r="N425" s="435"/>
      <c r="O425" s="371" t="e">
        <f t="shared" si="19"/>
        <v>#DIV/0!</v>
      </c>
      <c r="P425" s="371">
        <f>IF(N425&gt;0,N425*K425/#REF!,0)</f>
        <v>0</v>
      </c>
      <c r="Q425" s="372" t="e">
        <f>IF(M425="nio",0,IF(M425&gt;0,VLOOKUP(I425,'3-Productie normen'!A:K,VLOOKUP(M425,'3-Productie normen'!$B$28:$C$36,2,FALSE),FALSE)))/VLOOKUP(B425,'2-Kosten per locatie'!$A$11:$C$41,3,FALSE)</f>
        <v>#DIV/0!</v>
      </c>
      <c r="R425" s="93" t="str">
        <f>VLOOKUP(I425,'3-Productie normen'!A:O,14,FALSE)</f>
        <v>V</v>
      </c>
      <c r="S425" s="93"/>
      <c r="U425" s="375">
        <f t="shared" si="20"/>
        <v>5800</v>
      </c>
      <c r="V425" s="15"/>
    </row>
    <row r="426" spans="1:22" ht="14.1" customHeight="1">
      <c r="A426" s="81">
        <v>426</v>
      </c>
      <c r="B426" s="52" t="s">
        <v>217</v>
      </c>
      <c r="C426" s="52" t="s">
        <v>573</v>
      </c>
      <c r="D426" s="52"/>
      <c r="E426" s="91"/>
      <c r="F426" s="440" t="s">
        <v>418</v>
      </c>
      <c r="G426" s="366" t="s">
        <v>587</v>
      </c>
      <c r="H426" s="98" t="s">
        <v>588</v>
      </c>
      <c r="I426" s="98" t="s">
        <v>246</v>
      </c>
      <c r="J426" s="98" t="s">
        <v>255</v>
      </c>
      <c r="K426" s="358">
        <v>6</v>
      </c>
      <c r="L426" s="370">
        <f t="shared" si="18"/>
        <v>200</v>
      </c>
      <c r="M426" s="435">
        <v>200</v>
      </c>
      <c r="N426" s="435"/>
      <c r="O426" s="371" t="e">
        <f t="shared" si="19"/>
        <v>#DIV/0!</v>
      </c>
      <c r="P426" s="371">
        <f>IF(N426&gt;0,N426*K426/#REF!,0)</f>
        <v>0</v>
      </c>
      <c r="Q426" s="372" t="e">
        <f>IF(M426="nio",0,IF(M426&gt;0,VLOOKUP(I426,'3-Productie normen'!A:K,VLOOKUP(M426,'3-Productie normen'!$B$28:$C$36,2,FALSE),FALSE)))/VLOOKUP(B426,'2-Kosten per locatie'!$A$11:$C$41,3,FALSE)</f>
        <v>#DIV/0!</v>
      </c>
      <c r="R426" s="93" t="str">
        <f>VLOOKUP(I426,'3-Productie normen'!A:O,14,FALSE)</f>
        <v>V</v>
      </c>
      <c r="S426" s="93"/>
      <c r="U426" s="375">
        <f t="shared" si="20"/>
        <v>1200</v>
      </c>
      <c r="V426" s="15"/>
    </row>
    <row r="427" spans="1:22" ht="14.1" customHeight="1">
      <c r="A427" s="81">
        <v>427</v>
      </c>
      <c r="B427" s="52" t="s">
        <v>217</v>
      </c>
      <c r="C427" s="52" t="s">
        <v>573</v>
      </c>
      <c r="D427" s="52"/>
      <c r="E427" s="91"/>
      <c r="F427" s="440" t="s">
        <v>418</v>
      </c>
      <c r="G427" s="366" t="s">
        <v>589</v>
      </c>
      <c r="H427" s="98" t="s">
        <v>285</v>
      </c>
      <c r="I427" s="98" t="s">
        <v>246</v>
      </c>
      <c r="J427" s="98" t="s">
        <v>255</v>
      </c>
      <c r="K427" s="358">
        <v>6</v>
      </c>
      <c r="L427" s="370">
        <f t="shared" si="18"/>
        <v>200</v>
      </c>
      <c r="M427" s="435">
        <v>200</v>
      </c>
      <c r="N427" s="435"/>
      <c r="O427" s="371" t="e">
        <f t="shared" si="19"/>
        <v>#DIV/0!</v>
      </c>
      <c r="P427" s="371">
        <f>IF(N427&gt;0,N427*K427/#REF!,0)</f>
        <v>0</v>
      </c>
      <c r="Q427" s="372" t="e">
        <f>IF(M427="nio",0,IF(M427&gt;0,VLOOKUP(I427,'3-Productie normen'!A:K,VLOOKUP(M427,'3-Productie normen'!$B$28:$C$36,2,FALSE),FALSE)))/VLOOKUP(B427,'2-Kosten per locatie'!$A$11:$C$41,3,FALSE)</f>
        <v>#DIV/0!</v>
      </c>
      <c r="R427" s="93" t="str">
        <f>VLOOKUP(I427,'3-Productie normen'!A:O,14,FALSE)</f>
        <v>V</v>
      </c>
      <c r="S427" s="93"/>
      <c r="U427" s="375">
        <f t="shared" si="20"/>
        <v>1200</v>
      </c>
    </row>
    <row r="428" spans="1:22" ht="14.1" customHeight="1">
      <c r="A428" s="81">
        <v>428</v>
      </c>
      <c r="B428" s="52" t="s">
        <v>217</v>
      </c>
      <c r="C428" s="52" t="s">
        <v>573</v>
      </c>
      <c r="D428" s="52"/>
      <c r="E428" s="91"/>
      <c r="F428" s="440" t="s">
        <v>418</v>
      </c>
      <c r="G428" s="366" t="s">
        <v>590</v>
      </c>
      <c r="H428" s="98" t="s">
        <v>591</v>
      </c>
      <c r="I428" s="52" t="s">
        <v>247</v>
      </c>
      <c r="J428" s="98" t="s">
        <v>425</v>
      </c>
      <c r="K428" s="358">
        <v>7</v>
      </c>
      <c r="L428" s="370">
        <f t="shared" si="18"/>
        <v>0</v>
      </c>
      <c r="M428" s="435" t="s">
        <v>258</v>
      </c>
      <c r="N428" s="435"/>
      <c r="O428" s="371">
        <f t="shared" si="19"/>
        <v>0</v>
      </c>
      <c r="P428" s="371">
        <f>IF(N428&gt;0,N428*K428/#REF!,0)</f>
        <v>0</v>
      </c>
      <c r="Q428" s="372" t="e">
        <f>IF(M428="nio",0,IF(M428&gt;0,VLOOKUP(I428,'3-Productie normen'!A:K,VLOOKUP(M428,'3-Productie normen'!$B$28:$C$36,2,FALSE),FALSE)))/VLOOKUP(B428,'2-Kosten per locatie'!$A$11:$C$41,3,FALSE)</f>
        <v>#DIV/0!</v>
      </c>
      <c r="R428" s="93" t="str">
        <f>VLOOKUP(I428,'3-Productie normen'!A:O,14,FALSE)</f>
        <v>nvt</v>
      </c>
      <c r="S428" s="93"/>
      <c r="U428" s="375">
        <f t="shared" si="20"/>
        <v>0</v>
      </c>
    </row>
    <row r="429" spans="1:22" ht="14.1" customHeight="1">
      <c r="A429" s="81">
        <v>429</v>
      </c>
      <c r="B429" s="52" t="s">
        <v>217</v>
      </c>
      <c r="C429" s="52" t="s">
        <v>573</v>
      </c>
      <c r="D429" s="52"/>
      <c r="E429" s="91"/>
      <c r="F429" s="440" t="s">
        <v>418</v>
      </c>
      <c r="G429" s="366" t="s">
        <v>592</v>
      </c>
      <c r="H429" s="98" t="s">
        <v>593</v>
      </c>
      <c r="I429" s="52" t="s">
        <v>247</v>
      </c>
      <c r="J429" s="98" t="s">
        <v>255</v>
      </c>
      <c r="K429" s="358">
        <v>38</v>
      </c>
      <c r="L429" s="370">
        <f t="shared" si="18"/>
        <v>0</v>
      </c>
      <c r="M429" s="435" t="s">
        <v>258</v>
      </c>
      <c r="N429" s="435"/>
      <c r="O429" s="371">
        <f t="shared" si="19"/>
        <v>0</v>
      </c>
      <c r="P429" s="371">
        <f>IF(N429&gt;0,N429*K429/#REF!,0)</f>
        <v>0</v>
      </c>
      <c r="Q429" s="372" t="e">
        <f>IF(M429="nio",0,IF(M429&gt;0,VLOOKUP(I429,'3-Productie normen'!A:K,VLOOKUP(M429,'3-Productie normen'!$B$28:$C$36,2,FALSE),FALSE)))/VLOOKUP(B429,'2-Kosten per locatie'!$A$11:$C$41,3,FALSE)</f>
        <v>#DIV/0!</v>
      </c>
      <c r="R429" s="93" t="str">
        <f>VLOOKUP(I429,'3-Productie normen'!A:O,14,FALSE)</f>
        <v>nvt</v>
      </c>
      <c r="S429" s="93"/>
      <c r="U429" s="375">
        <f t="shared" si="20"/>
        <v>0</v>
      </c>
    </row>
    <row r="430" spans="1:22" ht="14.1" customHeight="1">
      <c r="A430" s="81">
        <v>430</v>
      </c>
      <c r="B430" s="52" t="s">
        <v>217</v>
      </c>
      <c r="C430" s="52" t="s">
        <v>573</v>
      </c>
      <c r="D430" s="52"/>
      <c r="E430" s="91"/>
      <c r="F430" s="440" t="s">
        <v>418</v>
      </c>
      <c r="G430" s="366" t="s">
        <v>594</v>
      </c>
      <c r="H430" s="98" t="s">
        <v>428</v>
      </c>
      <c r="I430" s="98" t="s">
        <v>242</v>
      </c>
      <c r="J430" s="98" t="s">
        <v>595</v>
      </c>
      <c r="K430" s="358">
        <v>15</v>
      </c>
      <c r="L430" s="370">
        <f t="shared" si="18"/>
        <v>200</v>
      </c>
      <c r="M430" s="435">
        <v>200</v>
      </c>
      <c r="N430" s="435"/>
      <c r="O430" s="371" t="e">
        <f t="shared" si="19"/>
        <v>#DIV/0!</v>
      </c>
      <c r="P430" s="371">
        <f>IF(N430&gt;0,N430*K430/#REF!,0)</f>
        <v>0</v>
      </c>
      <c r="Q430" s="372" t="e">
        <f>IF(M430="nio",0,IF(M430&gt;0,VLOOKUP(I430,'3-Productie normen'!A:K,VLOOKUP(M430,'3-Productie normen'!$B$28:$C$36,2,FALSE),FALSE)))/VLOOKUP(B430,'2-Kosten per locatie'!$A$11:$C$41,3,FALSE)</f>
        <v>#DIV/0!</v>
      </c>
      <c r="R430" s="93" t="str">
        <f>VLOOKUP(I430,'3-Productie normen'!A:O,14,FALSE)</f>
        <v>V</v>
      </c>
      <c r="S430" s="93"/>
      <c r="U430" s="375">
        <f t="shared" si="20"/>
        <v>3000</v>
      </c>
    </row>
    <row r="431" spans="1:22" ht="14.1" customHeight="1">
      <c r="A431" s="81">
        <v>431</v>
      </c>
      <c r="B431" s="52" t="s">
        <v>217</v>
      </c>
      <c r="C431" s="52" t="s">
        <v>573</v>
      </c>
      <c r="D431" s="52"/>
      <c r="E431" s="91"/>
      <c r="F431" s="440" t="s">
        <v>418</v>
      </c>
      <c r="G431" s="366" t="s">
        <v>596</v>
      </c>
      <c r="H431" s="98" t="s">
        <v>597</v>
      </c>
      <c r="I431" s="52" t="s">
        <v>247</v>
      </c>
      <c r="J431" s="98" t="s">
        <v>255</v>
      </c>
      <c r="K431" s="358">
        <v>5.3</v>
      </c>
      <c r="L431" s="370">
        <f t="shared" si="18"/>
        <v>0</v>
      </c>
      <c r="M431" s="435" t="s">
        <v>258</v>
      </c>
      <c r="N431" s="435"/>
      <c r="O431" s="371">
        <f t="shared" si="19"/>
        <v>0</v>
      </c>
      <c r="P431" s="371">
        <f>IF(N431&gt;0,N431*K431/#REF!,0)</f>
        <v>0</v>
      </c>
      <c r="Q431" s="372" t="e">
        <f>IF(M431="nio",0,IF(M431&gt;0,VLOOKUP(I431,'3-Productie normen'!A:K,VLOOKUP(M431,'3-Productie normen'!$B$28:$C$36,2,FALSE),FALSE)))/VLOOKUP(B431,'2-Kosten per locatie'!$A$11:$C$41,3,FALSE)</f>
        <v>#DIV/0!</v>
      </c>
      <c r="R431" s="93" t="str">
        <f>VLOOKUP(I431,'3-Productie normen'!A:O,14,FALSE)</f>
        <v>nvt</v>
      </c>
      <c r="S431" s="93"/>
      <c r="U431" s="375">
        <f t="shared" si="20"/>
        <v>0</v>
      </c>
    </row>
    <row r="432" spans="1:22" ht="14.1" customHeight="1">
      <c r="A432" s="81">
        <v>432</v>
      </c>
      <c r="B432" s="52" t="s">
        <v>217</v>
      </c>
      <c r="C432" s="52" t="s">
        <v>573</v>
      </c>
      <c r="D432" s="52"/>
      <c r="E432" s="91"/>
      <c r="F432" s="440" t="s">
        <v>418</v>
      </c>
      <c r="G432" s="366" t="s">
        <v>598</v>
      </c>
      <c r="H432" s="98" t="s">
        <v>325</v>
      </c>
      <c r="I432" s="98" t="s">
        <v>244</v>
      </c>
      <c r="J432" s="98" t="s">
        <v>282</v>
      </c>
      <c r="K432" s="358">
        <v>4.5</v>
      </c>
      <c r="L432" s="370">
        <f t="shared" si="18"/>
        <v>200</v>
      </c>
      <c r="M432" s="435">
        <v>200</v>
      </c>
      <c r="N432" s="435">
        <v>0</v>
      </c>
      <c r="O432" s="371" t="e">
        <f t="shared" si="19"/>
        <v>#DIV/0!</v>
      </c>
      <c r="P432" s="371">
        <f>IF(N432&gt;0,N432*K432/#REF!,0)</f>
        <v>0</v>
      </c>
      <c r="Q432" s="372" t="e">
        <f>IF(M432="nio",0,IF(M432&gt;0,VLOOKUP(I432,'3-Productie normen'!A:K,VLOOKUP(M432,'3-Productie normen'!$B$28:$C$36,2,FALSE),FALSE)))/VLOOKUP(B432,'2-Kosten per locatie'!$A$11:$C$41,3,FALSE)</f>
        <v>#DIV/0!</v>
      </c>
      <c r="R432" s="93" t="str">
        <f>VLOOKUP(I432,'3-Productie normen'!A:O,14,FALSE)</f>
        <v>S</v>
      </c>
      <c r="S432" s="93"/>
      <c r="U432" s="375">
        <f t="shared" si="20"/>
        <v>900</v>
      </c>
    </row>
    <row r="433" spans="1:21" ht="14.1" customHeight="1">
      <c r="A433" s="81">
        <v>433</v>
      </c>
      <c r="B433" s="52" t="s">
        <v>217</v>
      </c>
      <c r="C433" s="52" t="s">
        <v>573</v>
      </c>
      <c r="D433" s="52"/>
      <c r="E433" s="91"/>
      <c r="F433" s="440" t="s">
        <v>418</v>
      </c>
      <c r="G433" s="366" t="s">
        <v>599</v>
      </c>
      <c r="H433" s="98" t="s">
        <v>552</v>
      </c>
      <c r="I433" s="98" t="s">
        <v>244</v>
      </c>
      <c r="J433" s="98" t="s">
        <v>425</v>
      </c>
      <c r="K433" s="358">
        <v>7</v>
      </c>
      <c r="L433" s="370">
        <f t="shared" si="18"/>
        <v>200</v>
      </c>
      <c r="M433" s="435">
        <v>200</v>
      </c>
      <c r="N433" s="435">
        <v>0</v>
      </c>
      <c r="O433" s="371" t="e">
        <f t="shared" si="19"/>
        <v>#DIV/0!</v>
      </c>
      <c r="P433" s="371">
        <f>IF(N433&gt;0,N433*K433/#REF!,0)</f>
        <v>0</v>
      </c>
      <c r="Q433" s="372" t="e">
        <f>IF(M433="nio",0,IF(M433&gt;0,VLOOKUP(I433,'3-Productie normen'!A:K,VLOOKUP(M433,'3-Productie normen'!$B$28:$C$36,2,FALSE),FALSE)))/VLOOKUP(B433,'2-Kosten per locatie'!$A$11:$C$41,3,FALSE)</f>
        <v>#DIV/0!</v>
      </c>
      <c r="R433" s="93" t="str">
        <f>VLOOKUP(I433,'3-Productie normen'!A:O,14,FALSE)</f>
        <v>S</v>
      </c>
      <c r="S433" s="93"/>
      <c r="U433" s="375">
        <f t="shared" si="20"/>
        <v>1400</v>
      </c>
    </row>
    <row r="434" spans="1:21" ht="14.1" customHeight="1">
      <c r="A434" s="81">
        <v>434</v>
      </c>
      <c r="B434" s="52" t="s">
        <v>217</v>
      </c>
      <c r="C434" s="52" t="s">
        <v>573</v>
      </c>
      <c r="D434" s="52"/>
      <c r="E434" s="91"/>
      <c r="F434" s="440" t="s">
        <v>418</v>
      </c>
      <c r="G434" s="366" t="s">
        <v>600</v>
      </c>
      <c r="H434" s="98" t="s">
        <v>601</v>
      </c>
      <c r="I434" s="52" t="s">
        <v>247</v>
      </c>
      <c r="J434" s="98" t="s">
        <v>255</v>
      </c>
      <c r="K434" s="358">
        <v>8</v>
      </c>
      <c r="L434" s="370">
        <f t="shared" si="18"/>
        <v>0</v>
      </c>
      <c r="M434" s="435" t="s">
        <v>258</v>
      </c>
      <c r="N434" s="435"/>
      <c r="O434" s="371">
        <f t="shared" si="19"/>
        <v>0</v>
      </c>
      <c r="P434" s="371">
        <f>IF(N434&gt;0,N434*K434/#REF!,0)</f>
        <v>0</v>
      </c>
      <c r="Q434" s="372" t="e">
        <f>IF(M434="nio",0,IF(M434&gt;0,VLOOKUP(I434,'3-Productie normen'!A:K,VLOOKUP(M434,'3-Productie normen'!$B$28:$C$36,2,FALSE),FALSE)))/VLOOKUP(B434,'2-Kosten per locatie'!$A$11:$C$41,3,FALSE)</f>
        <v>#DIV/0!</v>
      </c>
      <c r="R434" s="93" t="str">
        <f>VLOOKUP(I434,'3-Productie normen'!A:O,14,FALSE)</f>
        <v>nvt</v>
      </c>
      <c r="S434" s="93"/>
      <c r="U434" s="375">
        <f t="shared" si="20"/>
        <v>0</v>
      </c>
    </row>
    <row r="435" spans="1:21" ht="14.1" customHeight="1">
      <c r="A435" s="81">
        <v>435</v>
      </c>
      <c r="B435" s="52" t="s">
        <v>217</v>
      </c>
      <c r="C435" s="52" t="s">
        <v>573</v>
      </c>
      <c r="D435" s="52"/>
      <c r="E435" s="91"/>
      <c r="F435" s="440" t="s">
        <v>418</v>
      </c>
      <c r="G435" s="366" t="s">
        <v>602</v>
      </c>
      <c r="H435" s="98" t="s">
        <v>603</v>
      </c>
      <c r="I435" s="52" t="s">
        <v>247</v>
      </c>
      <c r="J435" s="98" t="s">
        <v>255</v>
      </c>
      <c r="K435" s="358">
        <v>7</v>
      </c>
      <c r="L435" s="370">
        <f t="shared" si="18"/>
        <v>0</v>
      </c>
      <c r="M435" s="435" t="s">
        <v>258</v>
      </c>
      <c r="N435" s="435"/>
      <c r="O435" s="371">
        <f t="shared" si="19"/>
        <v>0</v>
      </c>
      <c r="P435" s="371">
        <f>IF(N435&gt;0,N435*K435/#REF!,0)</f>
        <v>0</v>
      </c>
      <c r="Q435" s="372" t="e">
        <f>IF(M435="nio",0,IF(M435&gt;0,VLOOKUP(I435,'3-Productie normen'!A:K,VLOOKUP(M435,'3-Productie normen'!$B$28:$C$36,2,FALSE),FALSE)))/VLOOKUP(B435,'2-Kosten per locatie'!$A$11:$C$41,3,FALSE)</f>
        <v>#DIV/0!</v>
      </c>
      <c r="R435" s="93" t="str">
        <f>VLOOKUP(I435,'3-Productie normen'!A:O,14,FALSE)</f>
        <v>nvt</v>
      </c>
      <c r="S435" s="93"/>
      <c r="U435" s="375">
        <f t="shared" si="20"/>
        <v>0</v>
      </c>
    </row>
    <row r="436" spans="1:21" ht="14.1" customHeight="1">
      <c r="A436" s="81">
        <v>436</v>
      </c>
      <c r="B436" s="52" t="s">
        <v>217</v>
      </c>
      <c r="C436" s="52" t="s">
        <v>573</v>
      </c>
      <c r="D436" s="52"/>
      <c r="E436" s="91"/>
      <c r="F436" s="440" t="s">
        <v>418</v>
      </c>
      <c r="G436" s="366" t="s">
        <v>604</v>
      </c>
      <c r="H436" s="98" t="s">
        <v>605</v>
      </c>
      <c r="I436" s="98" t="s">
        <v>239</v>
      </c>
      <c r="J436" s="98" t="s">
        <v>255</v>
      </c>
      <c r="K436" s="358">
        <v>6</v>
      </c>
      <c r="L436" s="370">
        <f t="shared" si="18"/>
        <v>200</v>
      </c>
      <c r="M436" s="435">
        <v>200</v>
      </c>
      <c r="N436" s="435"/>
      <c r="O436" s="371" t="e">
        <f t="shared" si="19"/>
        <v>#DIV/0!</v>
      </c>
      <c r="P436" s="371">
        <f>IF(N436&gt;0,N436*K436/#REF!,0)</f>
        <v>0</v>
      </c>
      <c r="Q436" s="372" t="e">
        <f>IF(M436="nio",0,IF(M436&gt;0,VLOOKUP(I436,'3-Productie normen'!A:K,VLOOKUP(M436,'3-Productie normen'!$B$28:$C$36,2,FALSE),FALSE)))/VLOOKUP(B436,'2-Kosten per locatie'!$A$11:$C$41,3,FALSE)</f>
        <v>#DIV/0!</v>
      </c>
      <c r="R436" s="93" t="str">
        <f>VLOOKUP(I436,'3-Productie normen'!A:O,14,FALSE)</f>
        <v>V</v>
      </c>
      <c r="S436" s="93"/>
      <c r="U436" s="375">
        <f t="shared" si="20"/>
        <v>1200</v>
      </c>
    </row>
    <row r="437" spans="1:21" ht="14.1" customHeight="1">
      <c r="A437" s="81">
        <v>437</v>
      </c>
      <c r="B437" s="52" t="s">
        <v>217</v>
      </c>
      <c r="C437" s="52" t="s">
        <v>573</v>
      </c>
      <c r="D437" s="52"/>
      <c r="E437" s="91"/>
      <c r="F437" s="440" t="s">
        <v>418</v>
      </c>
      <c r="G437" s="366" t="s">
        <v>606</v>
      </c>
      <c r="H437" s="98" t="s">
        <v>605</v>
      </c>
      <c r="I437" s="98" t="s">
        <v>239</v>
      </c>
      <c r="J437" s="98" t="s">
        <v>255</v>
      </c>
      <c r="K437" s="358">
        <v>6</v>
      </c>
      <c r="L437" s="370">
        <f t="shared" si="18"/>
        <v>200</v>
      </c>
      <c r="M437" s="435">
        <v>200</v>
      </c>
      <c r="N437" s="435"/>
      <c r="O437" s="371" t="e">
        <f t="shared" si="19"/>
        <v>#DIV/0!</v>
      </c>
      <c r="P437" s="371">
        <f>IF(N437&gt;0,N437*K437/#REF!,0)</f>
        <v>0</v>
      </c>
      <c r="Q437" s="372" t="e">
        <f>IF(M437="nio",0,IF(M437&gt;0,VLOOKUP(I437,'3-Productie normen'!A:K,VLOOKUP(M437,'3-Productie normen'!$B$28:$C$36,2,FALSE),FALSE)))/VLOOKUP(B437,'2-Kosten per locatie'!$A$11:$C$41,3,FALSE)</f>
        <v>#DIV/0!</v>
      </c>
      <c r="R437" s="93" t="str">
        <f>VLOOKUP(I437,'3-Productie normen'!A:O,14,FALSE)</f>
        <v>V</v>
      </c>
      <c r="S437" s="93"/>
      <c r="U437" s="375">
        <f t="shared" si="20"/>
        <v>1200</v>
      </c>
    </row>
    <row r="438" spans="1:21" ht="14.1" customHeight="1">
      <c r="A438" s="81">
        <v>438</v>
      </c>
      <c r="B438" s="52" t="s">
        <v>217</v>
      </c>
      <c r="C438" s="52" t="s">
        <v>573</v>
      </c>
      <c r="D438" s="52"/>
      <c r="E438" s="91"/>
      <c r="F438" s="440" t="s">
        <v>418</v>
      </c>
      <c r="G438" s="366" t="s">
        <v>607</v>
      </c>
      <c r="H438" s="98" t="s">
        <v>608</v>
      </c>
      <c r="I438" s="98" t="s">
        <v>244</v>
      </c>
      <c r="J438" s="98" t="s">
        <v>425</v>
      </c>
      <c r="K438" s="358">
        <v>6</v>
      </c>
      <c r="L438" s="370">
        <f t="shared" si="18"/>
        <v>200</v>
      </c>
      <c r="M438" s="435">
        <v>200</v>
      </c>
      <c r="N438" s="435">
        <v>0</v>
      </c>
      <c r="O438" s="371" t="e">
        <f t="shared" si="19"/>
        <v>#DIV/0!</v>
      </c>
      <c r="P438" s="371">
        <f>IF(N438&gt;0,N438*K438/#REF!,0)</f>
        <v>0</v>
      </c>
      <c r="Q438" s="372" t="e">
        <f>IF(M438="nio",0,IF(M438&gt;0,VLOOKUP(I438,'3-Productie normen'!A:K,VLOOKUP(M438,'3-Productie normen'!$B$28:$C$36,2,FALSE),FALSE)))/VLOOKUP(B438,'2-Kosten per locatie'!$A$11:$C$41,3,FALSE)</f>
        <v>#DIV/0!</v>
      </c>
      <c r="R438" s="93" t="str">
        <f>VLOOKUP(I438,'3-Productie normen'!A:O,14,FALSE)</f>
        <v>S</v>
      </c>
      <c r="S438" s="93"/>
      <c r="U438" s="375">
        <f t="shared" si="20"/>
        <v>1200</v>
      </c>
    </row>
    <row r="439" spans="1:21" ht="14.1" customHeight="1">
      <c r="A439" s="81">
        <v>439</v>
      </c>
      <c r="B439" s="52" t="s">
        <v>217</v>
      </c>
      <c r="C439" s="52" t="s">
        <v>573</v>
      </c>
      <c r="D439" s="52"/>
      <c r="E439" s="91"/>
      <c r="F439" s="440" t="s">
        <v>418</v>
      </c>
      <c r="G439" s="366" t="s">
        <v>609</v>
      </c>
      <c r="H439" s="98" t="s">
        <v>610</v>
      </c>
      <c r="I439" s="98" t="s">
        <v>246</v>
      </c>
      <c r="J439" s="98" t="s">
        <v>255</v>
      </c>
      <c r="K439" s="358">
        <v>29</v>
      </c>
      <c r="L439" s="370">
        <f t="shared" si="18"/>
        <v>200</v>
      </c>
      <c r="M439" s="435">
        <v>200</v>
      </c>
      <c r="N439" s="435"/>
      <c r="O439" s="371" t="e">
        <f t="shared" si="19"/>
        <v>#DIV/0!</v>
      </c>
      <c r="P439" s="371">
        <f>IF(N439&gt;0,N439*K439/#REF!,0)</f>
        <v>0</v>
      </c>
      <c r="Q439" s="372" t="e">
        <f>IF(M439="nio",0,IF(M439&gt;0,VLOOKUP(I439,'3-Productie normen'!A:K,VLOOKUP(M439,'3-Productie normen'!$B$28:$C$36,2,FALSE),FALSE)))/VLOOKUP(B439,'2-Kosten per locatie'!$A$11:$C$41,3,FALSE)</f>
        <v>#DIV/0!</v>
      </c>
      <c r="R439" s="93" t="str">
        <f>VLOOKUP(I439,'3-Productie normen'!A:O,14,FALSE)</f>
        <v>V</v>
      </c>
      <c r="S439" s="93"/>
      <c r="U439" s="375">
        <f t="shared" si="20"/>
        <v>5800</v>
      </c>
    </row>
    <row r="440" spans="1:21" ht="14.1" customHeight="1">
      <c r="A440" s="81">
        <v>440</v>
      </c>
      <c r="B440" s="52" t="s">
        <v>217</v>
      </c>
      <c r="C440" s="52" t="s">
        <v>573</v>
      </c>
      <c r="D440" s="52"/>
      <c r="E440" s="91"/>
      <c r="F440" s="440" t="s">
        <v>418</v>
      </c>
      <c r="G440" s="366" t="s">
        <v>611</v>
      </c>
      <c r="H440" s="98" t="s">
        <v>612</v>
      </c>
      <c r="I440" s="92" t="s">
        <v>88</v>
      </c>
      <c r="J440" s="98" t="s">
        <v>425</v>
      </c>
      <c r="K440" s="358">
        <v>19</v>
      </c>
      <c r="L440" s="370">
        <f t="shared" si="18"/>
        <v>200</v>
      </c>
      <c r="M440" s="435">
        <v>200</v>
      </c>
      <c r="N440" s="435"/>
      <c r="O440" s="371" t="e">
        <f t="shared" si="19"/>
        <v>#DIV/0!</v>
      </c>
      <c r="P440" s="371">
        <f>IF(N440&gt;0,N440*K440/#REF!,0)</f>
        <v>0</v>
      </c>
      <c r="Q440" s="372" t="e">
        <f>IF(M440="nio",0,IF(M440&gt;0,VLOOKUP(I440,'3-Productie normen'!A:K,VLOOKUP(M440,'3-Productie normen'!$B$28:$C$36,2,FALSE),FALSE)))/VLOOKUP(B440,'2-Kosten per locatie'!$A$11:$C$41,3,FALSE)</f>
        <v>#DIV/0!</v>
      </c>
      <c r="R440" s="93" t="str">
        <f>VLOOKUP(I440,'3-Productie normen'!A:O,14,FALSE)</f>
        <v>V</v>
      </c>
      <c r="S440" s="93"/>
      <c r="U440" s="375">
        <f t="shared" si="20"/>
        <v>3800</v>
      </c>
    </row>
    <row r="441" spans="1:21" ht="14.1" customHeight="1">
      <c r="A441" s="81">
        <v>441</v>
      </c>
      <c r="B441" s="52" t="s">
        <v>217</v>
      </c>
      <c r="C441" s="52" t="s">
        <v>573</v>
      </c>
      <c r="D441" s="52"/>
      <c r="E441" s="91"/>
      <c r="F441" s="440" t="s">
        <v>418</v>
      </c>
      <c r="G441" s="366" t="s">
        <v>611</v>
      </c>
      <c r="H441" s="98" t="s">
        <v>613</v>
      </c>
      <c r="I441" s="92" t="s">
        <v>88</v>
      </c>
      <c r="J441" s="98" t="s">
        <v>425</v>
      </c>
      <c r="K441" s="358">
        <v>19</v>
      </c>
      <c r="L441" s="370">
        <f t="shared" si="18"/>
        <v>200</v>
      </c>
      <c r="M441" s="435">
        <v>200</v>
      </c>
      <c r="N441" s="435"/>
      <c r="O441" s="371" t="e">
        <f t="shared" si="19"/>
        <v>#DIV/0!</v>
      </c>
      <c r="P441" s="371">
        <f>IF(N441&gt;0,N441*K441/#REF!,0)</f>
        <v>0</v>
      </c>
      <c r="Q441" s="372" t="e">
        <f>IF(M441="nio",0,IF(M441&gt;0,VLOOKUP(I441,'3-Productie normen'!A:K,VLOOKUP(M441,'3-Productie normen'!$B$28:$C$36,2,FALSE),FALSE)))/VLOOKUP(B441,'2-Kosten per locatie'!$A$11:$C$41,3,FALSE)</f>
        <v>#DIV/0!</v>
      </c>
      <c r="R441" s="93" t="str">
        <f>VLOOKUP(I441,'3-Productie normen'!A:O,14,FALSE)</f>
        <v>V</v>
      </c>
      <c r="S441" s="93"/>
      <c r="U441" s="375">
        <f t="shared" si="20"/>
        <v>3800</v>
      </c>
    </row>
    <row r="442" spans="1:21" ht="14.1" customHeight="1">
      <c r="A442" s="81">
        <v>442</v>
      </c>
      <c r="B442" s="52" t="s">
        <v>217</v>
      </c>
      <c r="C442" s="52" t="s">
        <v>573</v>
      </c>
      <c r="D442" s="52"/>
      <c r="E442" s="91"/>
      <c r="F442" s="440" t="s">
        <v>418</v>
      </c>
      <c r="G442" s="366"/>
      <c r="H442" s="98" t="s">
        <v>285</v>
      </c>
      <c r="I442" s="98" t="s">
        <v>246</v>
      </c>
      <c r="J442" s="98" t="s">
        <v>255</v>
      </c>
      <c r="K442" s="358">
        <v>12</v>
      </c>
      <c r="L442" s="370">
        <f t="shared" si="18"/>
        <v>200</v>
      </c>
      <c r="M442" s="435">
        <v>200</v>
      </c>
      <c r="N442" s="435"/>
      <c r="O442" s="371" t="e">
        <f t="shared" si="19"/>
        <v>#DIV/0!</v>
      </c>
      <c r="P442" s="371">
        <f>IF(N442&gt;0,N442*K442/#REF!,0)</f>
        <v>0</v>
      </c>
      <c r="Q442" s="372" t="e">
        <f>IF(M442="nio",0,IF(M442&gt;0,VLOOKUP(I442,'3-Productie normen'!A:K,VLOOKUP(M442,'3-Productie normen'!$B$28:$C$36,2,FALSE),FALSE)))/VLOOKUP(B442,'2-Kosten per locatie'!$A$11:$C$41,3,FALSE)</f>
        <v>#DIV/0!</v>
      </c>
      <c r="R442" s="93" t="str">
        <f>VLOOKUP(I442,'3-Productie normen'!A:O,14,FALSE)</f>
        <v>V</v>
      </c>
      <c r="S442" s="93"/>
      <c r="U442" s="375">
        <f t="shared" si="20"/>
        <v>2400</v>
      </c>
    </row>
    <row r="443" spans="1:21" ht="14.1" customHeight="1">
      <c r="A443" s="81">
        <v>443</v>
      </c>
      <c r="B443" s="52" t="s">
        <v>217</v>
      </c>
      <c r="C443" s="52" t="s">
        <v>573</v>
      </c>
      <c r="D443" s="52"/>
      <c r="E443" s="91"/>
      <c r="F443" s="440" t="s">
        <v>418</v>
      </c>
      <c r="G443" s="366"/>
      <c r="H443" s="98" t="s">
        <v>285</v>
      </c>
      <c r="I443" s="98" t="s">
        <v>246</v>
      </c>
      <c r="J443" s="98" t="s">
        <v>255</v>
      </c>
      <c r="K443" s="358">
        <v>12</v>
      </c>
      <c r="L443" s="370">
        <f t="shared" si="18"/>
        <v>200</v>
      </c>
      <c r="M443" s="435">
        <v>200</v>
      </c>
      <c r="N443" s="435"/>
      <c r="O443" s="371" t="e">
        <f t="shared" si="19"/>
        <v>#DIV/0!</v>
      </c>
      <c r="P443" s="371">
        <f>IF(N443&gt;0,N443*K443/#REF!,0)</f>
        <v>0</v>
      </c>
      <c r="Q443" s="372" t="e">
        <f>IF(M443="nio",0,IF(M443&gt;0,VLOOKUP(I443,'3-Productie normen'!A:K,VLOOKUP(M443,'3-Productie normen'!$B$28:$C$36,2,FALSE),FALSE)))/VLOOKUP(B443,'2-Kosten per locatie'!$A$11:$C$41,3,FALSE)</f>
        <v>#DIV/0!</v>
      </c>
      <c r="R443" s="93" t="str">
        <f>VLOOKUP(I443,'3-Productie normen'!A:O,14,FALSE)</f>
        <v>V</v>
      </c>
      <c r="S443" s="93"/>
      <c r="U443" s="375">
        <f t="shared" si="20"/>
        <v>2400</v>
      </c>
    </row>
    <row r="444" spans="1:21" ht="14.1" customHeight="1">
      <c r="A444" s="81">
        <v>444</v>
      </c>
      <c r="B444" s="52" t="s">
        <v>217</v>
      </c>
      <c r="C444" s="52" t="s">
        <v>573</v>
      </c>
      <c r="D444" s="52"/>
      <c r="E444" s="91"/>
      <c r="F444" s="440" t="s">
        <v>418</v>
      </c>
      <c r="G444" s="366" t="s">
        <v>614</v>
      </c>
      <c r="H444" s="98" t="s">
        <v>552</v>
      </c>
      <c r="I444" s="98" t="s">
        <v>244</v>
      </c>
      <c r="J444" s="98" t="s">
        <v>425</v>
      </c>
      <c r="K444" s="358">
        <v>5</v>
      </c>
      <c r="L444" s="370">
        <f t="shared" si="18"/>
        <v>200</v>
      </c>
      <c r="M444" s="435">
        <v>200</v>
      </c>
      <c r="N444" s="435">
        <v>0</v>
      </c>
      <c r="O444" s="371" t="e">
        <f t="shared" si="19"/>
        <v>#DIV/0!</v>
      </c>
      <c r="P444" s="371">
        <f>IF(N444&gt;0,N444*K444/#REF!,0)</f>
        <v>0</v>
      </c>
      <c r="Q444" s="372" t="e">
        <f>IF(M444="nio",0,IF(M444&gt;0,VLOOKUP(I444,'3-Productie normen'!A:K,VLOOKUP(M444,'3-Productie normen'!$B$28:$C$36,2,FALSE),FALSE)))/VLOOKUP(B444,'2-Kosten per locatie'!$A$11:$C$41,3,FALSE)</f>
        <v>#DIV/0!</v>
      </c>
      <c r="R444" s="93" t="str">
        <f>VLOOKUP(I444,'3-Productie normen'!A:O,14,FALSE)</f>
        <v>S</v>
      </c>
      <c r="S444" s="93"/>
      <c r="U444" s="375">
        <f t="shared" si="20"/>
        <v>1000</v>
      </c>
    </row>
    <row r="445" spans="1:21" ht="14.1" customHeight="1">
      <c r="A445" s="81">
        <v>445</v>
      </c>
      <c r="B445" s="52" t="s">
        <v>217</v>
      </c>
      <c r="C445" s="52" t="s">
        <v>573</v>
      </c>
      <c r="D445" s="52"/>
      <c r="E445" s="91"/>
      <c r="F445" s="440" t="s">
        <v>418</v>
      </c>
      <c r="G445" s="366" t="s">
        <v>615</v>
      </c>
      <c r="H445" s="98" t="s">
        <v>552</v>
      </c>
      <c r="I445" s="98" t="s">
        <v>244</v>
      </c>
      <c r="J445" s="98" t="s">
        <v>425</v>
      </c>
      <c r="K445" s="358">
        <v>7</v>
      </c>
      <c r="L445" s="370">
        <f t="shared" si="18"/>
        <v>200</v>
      </c>
      <c r="M445" s="435">
        <v>200</v>
      </c>
      <c r="N445" s="435">
        <v>0</v>
      </c>
      <c r="O445" s="371" t="e">
        <f t="shared" si="19"/>
        <v>#DIV/0!</v>
      </c>
      <c r="P445" s="371">
        <f>IF(N445&gt;0,N445*K445/#REF!,0)</f>
        <v>0</v>
      </c>
      <c r="Q445" s="372" t="e">
        <f>IF(M445="nio",0,IF(M445&gt;0,VLOOKUP(I445,'3-Productie normen'!A:K,VLOOKUP(M445,'3-Productie normen'!$B$28:$C$36,2,FALSE),FALSE)))/VLOOKUP(B445,'2-Kosten per locatie'!$A$11:$C$41,3,FALSE)</f>
        <v>#DIV/0!</v>
      </c>
      <c r="R445" s="93" t="str">
        <f>VLOOKUP(I445,'3-Productie normen'!A:O,14,FALSE)</f>
        <v>S</v>
      </c>
      <c r="S445" s="93"/>
      <c r="U445" s="375">
        <f t="shared" si="20"/>
        <v>1400</v>
      </c>
    </row>
    <row r="446" spans="1:21" ht="14.1" customHeight="1">
      <c r="A446" s="81">
        <v>446</v>
      </c>
      <c r="B446" s="52" t="s">
        <v>217</v>
      </c>
      <c r="C446" s="52" t="s">
        <v>573</v>
      </c>
      <c r="D446" s="52"/>
      <c r="E446" s="91"/>
      <c r="F446" s="440" t="s">
        <v>418</v>
      </c>
      <c r="G446" s="366" t="s">
        <v>616</v>
      </c>
      <c r="H446" s="98" t="s">
        <v>552</v>
      </c>
      <c r="I446" s="98" t="s">
        <v>244</v>
      </c>
      <c r="J446" s="98" t="s">
        <v>425</v>
      </c>
      <c r="K446" s="358">
        <v>7</v>
      </c>
      <c r="L446" s="370">
        <f t="shared" si="18"/>
        <v>200</v>
      </c>
      <c r="M446" s="435">
        <v>200</v>
      </c>
      <c r="N446" s="435">
        <v>0</v>
      </c>
      <c r="O446" s="371" t="e">
        <f t="shared" si="19"/>
        <v>#DIV/0!</v>
      </c>
      <c r="P446" s="371">
        <f>IF(N446&gt;0,N446*K446/#REF!,0)</f>
        <v>0</v>
      </c>
      <c r="Q446" s="372" t="e">
        <f>IF(M446="nio",0,IF(M446&gt;0,VLOOKUP(I446,'3-Productie normen'!A:K,VLOOKUP(M446,'3-Productie normen'!$B$28:$C$36,2,FALSE),FALSE)))/VLOOKUP(B446,'2-Kosten per locatie'!$A$11:$C$41,3,FALSE)</f>
        <v>#DIV/0!</v>
      </c>
      <c r="R446" s="93" t="str">
        <f>VLOOKUP(I446,'3-Productie normen'!A:O,14,FALSE)</f>
        <v>S</v>
      </c>
      <c r="S446" s="93"/>
      <c r="U446" s="375">
        <f t="shared" si="20"/>
        <v>1400</v>
      </c>
    </row>
    <row r="447" spans="1:21" ht="14.1" customHeight="1">
      <c r="A447" s="81">
        <v>447</v>
      </c>
      <c r="B447" s="52" t="s">
        <v>217</v>
      </c>
      <c r="C447" s="52" t="s">
        <v>573</v>
      </c>
      <c r="D447" s="52"/>
      <c r="E447" s="91"/>
      <c r="F447" s="440" t="s">
        <v>418</v>
      </c>
      <c r="G447" s="366" t="s">
        <v>617</v>
      </c>
      <c r="H447" s="98" t="s">
        <v>290</v>
      </c>
      <c r="I447" s="52" t="s">
        <v>247</v>
      </c>
      <c r="J447" s="98" t="s">
        <v>282</v>
      </c>
      <c r="K447" s="358">
        <v>9</v>
      </c>
      <c r="L447" s="370">
        <f t="shared" si="18"/>
        <v>0</v>
      </c>
      <c r="M447" s="435" t="s">
        <v>258</v>
      </c>
      <c r="N447" s="435"/>
      <c r="O447" s="371">
        <f t="shared" si="19"/>
        <v>0</v>
      </c>
      <c r="P447" s="371">
        <f>IF(N447&gt;0,N447*K447/#REF!,0)</f>
        <v>0</v>
      </c>
      <c r="Q447" s="372" t="e">
        <f>IF(M447="nio",0,IF(M447&gt;0,VLOOKUP(I447,'3-Productie normen'!A:K,VLOOKUP(M447,'3-Productie normen'!$B$28:$C$36,2,FALSE),FALSE)))/VLOOKUP(B447,'2-Kosten per locatie'!$A$11:$C$41,3,FALSE)</f>
        <v>#DIV/0!</v>
      </c>
      <c r="R447" s="93" t="str">
        <f>VLOOKUP(I447,'3-Productie normen'!A:O,14,FALSE)</f>
        <v>nvt</v>
      </c>
      <c r="S447" s="93"/>
      <c r="U447" s="375">
        <f t="shared" si="20"/>
        <v>0</v>
      </c>
    </row>
    <row r="448" spans="1:21" ht="14.1" customHeight="1">
      <c r="A448" s="81">
        <v>448</v>
      </c>
      <c r="B448" s="52" t="s">
        <v>217</v>
      </c>
      <c r="C448" s="52" t="s">
        <v>573</v>
      </c>
      <c r="D448" s="52"/>
      <c r="E448" s="91"/>
      <c r="F448" s="440" t="s">
        <v>418</v>
      </c>
      <c r="G448" s="366" t="s">
        <v>618</v>
      </c>
      <c r="H448" s="98" t="s">
        <v>619</v>
      </c>
      <c r="I448" s="52" t="s">
        <v>247</v>
      </c>
      <c r="J448" s="98" t="s">
        <v>282</v>
      </c>
      <c r="K448" s="358">
        <v>6</v>
      </c>
      <c r="L448" s="370">
        <f t="shared" si="18"/>
        <v>0</v>
      </c>
      <c r="M448" s="435" t="s">
        <v>258</v>
      </c>
      <c r="N448" s="435"/>
      <c r="O448" s="371">
        <f t="shared" si="19"/>
        <v>0</v>
      </c>
      <c r="P448" s="371">
        <f>IF(N448&gt;0,N448*K448/#REF!,0)</f>
        <v>0</v>
      </c>
      <c r="Q448" s="372" t="e">
        <f>IF(M448="nio",0,IF(M448&gt;0,VLOOKUP(I448,'3-Productie normen'!A:K,VLOOKUP(M448,'3-Productie normen'!$B$28:$C$36,2,FALSE),FALSE)))/VLOOKUP(B448,'2-Kosten per locatie'!$A$11:$C$41,3,FALSE)</f>
        <v>#DIV/0!</v>
      </c>
      <c r="R448" s="93" t="str">
        <f>VLOOKUP(I448,'3-Productie normen'!A:O,14,FALSE)</f>
        <v>nvt</v>
      </c>
      <c r="S448" s="93"/>
      <c r="U448" s="375">
        <f t="shared" si="20"/>
        <v>0</v>
      </c>
    </row>
    <row r="449" spans="1:21" ht="14.1" customHeight="1">
      <c r="A449" s="81">
        <v>449</v>
      </c>
      <c r="B449" s="52" t="s">
        <v>217</v>
      </c>
      <c r="C449" s="52" t="s">
        <v>573</v>
      </c>
      <c r="D449" s="52"/>
      <c r="E449" s="91"/>
      <c r="F449" s="440" t="s">
        <v>418</v>
      </c>
      <c r="G449" s="366" t="s">
        <v>620</v>
      </c>
      <c r="H449" s="98" t="s">
        <v>290</v>
      </c>
      <c r="I449" s="52" t="s">
        <v>247</v>
      </c>
      <c r="J449" s="98" t="s">
        <v>282</v>
      </c>
      <c r="K449" s="358">
        <v>9</v>
      </c>
      <c r="L449" s="370">
        <f t="shared" si="18"/>
        <v>0</v>
      </c>
      <c r="M449" s="435" t="s">
        <v>258</v>
      </c>
      <c r="N449" s="435"/>
      <c r="O449" s="371">
        <f t="shared" si="19"/>
        <v>0</v>
      </c>
      <c r="P449" s="371">
        <f>IF(N449&gt;0,N449*K449/#REF!,0)</f>
        <v>0</v>
      </c>
      <c r="Q449" s="372" t="e">
        <f>IF(M449="nio",0,IF(M449&gt;0,VLOOKUP(I449,'3-Productie normen'!A:K,VLOOKUP(M449,'3-Productie normen'!$B$28:$C$36,2,FALSE),FALSE)))/VLOOKUP(B449,'2-Kosten per locatie'!$A$11:$C$41,3,FALSE)</f>
        <v>#DIV/0!</v>
      </c>
      <c r="R449" s="93" t="str">
        <f>VLOOKUP(I449,'3-Productie normen'!A:O,14,FALSE)</f>
        <v>nvt</v>
      </c>
      <c r="S449" s="93"/>
      <c r="U449" s="375">
        <f t="shared" si="20"/>
        <v>0</v>
      </c>
    </row>
    <row r="450" spans="1:21" ht="14.1" customHeight="1">
      <c r="A450" s="81">
        <v>450</v>
      </c>
      <c r="B450" s="52" t="s">
        <v>217</v>
      </c>
      <c r="C450" s="52" t="s">
        <v>573</v>
      </c>
      <c r="D450" s="52"/>
      <c r="E450" s="91"/>
      <c r="F450" s="440" t="s">
        <v>418</v>
      </c>
      <c r="G450" s="366" t="s">
        <v>621</v>
      </c>
      <c r="H450" s="98" t="s">
        <v>270</v>
      </c>
      <c r="I450" s="52" t="s">
        <v>247</v>
      </c>
      <c r="J450" s="98" t="s">
        <v>255</v>
      </c>
      <c r="K450" s="358">
        <v>5</v>
      </c>
      <c r="L450" s="370">
        <f t="shared" si="18"/>
        <v>0</v>
      </c>
      <c r="M450" s="435" t="s">
        <v>258</v>
      </c>
      <c r="N450" s="435"/>
      <c r="O450" s="371">
        <f t="shared" si="19"/>
        <v>0</v>
      </c>
      <c r="P450" s="371">
        <f>IF(N450&gt;0,N450*K450/#REF!,0)</f>
        <v>0</v>
      </c>
      <c r="Q450" s="372" t="e">
        <f>IF(M450="nio",0,IF(M450&gt;0,VLOOKUP(I450,'3-Productie normen'!A:K,VLOOKUP(M450,'3-Productie normen'!$B$28:$C$36,2,FALSE),FALSE)))/VLOOKUP(B450,'2-Kosten per locatie'!$A$11:$C$41,3,FALSE)</f>
        <v>#DIV/0!</v>
      </c>
      <c r="R450" s="93" t="str">
        <f>VLOOKUP(I450,'3-Productie normen'!A:O,14,FALSE)</f>
        <v>nvt</v>
      </c>
      <c r="S450" s="93"/>
      <c r="U450" s="375">
        <f t="shared" si="20"/>
        <v>0</v>
      </c>
    </row>
    <row r="451" spans="1:21" ht="14.1" customHeight="1">
      <c r="A451" s="81">
        <v>451</v>
      </c>
      <c r="B451" s="52" t="s">
        <v>217</v>
      </c>
      <c r="C451" s="52" t="s">
        <v>573</v>
      </c>
      <c r="D451" s="52"/>
      <c r="E451" s="91"/>
      <c r="F451" s="440" t="s">
        <v>418</v>
      </c>
      <c r="G451" s="366" t="s">
        <v>622</v>
      </c>
      <c r="H451" s="98" t="s">
        <v>270</v>
      </c>
      <c r="I451" s="52" t="s">
        <v>247</v>
      </c>
      <c r="J451" s="98" t="s">
        <v>255</v>
      </c>
      <c r="K451" s="358">
        <v>4</v>
      </c>
      <c r="L451" s="370">
        <f t="shared" si="18"/>
        <v>0</v>
      </c>
      <c r="M451" s="435" t="s">
        <v>258</v>
      </c>
      <c r="N451" s="435"/>
      <c r="O451" s="371">
        <f t="shared" si="19"/>
        <v>0</v>
      </c>
      <c r="P451" s="371">
        <f>IF(N451&gt;0,N451*K451/#REF!,0)</f>
        <v>0</v>
      </c>
      <c r="Q451" s="372" t="e">
        <f>IF(M451="nio",0,IF(M451&gt;0,VLOOKUP(I451,'3-Productie normen'!A:K,VLOOKUP(M451,'3-Productie normen'!$B$28:$C$36,2,FALSE),FALSE)))/VLOOKUP(B451,'2-Kosten per locatie'!$A$11:$C$41,3,FALSE)</f>
        <v>#DIV/0!</v>
      </c>
      <c r="R451" s="93" t="str">
        <f>VLOOKUP(I451,'3-Productie normen'!A:O,14,FALSE)</f>
        <v>nvt</v>
      </c>
      <c r="S451" s="93"/>
      <c r="U451" s="375">
        <f t="shared" si="20"/>
        <v>0</v>
      </c>
    </row>
    <row r="452" spans="1:21" ht="14.1" customHeight="1">
      <c r="A452" s="81">
        <v>452</v>
      </c>
      <c r="B452" s="52" t="s">
        <v>217</v>
      </c>
      <c r="C452" s="52" t="s">
        <v>573</v>
      </c>
      <c r="D452" s="52"/>
      <c r="E452" s="91"/>
      <c r="F452" s="91" t="s">
        <v>292</v>
      </c>
      <c r="G452" s="366" t="s">
        <v>341</v>
      </c>
      <c r="H452" s="98" t="s">
        <v>623</v>
      </c>
      <c r="I452" s="98" t="s">
        <v>246</v>
      </c>
      <c r="J452" s="98" t="s">
        <v>255</v>
      </c>
      <c r="K452" s="358">
        <v>31</v>
      </c>
      <c r="L452" s="370">
        <f t="shared" si="18"/>
        <v>200</v>
      </c>
      <c r="M452" s="435">
        <v>200</v>
      </c>
      <c r="N452" s="435"/>
      <c r="O452" s="371" t="e">
        <f t="shared" si="19"/>
        <v>#DIV/0!</v>
      </c>
      <c r="P452" s="371">
        <f>IF(N452&gt;0,N452*K452/#REF!,0)</f>
        <v>0</v>
      </c>
      <c r="Q452" s="372" t="e">
        <f>IF(M452="nio",0,IF(M452&gt;0,VLOOKUP(I452,'3-Productie normen'!A:K,VLOOKUP(M452,'3-Productie normen'!$B$28:$C$36,2,FALSE),FALSE)))/VLOOKUP(B452,'2-Kosten per locatie'!$A$11:$C$41,3,FALSE)</f>
        <v>#DIV/0!</v>
      </c>
      <c r="R452" s="93" t="str">
        <f>VLOOKUP(I452,'3-Productie normen'!A:O,14,FALSE)</f>
        <v>V</v>
      </c>
      <c r="S452" s="93"/>
      <c r="U452" s="375">
        <f t="shared" si="20"/>
        <v>6200</v>
      </c>
    </row>
    <row r="453" spans="1:21" ht="14.1" customHeight="1">
      <c r="A453" s="81">
        <v>453</v>
      </c>
      <c r="B453" s="52" t="s">
        <v>217</v>
      </c>
      <c r="C453" s="52" t="s">
        <v>573</v>
      </c>
      <c r="D453" s="52"/>
      <c r="E453" s="91"/>
      <c r="F453" s="91" t="s">
        <v>292</v>
      </c>
      <c r="G453" s="366" t="s">
        <v>341</v>
      </c>
      <c r="H453" s="98" t="s">
        <v>623</v>
      </c>
      <c r="I453" s="98" t="s">
        <v>246</v>
      </c>
      <c r="J453" s="98" t="s">
        <v>255</v>
      </c>
      <c r="K453" s="358">
        <v>31</v>
      </c>
      <c r="L453" s="370">
        <f t="shared" si="18"/>
        <v>200</v>
      </c>
      <c r="M453" s="435">
        <v>200</v>
      </c>
      <c r="N453" s="435"/>
      <c r="O453" s="371" t="e">
        <f t="shared" si="19"/>
        <v>#DIV/0!</v>
      </c>
      <c r="P453" s="371">
        <f>IF(N453&gt;0,N453*K453/#REF!,0)</f>
        <v>0</v>
      </c>
      <c r="Q453" s="372" t="e">
        <f>IF(M453="nio",0,IF(M453&gt;0,VLOOKUP(I453,'3-Productie normen'!A:K,VLOOKUP(M453,'3-Productie normen'!$B$28:$C$36,2,FALSE),FALSE)))/VLOOKUP(B453,'2-Kosten per locatie'!$A$11:$C$41,3,FALSE)</f>
        <v>#DIV/0!</v>
      </c>
      <c r="R453" s="93" t="str">
        <f>VLOOKUP(I453,'3-Productie normen'!A:O,14,FALSE)</f>
        <v>V</v>
      </c>
      <c r="S453" s="93"/>
      <c r="U453" s="375">
        <f t="shared" si="20"/>
        <v>6200</v>
      </c>
    </row>
    <row r="454" spans="1:21" ht="14.1" customHeight="1">
      <c r="A454" s="81">
        <v>454</v>
      </c>
      <c r="B454" s="52" t="s">
        <v>217</v>
      </c>
      <c r="C454" s="52" t="s">
        <v>573</v>
      </c>
      <c r="D454" s="52"/>
      <c r="E454" s="91"/>
      <c r="F454" s="91" t="s">
        <v>292</v>
      </c>
      <c r="G454" s="366" t="s">
        <v>343</v>
      </c>
      <c r="H454" s="98" t="s">
        <v>624</v>
      </c>
      <c r="I454" s="98" t="s">
        <v>293</v>
      </c>
      <c r="J454" s="98" t="s">
        <v>255</v>
      </c>
      <c r="K454" s="358">
        <v>50</v>
      </c>
      <c r="L454" s="370">
        <f t="shared" si="18"/>
        <v>200</v>
      </c>
      <c r="M454" s="435">
        <v>200</v>
      </c>
      <c r="N454" s="435"/>
      <c r="O454" s="371" t="e">
        <f t="shared" si="19"/>
        <v>#DIV/0!</v>
      </c>
      <c r="P454" s="371">
        <f>IF(N454&gt;0,N454*K454/#REF!,0)</f>
        <v>0</v>
      </c>
      <c r="Q454" s="372" t="e">
        <f>IF(M454="nio",0,IF(M454&gt;0,VLOOKUP(I454,'3-Productie normen'!A:K,VLOOKUP(M454,'3-Productie normen'!$B$28:$C$36,2,FALSE),FALSE)))/VLOOKUP(B454,'2-Kosten per locatie'!$A$11:$C$41,3,FALSE)</f>
        <v>#DIV/0!</v>
      </c>
      <c r="R454" s="93" t="str">
        <f>VLOOKUP(I454,'3-Productie normen'!A:O,14,FALSE)</f>
        <v>L</v>
      </c>
      <c r="S454" s="93"/>
      <c r="U454" s="375">
        <f t="shared" si="20"/>
        <v>10000</v>
      </c>
    </row>
    <row r="455" spans="1:21" ht="14.1" customHeight="1">
      <c r="A455" s="81">
        <v>455</v>
      </c>
      <c r="B455" s="52" t="s">
        <v>217</v>
      </c>
      <c r="C455" s="52" t="s">
        <v>573</v>
      </c>
      <c r="D455" s="52"/>
      <c r="E455" s="91"/>
      <c r="F455" s="91" t="s">
        <v>292</v>
      </c>
      <c r="G455" s="366" t="s">
        <v>344</v>
      </c>
      <c r="H455" s="98" t="s">
        <v>624</v>
      </c>
      <c r="I455" s="98" t="s">
        <v>293</v>
      </c>
      <c r="J455" s="98" t="s">
        <v>255</v>
      </c>
      <c r="K455" s="358">
        <v>50</v>
      </c>
      <c r="L455" s="370">
        <f t="shared" si="18"/>
        <v>200</v>
      </c>
      <c r="M455" s="435">
        <v>200</v>
      </c>
      <c r="N455" s="435"/>
      <c r="O455" s="371" t="e">
        <f t="shared" si="19"/>
        <v>#DIV/0!</v>
      </c>
      <c r="P455" s="371">
        <f>IF(N455&gt;0,N455*K455/#REF!,0)</f>
        <v>0</v>
      </c>
      <c r="Q455" s="372" t="e">
        <f>IF(M455="nio",0,IF(M455&gt;0,VLOOKUP(I455,'3-Productie normen'!A:K,VLOOKUP(M455,'3-Productie normen'!$B$28:$C$36,2,FALSE),FALSE)))/VLOOKUP(B455,'2-Kosten per locatie'!$A$11:$C$41,3,FALSE)</f>
        <v>#DIV/0!</v>
      </c>
      <c r="R455" s="93" t="str">
        <f>VLOOKUP(I455,'3-Productie normen'!A:O,14,FALSE)</f>
        <v>L</v>
      </c>
      <c r="S455" s="93"/>
      <c r="U455" s="375">
        <f t="shared" si="20"/>
        <v>10000</v>
      </c>
    </row>
    <row r="456" spans="1:21" ht="14.1" customHeight="1">
      <c r="A456" s="81">
        <v>456</v>
      </c>
      <c r="B456" s="52" t="s">
        <v>217</v>
      </c>
      <c r="C456" s="52" t="s">
        <v>573</v>
      </c>
      <c r="D456" s="52"/>
      <c r="E456" s="91"/>
      <c r="F456" s="91" t="s">
        <v>292</v>
      </c>
      <c r="G456" s="366" t="s">
        <v>345</v>
      </c>
      <c r="H456" s="98" t="s">
        <v>624</v>
      </c>
      <c r="I456" s="98" t="s">
        <v>293</v>
      </c>
      <c r="J456" s="98" t="s">
        <v>255</v>
      </c>
      <c r="K456" s="358">
        <v>49</v>
      </c>
      <c r="L456" s="370">
        <f t="shared" si="18"/>
        <v>200</v>
      </c>
      <c r="M456" s="435">
        <v>200</v>
      </c>
      <c r="N456" s="435"/>
      <c r="O456" s="371" t="e">
        <f t="shared" si="19"/>
        <v>#DIV/0!</v>
      </c>
      <c r="P456" s="371">
        <f>IF(N456&gt;0,N456*K456/#REF!,0)</f>
        <v>0</v>
      </c>
      <c r="Q456" s="372" t="e">
        <f>IF(M456="nio",0,IF(M456&gt;0,VLOOKUP(I456,'3-Productie normen'!A:K,VLOOKUP(M456,'3-Productie normen'!$B$28:$C$36,2,FALSE),FALSE)))/VLOOKUP(B456,'2-Kosten per locatie'!$A$11:$C$41,3,FALSE)</f>
        <v>#DIV/0!</v>
      </c>
      <c r="R456" s="93" t="str">
        <f>VLOOKUP(I456,'3-Productie normen'!A:O,14,FALSE)</f>
        <v>L</v>
      </c>
      <c r="S456" s="93"/>
      <c r="U456" s="375">
        <f t="shared" si="20"/>
        <v>9800</v>
      </c>
    </row>
    <row r="457" spans="1:21" ht="14.1" customHeight="1">
      <c r="A457" s="81">
        <v>457</v>
      </c>
      <c r="B457" s="52" t="s">
        <v>217</v>
      </c>
      <c r="C457" s="52" t="s">
        <v>573</v>
      </c>
      <c r="D457" s="52"/>
      <c r="E457" s="91"/>
      <c r="F457" s="91" t="s">
        <v>292</v>
      </c>
      <c r="G457" s="366" t="s">
        <v>346</v>
      </c>
      <c r="H457" s="98" t="s">
        <v>624</v>
      </c>
      <c r="I457" s="98" t="s">
        <v>293</v>
      </c>
      <c r="J457" s="98" t="s">
        <v>255</v>
      </c>
      <c r="K457" s="358">
        <v>50</v>
      </c>
      <c r="L457" s="370">
        <f t="shared" si="18"/>
        <v>200</v>
      </c>
      <c r="M457" s="435">
        <v>200</v>
      </c>
      <c r="N457" s="435"/>
      <c r="O457" s="371" t="e">
        <f t="shared" si="19"/>
        <v>#DIV/0!</v>
      </c>
      <c r="P457" s="371">
        <f>IF(N457&gt;0,N457*K457/#REF!,0)</f>
        <v>0</v>
      </c>
      <c r="Q457" s="372" t="e">
        <f>IF(M457="nio",0,IF(M457&gt;0,VLOOKUP(I457,'3-Productie normen'!A:K,VLOOKUP(M457,'3-Productie normen'!$B$28:$C$36,2,FALSE),FALSE)))/VLOOKUP(B457,'2-Kosten per locatie'!$A$11:$C$41,3,FALSE)</f>
        <v>#DIV/0!</v>
      </c>
      <c r="R457" s="93" t="str">
        <f>VLOOKUP(I457,'3-Productie normen'!A:O,14,FALSE)</f>
        <v>L</v>
      </c>
      <c r="S457" s="93"/>
      <c r="U457" s="375">
        <f t="shared" si="20"/>
        <v>10000</v>
      </c>
    </row>
    <row r="458" spans="1:21" ht="14.1" customHeight="1">
      <c r="A458" s="81">
        <v>458</v>
      </c>
      <c r="B458" s="52" t="s">
        <v>217</v>
      </c>
      <c r="C458" s="52" t="s">
        <v>573</v>
      </c>
      <c r="D458" s="52"/>
      <c r="E458" s="91"/>
      <c r="F458" s="91" t="s">
        <v>292</v>
      </c>
      <c r="G458" s="366" t="s">
        <v>348</v>
      </c>
      <c r="H458" s="98" t="s">
        <v>624</v>
      </c>
      <c r="I458" s="98" t="s">
        <v>293</v>
      </c>
      <c r="J458" s="98" t="s">
        <v>255</v>
      </c>
      <c r="K458" s="358">
        <v>50.2</v>
      </c>
      <c r="L458" s="370">
        <f t="shared" ref="L458:L521" si="21">SUM(M458:N458)</f>
        <v>200</v>
      </c>
      <c r="M458" s="435">
        <v>200</v>
      </c>
      <c r="N458" s="435"/>
      <c r="O458" s="371" t="e">
        <f t="shared" ref="O458:O521" si="22">IF(M458="nio",0,IF(M458&gt;0,M458*K458/Q458,0))</f>
        <v>#DIV/0!</v>
      </c>
      <c r="P458" s="371">
        <f>IF(N458&gt;0,N458*K458/#REF!,0)</f>
        <v>0</v>
      </c>
      <c r="Q458" s="372" t="e">
        <f>IF(M458="nio",0,IF(M458&gt;0,VLOOKUP(I458,'3-Productie normen'!A:K,VLOOKUP(M458,'3-Productie normen'!$B$28:$C$36,2,FALSE),FALSE)))/VLOOKUP(B458,'2-Kosten per locatie'!$A$11:$C$41,3,FALSE)</f>
        <v>#DIV/0!</v>
      </c>
      <c r="R458" s="93" t="str">
        <f>VLOOKUP(I458,'3-Productie normen'!A:O,14,FALSE)</f>
        <v>L</v>
      </c>
      <c r="S458" s="93"/>
      <c r="U458" s="375">
        <f t="shared" ref="U458:U521" si="23">L458*K458</f>
        <v>10040</v>
      </c>
    </row>
    <row r="459" spans="1:21" ht="14.1" customHeight="1">
      <c r="A459" s="81">
        <v>459</v>
      </c>
      <c r="B459" s="52" t="s">
        <v>217</v>
      </c>
      <c r="C459" s="52" t="s">
        <v>573</v>
      </c>
      <c r="D459" s="52"/>
      <c r="E459" s="91"/>
      <c r="F459" s="91" t="s">
        <v>292</v>
      </c>
      <c r="G459" s="366" t="s">
        <v>349</v>
      </c>
      <c r="H459" s="98" t="s">
        <v>419</v>
      </c>
      <c r="I459" s="98" t="s">
        <v>239</v>
      </c>
      <c r="J459" s="98" t="s">
        <v>420</v>
      </c>
      <c r="K459" s="358">
        <v>252</v>
      </c>
      <c r="L459" s="370">
        <f t="shared" si="21"/>
        <v>200</v>
      </c>
      <c r="M459" s="435">
        <v>200</v>
      </c>
      <c r="N459" s="435"/>
      <c r="O459" s="371" t="e">
        <f t="shared" si="22"/>
        <v>#DIV/0!</v>
      </c>
      <c r="P459" s="371">
        <f>IF(N459&gt;0,N459*K459/#REF!,0)</f>
        <v>0</v>
      </c>
      <c r="Q459" s="372" t="e">
        <f>IF(M459="nio",0,IF(M459&gt;0,VLOOKUP(I459,'3-Productie normen'!A:K,VLOOKUP(M459,'3-Productie normen'!$B$28:$C$36,2,FALSE),FALSE)))/VLOOKUP(B459,'2-Kosten per locatie'!$A$11:$C$41,3,FALSE)</f>
        <v>#DIV/0!</v>
      </c>
      <c r="R459" s="93" t="str">
        <f>VLOOKUP(I459,'3-Productie normen'!A:O,14,FALSE)</f>
        <v>V</v>
      </c>
      <c r="S459" s="93"/>
      <c r="U459" s="375">
        <f t="shared" si="23"/>
        <v>50400</v>
      </c>
    </row>
    <row r="460" spans="1:21" ht="14.1" customHeight="1">
      <c r="A460" s="81">
        <v>460</v>
      </c>
      <c r="B460" s="52" t="s">
        <v>217</v>
      </c>
      <c r="C460" s="52" t="s">
        <v>573</v>
      </c>
      <c r="D460" s="52"/>
      <c r="E460" s="91"/>
      <c r="F460" s="91" t="s">
        <v>292</v>
      </c>
      <c r="G460" s="366" t="s">
        <v>351</v>
      </c>
      <c r="H460" s="98" t="s">
        <v>605</v>
      </c>
      <c r="I460" s="98" t="s">
        <v>239</v>
      </c>
      <c r="J460" s="98" t="s">
        <v>420</v>
      </c>
      <c r="K460" s="358">
        <v>40</v>
      </c>
      <c r="L460" s="370">
        <f t="shared" si="21"/>
        <v>200</v>
      </c>
      <c r="M460" s="435">
        <v>200</v>
      </c>
      <c r="N460" s="435"/>
      <c r="O460" s="371" t="e">
        <f t="shared" si="22"/>
        <v>#DIV/0!</v>
      </c>
      <c r="P460" s="371">
        <f>IF(N460&gt;0,N460*K460/#REF!,0)</f>
        <v>0</v>
      </c>
      <c r="Q460" s="372" t="e">
        <f>IF(M460="nio",0,IF(M460&gt;0,VLOOKUP(I460,'3-Productie normen'!A:K,VLOOKUP(M460,'3-Productie normen'!$B$28:$C$36,2,FALSE),FALSE)))/VLOOKUP(B460,'2-Kosten per locatie'!$A$11:$C$41,3,FALSE)</f>
        <v>#DIV/0!</v>
      </c>
      <c r="R460" s="93" t="str">
        <f>VLOOKUP(I460,'3-Productie normen'!A:O,14,FALSE)</f>
        <v>V</v>
      </c>
      <c r="S460" s="93"/>
      <c r="U460" s="375">
        <f t="shared" si="23"/>
        <v>8000</v>
      </c>
    </row>
    <row r="461" spans="1:21" ht="14.1" customHeight="1">
      <c r="A461" s="81">
        <v>461</v>
      </c>
      <c r="B461" s="52" t="s">
        <v>217</v>
      </c>
      <c r="C461" s="52" t="s">
        <v>573</v>
      </c>
      <c r="D461" s="52"/>
      <c r="E461" s="91"/>
      <c r="F461" s="91" t="s">
        <v>292</v>
      </c>
      <c r="G461" s="366" t="s">
        <v>353</v>
      </c>
      <c r="H461" s="98" t="s">
        <v>624</v>
      </c>
      <c r="I461" s="52" t="s">
        <v>247</v>
      </c>
      <c r="J461" s="98" t="s">
        <v>255</v>
      </c>
      <c r="K461" s="358">
        <v>50</v>
      </c>
      <c r="L461" s="370">
        <f t="shared" si="21"/>
        <v>0</v>
      </c>
      <c r="M461" s="435" t="s">
        <v>258</v>
      </c>
      <c r="N461" s="435"/>
      <c r="O461" s="371">
        <f t="shared" si="22"/>
        <v>0</v>
      </c>
      <c r="P461" s="371">
        <f>IF(N461&gt;0,N461*K461/#REF!,0)</f>
        <v>0</v>
      </c>
      <c r="Q461" s="372" t="e">
        <f>IF(M461="nio",0,IF(M461&gt;0,VLOOKUP(I461,'3-Productie normen'!A:K,VLOOKUP(M461,'3-Productie normen'!$B$28:$C$36,2,FALSE),FALSE)))/VLOOKUP(B461,'2-Kosten per locatie'!$A$11:$C$41,3,FALSE)</f>
        <v>#DIV/0!</v>
      </c>
      <c r="R461" s="93" t="str">
        <f>VLOOKUP(I461,'3-Productie normen'!A:O,14,FALSE)</f>
        <v>nvt</v>
      </c>
      <c r="S461" s="93"/>
      <c r="U461" s="375">
        <f t="shared" si="23"/>
        <v>0</v>
      </c>
    </row>
    <row r="462" spans="1:21" ht="14.1" customHeight="1">
      <c r="A462" s="81">
        <v>462</v>
      </c>
      <c r="B462" s="52" t="s">
        <v>217</v>
      </c>
      <c r="C462" s="52" t="s">
        <v>573</v>
      </c>
      <c r="D462" s="52"/>
      <c r="E462" s="91"/>
      <c r="F462" s="91" t="s">
        <v>292</v>
      </c>
      <c r="G462" s="366" t="s">
        <v>625</v>
      </c>
      <c r="H462" s="98" t="s">
        <v>626</v>
      </c>
      <c r="I462" s="98" t="s">
        <v>244</v>
      </c>
      <c r="J462" s="98" t="s">
        <v>425</v>
      </c>
      <c r="K462" s="358">
        <v>9</v>
      </c>
      <c r="L462" s="370">
        <f t="shared" si="21"/>
        <v>200</v>
      </c>
      <c r="M462" s="435">
        <v>200</v>
      </c>
      <c r="N462" s="435">
        <v>0</v>
      </c>
      <c r="O462" s="371" t="e">
        <f t="shared" si="22"/>
        <v>#DIV/0!</v>
      </c>
      <c r="P462" s="371">
        <f>IF(N462&gt;0,N462*K462/#REF!,0)</f>
        <v>0</v>
      </c>
      <c r="Q462" s="372" t="e">
        <f>IF(M462="nio",0,IF(M462&gt;0,VLOOKUP(I462,'3-Productie normen'!A:K,VLOOKUP(M462,'3-Productie normen'!$B$28:$C$36,2,FALSE),FALSE)))/VLOOKUP(B462,'2-Kosten per locatie'!$A$11:$C$41,3,FALSE)</f>
        <v>#DIV/0!</v>
      </c>
      <c r="R462" s="93" t="str">
        <f>VLOOKUP(I462,'3-Productie normen'!A:O,14,FALSE)</f>
        <v>S</v>
      </c>
      <c r="S462" s="93"/>
      <c r="U462" s="375">
        <f t="shared" si="23"/>
        <v>1800</v>
      </c>
    </row>
    <row r="463" spans="1:21" ht="14.1" customHeight="1">
      <c r="A463" s="81">
        <v>463</v>
      </c>
      <c r="B463" s="52" t="s">
        <v>217</v>
      </c>
      <c r="C463" s="52" t="s">
        <v>573</v>
      </c>
      <c r="D463" s="52"/>
      <c r="E463" s="91"/>
      <c r="F463" s="91" t="s">
        <v>292</v>
      </c>
      <c r="G463" s="366" t="s">
        <v>627</v>
      </c>
      <c r="H463" s="98" t="s">
        <v>325</v>
      </c>
      <c r="I463" s="98" t="s">
        <v>244</v>
      </c>
      <c r="J463" s="98" t="s">
        <v>425</v>
      </c>
      <c r="K463" s="358">
        <v>4</v>
      </c>
      <c r="L463" s="370">
        <f t="shared" si="21"/>
        <v>200</v>
      </c>
      <c r="M463" s="435">
        <v>200</v>
      </c>
      <c r="N463" s="435">
        <v>0</v>
      </c>
      <c r="O463" s="371" t="e">
        <f t="shared" si="22"/>
        <v>#DIV/0!</v>
      </c>
      <c r="P463" s="371">
        <f>IF(N463&gt;0,N463*K463/#REF!,0)</f>
        <v>0</v>
      </c>
      <c r="Q463" s="372" t="e">
        <f>IF(M463="nio",0,IF(M463&gt;0,VLOOKUP(I463,'3-Productie normen'!A:K,VLOOKUP(M463,'3-Productie normen'!$B$28:$C$36,2,FALSE),FALSE)))/VLOOKUP(B463,'2-Kosten per locatie'!$A$11:$C$41,3,FALSE)</f>
        <v>#DIV/0!</v>
      </c>
      <c r="R463" s="93" t="str">
        <f>VLOOKUP(I463,'3-Productie normen'!A:O,14,FALSE)</f>
        <v>S</v>
      </c>
      <c r="S463" s="93"/>
      <c r="U463" s="375">
        <f t="shared" si="23"/>
        <v>800</v>
      </c>
    </row>
    <row r="464" spans="1:21" ht="14.1" customHeight="1">
      <c r="A464" s="81">
        <v>464</v>
      </c>
      <c r="B464" s="52" t="s">
        <v>217</v>
      </c>
      <c r="C464" s="52" t="s">
        <v>573</v>
      </c>
      <c r="D464" s="52"/>
      <c r="E464" s="91"/>
      <c r="F464" s="91" t="s">
        <v>292</v>
      </c>
      <c r="G464" s="366" t="s">
        <v>628</v>
      </c>
      <c r="H464" s="98" t="s">
        <v>629</v>
      </c>
      <c r="I464" s="98" t="s">
        <v>237</v>
      </c>
      <c r="J464" s="98" t="s">
        <v>425</v>
      </c>
      <c r="K464" s="358">
        <v>8</v>
      </c>
      <c r="L464" s="370">
        <f t="shared" si="21"/>
        <v>80</v>
      </c>
      <c r="M464" s="435">
        <v>80</v>
      </c>
      <c r="N464" s="435"/>
      <c r="O464" s="371" t="e">
        <f t="shared" si="22"/>
        <v>#DIV/0!</v>
      </c>
      <c r="P464" s="371">
        <f>IF(N464&gt;0,N464*K464/#REF!,0)</f>
        <v>0</v>
      </c>
      <c r="Q464" s="372" t="e">
        <f>IF(M464="nio",0,IF(M464&gt;0,VLOOKUP(I464,'3-Productie normen'!A:K,VLOOKUP(M464,'3-Productie normen'!$B$28:$C$36,2,FALSE),FALSE)))/VLOOKUP(B464,'2-Kosten per locatie'!$A$11:$C$41,3,FALSE)</f>
        <v>#DIV/0!</v>
      </c>
      <c r="R464" s="93" t="str">
        <f>VLOOKUP(I464,'3-Productie normen'!A:O,14,FALSE)</f>
        <v>B</v>
      </c>
      <c r="S464" s="93"/>
      <c r="U464" s="375">
        <f t="shared" si="23"/>
        <v>640</v>
      </c>
    </row>
    <row r="465" spans="1:21" ht="14.1" customHeight="1">
      <c r="A465" s="81">
        <v>465</v>
      </c>
      <c r="B465" s="52" t="s">
        <v>217</v>
      </c>
      <c r="C465" s="52" t="s">
        <v>573</v>
      </c>
      <c r="D465" s="52"/>
      <c r="E465" s="91"/>
      <c r="F465" s="91" t="s">
        <v>292</v>
      </c>
      <c r="G465" s="366" t="s">
        <v>630</v>
      </c>
      <c r="H465" s="98" t="s">
        <v>631</v>
      </c>
      <c r="I465" s="92" t="s">
        <v>88</v>
      </c>
      <c r="J465" s="98" t="s">
        <v>255</v>
      </c>
      <c r="K465" s="358">
        <v>13.5</v>
      </c>
      <c r="L465" s="370">
        <f t="shared" si="21"/>
        <v>200</v>
      </c>
      <c r="M465" s="435">
        <v>200</v>
      </c>
      <c r="N465" s="435"/>
      <c r="O465" s="371" t="e">
        <f t="shared" si="22"/>
        <v>#DIV/0!</v>
      </c>
      <c r="P465" s="371">
        <f>IF(N465&gt;0,N465*K465/#REF!,0)</f>
        <v>0</v>
      </c>
      <c r="Q465" s="372" t="e">
        <f>IF(M465="nio",0,IF(M465&gt;0,VLOOKUP(I465,'3-Productie normen'!A:K,VLOOKUP(M465,'3-Productie normen'!$B$28:$C$36,2,FALSE),FALSE)))/VLOOKUP(B465,'2-Kosten per locatie'!$A$11:$C$41,3,FALSE)</f>
        <v>#DIV/0!</v>
      </c>
      <c r="R465" s="93" t="str">
        <f>VLOOKUP(I465,'3-Productie normen'!A:O,14,FALSE)</f>
        <v>V</v>
      </c>
      <c r="S465" s="93"/>
      <c r="U465" s="375">
        <f t="shared" si="23"/>
        <v>2700</v>
      </c>
    </row>
    <row r="466" spans="1:21" ht="14.1" customHeight="1">
      <c r="A466" s="81">
        <v>466</v>
      </c>
      <c r="B466" s="52" t="s">
        <v>217</v>
      </c>
      <c r="C466" s="52" t="s">
        <v>573</v>
      </c>
      <c r="D466" s="52"/>
      <c r="E466" s="91"/>
      <c r="F466" s="91" t="s">
        <v>292</v>
      </c>
      <c r="G466" s="366" t="s">
        <v>632</v>
      </c>
      <c r="H466" s="98" t="s">
        <v>633</v>
      </c>
      <c r="I466" s="98" t="s">
        <v>244</v>
      </c>
      <c r="J466" s="98" t="s">
        <v>425</v>
      </c>
      <c r="K466" s="358">
        <v>2</v>
      </c>
      <c r="L466" s="370">
        <f t="shared" si="21"/>
        <v>200</v>
      </c>
      <c r="M466" s="435">
        <v>200</v>
      </c>
      <c r="N466" s="435">
        <v>0</v>
      </c>
      <c r="O466" s="371" t="e">
        <f t="shared" si="22"/>
        <v>#DIV/0!</v>
      </c>
      <c r="P466" s="371">
        <f>IF(N466&gt;0,N466*K466/#REF!,0)</f>
        <v>0</v>
      </c>
      <c r="Q466" s="372" t="e">
        <f>IF(M466="nio",0,IF(M466&gt;0,VLOOKUP(I466,'3-Productie normen'!A:K,VLOOKUP(M466,'3-Productie normen'!$B$28:$C$36,2,FALSE),FALSE)))/VLOOKUP(B466,'2-Kosten per locatie'!$A$11:$C$41,3,FALSE)</f>
        <v>#DIV/0!</v>
      </c>
      <c r="R466" s="93" t="str">
        <f>VLOOKUP(I466,'3-Productie normen'!A:O,14,FALSE)</f>
        <v>S</v>
      </c>
      <c r="S466" s="93"/>
      <c r="U466" s="375">
        <f t="shared" si="23"/>
        <v>400</v>
      </c>
    </row>
    <row r="467" spans="1:21" ht="14.1" customHeight="1">
      <c r="A467" s="81">
        <v>467</v>
      </c>
      <c r="B467" s="52" t="s">
        <v>217</v>
      </c>
      <c r="C467" s="52" t="s">
        <v>573</v>
      </c>
      <c r="D467" s="52"/>
      <c r="E467" s="91"/>
      <c r="F467" s="91" t="s">
        <v>292</v>
      </c>
      <c r="G467" s="366" t="s">
        <v>634</v>
      </c>
      <c r="H467" s="98" t="s">
        <v>569</v>
      </c>
      <c r="I467" s="98" t="s">
        <v>244</v>
      </c>
      <c r="J467" s="98" t="s">
        <v>425</v>
      </c>
      <c r="K467" s="358">
        <v>25</v>
      </c>
      <c r="L467" s="370">
        <f t="shared" si="21"/>
        <v>200</v>
      </c>
      <c r="M467" s="435">
        <v>200</v>
      </c>
      <c r="N467" s="435">
        <v>0</v>
      </c>
      <c r="O467" s="371" t="e">
        <f t="shared" si="22"/>
        <v>#DIV/0!</v>
      </c>
      <c r="P467" s="371">
        <f>IF(N467&gt;0,N467*K467/#REF!,0)</f>
        <v>0</v>
      </c>
      <c r="Q467" s="372" t="e">
        <f>IF(M467="nio",0,IF(M467&gt;0,VLOOKUP(I467,'3-Productie normen'!A:K,VLOOKUP(M467,'3-Productie normen'!$B$28:$C$36,2,FALSE),FALSE)))/VLOOKUP(B467,'2-Kosten per locatie'!$A$11:$C$41,3,FALSE)</f>
        <v>#DIV/0!</v>
      </c>
      <c r="R467" s="93" t="str">
        <f>VLOOKUP(I467,'3-Productie normen'!A:O,14,FALSE)</f>
        <v>S</v>
      </c>
      <c r="S467" s="93"/>
      <c r="U467" s="375">
        <f t="shared" si="23"/>
        <v>5000</v>
      </c>
    </row>
    <row r="468" spans="1:21" ht="14.1" customHeight="1">
      <c r="A468" s="81">
        <v>468</v>
      </c>
      <c r="B468" s="52" t="s">
        <v>217</v>
      </c>
      <c r="C468" s="52" t="s">
        <v>573</v>
      </c>
      <c r="D468" s="52"/>
      <c r="E468" s="91"/>
      <c r="F468" s="91" t="s">
        <v>292</v>
      </c>
      <c r="G468" s="366" t="s">
        <v>635</v>
      </c>
      <c r="H468" s="98" t="s">
        <v>569</v>
      </c>
      <c r="I468" s="98" t="s">
        <v>244</v>
      </c>
      <c r="J468" s="98" t="s">
        <v>425</v>
      </c>
      <c r="K468" s="358">
        <v>28</v>
      </c>
      <c r="L468" s="370">
        <f t="shared" si="21"/>
        <v>200</v>
      </c>
      <c r="M468" s="435">
        <v>200</v>
      </c>
      <c r="N468" s="435">
        <v>0</v>
      </c>
      <c r="O468" s="371" t="e">
        <f t="shared" si="22"/>
        <v>#DIV/0!</v>
      </c>
      <c r="P468" s="371">
        <f>IF(N468&gt;0,N468*K468/#REF!,0)</f>
        <v>0</v>
      </c>
      <c r="Q468" s="372" t="e">
        <f>IF(M468="nio",0,IF(M468&gt;0,VLOOKUP(I468,'3-Productie normen'!A:K,VLOOKUP(M468,'3-Productie normen'!$B$28:$C$36,2,FALSE),FALSE)))/VLOOKUP(B468,'2-Kosten per locatie'!$A$11:$C$41,3,FALSE)</f>
        <v>#DIV/0!</v>
      </c>
      <c r="R468" s="93" t="str">
        <f>VLOOKUP(I468,'3-Productie normen'!A:O,14,FALSE)</f>
        <v>S</v>
      </c>
      <c r="S468" s="93"/>
      <c r="U468" s="375">
        <f t="shared" si="23"/>
        <v>5600</v>
      </c>
    </row>
    <row r="469" spans="1:21" ht="14.1" customHeight="1">
      <c r="A469" s="81">
        <v>469</v>
      </c>
      <c r="B469" s="52" t="s">
        <v>217</v>
      </c>
      <c r="C469" s="52" t="s">
        <v>573</v>
      </c>
      <c r="D469" s="52"/>
      <c r="E469" s="91"/>
      <c r="F469" s="91" t="s">
        <v>292</v>
      </c>
      <c r="G469" s="366" t="s">
        <v>636</v>
      </c>
      <c r="H469" s="98" t="s">
        <v>637</v>
      </c>
      <c r="I469" s="98" t="s">
        <v>244</v>
      </c>
      <c r="J469" s="98" t="s">
        <v>425</v>
      </c>
      <c r="K469" s="358">
        <v>4</v>
      </c>
      <c r="L469" s="370">
        <f t="shared" si="21"/>
        <v>200</v>
      </c>
      <c r="M469" s="435">
        <v>200</v>
      </c>
      <c r="N469" s="435">
        <v>0</v>
      </c>
      <c r="O469" s="371" t="e">
        <f t="shared" si="22"/>
        <v>#DIV/0!</v>
      </c>
      <c r="P469" s="371">
        <f>IF(N469&gt;0,N469*K469/#REF!,0)</f>
        <v>0</v>
      </c>
      <c r="Q469" s="372" t="e">
        <f>IF(M469="nio",0,IF(M469&gt;0,VLOOKUP(I469,'3-Productie normen'!A:K,VLOOKUP(M469,'3-Productie normen'!$B$28:$C$36,2,FALSE),FALSE)))/VLOOKUP(B469,'2-Kosten per locatie'!$A$11:$C$41,3,FALSE)</f>
        <v>#DIV/0!</v>
      </c>
      <c r="R469" s="93" t="str">
        <f>VLOOKUP(I469,'3-Productie normen'!A:O,14,FALSE)</f>
        <v>S</v>
      </c>
      <c r="S469" s="93"/>
      <c r="U469" s="375">
        <f t="shared" si="23"/>
        <v>800</v>
      </c>
    </row>
    <row r="470" spans="1:21" ht="14.1" customHeight="1">
      <c r="A470" s="81">
        <v>470</v>
      </c>
      <c r="B470" s="52" t="s">
        <v>217</v>
      </c>
      <c r="C470" s="52" t="s">
        <v>573</v>
      </c>
      <c r="D470" s="52"/>
      <c r="E470" s="91"/>
      <c r="F470" s="91" t="s">
        <v>292</v>
      </c>
      <c r="G470" s="366" t="s">
        <v>638</v>
      </c>
      <c r="H470" s="98" t="s">
        <v>552</v>
      </c>
      <c r="I470" s="98" t="s">
        <v>244</v>
      </c>
      <c r="J470" s="98" t="s">
        <v>425</v>
      </c>
      <c r="K470" s="358">
        <v>7</v>
      </c>
      <c r="L470" s="370">
        <f t="shared" si="21"/>
        <v>200</v>
      </c>
      <c r="M470" s="435">
        <v>200</v>
      </c>
      <c r="N470" s="435">
        <v>0</v>
      </c>
      <c r="O470" s="371" t="e">
        <f t="shared" si="22"/>
        <v>#DIV/0!</v>
      </c>
      <c r="P470" s="371">
        <f>IF(N470&gt;0,N470*K470/#REF!,0)</f>
        <v>0</v>
      </c>
      <c r="Q470" s="372" t="e">
        <f>IF(M470="nio",0,IF(M470&gt;0,VLOOKUP(I470,'3-Productie normen'!A:K,VLOOKUP(M470,'3-Productie normen'!$B$28:$C$36,2,FALSE),FALSE)))/VLOOKUP(B470,'2-Kosten per locatie'!$A$11:$C$41,3,FALSE)</f>
        <v>#DIV/0!</v>
      </c>
      <c r="R470" s="93" t="str">
        <f>VLOOKUP(I470,'3-Productie normen'!A:O,14,FALSE)</f>
        <v>S</v>
      </c>
      <c r="S470" s="93"/>
      <c r="U470" s="375">
        <f t="shared" si="23"/>
        <v>1400</v>
      </c>
    </row>
    <row r="471" spans="1:21" ht="14.1" customHeight="1">
      <c r="A471" s="81">
        <v>471</v>
      </c>
      <c r="B471" s="52" t="s">
        <v>217</v>
      </c>
      <c r="C471" s="52" t="s">
        <v>573</v>
      </c>
      <c r="D471" s="52"/>
      <c r="E471" s="91"/>
      <c r="F471" s="91" t="s">
        <v>292</v>
      </c>
      <c r="G471" s="366" t="s">
        <v>639</v>
      </c>
      <c r="H471" s="98" t="s">
        <v>552</v>
      </c>
      <c r="I471" s="98" t="s">
        <v>244</v>
      </c>
      <c r="J471" s="98" t="s">
        <v>425</v>
      </c>
      <c r="K471" s="358">
        <v>7</v>
      </c>
      <c r="L471" s="370">
        <f t="shared" si="21"/>
        <v>200</v>
      </c>
      <c r="M471" s="435">
        <v>200</v>
      </c>
      <c r="N471" s="435">
        <v>0</v>
      </c>
      <c r="O471" s="371" t="e">
        <f t="shared" si="22"/>
        <v>#DIV/0!</v>
      </c>
      <c r="P471" s="371">
        <f>IF(N471&gt;0,N471*K471/#REF!,0)</f>
        <v>0</v>
      </c>
      <c r="Q471" s="372" t="e">
        <f>IF(M471="nio",0,IF(M471&gt;0,VLOOKUP(I471,'3-Productie normen'!A:K,VLOOKUP(M471,'3-Productie normen'!$B$28:$C$36,2,FALSE),FALSE)))/VLOOKUP(B471,'2-Kosten per locatie'!$A$11:$C$41,3,FALSE)</f>
        <v>#DIV/0!</v>
      </c>
      <c r="R471" s="93" t="str">
        <f>VLOOKUP(I471,'3-Productie normen'!A:O,14,FALSE)</f>
        <v>S</v>
      </c>
      <c r="S471" s="93"/>
      <c r="U471" s="375">
        <f t="shared" si="23"/>
        <v>1400</v>
      </c>
    </row>
    <row r="472" spans="1:21" ht="14.1" customHeight="1">
      <c r="A472" s="81">
        <v>472</v>
      </c>
      <c r="B472" s="52" t="s">
        <v>217</v>
      </c>
      <c r="C472" s="52" t="s">
        <v>573</v>
      </c>
      <c r="D472" s="52"/>
      <c r="E472" s="91"/>
      <c r="F472" s="91" t="s">
        <v>292</v>
      </c>
      <c r="G472" s="366" t="s">
        <v>640</v>
      </c>
      <c r="H472" s="98" t="s">
        <v>626</v>
      </c>
      <c r="I472" s="98" t="s">
        <v>244</v>
      </c>
      <c r="J472" s="98" t="s">
        <v>425</v>
      </c>
      <c r="K472" s="358">
        <v>9</v>
      </c>
      <c r="L472" s="370">
        <f t="shared" si="21"/>
        <v>200</v>
      </c>
      <c r="M472" s="435">
        <v>200</v>
      </c>
      <c r="N472" s="435">
        <v>0</v>
      </c>
      <c r="O472" s="371" t="e">
        <f t="shared" si="22"/>
        <v>#DIV/0!</v>
      </c>
      <c r="P472" s="371">
        <f>IF(N472&gt;0,N472*K472/#REF!,0)</f>
        <v>0</v>
      </c>
      <c r="Q472" s="372" t="e">
        <f>IF(M472="nio",0,IF(M472&gt;0,VLOOKUP(I472,'3-Productie normen'!A:K,VLOOKUP(M472,'3-Productie normen'!$B$28:$C$36,2,FALSE),FALSE)))/VLOOKUP(B472,'2-Kosten per locatie'!$A$11:$C$41,3,FALSE)</f>
        <v>#DIV/0!</v>
      </c>
      <c r="R472" s="93" t="str">
        <f>VLOOKUP(I472,'3-Productie normen'!A:O,14,FALSE)</f>
        <v>S</v>
      </c>
      <c r="S472" s="93"/>
      <c r="U472" s="375">
        <f t="shared" si="23"/>
        <v>1800</v>
      </c>
    </row>
    <row r="473" spans="1:21" ht="14.1" customHeight="1">
      <c r="A473" s="81">
        <v>473</v>
      </c>
      <c r="B473" s="52" t="s">
        <v>217</v>
      </c>
      <c r="C473" s="52" t="s">
        <v>573</v>
      </c>
      <c r="D473" s="52"/>
      <c r="E473" s="91"/>
      <c r="F473" s="91" t="s">
        <v>292</v>
      </c>
      <c r="G473" s="366" t="s">
        <v>641</v>
      </c>
      <c r="H473" s="98" t="s">
        <v>552</v>
      </c>
      <c r="I473" s="98" t="s">
        <v>244</v>
      </c>
      <c r="J473" s="98" t="s">
        <v>425</v>
      </c>
      <c r="K473" s="358">
        <v>7</v>
      </c>
      <c r="L473" s="370">
        <f t="shared" si="21"/>
        <v>200</v>
      </c>
      <c r="M473" s="435">
        <v>200</v>
      </c>
      <c r="N473" s="435">
        <v>0</v>
      </c>
      <c r="O473" s="371" t="e">
        <f t="shared" si="22"/>
        <v>#DIV/0!</v>
      </c>
      <c r="P473" s="371">
        <f>IF(N473&gt;0,N473*K473/#REF!,0)</f>
        <v>0</v>
      </c>
      <c r="Q473" s="372" t="e">
        <f>IF(M473="nio",0,IF(M473&gt;0,VLOOKUP(I473,'3-Productie normen'!A:K,VLOOKUP(M473,'3-Productie normen'!$B$28:$C$36,2,FALSE),FALSE)))/VLOOKUP(B473,'2-Kosten per locatie'!$A$11:$C$41,3,FALSE)</f>
        <v>#DIV/0!</v>
      </c>
      <c r="R473" s="93" t="str">
        <f>VLOOKUP(I473,'3-Productie normen'!A:O,14,FALSE)</f>
        <v>S</v>
      </c>
      <c r="S473" s="93"/>
      <c r="U473" s="375">
        <f t="shared" si="23"/>
        <v>1400</v>
      </c>
    </row>
    <row r="474" spans="1:21" ht="14.1" customHeight="1">
      <c r="A474" s="81">
        <v>474</v>
      </c>
      <c r="B474" s="52" t="s">
        <v>217</v>
      </c>
      <c r="C474" s="52" t="s">
        <v>573</v>
      </c>
      <c r="D474" s="52"/>
      <c r="E474" s="91"/>
      <c r="F474" s="91" t="s">
        <v>292</v>
      </c>
      <c r="G474" s="366" t="s">
        <v>642</v>
      </c>
      <c r="H474" s="98" t="s">
        <v>552</v>
      </c>
      <c r="I474" s="98" t="s">
        <v>244</v>
      </c>
      <c r="J474" s="98" t="s">
        <v>425</v>
      </c>
      <c r="K474" s="358">
        <v>7</v>
      </c>
      <c r="L474" s="370">
        <f t="shared" si="21"/>
        <v>200</v>
      </c>
      <c r="M474" s="435">
        <v>200</v>
      </c>
      <c r="N474" s="435">
        <v>0</v>
      </c>
      <c r="O474" s="371" t="e">
        <f t="shared" si="22"/>
        <v>#DIV/0!</v>
      </c>
      <c r="P474" s="371">
        <f>IF(N474&gt;0,N474*K474/#REF!,0)</f>
        <v>0</v>
      </c>
      <c r="Q474" s="372" t="e">
        <f>IF(M474="nio",0,IF(M474&gt;0,VLOOKUP(I474,'3-Productie normen'!A:K,VLOOKUP(M474,'3-Productie normen'!$B$28:$C$36,2,FALSE),FALSE)))/VLOOKUP(B474,'2-Kosten per locatie'!$A$11:$C$41,3,FALSE)</f>
        <v>#DIV/0!</v>
      </c>
      <c r="R474" s="93" t="str">
        <f>VLOOKUP(I474,'3-Productie normen'!A:O,14,FALSE)</f>
        <v>S</v>
      </c>
      <c r="S474" s="93"/>
      <c r="U474" s="375">
        <f t="shared" si="23"/>
        <v>1400</v>
      </c>
    </row>
    <row r="475" spans="1:21" ht="14.1" customHeight="1">
      <c r="A475" s="81">
        <v>475</v>
      </c>
      <c r="B475" s="52" t="s">
        <v>217</v>
      </c>
      <c r="C475" s="52" t="s">
        <v>573</v>
      </c>
      <c r="D475" s="52"/>
      <c r="E475" s="91"/>
      <c r="F475" s="91" t="s">
        <v>292</v>
      </c>
      <c r="G475" s="366" t="s">
        <v>643</v>
      </c>
      <c r="H475" s="98" t="s">
        <v>552</v>
      </c>
      <c r="I475" s="98" t="s">
        <v>244</v>
      </c>
      <c r="J475" s="98" t="s">
        <v>425</v>
      </c>
      <c r="K475" s="358">
        <v>7</v>
      </c>
      <c r="L475" s="370">
        <f t="shared" si="21"/>
        <v>200</v>
      </c>
      <c r="M475" s="435">
        <v>200</v>
      </c>
      <c r="N475" s="435">
        <v>0</v>
      </c>
      <c r="O475" s="371" t="e">
        <f t="shared" si="22"/>
        <v>#DIV/0!</v>
      </c>
      <c r="P475" s="371">
        <f>IF(N475&gt;0,N475*K475/#REF!,0)</f>
        <v>0</v>
      </c>
      <c r="Q475" s="372" t="e">
        <f>IF(M475="nio",0,IF(M475&gt;0,VLOOKUP(I475,'3-Productie normen'!A:K,VLOOKUP(M475,'3-Productie normen'!$B$28:$C$36,2,FALSE),FALSE)))/VLOOKUP(B475,'2-Kosten per locatie'!$A$11:$C$41,3,FALSE)</f>
        <v>#DIV/0!</v>
      </c>
      <c r="R475" s="93" t="str">
        <f>VLOOKUP(I475,'3-Productie normen'!A:O,14,FALSE)</f>
        <v>S</v>
      </c>
      <c r="S475" s="93"/>
      <c r="U475" s="375">
        <f t="shared" si="23"/>
        <v>1400</v>
      </c>
    </row>
    <row r="476" spans="1:21" ht="14.1" customHeight="1">
      <c r="A476" s="81">
        <v>476</v>
      </c>
      <c r="B476" s="52" t="s">
        <v>217</v>
      </c>
      <c r="C476" s="52" t="s">
        <v>573</v>
      </c>
      <c r="D476" s="52"/>
      <c r="E476" s="91"/>
      <c r="F476" s="91" t="s">
        <v>292</v>
      </c>
      <c r="G476" s="366" t="s">
        <v>644</v>
      </c>
      <c r="H476" s="98" t="s">
        <v>645</v>
      </c>
      <c r="I476" s="52" t="s">
        <v>247</v>
      </c>
      <c r="J476" s="98" t="s">
        <v>255</v>
      </c>
      <c r="K476" s="358">
        <v>6</v>
      </c>
      <c r="L476" s="370">
        <f t="shared" si="21"/>
        <v>0</v>
      </c>
      <c r="M476" s="435" t="s">
        <v>258</v>
      </c>
      <c r="N476" s="435"/>
      <c r="O476" s="371">
        <f t="shared" si="22"/>
        <v>0</v>
      </c>
      <c r="P476" s="371">
        <f>IF(N476&gt;0,N476*K476/#REF!,0)</f>
        <v>0</v>
      </c>
      <c r="Q476" s="372" t="e">
        <f>IF(M476="nio",0,IF(M476&gt;0,VLOOKUP(I476,'3-Productie normen'!A:K,VLOOKUP(M476,'3-Productie normen'!$B$28:$C$36,2,FALSE),FALSE)))/VLOOKUP(B476,'2-Kosten per locatie'!$A$11:$C$41,3,FALSE)</f>
        <v>#DIV/0!</v>
      </c>
      <c r="R476" s="93" t="str">
        <f>VLOOKUP(I476,'3-Productie normen'!A:O,14,FALSE)</f>
        <v>nvt</v>
      </c>
      <c r="S476" s="93"/>
      <c r="U476" s="375">
        <f t="shared" si="23"/>
        <v>0</v>
      </c>
    </row>
    <row r="477" spans="1:21" ht="14.1" customHeight="1">
      <c r="A477" s="81">
        <v>477</v>
      </c>
      <c r="B477" s="52" t="s">
        <v>217</v>
      </c>
      <c r="C477" s="52" t="s">
        <v>573</v>
      </c>
      <c r="D477" s="52"/>
      <c r="E477" s="91"/>
      <c r="F477" s="91" t="s">
        <v>292</v>
      </c>
      <c r="G477" s="366" t="s">
        <v>646</v>
      </c>
      <c r="H477" s="98" t="s">
        <v>404</v>
      </c>
      <c r="I477" s="52" t="s">
        <v>247</v>
      </c>
      <c r="J477" s="98" t="s">
        <v>255</v>
      </c>
      <c r="K477" s="358">
        <v>3</v>
      </c>
      <c r="L477" s="370">
        <f t="shared" si="21"/>
        <v>0</v>
      </c>
      <c r="M477" s="435" t="s">
        <v>258</v>
      </c>
      <c r="N477" s="435"/>
      <c r="O477" s="371">
        <f t="shared" si="22"/>
        <v>0</v>
      </c>
      <c r="P477" s="371">
        <f>IF(N477&gt;0,N477*K477/#REF!,0)</f>
        <v>0</v>
      </c>
      <c r="Q477" s="372" t="e">
        <f>IF(M477="nio",0,IF(M477&gt;0,VLOOKUP(I477,'3-Productie normen'!A:K,VLOOKUP(M477,'3-Productie normen'!$B$28:$C$36,2,FALSE),FALSE)))/VLOOKUP(B477,'2-Kosten per locatie'!$A$11:$C$41,3,FALSE)</f>
        <v>#DIV/0!</v>
      </c>
      <c r="R477" s="93" t="str">
        <f>VLOOKUP(I477,'3-Productie normen'!A:O,14,FALSE)</f>
        <v>nvt</v>
      </c>
      <c r="S477" s="93"/>
      <c r="U477" s="375">
        <f t="shared" si="23"/>
        <v>0</v>
      </c>
    </row>
    <row r="478" spans="1:21" ht="14.1" customHeight="1">
      <c r="A478" s="81">
        <v>478</v>
      </c>
      <c r="B478" s="52" t="s">
        <v>217</v>
      </c>
      <c r="C478" s="52" t="s">
        <v>573</v>
      </c>
      <c r="D478" s="52"/>
      <c r="E478" s="91"/>
      <c r="F478" s="91" t="s">
        <v>292</v>
      </c>
      <c r="G478" s="366" t="s">
        <v>647</v>
      </c>
      <c r="H478" s="98" t="s">
        <v>648</v>
      </c>
      <c r="I478" s="98" t="s">
        <v>246</v>
      </c>
      <c r="J478" s="98" t="s">
        <v>255</v>
      </c>
      <c r="K478" s="358">
        <v>7</v>
      </c>
      <c r="L478" s="370">
        <f t="shared" si="21"/>
        <v>200</v>
      </c>
      <c r="M478" s="435">
        <v>200</v>
      </c>
      <c r="N478" s="435"/>
      <c r="O478" s="371" t="e">
        <f t="shared" si="22"/>
        <v>#DIV/0!</v>
      </c>
      <c r="P478" s="371">
        <f>IF(N478&gt;0,N478*K478/#REF!,0)</f>
        <v>0</v>
      </c>
      <c r="Q478" s="372" t="e">
        <f>IF(M478="nio",0,IF(M478&gt;0,VLOOKUP(I478,'3-Productie normen'!A:K,VLOOKUP(M478,'3-Productie normen'!$B$28:$C$36,2,FALSE),FALSE)))/VLOOKUP(B478,'2-Kosten per locatie'!$A$11:$C$41,3,FALSE)</f>
        <v>#DIV/0!</v>
      </c>
      <c r="R478" s="93" t="str">
        <f>VLOOKUP(I478,'3-Productie normen'!A:O,14,FALSE)</f>
        <v>V</v>
      </c>
      <c r="S478" s="93"/>
      <c r="U478" s="375">
        <f t="shared" si="23"/>
        <v>1400</v>
      </c>
    </row>
    <row r="479" spans="1:21" ht="14.1" customHeight="1">
      <c r="A479" s="81">
        <v>479</v>
      </c>
      <c r="B479" s="52" t="s">
        <v>217</v>
      </c>
      <c r="C479" s="52" t="s">
        <v>573</v>
      </c>
      <c r="D479" s="52"/>
      <c r="E479" s="91"/>
      <c r="F479" s="91" t="s">
        <v>292</v>
      </c>
      <c r="G479" s="366"/>
      <c r="H479" s="98" t="s">
        <v>285</v>
      </c>
      <c r="I479" s="98" t="s">
        <v>246</v>
      </c>
      <c r="J479" s="98" t="s">
        <v>255</v>
      </c>
      <c r="K479" s="358">
        <v>12</v>
      </c>
      <c r="L479" s="370">
        <f t="shared" si="21"/>
        <v>200</v>
      </c>
      <c r="M479" s="435">
        <v>200</v>
      </c>
      <c r="N479" s="435"/>
      <c r="O479" s="371" t="e">
        <f t="shared" si="22"/>
        <v>#DIV/0!</v>
      </c>
      <c r="P479" s="371">
        <f>IF(N479&gt;0,N479*K479/#REF!,0)</f>
        <v>0</v>
      </c>
      <c r="Q479" s="372" t="e">
        <f>IF(M479="nio",0,IF(M479&gt;0,VLOOKUP(I479,'3-Productie normen'!A:K,VLOOKUP(M479,'3-Productie normen'!$B$28:$C$36,2,FALSE),FALSE)))/VLOOKUP(B479,'2-Kosten per locatie'!$A$11:$C$41,3,FALSE)</f>
        <v>#DIV/0!</v>
      </c>
      <c r="R479" s="93" t="str">
        <f>VLOOKUP(I479,'3-Productie normen'!A:O,14,FALSE)</f>
        <v>V</v>
      </c>
      <c r="S479" s="93"/>
      <c r="U479" s="375">
        <f t="shared" si="23"/>
        <v>2400</v>
      </c>
    </row>
    <row r="480" spans="1:21" ht="14.1" customHeight="1">
      <c r="A480" s="81">
        <v>480</v>
      </c>
      <c r="B480" s="52" t="s">
        <v>217</v>
      </c>
      <c r="C480" s="52" t="s">
        <v>573</v>
      </c>
      <c r="D480" s="52"/>
      <c r="E480" s="91"/>
      <c r="F480" s="91" t="s">
        <v>292</v>
      </c>
      <c r="G480" s="366" t="s">
        <v>649</v>
      </c>
      <c r="H480" s="98" t="s">
        <v>254</v>
      </c>
      <c r="I480" s="98" t="s">
        <v>246</v>
      </c>
      <c r="J480" s="98" t="s">
        <v>255</v>
      </c>
      <c r="K480" s="358">
        <v>198</v>
      </c>
      <c r="L480" s="370">
        <f t="shared" si="21"/>
        <v>200</v>
      </c>
      <c r="M480" s="435">
        <v>200</v>
      </c>
      <c r="N480" s="435"/>
      <c r="O480" s="371" t="e">
        <f t="shared" si="22"/>
        <v>#DIV/0!</v>
      </c>
      <c r="P480" s="371">
        <f>IF(N480&gt;0,N480*K480/#REF!,0)</f>
        <v>0</v>
      </c>
      <c r="Q480" s="372" t="e">
        <f>IF(M480="nio",0,IF(M480&gt;0,VLOOKUP(I480,'3-Productie normen'!A:K,VLOOKUP(M480,'3-Productie normen'!$B$28:$C$36,2,FALSE),FALSE)))/VLOOKUP(B480,'2-Kosten per locatie'!$A$11:$C$41,3,FALSE)</f>
        <v>#DIV/0!</v>
      </c>
      <c r="R480" s="93" t="str">
        <f>VLOOKUP(I480,'3-Productie normen'!A:O,14,FALSE)</f>
        <v>V</v>
      </c>
      <c r="S480" s="93"/>
      <c r="U480" s="375">
        <f t="shared" si="23"/>
        <v>39600</v>
      </c>
    </row>
    <row r="481" spans="1:21" ht="14.1" customHeight="1">
      <c r="A481" s="81">
        <v>481</v>
      </c>
      <c r="B481" s="52" t="s">
        <v>217</v>
      </c>
      <c r="C481" s="52" t="s">
        <v>573</v>
      </c>
      <c r="D481" s="52"/>
      <c r="E481" s="91"/>
      <c r="F481" s="91" t="s">
        <v>292</v>
      </c>
      <c r="G481" s="366" t="s">
        <v>650</v>
      </c>
      <c r="H481" s="98" t="s">
        <v>651</v>
      </c>
      <c r="I481" s="444" t="s">
        <v>238</v>
      </c>
      <c r="J481" s="98" t="s">
        <v>255</v>
      </c>
      <c r="K481" s="358">
        <v>160</v>
      </c>
      <c r="L481" s="370">
        <f t="shared" si="21"/>
        <v>200</v>
      </c>
      <c r="M481" s="435">
        <v>200</v>
      </c>
      <c r="N481" s="435"/>
      <c r="O481" s="371" t="e">
        <f t="shared" si="22"/>
        <v>#DIV/0!</v>
      </c>
      <c r="P481" s="371">
        <f>IF(N481&gt;0,N481*K481/#REF!,0)</f>
        <v>0</v>
      </c>
      <c r="Q481" s="372" t="e">
        <f>IF(M481="nio",0,IF(M481&gt;0,VLOOKUP(I481,'3-Productie normen'!A:K,VLOOKUP(M481,'3-Productie normen'!$B$28:$C$36,2,FALSE),FALSE)))/VLOOKUP(B481,'2-Kosten per locatie'!$A$11:$C$41,3,FALSE)</f>
        <v>#DIV/0!</v>
      </c>
      <c r="R481" s="93" t="str">
        <f>VLOOKUP(I481,'3-Productie normen'!A:O,14,FALSE)</f>
        <v>S</v>
      </c>
      <c r="S481" s="93"/>
      <c r="U481" s="375">
        <f t="shared" si="23"/>
        <v>32000</v>
      </c>
    </row>
    <row r="482" spans="1:21" ht="14.1" customHeight="1">
      <c r="A482" s="81">
        <v>482</v>
      </c>
      <c r="B482" s="52" t="s">
        <v>217</v>
      </c>
      <c r="C482" s="52" t="s">
        <v>573</v>
      </c>
      <c r="D482" s="52"/>
      <c r="E482" s="91"/>
      <c r="F482" s="91" t="s">
        <v>292</v>
      </c>
      <c r="G482" s="366" t="s">
        <v>652</v>
      </c>
      <c r="H482" s="98" t="s">
        <v>653</v>
      </c>
      <c r="I482" s="98" t="s">
        <v>246</v>
      </c>
      <c r="J482" s="98" t="s">
        <v>255</v>
      </c>
      <c r="K482" s="358">
        <v>7</v>
      </c>
      <c r="L482" s="370">
        <f t="shared" si="21"/>
        <v>200</v>
      </c>
      <c r="M482" s="435">
        <v>200</v>
      </c>
      <c r="N482" s="435"/>
      <c r="O482" s="371" t="e">
        <f t="shared" si="22"/>
        <v>#DIV/0!</v>
      </c>
      <c r="P482" s="371">
        <f>IF(N482&gt;0,N482*K482/#REF!,0)</f>
        <v>0</v>
      </c>
      <c r="Q482" s="372" t="e">
        <f>IF(M482="nio",0,IF(M482&gt;0,VLOOKUP(I482,'3-Productie normen'!A:K,VLOOKUP(M482,'3-Productie normen'!$B$28:$C$36,2,FALSE),FALSE)))/VLOOKUP(B482,'2-Kosten per locatie'!$A$11:$C$41,3,FALSE)</f>
        <v>#DIV/0!</v>
      </c>
      <c r="R482" s="93" t="str">
        <f>VLOOKUP(I482,'3-Productie normen'!A:O,14,FALSE)</f>
        <v>V</v>
      </c>
      <c r="S482" s="93"/>
      <c r="U482" s="375">
        <f t="shared" si="23"/>
        <v>1400</v>
      </c>
    </row>
    <row r="483" spans="1:21" ht="14.1" customHeight="1">
      <c r="A483" s="81">
        <v>483</v>
      </c>
      <c r="B483" s="52" t="s">
        <v>217</v>
      </c>
      <c r="C483" s="52" t="s">
        <v>573</v>
      </c>
      <c r="D483" s="52"/>
      <c r="E483" s="91"/>
      <c r="F483" s="91" t="s">
        <v>292</v>
      </c>
      <c r="G483" s="366"/>
      <c r="H483" s="98" t="s">
        <v>285</v>
      </c>
      <c r="I483" s="98" t="s">
        <v>246</v>
      </c>
      <c r="J483" s="98" t="s">
        <v>255</v>
      </c>
      <c r="K483" s="358">
        <v>12</v>
      </c>
      <c r="L483" s="370">
        <f t="shared" si="21"/>
        <v>200</v>
      </c>
      <c r="M483" s="435">
        <v>200</v>
      </c>
      <c r="N483" s="435"/>
      <c r="O483" s="371" t="e">
        <f t="shared" si="22"/>
        <v>#DIV/0!</v>
      </c>
      <c r="P483" s="371">
        <f>IF(N483&gt;0,N483*K483/#REF!,0)</f>
        <v>0</v>
      </c>
      <c r="Q483" s="372" t="e">
        <f>IF(M483="nio",0,IF(M483&gt;0,VLOOKUP(I483,'3-Productie normen'!A:K,VLOOKUP(M483,'3-Productie normen'!$B$28:$C$36,2,FALSE),FALSE)))/VLOOKUP(B483,'2-Kosten per locatie'!$A$11:$C$41,3,FALSE)</f>
        <v>#DIV/0!</v>
      </c>
      <c r="R483" s="93" t="str">
        <f>VLOOKUP(I483,'3-Productie normen'!A:O,14,FALSE)</f>
        <v>V</v>
      </c>
      <c r="S483" s="93"/>
      <c r="U483" s="375">
        <f t="shared" si="23"/>
        <v>2400</v>
      </c>
    </row>
    <row r="484" spans="1:21" ht="14.1" customHeight="1">
      <c r="A484" s="81">
        <v>484</v>
      </c>
      <c r="B484" s="52" t="s">
        <v>217</v>
      </c>
      <c r="C484" s="52" t="s">
        <v>573</v>
      </c>
      <c r="D484" s="52"/>
      <c r="E484" s="91"/>
      <c r="F484" s="91" t="s">
        <v>292</v>
      </c>
      <c r="G484" s="366" t="s">
        <v>654</v>
      </c>
      <c r="H484" s="98" t="s">
        <v>288</v>
      </c>
      <c r="I484" s="52" t="s">
        <v>247</v>
      </c>
      <c r="J484" s="98" t="s">
        <v>255</v>
      </c>
      <c r="K484" s="358">
        <v>2.4</v>
      </c>
      <c r="L484" s="370">
        <f t="shared" si="21"/>
        <v>0</v>
      </c>
      <c r="M484" s="435" t="s">
        <v>258</v>
      </c>
      <c r="N484" s="435"/>
      <c r="O484" s="371">
        <f t="shared" si="22"/>
        <v>0</v>
      </c>
      <c r="P484" s="371">
        <f>IF(N484&gt;0,N484*K484/#REF!,0)</f>
        <v>0</v>
      </c>
      <c r="Q484" s="372" t="e">
        <f>IF(M484="nio",0,IF(M484&gt;0,VLOOKUP(I484,'3-Productie normen'!A:K,VLOOKUP(M484,'3-Productie normen'!$B$28:$C$36,2,FALSE),FALSE)))/VLOOKUP(B484,'2-Kosten per locatie'!$A$11:$C$41,3,FALSE)</f>
        <v>#DIV/0!</v>
      </c>
      <c r="R484" s="93" t="str">
        <f>VLOOKUP(I484,'3-Productie normen'!A:O,14,FALSE)</f>
        <v>nvt</v>
      </c>
      <c r="S484" s="93"/>
      <c r="U484" s="375">
        <f t="shared" si="23"/>
        <v>0</v>
      </c>
    </row>
    <row r="485" spans="1:21" ht="14.1" customHeight="1">
      <c r="A485" s="81">
        <v>485</v>
      </c>
      <c r="B485" s="52" t="s">
        <v>217</v>
      </c>
      <c r="C485" s="52" t="s">
        <v>573</v>
      </c>
      <c r="D485" s="52"/>
      <c r="E485" s="91"/>
      <c r="F485" s="91" t="s">
        <v>292</v>
      </c>
      <c r="G485" s="366" t="s">
        <v>655</v>
      </c>
      <c r="H485" s="98" t="s">
        <v>288</v>
      </c>
      <c r="I485" s="52" t="s">
        <v>247</v>
      </c>
      <c r="J485" s="98" t="s">
        <v>255</v>
      </c>
      <c r="K485" s="358">
        <v>2.4</v>
      </c>
      <c r="L485" s="370">
        <f t="shared" si="21"/>
        <v>0</v>
      </c>
      <c r="M485" s="435" t="s">
        <v>258</v>
      </c>
      <c r="N485" s="435"/>
      <c r="O485" s="371">
        <f t="shared" si="22"/>
        <v>0</v>
      </c>
      <c r="P485" s="371">
        <f>IF(N485&gt;0,N485*K485/#REF!,0)</f>
        <v>0</v>
      </c>
      <c r="Q485" s="372" t="e">
        <f>IF(M485="nio",0,IF(M485&gt;0,VLOOKUP(I485,'3-Productie normen'!A:K,VLOOKUP(M485,'3-Productie normen'!$B$28:$C$36,2,FALSE),FALSE)))/VLOOKUP(B485,'2-Kosten per locatie'!$A$11:$C$41,3,FALSE)</f>
        <v>#DIV/0!</v>
      </c>
      <c r="R485" s="93" t="str">
        <f>VLOOKUP(I485,'3-Productie normen'!A:O,14,FALSE)</f>
        <v>nvt</v>
      </c>
      <c r="S485" s="93"/>
      <c r="U485" s="375">
        <f t="shared" si="23"/>
        <v>0</v>
      </c>
    </row>
    <row r="486" spans="1:21" ht="14.1" customHeight="1">
      <c r="A486" s="81">
        <v>486</v>
      </c>
      <c r="B486" s="52" t="s">
        <v>217</v>
      </c>
      <c r="C486" s="52" t="s">
        <v>573</v>
      </c>
      <c r="D486" s="52"/>
      <c r="E486" s="91"/>
      <c r="F486" s="91" t="s">
        <v>292</v>
      </c>
      <c r="G486" s="366" t="s">
        <v>656</v>
      </c>
      <c r="H486" s="98" t="s">
        <v>288</v>
      </c>
      <c r="I486" s="52" t="s">
        <v>247</v>
      </c>
      <c r="J486" s="98" t="s">
        <v>255</v>
      </c>
      <c r="K486" s="358">
        <v>2.4</v>
      </c>
      <c r="L486" s="370">
        <f t="shared" si="21"/>
        <v>0</v>
      </c>
      <c r="M486" s="435" t="s">
        <v>258</v>
      </c>
      <c r="N486" s="435"/>
      <c r="O486" s="371">
        <f t="shared" si="22"/>
        <v>0</v>
      </c>
      <c r="P486" s="371">
        <f>IF(N486&gt;0,N486*K486/#REF!,0)</f>
        <v>0</v>
      </c>
      <c r="Q486" s="372" t="e">
        <f>IF(M486="nio",0,IF(M486&gt;0,VLOOKUP(I486,'3-Productie normen'!A:K,VLOOKUP(M486,'3-Productie normen'!$B$28:$C$36,2,FALSE),FALSE)))/VLOOKUP(B486,'2-Kosten per locatie'!$A$11:$C$41,3,FALSE)</f>
        <v>#DIV/0!</v>
      </c>
      <c r="R486" s="93" t="str">
        <f>VLOOKUP(I486,'3-Productie normen'!A:O,14,FALSE)</f>
        <v>nvt</v>
      </c>
      <c r="S486" s="93"/>
      <c r="U486" s="375">
        <f t="shared" si="23"/>
        <v>0</v>
      </c>
    </row>
    <row r="487" spans="1:21" ht="14.1" customHeight="1">
      <c r="A487" s="81">
        <v>487</v>
      </c>
      <c r="B487" s="52" t="s">
        <v>217</v>
      </c>
      <c r="C487" s="52" t="s">
        <v>573</v>
      </c>
      <c r="D487" s="52"/>
      <c r="E487" s="91"/>
      <c r="F487" s="91" t="s">
        <v>292</v>
      </c>
      <c r="G487" s="366" t="s">
        <v>657</v>
      </c>
      <c r="H487" s="98" t="s">
        <v>288</v>
      </c>
      <c r="I487" s="52" t="s">
        <v>247</v>
      </c>
      <c r="J487" s="98" t="s">
        <v>255</v>
      </c>
      <c r="K487" s="358">
        <v>2.4</v>
      </c>
      <c r="L487" s="370">
        <f t="shared" si="21"/>
        <v>0</v>
      </c>
      <c r="M487" s="435" t="s">
        <v>258</v>
      </c>
      <c r="N487" s="435"/>
      <c r="O487" s="371">
        <f t="shared" si="22"/>
        <v>0</v>
      </c>
      <c r="P487" s="371">
        <f>IF(N487&gt;0,N487*K487/#REF!,0)</f>
        <v>0</v>
      </c>
      <c r="Q487" s="372" t="e">
        <f>IF(M487="nio",0,IF(M487&gt;0,VLOOKUP(I487,'3-Productie normen'!A:K,VLOOKUP(M487,'3-Productie normen'!$B$28:$C$36,2,FALSE),FALSE)))/VLOOKUP(B487,'2-Kosten per locatie'!$A$11:$C$41,3,FALSE)</f>
        <v>#DIV/0!</v>
      </c>
      <c r="R487" s="93" t="str">
        <f>VLOOKUP(I487,'3-Productie normen'!A:O,14,FALSE)</f>
        <v>nvt</v>
      </c>
      <c r="S487" s="93"/>
      <c r="U487" s="375">
        <f t="shared" si="23"/>
        <v>0</v>
      </c>
    </row>
    <row r="488" spans="1:21" ht="14.1" customHeight="1">
      <c r="A488" s="81">
        <v>488</v>
      </c>
      <c r="B488" s="52" t="s">
        <v>217</v>
      </c>
      <c r="C488" s="52" t="s">
        <v>573</v>
      </c>
      <c r="D488" s="52"/>
      <c r="E488" s="91"/>
      <c r="F488" s="91" t="s">
        <v>292</v>
      </c>
      <c r="G488" s="366" t="s">
        <v>658</v>
      </c>
      <c r="H488" s="98" t="s">
        <v>288</v>
      </c>
      <c r="I488" s="52" t="s">
        <v>247</v>
      </c>
      <c r="J488" s="98" t="s">
        <v>255</v>
      </c>
      <c r="K488" s="358">
        <v>2.4</v>
      </c>
      <c r="L488" s="370">
        <f t="shared" si="21"/>
        <v>0</v>
      </c>
      <c r="M488" s="435" t="s">
        <v>258</v>
      </c>
      <c r="N488" s="435"/>
      <c r="O488" s="371">
        <f t="shared" si="22"/>
        <v>0</v>
      </c>
      <c r="P488" s="371">
        <f>IF(N488&gt;0,N488*K488/#REF!,0)</f>
        <v>0</v>
      </c>
      <c r="Q488" s="372" t="e">
        <f>IF(M488="nio",0,IF(M488&gt;0,VLOOKUP(I488,'3-Productie normen'!A:K,VLOOKUP(M488,'3-Productie normen'!$B$28:$C$36,2,FALSE),FALSE)))/VLOOKUP(B488,'2-Kosten per locatie'!$A$11:$C$41,3,FALSE)</f>
        <v>#DIV/0!</v>
      </c>
      <c r="R488" s="93" t="str">
        <f>VLOOKUP(I488,'3-Productie normen'!A:O,14,FALSE)</f>
        <v>nvt</v>
      </c>
      <c r="S488" s="93"/>
      <c r="U488" s="375">
        <f t="shared" si="23"/>
        <v>0</v>
      </c>
    </row>
    <row r="489" spans="1:21" ht="14.1" customHeight="1">
      <c r="A489" s="81">
        <v>489</v>
      </c>
      <c r="B489" s="52" t="s">
        <v>217</v>
      </c>
      <c r="C489" s="52" t="s">
        <v>573</v>
      </c>
      <c r="D489" s="52"/>
      <c r="E489" s="91"/>
      <c r="F489" s="91" t="s">
        <v>292</v>
      </c>
      <c r="G489" s="366" t="s">
        <v>659</v>
      </c>
      <c r="H489" s="98" t="s">
        <v>262</v>
      </c>
      <c r="I489" s="98" t="s">
        <v>244</v>
      </c>
      <c r="J489" s="98" t="s">
        <v>425</v>
      </c>
      <c r="K489" s="358">
        <v>7</v>
      </c>
      <c r="L489" s="370">
        <f t="shared" si="21"/>
        <v>200</v>
      </c>
      <c r="M489" s="435">
        <v>200</v>
      </c>
      <c r="N489" s="435">
        <v>0</v>
      </c>
      <c r="O489" s="371" t="e">
        <f t="shared" si="22"/>
        <v>#DIV/0!</v>
      </c>
      <c r="P489" s="371">
        <f>IF(N489&gt;0,N489*K489/#REF!,0)</f>
        <v>0</v>
      </c>
      <c r="Q489" s="372" t="e">
        <f>IF(M489="nio",0,IF(M489&gt;0,VLOOKUP(I489,'3-Productie normen'!A:K,VLOOKUP(M489,'3-Productie normen'!$B$28:$C$36,2,FALSE),FALSE)))/VLOOKUP(B489,'2-Kosten per locatie'!$A$11:$C$41,3,FALSE)</f>
        <v>#DIV/0!</v>
      </c>
      <c r="R489" s="93" t="str">
        <f>VLOOKUP(I489,'3-Productie normen'!A:O,14,FALSE)</f>
        <v>S</v>
      </c>
      <c r="S489" s="93"/>
      <c r="U489" s="375">
        <f t="shared" si="23"/>
        <v>1400</v>
      </c>
    </row>
    <row r="490" spans="1:21" ht="14.1" customHeight="1">
      <c r="A490" s="81">
        <v>490</v>
      </c>
      <c r="B490" s="52" t="s">
        <v>217</v>
      </c>
      <c r="C490" s="52" t="s">
        <v>573</v>
      </c>
      <c r="D490" s="52"/>
      <c r="E490" s="91"/>
      <c r="F490" s="91" t="s">
        <v>292</v>
      </c>
      <c r="G490" s="366" t="s">
        <v>660</v>
      </c>
      <c r="H490" s="98" t="s">
        <v>624</v>
      </c>
      <c r="I490" s="98" t="s">
        <v>287</v>
      </c>
      <c r="J490" s="98" t="s">
        <v>255</v>
      </c>
      <c r="K490" s="358">
        <v>50</v>
      </c>
      <c r="L490" s="370">
        <f t="shared" si="21"/>
        <v>200</v>
      </c>
      <c r="M490" s="435">
        <v>200</v>
      </c>
      <c r="N490" s="435"/>
      <c r="O490" s="371" t="e">
        <f t="shared" si="22"/>
        <v>#DIV/0!</v>
      </c>
      <c r="P490" s="371">
        <f>IF(N490&gt;0,N490*K490/#REF!,0)</f>
        <v>0</v>
      </c>
      <c r="Q490" s="372" t="e">
        <f>IF(M490="nio",0,IF(M490&gt;0,VLOOKUP(I490,'3-Productie normen'!A:K,VLOOKUP(M490,'3-Productie normen'!$B$28:$C$36,2,FALSE),FALSE)))/VLOOKUP(B490,'2-Kosten per locatie'!$A$11:$C$41,3,FALSE)</f>
        <v>#DIV/0!</v>
      </c>
      <c r="R490" s="93" t="str">
        <f>VLOOKUP(I490,'3-Productie normen'!A:O,14,FALSE)</f>
        <v>L</v>
      </c>
      <c r="S490" s="93"/>
      <c r="U490" s="375">
        <f t="shared" si="23"/>
        <v>10000</v>
      </c>
    </row>
    <row r="491" spans="1:21" ht="14.1" customHeight="1">
      <c r="A491" s="81">
        <v>491</v>
      </c>
      <c r="B491" s="52" t="s">
        <v>217</v>
      </c>
      <c r="C491" s="52" t="s">
        <v>573</v>
      </c>
      <c r="D491" s="52"/>
      <c r="E491" s="91"/>
      <c r="F491" s="91" t="s">
        <v>292</v>
      </c>
      <c r="G491" s="366" t="s">
        <v>661</v>
      </c>
      <c r="H491" s="98" t="s">
        <v>624</v>
      </c>
      <c r="I491" s="98" t="s">
        <v>287</v>
      </c>
      <c r="J491" s="98" t="s">
        <v>255</v>
      </c>
      <c r="K491" s="358">
        <v>50</v>
      </c>
      <c r="L491" s="370">
        <f t="shared" si="21"/>
        <v>200</v>
      </c>
      <c r="M491" s="435">
        <v>200</v>
      </c>
      <c r="N491" s="435"/>
      <c r="O491" s="371" t="e">
        <f t="shared" si="22"/>
        <v>#DIV/0!</v>
      </c>
      <c r="P491" s="371">
        <f>IF(N491&gt;0,N491*K491/#REF!,0)</f>
        <v>0</v>
      </c>
      <c r="Q491" s="372" t="e">
        <f>IF(M491="nio",0,IF(M491&gt;0,VLOOKUP(I491,'3-Productie normen'!A:K,VLOOKUP(M491,'3-Productie normen'!$B$28:$C$36,2,FALSE),FALSE)))/VLOOKUP(B491,'2-Kosten per locatie'!$A$11:$C$41,3,FALSE)</f>
        <v>#DIV/0!</v>
      </c>
      <c r="R491" s="93" t="str">
        <f>VLOOKUP(I491,'3-Productie normen'!A:O,14,FALSE)</f>
        <v>L</v>
      </c>
      <c r="S491" s="93"/>
      <c r="U491" s="375">
        <f t="shared" si="23"/>
        <v>10000</v>
      </c>
    </row>
    <row r="492" spans="1:21" ht="14.1" customHeight="1">
      <c r="A492" s="81">
        <v>492</v>
      </c>
      <c r="B492" s="52" t="s">
        <v>217</v>
      </c>
      <c r="C492" s="52" t="s">
        <v>573</v>
      </c>
      <c r="D492" s="52"/>
      <c r="E492" s="91"/>
      <c r="F492" s="91" t="s">
        <v>292</v>
      </c>
      <c r="G492" s="366" t="s">
        <v>662</v>
      </c>
      <c r="H492" s="98" t="s">
        <v>624</v>
      </c>
      <c r="I492" s="98" t="s">
        <v>287</v>
      </c>
      <c r="J492" s="98" t="s">
        <v>255</v>
      </c>
      <c r="K492" s="358">
        <v>50</v>
      </c>
      <c r="L492" s="370">
        <f t="shared" si="21"/>
        <v>200</v>
      </c>
      <c r="M492" s="435">
        <v>200</v>
      </c>
      <c r="N492" s="435"/>
      <c r="O492" s="371" t="e">
        <f t="shared" si="22"/>
        <v>#DIV/0!</v>
      </c>
      <c r="P492" s="371">
        <f>IF(N492&gt;0,N492*K492/#REF!,0)</f>
        <v>0</v>
      </c>
      <c r="Q492" s="372" t="e">
        <f>IF(M492="nio",0,IF(M492&gt;0,VLOOKUP(I492,'3-Productie normen'!A:K,VLOOKUP(M492,'3-Productie normen'!$B$28:$C$36,2,FALSE),FALSE)))/VLOOKUP(B492,'2-Kosten per locatie'!$A$11:$C$41,3,FALSE)</f>
        <v>#DIV/0!</v>
      </c>
      <c r="R492" s="93" t="str">
        <f>VLOOKUP(I492,'3-Productie normen'!A:O,14,FALSE)</f>
        <v>L</v>
      </c>
      <c r="S492" s="93"/>
      <c r="U492" s="375">
        <f t="shared" si="23"/>
        <v>10000</v>
      </c>
    </row>
    <row r="493" spans="1:21" ht="14.1" customHeight="1">
      <c r="A493" s="81">
        <v>493</v>
      </c>
      <c r="B493" s="52" t="s">
        <v>217</v>
      </c>
      <c r="C493" s="52" t="s">
        <v>573</v>
      </c>
      <c r="D493" s="52"/>
      <c r="E493" s="91"/>
      <c r="F493" s="91" t="s">
        <v>292</v>
      </c>
      <c r="G493" s="366" t="s">
        <v>663</v>
      </c>
      <c r="H493" s="98" t="s">
        <v>624</v>
      </c>
      <c r="I493" s="98" t="s">
        <v>293</v>
      </c>
      <c r="J493" s="98" t="s">
        <v>255</v>
      </c>
      <c r="K493" s="358">
        <v>50</v>
      </c>
      <c r="L493" s="370">
        <f t="shared" si="21"/>
        <v>200</v>
      </c>
      <c r="M493" s="435">
        <v>200</v>
      </c>
      <c r="N493" s="435"/>
      <c r="O493" s="371" t="e">
        <f t="shared" si="22"/>
        <v>#DIV/0!</v>
      </c>
      <c r="P493" s="371">
        <f>IF(N493&gt;0,N493*K493/#REF!,0)</f>
        <v>0</v>
      </c>
      <c r="Q493" s="372" t="e">
        <f>IF(M493="nio",0,IF(M493&gt;0,VLOOKUP(I493,'3-Productie normen'!A:K,VLOOKUP(M493,'3-Productie normen'!$B$28:$C$36,2,FALSE),FALSE)))/VLOOKUP(B493,'2-Kosten per locatie'!$A$11:$C$41,3,FALSE)</f>
        <v>#DIV/0!</v>
      </c>
      <c r="R493" s="93" t="str">
        <f>VLOOKUP(I493,'3-Productie normen'!A:O,14,FALSE)</f>
        <v>L</v>
      </c>
      <c r="S493" s="93"/>
      <c r="U493" s="375">
        <f t="shared" si="23"/>
        <v>10000</v>
      </c>
    </row>
    <row r="494" spans="1:21" ht="14.1" customHeight="1">
      <c r="A494" s="81">
        <v>494</v>
      </c>
      <c r="B494" s="52" t="s">
        <v>217</v>
      </c>
      <c r="C494" s="52" t="s">
        <v>573</v>
      </c>
      <c r="D494" s="52"/>
      <c r="E494" s="91"/>
      <c r="F494" s="91" t="s">
        <v>292</v>
      </c>
      <c r="G494" s="366" t="s">
        <v>664</v>
      </c>
      <c r="H494" s="98" t="s">
        <v>624</v>
      </c>
      <c r="I494" s="98" t="s">
        <v>293</v>
      </c>
      <c r="J494" s="98" t="s">
        <v>255</v>
      </c>
      <c r="K494" s="358">
        <v>50</v>
      </c>
      <c r="L494" s="370">
        <f t="shared" si="21"/>
        <v>200</v>
      </c>
      <c r="M494" s="435">
        <v>200</v>
      </c>
      <c r="N494" s="435"/>
      <c r="O494" s="371" t="e">
        <f t="shared" si="22"/>
        <v>#DIV/0!</v>
      </c>
      <c r="P494" s="371">
        <f>IF(N494&gt;0,N494*K494/#REF!,0)</f>
        <v>0</v>
      </c>
      <c r="Q494" s="372" t="e">
        <f>IF(M494="nio",0,IF(M494&gt;0,VLOOKUP(I494,'3-Productie normen'!A:K,VLOOKUP(M494,'3-Productie normen'!$B$28:$C$36,2,FALSE),FALSE)))/VLOOKUP(B494,'2-Kosten per locatie'!$A$11:$C$41,3,FALSE)</f>
        <v>#DIV/0!</v>
      </c>
      <c r="R494" s="93" t="str">
        <f>VLOOKUP(I494,'3-Productie normen'!A:O,14,FALSE)</f>
        <v>L</v>
      </c>
      <c r="S494" s="93"/>
      <c r="U494" s="375">
        <f t="shared" si="23"/>
        <v>10000</v>
      </c>
    </row>
    <row r="495" spans="1:21" ht="14.1" customHeight="1">
      <c r="A495" s="81">
        <v>495</v>
      </c>
      <c r="B495" s="52" t="s">
        <v>217</v>
      </c>
      <c r="C495" s="52" t="s">
        <v>573</v>
      </c>
      <c r="D495" s="52"/>
      <c r="E495" s="91"/>
      <c r="F495" s="91" t="s">
        <v>295</v>
      </c>
      <c r="G495" s="366" t="s">
        <v>373</v>
      </c>
      <c r="H495" s="98" t="s">
        <v>339</v>
      </c>
      <c r="I495" s="98" t="s">
        <v>293</v>
      </c>
      <c r="J495" s="98" t="s">
        <v>255</v>
      </c>
      <c r="K495" s="358">
        <v>50</v>
      </c>
      <c r="L495" s="370">
        <f t="shared" si="21"/>
        <v>200</v>
      </c>
      <c r="M495" s="435">
        <v>200</v>
      </c>
      <c r="N495" s="435"/>
      <c r="O495" s="371" t="e">
        <f t="shared" si="22"/>
        <v>#DIV/0!</v>
      </c>
      <c r="P495" s="371">
        <f>IF(N495&gt;0,N495*K495/#REF!,0)</f>
        <v>0</v>
      </c>
      <c r="Q495" s="372" t="e">
        <f>IF(M495="nio",0,IF(M495&gt;0,VLOOKUP(I495,'3-Productie normen'!A:K,VLOOKUP(M495,'3-Productie normen'!$B$28:$C$36,2,FALSE),FALSE)))/VLOOKUP(B495,'2-Kosten per locatie'!$A$11:$C$41,3,FALSE)</f>
        <v>#DIV/0!</v>
      </c>
      <c r="R495" s="93" t="str">
        <f>VLOOKUP(I495,'3-Productie normen'!A:O,14,FALSE)</f>
        <v>L</v>
      </c>
      <c r="S495" s="93"/>
      <c r="U495" s="375">
        <f t="shared" si="23"/>
        <v>10000</v>
      </c>
    </row>
    <row r="496" spans="1:21" ht="14.1" customHeight="1">
      <c r="A496" s="81">
        <v>496</v>
      </c>
      <c r="B496" s="52" t="s">
        <v>217</v>
      </c>
      <c r="C496" s="52" t="s">
        <v>573</v>
      </c>
      <c r="D496" s="52"/>
      <c r="E496" s="91"/>
      <c r="F496" s="91" t="s">
        <v>295</v>
      </c>
      <c r="G496" s="366" t="s">
        <v>375</v>
      </c>
      <c r="H496" s="98" t="s">
        <v>339</v>
      </c>
      <c r="I496" s="98" t="s">
        <v>293</v>
      </c>
      <c r="J496" s="98" t="s">
        <v>255</v>
      </c>
      <c r="K496" s="358">
        <v>50</v>
      </c>
      <c r="L496" s="370">
        <f t="shared" si="21"/>
        <v>200</v>
      </c>
      <c r="M496" s="435">
        <v>200</v>
      </c>
      <c r="N496" s="435"/>
      <c r="O496" s="371" t="e">
        <f t="shared" si="22"/>
        <v>#DIV/0!</v>
      </c>
      <c r="P496" s="371">
        <f>IF(N496&gt;0,N496*K496/#REF!,0)</f>
        <v>0</v>
      </c>
      <c r="Q496" s="372" t="e">
        <f>IF(M496="nio",0,IF(M496&gt;0,VLOOKUP(I496,'3-Productie normen'!A:K,VLOOKUP(M496,'3-Productie normen'!$B$28:$C$36,2,FALSE),FALSE)))/VLOOKUP(B496,'2-Kosten per locatie'!$A$11:$C$41,3,FALSE)</f>
        <v>#DIV/0!</v>
      </c>
      <c r="R496" s="93" t="str">
        <f>VLOOKUP(I496,'3-Productie normen'!A:O,14,FALSE)</f>
        <v>L</v>
      </c>
      <c r="S496" s="93"/>
      <c r="U496" s="375">
        <f t="shared" si="23"/>
        <v>10000</v>
      </c>
    </row>
    <row r="497" spans="1:21" ht="14.1" customHeight="1">
      <c r="A497" s="81">
        <v>497</v>
      </c>
      <c r="B497" s="52" t="s">
        <v>217</v>
      </c>
      <c r="C497" s="52" t="s">
        <v>573</v>
      </c>
      <c r="D497" s="52"/>
      <c r="E497" s="91"/>
      <c r="F497" s="91" t="s">
        <v>295</v>
      </c>
      <c r="G497" s="366" t="s">
        <v>377</v>
      </c>
      <c r="H497" s="98" t="s">
        <v>339</v>
      </c>
      <c r="I497" s="98" t="s">
        <v>293</v>
      </c>
      <c r="J497" s="98" t="s">
        <v>255</v>
      </c>
      <c r="K497" s="358">
        <v>49</v>
      </c>
      <c r="L497" s="370">
        <f t="shared" si="21"/>
        <v>200</v>
      </c>
      <c r="M497" s="435">
        <v>200</v>
      </c>
      <c r="N497" s="435"/>
      <c r="O497" s="371" t="e">
        <f t="shared" si="22"/>
        <v>#DIV/0!</v>
      </c>
      <c r="P497" s="371">
        <f>IF(N497&gt;0,N497*K497/#REF!,0)</f>
        <v>0</v>
      </c>
      <c r="Q497" s="372" t="e">
        <f>IF(M497="nio",0,IF(M497&gt;0,VLOOKUP(I497,'3-Productie normen'!A:K,VLOOKUP(M497,'3-Productie normen'!$B$28:$C$36,2,FALSE),FALSE)))/VLOOKUP(B497,'2-Kosten per locatie'!$A$11:$C$41,3,FALSE)</f>
        <v>#DIV/0!</v>
      </c>
      <c r="R497" s="93" t="str">
        <f>VLOOKUP(I497,'3-Productie normen'!A:O,14,FALSE)</f>
        <v>L</v>
      </c>
      <c r="S497" s="93"/>
      <c r="U497" s="375">
        <f t="shared" si="23"/>
        <v>9800</v>
      </c>
    </row>
    <row r="498" spans="1:21" ht="14.1" customHeight="1">
      <c r="A498" s="81">
        <v>498</v>
      </c>
      <c r="B498" s="52" t="s">
        <v>217</v>
      </c>
      <c r="C498" s="52" t="s">
        <v>573</v>
      </c>
      <c r="D498" s="52"/>
      <c r="E498" s="91"/>
      <c r="F498" s="91" t="s">
        <v>295</v>
      </c>
      <c r="G498" s="366" t="s">
        <v>378</v>
      </c>
      <c r="H498" s="98" t="s">
        <v>339</v>
      </c>
      <c r="I498" s="52" t="s">
        <v>247</v>
      </c>
      <c r="J498" s="98" t="s">
        <v>255</v>
      </c>
      <c r="K498" s="358">
        <v>50</v>
      </c>
      <c r="L498" s="370">
        <f t="shared" si="21"/>
        <v>0</v>
      </c>
      <c r="M498" s="435" t="s">
        <v>258</v>
      </c>
      <c r="N498" s="435"/>
      <c r="O498" s="371">
        <f t="shared" si="22"/>
        <v>0</v>
      </c>
      <c r="P498" s="371">
        <f>IF(N498&gt;0,N498*K498/#REF!,0)</f>
        <v>0</v>
      </c>
      <c r="Q498" s="372" t="e">
        <f>IF(M498="nio",0,IF(M498&gt;0,VLOOKUP(I498,'3-Productie normen'!A:K,VLOOKUP(M498,'3-Productie normen'!$B$28:$C$36,2,FALSE),FALSE)))/VLOOKUP(B498,'2-Kosten per locatie'!$A$11:$C$41,3,FALSE)</f>
        <v>#DIV/0!</v>
      </c>
      <c r="R498" s="93" t="str">
        <f>VLOOKUP(I498,'3-Productie normen'!A:O,14,FALSE)</f>
        <v>nvt</v>
      </c>
      <c r="S498" s="93"/>
      <c r="U498" s="375">
        <f t="shared" si="23"/>
        <v>0</v>
      </c>
    </row>
    <row r="499" spans="1:21" ht="14.1" customHeight="1">
      <c r="A499" s="81">
        <v>499</v>
      </c>
      <c r="B499" s="52" t="s">
        <v>217</v>
      </c>
      <c r="C499" s="52" t="s">
        <v>573</v>
      </c>
      <c r="D499" s="52"/>
      <c r="E499" s="91"/>
      <c r="F499" s="91" t="s">
        <v>295</v>
      </c>
      <c r="G499" s="366" t="s">
        <v>665</v>
      </c>
      <c r="H499" s="98" t="s">
        <v>339</v>
      </c>
      <c r="I499" s="52" t="s">
        <v>247</v>
      </c>
      <c r="J499" s="98" t="s">
        <v>255</v>
      </c>
      <c r="K499" s="358">
        <v>50</v>
      </c>
      <c r="L499" s="370">
        <f t="shared" si="21"/>
        <v>0</v>
      </c>
      <c r="M499" s="435" t="s">
        <v>258</v>
      </c>
      <c r="N499" s="435"/>
      <c r="O499" s="371">
        <f t="shared" si="22"/>
        <v>0</v>
      </c>
      <c r="P499" s="371">
        <f>IF(N499&gt;0,N499*K499/#REF!,0)</f>
        <v>0</v>
      </c>
      <c r="Q499" s="372" t="e">
        <f>IF(M499="nio",0,IF(M499&gt;0,VLOOKUP(I499,'3-Productie normen'!A:K,VLOOKUP(M499,'3-Productie normen'!$B$28:$C$36,2,FALSE),FALSE)))/VLOOKUP(B499,'2-Kosten per locatie'!$A$11:$C$41,3,FALSE)</f>
        <v>#DIV/0!</v>
      </c>
      <c r="R499" s="93" t="str">
        <f>VLOOKUP(I499,'3-Productie normen'!A:O,14,FALSE)</f>
        <v>nvt</v>
      </c>
      <c r="S499" s="93"/>
      <c r="U499" s="375">
        <f t="shared" si="23"/>
        <v>0</v>
      </c>
    </row>
    <row r="500" spans="1:21" ht="14.1" customHeight="1">
      <c r="A500" s="81">
        <v>500</v>
      </c>
      <c r="B500" s="52" t="s">
        <v>217</v>
      </c>
      <c r="C500" s="52" t="s">
        <v>573</v>
      </c>
      <c r="D500" s="52"/>
      <c r="E500" s="91"/>
      <c r="F500" s="91" t="s">
        <v>295</v>
      </c>
      <c r="G500" s="366" t="s">
        <v>666</v>
      </c>
      <c r="H500" s="98" t="s">
        <v>667</v>
      </c>
      <c r="I500" s="52" t="s">
        <v>247</v>
      </c>
      <c r="J500" s="98" t="s">
        <v>255</v>
      </c>
      <c r="K500" s="358">
        <v>250</v>
      </c>
      <c r="L500" s="370">
        <f t="shared" si="21"/>
        <v>0</v>
      </c>
      <c r="M500" s="435" t="s">
        <v>258</v>
      </c>
      <c r="N500" s="435"/>
      <c r="O500" s="371">
        <f t="shared" si="22"/>
        <v>0</v>
      </c>
      <c r="P500" s="371">
        <f>IF(N500&gt;0,N500*K500/#REF!,0)</f>
        <v>0</v>
      </c>
      <c r="Q500" s="372" t="e">
        <f>IF(M500="nio",0,IF(M500&gt;0,VLOOKUP(I500,'3-Productie normen'!A:K,VLOOKUP(M500,'3-Productie normen'!$B$28:$C$36,2,FALSE),FALSE)))/VLOOKUP(B500,'2-Kosten per locatie'!$A$11:$C$41,3,FALSE)</f>
        <v>#DIV/0!</v>
      </c>
      <c r="R500" s="93" t="str">
        <f>VLOOKUP(I500,'3-Productie normen'!A:O,14,FALSE)</f>
        <v>nvt</v>
      </c>
      <c r="S500" s="93"/>
      <c r="U500" s="375">
        <f t="shared" si="23"/>
        <v>0</v>
      </c>
    </row>
    <row r="501" spans="1:21" ht="14.1" customHeight="1">
      <c r="A501" s="81">
        <v>501</v>
      </c>
      <c r="B501" s="52" t="s">
        <v>217</v>
      </c>
      <c r="C501" s="52" t="s">
        <v>573</v>
      </c>
      <c r="D501" s="52"/>
      <c r="E501" s="91"/>
      <c r="F501" s="91" t="s">
        <v>295</v>
      </c>
      <c r="G501" s="366" t="s">
        <v>668</v>
      </c>
      <c r="H501" s="98" t="s">
        <v>669</v>
      </c>
      <c r="I501" s="98" t="s">
        <v>237</v>
      </c>
      <c r="J501" s="98" t="s">
        <v>255</v>
      </c>
      <c r="K501" s="358">
        <v>63</v>
      </c>
      <c r="L501" s="370">
        <f t="shared" si="21"/>
        <v>80</v>
      </c>
      <c r="M501" s="435">
        <v>80</v>
      </c>
      <c r="N501" s="435"/>
      <c r="O501" s="371" t="e">
        <f t="shared" si="22"/>
        <v>#DIV/0!</v>
      </c>
      <c r="P501" s="371">
        <f>IF(N501&gt;0,N501*K501/#REF!,0)</f>
        <v>0</v>
      </c>
      <c r="Q501" s="372" t="e">
        <f>IF(M501="nio",0,IF(M501&gt;0,VLOOKUP(I501,'3-Productie normen'!A:K,VLOOKUP(M501,'3-Productie normen'!$B$28:$C$36,2,FALSE),FALSE)))/VLOOKUP(B501,'2-Kosten per locatie'!$A$11:$C$41,3,FALSE)</f>
        <v>#DIV/0!</v>
      </c>
      <c r="R501" s="93" t="str">
        <f>VLOOKUP(I501,'3-Productie normen'!A:O,14,FALSE)</f>
        <v>B</v>
      </c>
      <c r="S501" s="93"/>
      <c r="U501" s="375">
        <f t="shared" si="23"/>
        <v>5040</v>
      </c>
    </row>
    <row r="502" spans="1:21" ht="14.1" customHeight="1">
      <c r="A502" s="81">
        <v>502</v>
      </c>
      <c r="B502" s="52" t="s">
        <v>217</v>
      </c>
      <c r="C502" s="52" t="s">
        <v>573</v>
      </c>
      <c r="D502" s="52"/>
      <c r="E502" s="91"/>
      <c r="F502" s="91" t="s">
        <v>295</v>
      </c>
      <c r="G502" s="366" t="s">
        <v>670</v>
      </c>
      <c r="H502" s="98" t="s">
        <v>671</v>
      </c>
      <c r="I502" s="98" t="s">
        <v>237</v>
      </c>
      <c r="J502" s="98" t="s">
        <v>255</v>
      </c>
      <c r="K502" s="358">
        <v>5</v>
      </c>
      <c r="L502" s="370">
        <f t="shared" si="21"/>
        <v>80</v>
      </c>
      <c r="M502" s="435">
        <v>80</v>
      </c>
      <c r="N502" s="435"/>
      <c r="O502" s="371" t="e">
        <f t="shared" si="22"/>
        <v>#DIV/0!</v>
      </c>
      <c r="P502" s="371">
        <f>IF(N502&gt;0,N502*K502/#REF!,0)</f>
        <v>0</v>
      </c>
      <c r="Q502" s="372" t="e">
        <f>IF(M502="nio",0,IF(M502&gt;0,VLOOKUP(I502,'3-Productie normen'!A:K,VLOOKUP(M502,'3-Productie normen'!$B$28:$C$36,2,FALSE),FALSE)))/VLOOKUP(B502,'2-Kosten per locatie'!$A$11:$C$41,3,FALSE)</f>
        <v>#DIV/0!</v>
      </c>
      <c r="R502" s="93" t="str">
        <f>VLOOKUP(I502,'3-Productie normen'!A:O,14,FALSE)</f>
        <v>B</v>
      </c>
      <c r="S502" s="93"/>
      <c r="U502" s="375">
        <f t="shared" si="23"/>
        <v>400</v>
      </c>
    </row>
    <row r="503" spans="1:21" ht="14.1" customHeight="1">
      <c r="A503" s="81">
        <v>503</v>
      </c>
      <c r="B503" s="52" t="s">
        <v>217</v>
      </c>
      <c r="C503" s="52" t="s">
        <v>573</v>
      </c>
      <c r="D503" s="52"/>
      <c r="E503" s="91"/>
      <c r="F503" s="91" t="s">
        <v>295</v>
      </c>
      <c r="G503" s="366" t="s">
        <v>672</v>
      </c>
      <c r="H503" s="98" t="s">
        <v>637</v>
      </c>
      <c r="I503" s="98" t="s">
        <v>244</v>
      </c>
      <c r="J503" s="98" t="s">
        <v>425</v>
      </c>
      <c r="K503" s="358">
        <v>4</v>
      </c>
      <c r="L503" s="370">
        <f t="shared" si="21"/>
        <v>200</v>
      </c>
      <c r="M503" s="435">
        <v>200</v>
      </c>
      <c r="N503" s="435">
        <v>0</v>
      </c>
      <c r="O503" s="371" t="e">
        <f t="shared" si="22"/>
        <v>#DIV/0!</v>
      </c>
      <c r="P503" s="371">
        <f>IF(N503&gt;0,N503*K503/#REF!,0)</f>
        <v>0</v>
      </c>
      <c r="Q503" s="372" t="e">
        <f>IF(M503="nio",0,IF(M503&gt;0,VLOOKUP(I503,'3-Productie normen'!A:K,VLOOKUP(M503,'3-Productie normen'!$B$28:$C$36,2,FALSE),FALSE)))/VLOOKUP(B503,'2-Kosten per locatie'!$A$11:$C$41,3,FALSE)</f>
        <v>#DIV/0!</v>
      </c>
      <c r="R503" s="93" t="str">
        <f>VLOOKUP(I503,'3-Productie normen'!A:O,14,FALSE)</f>
        <v>S</v>
      </c>
      <c r="S503" s="93"/>
      <c r="U503" s="375">
        <f t="shared" si="23"/>
        <v>800</v>
      </c>
    </row>
    <row r="504" spans="1:21" ht="14.1" customHeight="1">
      <c r="A504" s="81">
        <v>504</v>
      </c>
      <c r="B504" s="52" t="s">
        <v>217</v>
      </c>
      <c r="C504" s="52" t="s">
        <v>573</v>
      </c>
      <c r="D504" s="52"/>
      <c r="E504" s="91"/>
      <c r="F504" s="91" t="s">
        <v>295</v>
      </c>
      <c r="G504" s="366" t="s">
        <v>673</v>
      </c>
      <c r="H504" s="98" t="s">
        <v>552</v>
      </c>
      <c r="I504" s="98" t="s">
        <v>244</v>
      </c>
      <c r="J504" s="98" t="s">
        <v>425</v>
      </c>
      <c r="K504" s="358">
        <v>7</v>
      </c>
      <c r="L504" s="370">
        <f t="shared" si="21"/>
        <v>200</v>
      </c>
      <c r="M504" s="435">
        <v>200</v>
      </c>
      <c r="N504" s="435">
        <v>0</v>
      </c>
      <c r="O504" s="371" t="e">
        <f t="shared" si="22"/>
        <v>#DIV/0!</v>
      </c>
      <c r="P504" s="371">
        <f>IF(N504&gt;0,N504*K504/#REF!,0)</f>
        <v>0</v>
      </c>
      <c r="Q504" s="372" t="e">
        <f>IF(M504="nio",0,IF(M504&gt;0,VLOOKUP(I504,'3-Productie normen'!A:K,VLOOKUP(M504,'3-Productie normen'!$B$28:$C$36,2,FALSE),FALSE)))/VLOOKUP(B504,'2-Kosten per locatie'!$A$11:$C$41,3,FALSE)</f>
        <v>#DIV/0!</v>
      </c>
      <c r="R504" s="93" t="str">
        <f>VLOOKUP(I504,'3-Productie normen'!A:O,14,FALSE)</f>
        <v>S</v>
      </c>
      <c r="S504" s="93"/>
      <c r="U504" s="375">
        <f t="shared" si="23"/>
        <v>1400</v>
      </c>
    </row>
    <row r="505" spans="1:21" ht="14.1" customHeight="1">
      <c r="A505" s="81">
        <v>505</v>
      </c>
      <c r="B505" s="52" t="s">
        <v>217</v>
      </c>
      <c r="C505" s="52" t="s">
        <v>573</v>
      </c>
      <c r="D505" s="52"/>
      <c r="E505" s="91"/>
      <c r="F505" s="91" t="s">
        <v>295</v>
      </c>
      <c r="G505" s="366" t="s">
        <v>674</v>
      </c>
      <c r="H505" s="98" t="s">
        <v>404</v>
      </c>
      <c r="I505" s="52" t="s">
        <v>247</v>
      </c>
      <c r="J505" s="98" t="s">
        <v>255</v>
      </c>
      <c r="K505" s="358">
        <v>3</v>
      </c>
      <c r="L505" s="370">
        <f t="shared" si="21"/>
        <v>0</v>
      </c>
      <c r="M505" s="435" t="s">
        <v>258</v>
      </c>
      <c r="N505" s="435"/>
      <c r="O505" s="371">
        <f t="shared" si="22"/>
        <v>0</v>
      </c>
      <c r="P505" s="371">
        <f>IF(N505&gt;0,N505*K505/#REF!,0)</f>
        <v>0</v>
      </c>
      <c r="Q505" s="372" t="e">
        <f>IF(M505="nio",0,IF(M505&gt;0,VLOOKUP(I505,'3-Productie normen'!A:K,VLOOKUP(M505,'3-Productie normen'!$B$28:$C$36,2,FALSE),FALSE)))/VLOOKUP(B505,'2-Kosten per locatie'!$A$11:$C$41,3,FALSE)</f>
        <v>#DIV/0!</v>
      </c>
      <c r="R505" s="93" t="str">
        <f>VLOOKUP(I505,'3-Productie normen'!A:O,14,FALSE)</f>
        <v>nvt</v>
      </c>
      <c r="S505" s="93"/>
      <c r="U505" s="375">
        <f t="shared" si="23"/>
        <v>0</v>
      </c>
    </row>
    <row r="506" spans="1:21" ht="14.1" customHeight="1">
      <c r="A506" s="81">
        <v>506</v>
      </c>
      <c r="B506" s="52" t="s">
        <v>217</v>
      </c>
      <c r="C506" s="52" t="s">
        <v>573</v>
      </c>
      <c r="D506" s="52"/>
      <c r="E506" s="91"/>
      <c r="F506" s="91" t="s">
        <v>295</v>
      </c>
      <c r="G506" s="366" t="s">
        <v>675</v>
      </c>
      <c r="H506" s="98" t="s">
        <v>569</v>
      </c>
      <c r="I506" s="98" t="s">
        <v>244</v>
      </c>
      <c r="J506" s="98" t="s">
        <v>255</v>
      </c>
      <c r="K506" s="358">
        <v>10</v>
      </c>
      <c r="L506" s="370">
        <f t="shared" si="21"/>
        <v>200</v>
      </c>
      <c r="M506" s="435">
        <v>200</v>
      </c>
      <c r="N506" s="435">
        <v>0</v>
      </c>
      <c r="O506" s="371" t="e">
        <f t="shared" si="22"/>
        <v>#DIV/0!</v>
      </c>
      <c r="P506" s="371">
        <f>IF(N506&gt;0,N506*K506/#REF!,0)</f>
        <v>0</v>
      </c>
      <c r="Q506" s="372" t="e">
        <f>IF(M506="nio",0,IF(M506&gt;0,VLOOKUP(I506,'3-Productie normen'!A:K,VLOOKUP(M506,'3-Productie normen'!$B$28:$C$36,2,FALSE),FALSE)))/VLOOKUP(B506,'2-Kosten per locatie'!$A$11:$C$41,3,FALSE)</f>
        <v>#DIV/0!</v>
      </c>
      <c r="R506" s="93" t="str">
        <f>VLOOKUP(I506,'3-Productie normen'!A:O,14,FALSE)</f>
        <v>S</v>
      </c>
      <c r="S506" s="93"/>
      <c r="U506" s="375">
        <f t="shared" si="23"/>
        <v>2000</v>
      </c>
    </row>
    <row r="507" spans="1:21" ht="14.1" customHeight="1">
      <c r="A507" s="81">
        <v>507</v>
      </c>
      <c r="B507" s="52" t="s">
        <v>217</v>
      </c>
      <c r="C507" s="52" t="s">
        <v>573</v>
      </c>
      <c r="D507" s="52"/>
      <c r="E507" s="91"/>
      <c r="F507" s="91" t="s">
        <v>295</v>
      </c>
      <c r="G507" s="366" t="s">
        <v>676</v>
      </c>
      <c r="H507" s="98" t="s">
        <v>270</v>
      </c>
      <c r="I507" s="52" t="s">
        <v>247</v>
      </c>
      <c r="J507" s="98" t="s">
        <v>255</v>
      </c>
      <c r="K507" s="358">
        <v>20</v>
      </c>
      <c r="L507" s="370">
        <f t="shared" si="21"/>
        <v>0</v>
      </c>
      <c r="M507" s="435" t="s">
        <v>258</v>
      </c>
      <c r="N507" s="435"/>
      <c r="O507" s="371">
        <f t="shared" si="22"/>
        <v>0</v>
      </c>
      <c r="P507" s="371">
        <f>IF(N507&gt;0,N507*K507/#REF!,0)</f>
        <v>0</v>
      </c>
      <c r="Q507" s="372" t="e">
        <f>IF(M507="nio",0,IF(M507&gt;0,VLOOKUP(I507,'3-Productie normen'!A:K,VLOOKUP(M507,'3-Productie normen'!$B$28:$C$36,2,FALSE),FALSE)))/VLOOKUP(B507,'2-Kosten per locatie'!$A$11:$C$41,3,FALSE)</f>
        <v>#DIV/0!</v>
      </c>
      <c r="R507" s="93" t="str">
        <f>VLOOKUP(I507,'3-Productie normen'!A:O,14,FALSE)</f>
        <v>nvt</v>
      </c>
      <c r="S507" s="93"/>
      <c r="U507" s="375">
        <f t="shared" si="23"/>
        <v>0</v>
      </c>
    </row>
    <row r="508" spans="1:21" ht="14.1" customHeight="1">
      <c r="A508" s="81">
        <v>508</v>
      </c>
      <c r="B508" s="52" t="s">
        <v>217</v>
      </c>
      <c r="C508" s="52" t="s">
        <v>573</v>
      </c>
      <c r="D508" s="52"/>
      <c r="E508" s="91"/>
      <c r="F508" s="91" t="s">
        <v>295</v>
      </c>
      <c r="G508" s="366" t="s">
        <v>677</v>
      </c>
      <c r="H508" s="98" t="s">
        <v>678</v>
      </c>
      <c r="I508" s="98" t="s">
        <v>237</v>
      </c>
      <c r="J508" s="98" t="s">
        <v>255</v>
      </c>
      <c r="K508" s="358">
        <v>20</v>
      </c>
      <c r="L508" s="370">
        <f t="shared" si="21"/>
        <v>80</v>
      </c>
      <c r="M508" s="435">
        <v>80</v>
      </c>
      <c r="N508" s="435"/>
      <c r="O508" s="371" t="e">
        <f t="shared" si="22"/>
        <v>#DIV/0!</v>
      </c>
      <c r="P508" s="371">
        <f>IF(N508&gt;0,N508*K508/#REF!,0)</f>
        <v>0</v>
      </c>
      <c r="Q508" s="372" t="e">
        <f>IF(M508="nio",0,IF(M508&gt;0,VLOOKUP(I508,'3-Productie normen'!A:K,VLOOKUP(M508,'3-Productie normen'!$B$28:$C$36,2,FALSE),FALSE)))/VLOOKUP(B508,'2-Kosten per locatie'!$A$11:$C$41,3,FALSE)</f>
        <v>#DIV/0!</v>
      </c>
      <c r="R508" s="93" t="str">
        <f>VLOOKUP(I508,'3-Productie normen'!A:O,14,FALSE)</f>
        <v>B</v>
      </c>
      <c r="S508" s="93"/>
      <c r="U508" s="375">
        <f t="shared" si="23"/>
        <v>1600</v>
      </c>
    </row>
    <row r="509" spans="1:21" ht="14.1" customHeight="1">
      <c r="A509" s="81">
        <v>509</v>
      </c>
      <c r="B509" s="52" t="s">
        <v>217</v>
      </c>
      <c r="C509" s="52" t="s">
        <v>573</v>
      </c>
      <c r="D509" s="52"/>
      <c r="E509" s="91"/>
      <c r="F509" s="91" t="s">
        <v>295</v>
      </c>
      <c r="G509" s="366" t="s">
        <v>679</v>
      </c>
      <c r="H509" s="98" t="s">
        <v>680</v>
      </c>
      <c r="I509" s="98" t="s">
        <v>237</v>
      </c>
      <c r="J509" s="98" t="s">
        <v>255</v>
      </c>
      <c r="K509" s="358">
        <v>20</v>
      </c>
      <c r="L509" s="370">
        <f t="shared" si="21"/>
        <v>80</v>
      </c>
      <c r="M509" s="435">
        <v>80</v>
      </c>
      <c r="N509" s="435"/>
      <c r="O509" s="371" t="e">
        <f t="shared" si="22"/>
        <v>#DIV/0!</v>
      </c>
      <c r="P509" s="371">
        <f>IF(N509&gt;0,N509*K509/#REF!,0)</f>
        <v>0</v>
      </c>
      <c r="Q509" s="372" t="e">
        <f>IF(M509="nio",0,IF(M509&gt;0,VLOOKUP(I509,'3-Productie normen'!A:K,VLOOKUP(M509,'3-Productie normen'!$B$28:$C$36,2,FALSE),FALSE)))/VLOOKUP(B509,'2-Kosten per locatie'!$A$11:$C$41,3,FALSE)</f>
        <v>#DIV/0!</v>
      </c>
      <c r="R509" s="93" t="str">
        <f>VLOOKUP(I509,'3-Productie normen'!A:O,14,FALSE)</f>
        <v>B</v>
      </c>
      <c r="S509" s="93"/>
      <c r="U509" s="375">
        <f t="shared" si="23"/>
        <v>1600</v>
      </c>
    </row>
    <row r="510" spans="1:21" ht="14.1" customHeight="1">
      <c r="A510" s="81">
        <v>510</v>
      </c>
      <c r="B510" s="52" t="s">
        <v>217</v>
      </c>
      <c r="C510" s="52" t="s">
        <v>573</v>
      </c>
      <c r="D510" s="52"/>
      <c r="E510" s="91"/>
      <c r="F510" s="91" t="s">
        <v>295</v>
      </c>
      <c r="G510" s="366" t="s">
        <v>681</v>
      </c>
      <c r="H510" s="98" t="s">
        <v>682</v>
      </c>
      <c r="I510" s="98" t="s">
        <v>237</v>
      </c>
      <c r="J510" s="98" t="s">
        <v>255</v>
      </c>
      <c r="K510" s="358">
        <v>20</v>
      </c>
      <c r="L510" s="370">
        <f t="shared" si="21"/>
        <v>80</v>
      </c>
      <c r="M510" s="435">
        <v>80</v>
      </c>
      <c r="N510" s="435"/>
      <c r="O510" s="371" t="e">
        <f t="shared" si="22"/>
        <v>#DIV/0!</v>
      </c>
      <c r="P510" s="371">
        <f>IF(N510&gt;0,N510*K510/#REF!,0)</f>
        <v>0</v>
      </c>
      <c r="Q510" s="372" t="e">
        <f>IF(M510="nio",0,IF(M510&gt;0,VLOOKUP(I510,'3-Productie normen'!A:K,VLOOKUP(M510,'3-Productie normen'!$B$28:$C$36,2,FALSE),FALSE)))/VLOOKUP(B510,'2-Kosten per locatie'!$A$11:$C$41,3,FALSE)</f>
        <v>#DIV/0!</v>
      </c>
      <c r="R510" s="93" t="str">
        <f>VLOOKUP(I510,'3-Productie normen'!A:O,14,FALSE)</f>
        <v>B</v>
      </c>
      <c r="S510" s="93"/>
      <c r="U510" s="375">
        <f t="shared" si="23"/>
        <v>1600</v>
      </c>
    </row>
    <row r="511" spans="1:21" ht="14.1" customHeight="1">
      <c r="A511" s="81">
        <v>511</v>
      </c>
      <c r="B511" s="52" t="s">
        <v>217</v>
      </c>
      <c r="C511" s="52" t="s">
        <v>573</v>
      </c>
      <c r="D511" s="52"/>
      <c r="E511" s="91"/>
      <c r="F511" s="91" t="s">
        <v>295</v>
      </c>
      <c r="G511" s="366" t="s">
        <v>683</v>
      </c>
      <c r="H511" s="98" t="s">
        <v>339</v>
      </c>
      <c r="I511" s="98" t="s">
        <v>293</v>
      </c>
      <c r="J511" s="98" t="s">
        <v>255</v>
      </c>
      <c r="K511" s="358">
        <v>50</v>
      </c>
      <c r="L511" s="370">
        <f t="shared" si="21"/>
        <v>200</v>
      </c>
      <c r="M511" s="435">
        <v>200</v>
      </c>
      <c r="N511" s="435"/>
      <c r="O511" s="371" t="e">
        <f t="shared" si="22"/>
        <v>#DIV/0!</v>
      </c>
      <c r="P511" s="371">
        <f>IF(N511&gt;0,N511*K511/#REF!,0)</f>
        <v>0</v>
      </c>
      <c r="Q511" s="372" t="e">
        <f>IF(M511="nio",0,IF(M511&gt;0,VLOOKUP(I511,'3-Productie normen'!A:K,VLOOKUP(M511,'3-Productie normen'!$B$28:$C$36,2,FALSE),FALSE)))/VLOOKUP(B511,'2-Kosten per locatie'!$A$11:$C$41,3,FALSE)</f>
        <v>#DIV/0!</v>
      </c>
      <c r="R511" s="93" t="str">
        <f>VLOOKUP(I511,'3-Productie normen'!A:O,14,FALSE)</f>
        <v>L</v>
      </c>
      <c r="S511" s="93"/>
      <c r="U511" s="375">
        <f t="shared" si="23"/>
        <v>10000</v>
      </c>
    </row>
    <row r="512" spans="1:21" ht="14.1" customHeight="1">
      <c r="A512" s="81">
        <v>512</v>
      </c>
      <c r="B512" s="52" t="s">
        <v>217</v>
      </c>
      <c r="C512" s="52" t="s">
        <v>573</v>
      </c>
      <c r="D512" s="52"/>
      <c r="E512" s="91"/>
      <c r="F512" s="91" t="s">
        <v>295</v>
      </c>
      <c r="G512" s="366" t="s">
        <v>684</v>
      </c>
      <c r="H512" s="98" t="s">
        <v>339</v>
      </c>
      <c r="I512" s="98" t="s">
        <v>293</v>
      </c>
      <c r="J512" s="98" t="s">
        <v>255</v>
      </c>
      <c r="K512" s="358">
        <v>50</v>
      </c>
      <c r="L512" s="370">
        <f t="shared" si="21"/>
        <v>200</v>
      </c>
      <c r="M512" s="435">
        <v>200</v>
      </c>
      <c r="N512" s="435"/>
      <c r="O512" s="371" t="e">
        <f t="shared" si="22"/>
        <v>#DIV/0!</v>
      </c>
      <c r="P512" s="371">
        <f>IF(N512&gt;0,N512*K512/#REF!,0)</f>
        <v>0</v>
      </c>
      <c r="Q512" s="372" t="e">
        <f>IF(M512="nio",0,IF(M512&gt;0,VLOOKUP(I512,'3-Productie normen'!A:K,VLOOKUP(M512,'3-Productie normen'!$B$28:$C$36,2,FALSE),FALSE)))/VLOOKUP(B512,'2-Kosten per locatie'!$A$11:$C$41,3,FALSE)</f>
        <v>#DIV/0!</v>
      </c>
      <c r="R512" s="93" t="str">
        <f>VLOOKUP(I512,'3-Productie normen'!A:O,14,FALSE)</f>
        <v>L</v>
      </c>
      <c r="S512" s="93"/>
      <c r="U512" s="375">
        <f t="shared" si="23"/>
        <v>10000</v>
      </c>
    </row>
    <row r="513" spans="1:21" ht="14.1" customHeight="1">
      <c r="A513" s="81">
        <v>513</v>
      </c>
      <c r="B513" s="52" t="s">
        <v>217</v>
      </c>
      <c r="C513" s="52" t="s">
        <v>573</v>
      </c>
      <c r="D513" s="52"/>
      <c r="E513" s="91"/>
      <c r="F513" s="91" t="s">
        <v>295</v>
      </c>
      <c r="G513" s="366" t="s">
        <v>685</v>
      </c>
      <c r="H513" s="98" t="s">
        <v>339</v>
      </c>
      <c r="I513" s="98" t="s">
        <v>293</v>
      </c>
      <c r="J513" s="98" t="s">
        <v>255</v>
      </c>
      <c r="K513" s="358">
        <v>50</v>
      </c>
      <c r="L513" s="370">
        <f t="shared" si="21"/>
        <v>200</v>
      </c>
      <c r="M513" s="435">
        <v>200</v>
      </c>
      <c r="N513" s="435"/>
      <c r="O513" s="371" t="e">
        <f t="shared" si="22"/>
        <v>#DIV/0!</v>
      </c>
      <c r="P513" s="371">
        <f>IF(N513&gt;0,N513*K513/#REF!,0)</f>
        <v>0</v>
      </c>
      <c r="Q513" s="372" t="e">
        <f>IF(M513="nio",0,IF(M513&gt;0,VLOOKUP(I513,'3-Productie normen'!A:K,VLOOKUP(M513,'3-Productie normen'!$B$28:$C$36,2,FALSE),FALSE)))/VLOOKUP(B513,'2-Kosten per locatie'!$A$11:$C$41,3,FALSE)</f>
        <v>#DIV/0!</v>
      </c>
      <c r="R513" s="93" t="str">
        <f>VLOOKUP(I513,'3-Productie normen'!A:O,14,FALSE)</f>
        <v>L</v>
      </c>
      <c r="S513" s="93"/>
      <c r="U513" s="375">
        <f t="shared" si="23"/>
        <v>10000</v>
      </c>
    </row>
    <row r="514" spans="1:21" ht="14.1" customHeight="1">
      <c r="A514" s="81">
        <v>514</v>
      </c>
      <c r="B514" s="52" t="s">
        <v>217</v>
      </c>
      <c r="C514" s="52" t="s">
        <v>573</v>
      </c>
      <c r="D514" s="52"/>
      <c r="E514" s="91"/>
      <c r="F514" s="91" t="s">
        <v>295</v>
      </c>
      <c r="G514" s="366" t="s">
        <v>686</v>
      </c>
      <c r="H514" s="98" t="s">
        <v>339</v>
      </c>
      <c r="I514" s="98" t="s">
        <v>293</v>
      </c>
      <c r="J514" s="98" t="s">
        <v>255</v>
      </c>
      <c r="K514" s="358">
        <v>50</v>
      </c>
      <c r="L514" s="370">
        <f t="shared" si="21"/>
        <v>200</v>
      </c>
      <c r="M514" s="435">
        <v>200</v>
      </c>
      <c r="N514" s="435"/>
      <c r="O514" s="371" t="e">
        <f t="shared" si="22"/>
        <v>#DIV/0!</v>
      </c>
      <c r="P514" s="371">
        <f>IF(N514&gt;0,N514*K514/#REF!,0)</f>
        <v>0</v>
      </c>
      <c r="Q514" s="372" t="e">
        <f>IF(M514="nio",0,IF(M514&gt;0,VLOOKUP(I514,'3-Productie normen'!A:K,VLOOKUP(M514,'3-Productie normen'!$B$28:$C$36,2,FALSE),FALSE)))/VLOOKUP(B514,'2-Kosten per locatie'!$A$11:$C$41,3,FALSE)</f>
        <v>#DIV/0!</v>
      </c>
      <c r="R514" s="93" t="str">
        <f>VLOOKUP(I514,'3-Productie normen'!A:O,14,FALSE)</f>
        <v>L</v>
      </c>
      <c r="S514" s="93"/>
      <c r="U514" s="375">
        <f t="shared" si="23"/>
        <v>10000</v>
      </c>
    </row>
    <row r="515" spans="1:21" ht="14.1" customHeight="1">
      <c r="A515" s="81">
        <v>515</v>
      </c>
      <c r="B515" s="52" t="s">
        <v>217</v>
      </c>
      <c r="C515" s="52" t="s">
        <v>573</v>
      </c>
      <c r="D515" s="52"/>
      <c r="E515" s="91"/>
      <c r="F515" s="91" t="s">
        <v>295</v>
      </c>
      <c r="G515" s="366" t="s">
        <v>687</v>
      </c>
      <c r="H515" s="98" t="s">
        <v>339</v>
      </c>
      <c r="I515" s="98" t="s">
        <v>293</v>
      </c>
      <c r="J515" s="98" t="s">
        <v>255</v>
      </c>
      <c r="K515" s="358">
        <v>50</v>
      </c>
      <c r="L515" s="370">
        <f t="shared" si="21"/>
        <v>200</v>
      </c>
      <c r="M515" s="435">
        <v>200</v>
      </c>
      <c r="N515" s="435"/>
      <c r="O515" s="371" t="e">
        <f t="shared" si="22"/>
        <v>#DIV/0!</v>
      </c>
      <c r="P515" s="371">
        <f>IF(N515&gt;0,N515*K515/#REF!,0)</f>
        <v>0</v>
      </c>
      <c r="Q515" s="372" t="e">
        <f>IF(M515="nio",0,IF(M515&gt;0,VLOOKUP(I515,'3-Productie normen'!A:K,VLOOKUP(M515,'3-Productie normen'!$B$28:$C$36,2,FALSE),FALSE)))/VLOOKUP(B515,'2-Kosten per locatie'!$A$11:$C$41,3,FALSE)</f>
        <v>#DIV/0!</v>
      </c>
      <c r="R515" s="93" t="str">
        <f>VLOOKUP(I515,'3-Productie normen'!A:O,14,FALSE)</f>
        <v>L</v>
      </c>
      <c r="S515" s="93"/>
      <c r="U515" s="375">
        <f t="shared" si="23"/>
        <v>10000</v>
      </c>
    </row>
    <row r="516" spans="1:21" ht="14.1" customHeight="1">
      <c r="A516" s="81">
        <v>516</v>
      </c>
      <c r="B516" s="52" t="s">
        <v>217</v>
      </c>
      <c r="C516" s="52" t="s">
        <v>573</v>
      </c>
      <c r="D516" s="52"/>
      <c r="E516" s="91"/>
      <c r="F516" s="91" t="s">
        <v>295</v>
      </c>
      <c r="G516" s="366" t="s">
        <v>688</v>
      </c>
      <c r="H516" s="98" t="s">
        <v>552</v>
      </c>
      <c r="I516" s="98" t="s">
        <v>244</v>
      </c>
      <c r="J516" s="98" t="s">
        <v>425</v>
      </c>
      <c r="K516" s="358">
        <v>7</v>
      </c>
      <c r="L516" s="370">
        <f t="shared" si="21"/>
        <v>200</v>
      </c>
      <c r="M516" s="435">
        <v>200</v>
      </c>
      <c r="N516" s="435">
        <v>0</v>
      </c>
      <c r="O516" s="371" t="e">
        <f t="shared" si="22"/>
        <v>#DIV/0!</v>
      </c>
      <c r="P516" s="371">
        <f>IF(N516&gt;0,N516*K516/#REF!,0)</f>
        <v>0</v>
      </c>
      <c r="Q516" s="372" t="e">
        <f>IF(M516="nio",0,IF(M516&gt;0,VLOOKUP(I516,'3-Productie normen'!A:K,VLOOKUP(M516,'3-Productie normen'!$B$28:$C$36,2,FALSE),FALSE)))/VLOOKUP(B516,'2-Kosten per locatie'!$A$11:$C$41,3,FALSE)</f>
        <v>#DIV/0!</v>
      </c>
      <c r="R516" s="93" t="str">
        <f>VLOOKUP(I516,'3-Productie normen'!A:O,14,FALSE)</f>
        <v>S</v>
      </c>
      <c r="S516" s="93"/>
      <c r="U516" s="375">
        <f t="shared" si="23"/>
        <v>1400</v>
      </c>
    </row>
    <row r="517" spans="1:21" ht="14.1" customHeight="1">
      <c r="A517" s="81">
        <v>517</v>
      </c>
      <c r="B517" s="52" t="s">
        <v>217</v>
      </c>
      <c r="C517" s="52" t="s">
        <v>573</v>
      </c>
      <c r="D517" s="52"/>
      <c r="E517" s="91"/>
      <c r="F517" s="91" t="s">
        <v>295</v>
      </c>
      <c r="G517" s="366" t="s">
        <v>689</v>
      </c>
      <c r="H517" s="98" t="s">
        <v>552</v>
      </c>
      <c r="I517" s="98" t="s">
        <v>244</v>
      </c>
      <c r="J517" s="98" t="s">
        <v>425</v>
      </c>
      <c r="K517" s="358">
        <v>7</v>
      </c>
      <c r="L517" s="370">
        <f t="shared" si="21"/>
        <v>200</v>
      </c>
      <c r="M517" s="435">
        <v>200</v>
      </c>
      <c r="N517" s="435">
        <v>0</v>
      </c>
      <c r="O517" s="371" t="e">
        <f t="shared" si="22"/>
        <v>#DIV/0!</v>
      </c>
      <c r="P517" s="371">
        <f>IF(N517&gt;0,N517*K517/#REF!,0)</f>
        <v>0</v>
      </c>
      <c r="Q517" s="372" t="e">
        <f>IF(M517="nio",0,IF(M517&gt;0,VLOOKUP(I517,'3-Productie normen'!A:K,VLOOKUP(M517,'3-Productie normen'!$B$28:$C$36,2,FALSE),FALSE)))/VLOOKUP(B517,'2-Kosten per locatie'!$A$11:$C$41,3,FALSE)</f>
        <v>#DIV/0!</v>
      </c>
      <c r="R517" s="93" t="str">
        <f>VLOOKUP(I517,'3-Productie normen'!A:O,14,FALSE)</f>
        <v>S</v>
      </c>
      <c r="S517" s="93"/>
      <c r="U517" s="375">
        <f t="shared" si="23"/>
        <v>1400</v>
      </c>
    </row>
    <row r="518" spans="1:21" ht="14.1" customHeight="1">
      <c r="A518" s="81">
        <v>518</v>
      </c>
      <c r="B518" s="52" t="s">
        <v>217</v>
      </c>
      <c r="C518" s="52" t="s">
        <v>573</v>
      </c>
      <c r="D518" s="52"/>
      <c r="E518" s="91"/>
      <c r="F518" s="91" t="s">
        <v>295</v>
      </c>
      <c r="G518" s="366" t="s">
        <v>690</v>
      </c>
      <c r="H518" s="98" t="s">
        <v>552</v>
      </c>
      <c r="I518" s="98" t="s">
        <v>244</v>
      </c>
      <c r="J518" s="98" t="s">
        <v>425</v>
      </c>
      <c r="K518" s="358">
        <v>7</v>
      </c>
      <c r="L518" s="370">
        <f t="shared" si="21"/>
        <v>200</v>
      </c>
      <c r="M518" s="435">
        <v>200</v>
      </c>
      <c r="N518" s="435">
        <v>0</v>
      </c>
      <c r="O518" s="371" t="e">
        <f t="shared" si="22"/>
        <v>#DIV/0!</v>
      </c>
      <c r="P518" s="371">
        <f>IF(N518&gt;0,N518*K518/#REF!,0)</f>
        <v>0</v>
      </c>
      <c r="Q518" s="372" t="e">
        <f>IF(M518="nio",0,IF(M518&gt;0,VLOOKUP(I518,'3-Productie normen'!A:K,VLOOKUP(M518,'3-Productie normen'!$B$28:$C$36,2,FALSE),FALSE)))/VLOOKUP(B518,'2-Kosten per locatie'!$A$11:$C$41,3,FALSE)</f>
        <v>#DIV/0!</v>
      </c>
      <c r="R518" s="93" t="str">
        <f>VLOOKUP(I518,'3-Productie normen'!A:O,14,FALSE)</f>
        <v>S</v>
      </c>
      <c r="S518" s="93"/>
      <c r="U518" s="375">
        <f t="shared" si="23"/>
        <v>1400</v>
      </c>
    </row>
    <row r="519" spans="1:21" ht="14.1" customHeight="1">
      <c r="A519" s="81">
        <v>519</v>
      </c>
      <c r="B519" s="52" t="s">
        <v>217</v>
      </c>
      <c r="C519" s="52" t="s">
        <v>573</v>
      </c>
      <c r="D519" s="52"/>
      <c r="E519" s="91"/>
      <c r="F519" s="91" t="s">
        <v>295</v>
      </c>
      <c r="G519" s="366" t="s">
        <v>691</v>
      </c>
      <c r="H519" s="98" t="s">
        <v>692</v>
      </c>
      <c r="I519" s="98" t="s">
        <v>237</v>
      </c>
      <c r="J519" s="98" t="s">
        <v>255</v>
      </c>
      <c r="K519" s="358">
        <v>7</v>
      </c>
      <c r="L519" s="370">
        <f t="shared" si="21"/>
        <v>80</v>
      </c>
      <c r="M519" s="435">
        <v>80</v>
      </c>
      <c r="N519" s="435"/>
      <c r="O519" s="371" t="e">
        <f t="shared" si="22"/>
        <v>#DIV/0!</v>
      </c>
      <c r="P519" s="371">
        <f>IF(N519&gt;0,N519*K519/#REF!,0)</f>
        <v>0</v>
      </c>
      <c r="Q519" s="372" t="e">
        <f>IF(M519="nio",0,IF(M519&gt;0,VLOOKUP(I519,'3-Productie normen'!A:K,VLOOKUP(M519,'3-Productie normen'!$B$28:$C$36,2,FALSE),FALSE)))/VLOOKUP(B519,'2-Kosten per locatie'!$A$11:$C$41,3,FALSE)</f>
        <v>#DIV/0!</v>
      </c>
      <c r="R519" s="93" t="str">
        <f>VLOOKUP(I519,'3-Productie normen'!A:O,14,FALSE)</f>
        <v>B</v>
      </c>
      <c r="S519" s="93"/>
      <c r="U519" s="375">
        <f t="shared" si="23"/>
        <v>560</v>
      </c>
    </row>
    <row r="520" spans="1:21" ht="14.1" customHeight="1">
      <c r="A520" s="81">
        <v>520</v>
      </c>
      <c r="B520" s="52" t="s">
        <v>217</v>
      </c>
      <c r="C520" s="52" t="s">
        <v>573</v>
      </c>
      <c r="D520" s="52"/>
      <c r="E520" s="91"/>
      <c r="F520" s="91" t="s">
        <v>295</v>
      </c>
      <c r="G520" s="366" t="s">
        <v>693</v>
      </c>
      <c r="H520" s="98" t="s">
        <v>552</v>
      </c>
      <c r="I520" s="98" t="s">
        <v>244</v>
      </c>
      <c r="J520" s="98" t="s">
        <v>425</v>
      </c>
      <c r="K520" s="358">
        <v>7</v>
      </c>
      <c r="L520" s="370">
        <f t="shared" si="21"/>
        <v>200</v>
      </c>
      <c r="M520" s="435">
        <v>200</v>
      </c>
      <c r="N520" s="435">
        <v>0</v>
      </c>
      <c r="O520" s="371" t="e">
        <f t="shared" si="22"/>
        <v>#DIV/0!</v>
      </c>
      <c r="P520" s="371">
        <f>IF(N520&gt;0,N520*K520/#REF!,0)</f>
        <v>0</v>
      </c>
      <c r="Q520" s="372" t="e">
        <f>IF(M520="nio",0,IF(M520&gt;0,VLOOKUP(I520,'3-Productie normen'!A:K,VLOOKUP(M520,'3-Productie normen'!$B$28:$C$36,2,FALSE),FALSE)))/VLOOKUP(B520,'2-Kosten per locatie'!$A$11:$C$41,3,FALSE)</f>
        <v>#DIV/0!</v>
      </c>
      <c r="R520" s="93" t="str">
        <f>VLOOKUP(I520,'3-Productie normen'!A:O,14,FALSE)</f>
        <v>S</v>
      </c>
      <c r="S520" s="93"/>
      <c r="U520" s="375">
        <f t="shared" si="23"/>
        <v>1400</v>
      </c>
    </row>
    <row r="521" spans="1:21" ht="14.1" customHeight="1">
      <c r="A521" s="81">
        <v>521</v>
      </c>
      <c r="B521" s="52" t="s">
        <v>217</v>
      </c>
      <c r="C521" s="52" t="s">
        <v>573</v>
      </c>
      <c r="D521" s="52"/>
      <c r="E521" s="91"/>
      <c r="F521" s="91" t="s">
        <v>295</v>
      </c>
      <c r="G521" s="366" t="s">
        <v>694</v>
      </c>
      <c r="H521" s="98" t="s">
        <v>623</v>
      </c>
      <c r="I521" s="98" t="s">
        <v>246</v>
      </c>
      <c r="J521" s="98" t="s">
        <v>255</v>
      </c>
      <c r="K521" s="358">
        <v>9</v>
      </c>
      <c r="L521" s="370">
        <f t="shared" si="21"/>
        <v>200</v>
      </c>
      <c r="M521" s="435">
        <v>200</v>
      </c>
      <c r="N521" s="435"/>
      <c r="O521" s="371" t="e">
        <f t="shared" si="22"/>
        <v>#DIV/0!</v>
      </c>
      <c r="P521" s="371">
        <f>IF(N521&gt;0,N521*K521/#REF!,0)</f>
        <v>0</v>
      </c>
      <c r="Q521" s="372" t="e">
        <f>IF(M521="nio",0,IF(M521&gt;0,VLOOKUP(I521,'3-Productie normen'!A:K,VLOOKUP(M521,'3-Productie normen'!$B$28:$C$36,2,FALSE),FALSE)))/VLOOKUP(B521,'2-Kosten per locatie'!$A$11:$C$41,3,FALSE)</f>
        <v>#DIV/0!</v>
      </c>
      <c r="R521" s="93" t="str">
        <f>VLOOKUP(I521,'3-Productie normen'!A:O,14,FALSE)</f>
        <v>V</v>
      </c>
      <c r="S521" s="93"/>
      <c r="U521" s="375">
        <f t="shared" si="23"/>
        <v>1800</v>
      </c>
    </row>
    <row r="522" spans="1:21" ht="14.1" customHeight="1">
      <c r="A522" s="81">
        <v>522</v>
      </c>
      <c r="B522" s="52" t="s">
        <v>217</v>
      </c>
      <c r="C522" s="52" t="s">
        <v>573</v>
      </c>
      <c r="D522" s="52"/>
      <c r="E522" s="91"/>
      <c r="F522" s="91" t="s">
        <v>295</v>
      </c>
      <c r="G522" s="366" t="s">
        <v>695</v>
      </c>
      <c r="H522" s="98" t="s">
        <v>648</v>
      </c>
      <c r="I522" s="98" t="s">
        <v>246</v>
      </c>
      <c r="J522" s="98" t="s">
        <v>255</v>
      </c>
      <c r="K522" s="358">
        <v>21</v>
      </c>
      <c r="L522" s="370">
        <f t="shared" ref="L522:L585" si="24">SUM(M522:N522)</f>
        <v>200</v>
      </c>
      <c r="M522" s="435">
        <v>200</v>
      </c>
      <c r="N522" s="435"/>
      <c r="O522" s="371" t="e">
        <f t="shared" ref="O522:O585" si="25">IF(M522="nio",0,IF(M522&gt;0,M522*K522/Q522,0))</f>
        <v>#DIV/0!</v>
      </c>
      <c r="P522" s="371">
        <f>IF(N522&gt;0,N522*K522/#REF!,0)</f>
        <v>0</v>
      </c>
      <c r="Q522" s="372" t="e">
        <f>IF(M522="nio",0,IF(M522&gt;0,VLOOKUP(I522,'3-Productie normen'!A:K,VLOOKUP(M522,'3-Productie normen'!$B$28:$C$36,2,FALSE),FALSE)))/VLOOKUP(B522,'2-Kosten per locatie'!$A$11:$C$41,3,FALSE)</f>
        <v>#DIV/0!</v>
      </c>
      <c r="R522" s="93" t="str">
        <f>VLOOKUP(I522,'3-Productie normen'!A:O,14,FALSE)</f>
        <v>V</v>
      </c>
      <c r="S522" s="93"/>
      <c r="U522" s="375">
        <f t="shared" ref="U522:U585" si="26">L522*K522</f>
        <v>4200</v>
      </c>
    </row>
    <row r="523" spans="1:21" ht="14.1" customHeight="1">
      <c r="A523" s="81">
        <v>523</v>
      </c>
      <c r="B523" s="52" t="s">
        <v>217</v>
      </c>
      <c r="C523" s="52" t="s">
        <v>573</v>
      </c>
      <c r="D523" s="52"/>
      <c r="E523" s="91"/>
      <c r="F523" s="91" t="s">
        <v>295</v>
      </c>
      <c r="G523" s="366" t="s">
        <v>696</v>
      </c>
      <c r="H523" s="98" t="s">
        <v>254</v>
      </c>
      <c r="I523" s="98" t="s">
        <v>246</v>
      </c>
      <c r="J523" s="98" t="s">
        <v>255</v>
      </c>
      <c r="K523" s="358">
        <v>198</v>
      </c>
      <c r="L523" s="370">
        <f t="shared" si="24"/>
        <v>200</v>
      </c>
      <c r="M523" s="435">
        <v>200</v>
      </c>
      <c r="N523" s="435"/>
      <c r="O523" s="371" t="e">
        <f t="shared" si="25"/>
        <v>#DIV/0!</v>
      </c>
      <c r="P523" s="371">
        <f>IF(N523&gt;0,N523*K523/#REF!,0)</f>
        <v>0</v>
      </c>
      <c r="Q523" s="372" t="e">
        <f>IF(M523="nio",0,IF(M523&gt;0,VLOOKUP(I523,'3-Productie normen'!A:K,VLOOKUP(M523,'3-Productie normen'!$B$28:$C$36,2,FALSE),FALSE)))/VLOOKUP(B523,'2-Kosten per locatie'!$A$11:$C$41,3,FALSE)</f>
        <v>#DIV/0!</v>
      </c>
      <c r="R523" s="93" t="str">
        <f>VLOOKUP(I523,'3-Productie normen'!A:O,14,FALSE)</f>
        <v>V</v>
      </c>
      <c r="S523" s="93"/>
      <c r="U523" s="375">
        <f t="shared" si="26"/>
        <v>39600</v>
      </c>
    </row>
    <row r="524" spans="1:21" ht="14.1" customHeight="1">
      <c r="A524" s="81">
        <v>524</v>
      </c>
      <c r="B524" s="52" t="s">
        <v>217</v>
      </c>
      <c r="C524" s="52" t="s">
        <v>573</v>
      </c>
      <c r="D524" s="52"/>
      <c r="E524" s="91"/>
      <c r="F524" s="91" t="s">
        <v>295</v>
      </c>
      <c r="G524" s="366" t="s">
        <v>697</v>
      </c>
      <c r="H524" s="98" t="s">
        <v>651</v>
      </c>
      <c r="I524" s="444" t="s">
        <v>238</v>
      </c>
      <c r="J524" s="98" t="s">
        <v>255</v>
      </c>
      <c r="K524" s="358">
        <v>128</v>
      </c>
      <c r="L524" s="370">
        <f t="shared" si="24"/>
        <v>200</v>
      </c>
      <c r="M524" s="435">
        <v>200</v>
      </c>
      <c r="N524" s="435"/>
      <c r="O524" s="371" t="e">
        <f t="shared" si="25"/>
        <v>#DIV/0!</v>
      </c>
      <c r="P524" s="371">
        <f>IF(N524&gt;0,N524*K524/#REF!,0)</f>
        <v>0</v>
      </c>
      <c r="Q524" s="372" t="e">
        <f>IF(M524="nio",0,IF(M524&gt;0,VLOOKUP(I524,'3-Productie normen'!A:K,VLOOKUP(M524,'3-Productie normen'!$B$28:$C$36,2,FALSE),FALSE)))/VLOOKUP(B524,'2-Kosten per locatie'!$A$11:$C$41,3,FALSE)</f>
        <v>#DIV/0!</v>
      </c>
      <c r="R524" s="93" t="str">
        <f>VLOOKUP(I524,'3-Productie normen'!A:O,14,FALSE)</f>
        <v>S</v>
      </c>
      <c r="S524" s="93"/>
      <c r="U524" s="375">
        <f t="shared" si="26"/>
        <v>25600</v>
      </c>
    </row>
    <row r="525" spans="1:21" ht="14.1" customHeight="1">
      <c r="A525" s="81">
        <v>525</v>
      </c>
      <c r="B525" s="52" t="s">
        <v>217</v>
      </c>
      <c r="C525" s="52" t="s">
        <v>573</v>
      </c>
      <c r="D525" s="52"/>
      <c r="E525" s="91"/>
      <c r="F525" s="91" t="s">
        <v>295</v>
      </c>
      <c r="G525" s="366" t="s">
        <v>698</v>
      </c>
      <c r="H525" s="98" t="s">
        <v>653</v>
      </c>
      <c r="I525" s="98" t="s">
        <v>246</v>
      </c>
      <c r="J525" s="98" t="s">
        <v>255</v>
      </c>
      <c r="K525" s="358">
        <v>21</v>
      </c>
      <c r="L525" s="370">
        <f t="shared" si="24"/>
        <v>200</v>
      </c>
      <c r="M525" s="435">
        <v>200</v>
      </c>
      <c r="N525" s="435"/>
      <c r="O525" s="371" t="e">
        <f t="shared" si="25"/>
        <v>#DIV/0!</v>
      </c>
      <c r="P525" s="371">
        <f>IF(N525&gt;0,N525*K525/#REF!,0)</f>
        <v>0</v>
      </c>
      <c r="Q525" s="372" t="e">
        <f>IF(M525="nio",0,IF(M525&gt;0,VLOOKUP(I525,'3-Productie normen'!A:K,VLOOKUP(M525,'3-Productie normen'!$B$28:$C$36,2,FALSE),FALSE)))/VLOOKUP(B525,'2-Kosten per locatie'!$A$11:$C$41,3,FALSE)</f>
        <v>#DIV/0!</v>
      </c>
      <c r="R525" s="93" t="str">
        <f>VLOOKUP(I525,'3-Productie normen'!A:O,14,FALSE)</f>
        <v>V</v>
      </c>
      <c r="S525" s="93"/>
      <c r="U525" s="375">
        <f t="shared" si="26"/>
        <v>4200</v>
      </c>
    </row>
    <row r="526" spans="1:21" ht="14.1" customHeight="1">
      <c r="A526" s="81">
        <v>526</v>
      </c>
      <c r="B526" s="52" t="s">
        <v>217</v>
      </c>
      <c r="C526" s="52" t="s">
        <v>573</v>
      </c>
      <c r="D526" s="52"/>
      <c r="E526" s="91"/>
      <c r="F526" s="91" t="s">
        <v>295</v>
      </c>
      <c r="G526" s="366" t="s">
        <v>699</v>
      </c>
      <c r="H526" s="98" t="s">
        <v>288</v>
      </c>
      <c r="I526" s="52" t="s">
        <v>247</v>
      </c>
      <c r="J526" s="98" t="s">
        <v>255</v>
      </c>
      <c r="K526" s="358">
        <v>2</v>
      </c>
      <c r="L526" s="370">
        <f t="shared" si="24"/>
        <v>0</v>
      </c>
      <c r="M526" s="435" t="s">
        <v>258</v>
      </c>
      <c r="N526" s="435"/>
      <c r="O526" s="371">
        <f t="shared" si="25"/>
        <v>0</v>
      </c>
      <c r="P526" s="371">
        <f>IF(N526&gt;0,N526*K526/#REF!,0)</f>
        <v>0</v>
      </c>
      <c r="Q526" s="372" t="e">
        <f>IF(M526="nio",0,IF(M526&gt;0,VLOOKUP(I526,'3-Productie normen'!A:K,VLOOKUP(M526,'3-Productie normen'!$B$28:$C$36,2,FALSE),FALSE)))/VLOOKUP(B526,'2-Kosten per locatie'!$A$11:$C$41,3,FALSE)</f>
        <v>#DIV/0!</v>
      </c>
      <c r="R526" s="93" t="str">
        <f>VLOOKUP(I526,'3-Productie normen'!A:O,14,FALSE)</f>
        <v>nvt</v>
      </c>
      <c r="S526" s="93"/>
      <c r="U526" s="375">
        <f t="shared" si="26"/>
        <v>0</v>
      </c>
    </row>
    <row r="527" spans="1:21" ht="14.1" customHeight="1">
      <c r="A527" s="81">
        <v>527</v>
      </c>
      <c r="B527" s="52" t="s">
        <v>217</v>
      </c>
      <c r="C527" s="52" t="s">
        <v>573</v>
      </c>
      <c r="D527" s="52"/>
      <c r="E527" s="91"/>
      <c r="F527" s="91" t="s">
        <v>295</v>
      </c>
      <c r="G527" s="366" t="s">
        <v>700</v>
      </c>
      <c r="H527" s="98" t="s">
        <v>288</v>
      </c>
      <c r="I527" s="52" t="s">
        <v>247</v>
      </c>
      <c r="J527" s="98" t="s">
        <v>255</v>
      </c>
      <c r="K527" s="358">
        <v>2</v>
      </c>
      <c r="L527" s="370">
        <f t="shared" si="24"/>
        <v>0</v>
      </c>
      <c r="M527" s="435" t="s">
        <v>258</v>
      </c>
      <c r="N527" s="435"/>
      <c r="O527" s="371">
        <f t="shared" si="25"/>
        <v>0</v>
      </c>
      <c r="P527" s="371">
        <f>IF(N527&gt;0,N527*K527/#REF!,0)</f>
        <v>0</v>
      </c>
      <c r="Q527" s="372" t="e">
        <f>IF(M527="nio",0,IF(M527&gt;0,VLOOKUP(I527,'3-Productie normen'!A:K,VLOOKUP(M527,'3-Productie normen'!$B$28:$C$36,2,FALSE),FALSE)))/VLOOKUP(B527,'2-Kosten per locatie'!$A$11:$C$41,3,FALSE)</f>
        <v>#DIV/0!</v>
      </c>
      <c r="R527" s="93" t="str">
        <f>VLOOKUP(I527,'3-Productie normen'!A:O,14,FALSE)</f>
        <v>nvt</v>
      </c>
      <c r="S527" s="93"/>
      <c r="U527" s="375">
        <f t="shared" si="26"/>
        <v>0</v>
      </c>
    </row>
    <row r="528" spans="1:21" ht="14.1" customHeight="1">
      <c r="A528" s="81">
        <v>528</v>
      </c>
      <c r="B528" s="52" t="s">
        <v>217</v>
      </c>
      <c r="C528" s="52" t="s">
        <v>573</v>
      </c>
      <c r="D528" s="52"/>
      <c r="E528" s="91"/>
      <c r="F528" s="91" t="s">
        <v>295</v>
      </c>
      <c r="G528" s="366" t="s">
        <v>701</v>
      </c>
      <c r="H528" s="98" t="s">
        <v>288</v>
      </c>
      <c r="I528" s="52" t="s">
        <v>247</v>
      </c>
      <c r="J528" s="98" t="s">
        <v>255</v>
      </c>
      <c r="K528" s="358">
        <v>2</v>
      </c>
      <c r="L528" s="370">
        <f t="shared" si="24"/>
        <v>0</v>
      </c>
      <c r="M528" s="435" t="s">
        <v>258</v>
      </c>
      <c r="N528" s="435"/>
      <c r="O528" s="371">
        <f t="shared" si="25"/>
        <v>0</v>
      </c>
      <c r="P528" s="371">
        <f>IF(N528&gt;0,N528*K528/#REF!,0)</f>
        <v>0</v>
      </c>
      <c r="Q528" s="372" t="e">
        <f>IF(M528="nio",0,IF(M528&gt;0,VLOOKUP(I528,'3-Productie normen'!A:K,VLOOKUP(M528,'3-Productie normen'!$B$28:$C$36,2,FALSE),FALSE)))/VLOOKUP(B528,'2-Kosten per locatie'!$A$11:$C$41,3,FALSE)</f>
        <v>#DIV/0!</v>
      </c>
      <c r="R528" s="93" t="str">
        <f>VLOOKUP(I528,'3-Productie normen'!A:O,14,FALSE)</f>
        <v>nvt</v>
      </c>
      <c r="S528" s="93"/>
      <c r="U528" s="375">
        <f t="shared" si="26"/>
        <v>0</v>
      </c>
    </row>
    <row r="529" spans="1:21" ht="14.1" customHeight="1">
      <c r="A529" s="81">
        <v>529</v>
      </c>
      <c r="B529" s="52" t="s">
        <v>217</v>
      </c>
      <c r="C529" s="52" t="s">
        <v>573</v>
      </c>
      <c r="D529" s="52"/>
      <c r="E529" s="91"/>
      <c r="F529" s="91" t="s">
        <v>295</v>
      </c>
      <c r="G529" s="366" t="s">
        <v>702</v>
      </c>
      <c r="H529" s="98" t="s">
        <v>288</v>
      </c>
      <c r="I529" s="52" t="s">
        <v>247</v>
      </c>
      <c r="J529" s="98" t="s">
        <v>255</v>
      </c>
      <c r="K529" s="358">
        <v>2</v>
      </c>
      <c r="L529" s="370">
        <f t="shared" si="24"/>
        <v>0</v>
      </c>
      <c r="M529" s="435" t="s">
        <v>258</v>
      </c>
      <c r="N529" s="435"/>
      <c r="O529" s="371">
        <f t="shared" si="25"/>
        <v>0</v>
      </c>
      <c r="P529" s="371">
        <f>IF(N529&gt;0,N529*K529/#REF!,0)</f>
        <v>0</v>
      </c>
      <c r="Q529" s="372" t="e">
        <f>IF(M529="nio",0,IF(M529&gt;0,VLOOKUP(I529,'3-Productie normen'!A:K,VLOOKUP(M529,'3-Productie normen'!$B$28:$C$36,2,FALSE),FALSE)))/VLOOKUP(B529,'2-Kosten per locatie'!$A$11:$C$41,3,FALSE)</f>
        <v>#DIV/0!</v>
      </c>
      <c r="R529" s="93" t="str">
        <f>VLOOKUP(I529,'3-Productie normen'!A:O,14,FALSE)</f>
        <v>nvt</v>
      </c>
      <c r="S529" s="93"/>
      <c r="U529" s="375">
        <f t="shared" si="26"/>
        <v>0</v>
      </c>
    </row>
    <row r="530" spans="1:21" ht="14.1" customHeight="1">
      <c r="A530" s="81">
        <v>530</v>
      </c>
      <c r="B530" s="52" t="s">
        <v>207</v>
      </c>
      <c r="C530" s="52" t="s">
        <v>703</v>
      </c>
      <c r="D530" s="91"/>
      <c r="E530" s="91"/>
      <c r="F530" s="440" t="s">
        <v>283</v>
      </c>
      <c r="G530" s="366" t="s">
        <v>299</v>
      </c>
      <c r="H530" s="98" t="s">
        <v>323</v>
      </c>
      <c r="I530" s="92" t="s">
        <v>88</v>
      </c>
      <c r="J530" s="98" t="s">
        <v>301</v>
      </c>
      <c r="K530" s="358">
        <v>10.199999999999999</v>
      </c>
      <c r="L530" s="370">
        <f t="shared" si="24"/>
        <v>200</v>
      </c>
      <c r="M530" s="435">
        <v>200</v>
      </c>
      <c r="N530" s="435"/>
      <c r="O530" s="371" t="e">
        <f t="shared" si="25"/>
        <v>#DIV/0!</v>
      </c>
      <c r="P530" s="371">
        <f>IF(N530&gt;0,N530*K530/#REF!,0)</f>
        <v>0</v>
      </c>
      <c r="Q530" s="372" t="e">
        <f>IF(M530="nio",0,IF(M530&gt;0,VLOOKUP(I530,'3-Productie normen'!A:K,VLOOKUP(M530,'3-Productie normen'!$B$28:$C$36,2,FALSE),FALSE)))/VLOOKUP(B530,'2-Kosten per locatie'!$A$11:$C$41,3,FALSE)</f>
        <v>#DIV/0!</v>
      </c>
      <c r="R530" s="93" t="str">
        <f>VLOOKUP(I530,'3-Productie normen'!A:O,14,FALSE)</f>
        <v>V</v>
      </c>
      <c r="S530" s="93"/>
      <c r="U530" s="375">
        <f t="shared" si="26"/>
        <v>2039.9999999999998</v>
      </c>
    </row>
    <row r="531" spans="1:21" ht="14.1" customHeight="1">
      <c r="A531" s="81">
        <v>531</v>
      </c>
      <c r="B531" s="52" t="s">
        <v>207</v>
      </c>
      <c r="C531" s="52" t="s">
        <v>703</v>
      </c>
      <c r="D531" s="91"/>
      <c r="E531" s="91"/>
      <c r="F531" s="440" t="s">
        <v>283</v>
      </c>
      <c r="G531" s="366" t="s">
        <v>302</v>
      </c>
      <c r="H531" s="98" t="s">
        <v>704</v>
      </c>
      <c r="I531" s="444" t="s">
        <v>238</v>
      </c>
      <c r="J531" s="98" t="s">
        <v>301</v>
      </c>
      <c r="K531" s="358">
        <v>18.600000000000001</v>
      </c>
      <c r="L531" s="370">
        <f t="shared" si="24"/>
        <v>200</v>
      </c>
      <c r="M531" s="435">
        <v>200</v>
      </c>
      <c r="N531" s="435"/>
      <c r="O531" s="371" t="e">
        <f t="shared" si="25"/>
        <v>#DIV/0!</v>
      </c>
      <c r="P531" s="371">
        <f>IF(N531&gt;0,N531*K531/#REF!,0)</f>
        <v>0</v>
      </c>
      <c r="Q531" s="372" t="e">
        <f>IF(M531="nio",0,IF(M531&gt;0,VLOOKUP(I531,'3-Productie normen'!A:K,VLOOKUP(M531,'3-Productie normen'!$B$28:$C$36,2,FALSE),FALSE)))/VLOOKUP(B531,'2-Kosten per locatie'!$A$11:$C$41,3,FALSE)</f>
        <v>#DIV/0!</v>
      </c>
      <c r="R531" s="93" t="str">
        <f>VLOOKUP(I531,'3-Productie normen'!A:O,14,FALSE)</f>
        <v>S</v>
      </c>
      <c r="S531" s="93"/>
      <c r="U531" s="375">
        <f t="shared" si="26"/>
        <v>3720.0000000000005</v>
      </c>
    </row>
    <row r="532" spans="1:21" ht="14.1" customHeight="1">
      <c r="A532" s="81">
        <v>532</v>
      </c>
      <c r="B532" s="52" t="s">
        <v>207</v>
      </c>
      <c r="C532" s="52" t="s">
        <v>703</v>
      </c>
      <c r="D532" s="91"/>
      <c r="E532" s="91">
        <v>12</v>
      </c>
      <c r="F532" s="440" t="s">
        <v>283</v>
      </c>
      <c r="G532" s="366" t="s">
        <v>303</v>
      </c>
      <c r="H532" s="98" t="s">
        <v>254</v>
      </c>
      <c r="I532" s="98" t="s">
        <v>246</v>
      </c>
      <c r="J532" s="98" t="s">
        <v>301</v>
      </c>
      <c r="K532" s="358">
        <v>45.3</v>
      </c>
      <c r="L532" s="370">
        <f t="shared" si="24"/>
        <v>200</v>
      </c>
      <c r="M532" s="435">
        <v>200</v>
      </c>
      <c r="N532" s="435"/>
      <c r="O532" s="371" t="e">
        <f t="shared" si="25"/>
        <v>#DIV/0!</v>
      </c>
      <c r="P532" s="371">
        <f>IF(N532&gt;0,N532*K532/#REF!,0)</f>
        <v>0</v>
      </c>
      <c r="Q532" s="372" t="e">
        <f>IF(M532="nio",0,IF(M532&gt;0,VLOOKUP(I532,'3-Productie normen'!A:K,VLOOKUP(M532,'3-Productie normen'!$B$28:$C$36,2,FALSE),FALSE)))/VLOOKUP(B532,'2-Kosten per locatie'!$A$11:$C$41,3,FALSE)</f>
        <v>#DIV/0!</v>
      </c>
      <c r="R532" s="93" t="str">
        <f>VLOOKUP(I532,'3-Productie normen'!A:O,14,FALSE)</f>
        <v>V</v>
      </c>
      <c r="S532" s="93"/>
      <c r="U532" s="375">
        <f t="shared" si="26"/>
        <v>9060</v>
      </c>
    </row>
    <row r="533" spans="1:21" ht="14.1" customHeight="1">
      <c r="A533" s="81">
        <v>533</v>
      </c>
      <c r="B533" s="52" t="s">
        <v>207</v>
      </c>
      <c r="C533" s="52" t="s">
        <v>703</v>
      </c>
      <c r="D533" s="91"/>
      <c r="E533" s="91"/>
      <c r="F533" s="440" t="s">
        <v>283</v>
      </c>
      <c r="G533" s="366" t="s">
        <v>304</v>
      </c>
      <c r="H533" s="98" t="s">
        <v>262</v>
      </c>
      <c r="I533" s="52" t="s">
        <v>247</v>
      </c>
      <c r="J533" s="98" t="s">
        <v>705</v>
      </c>
      <c r="K533" s="358">
        <v>8.9</v>
      </c>
      <c r="L533" s="370">
        <f t="shared" si="24"/>
        <v>0</v>
      </c>
      <c r="M533" s="435" t="s">
        <v>258</v>
      </c>
      <c r="N533" s="435"/>
      <c r="O533" s="371">
        <f t="shared" si="25"/>
        <v>0</v>
      </c>
      <c r="P533" s="371">
        <f>IF(N533&gt;0,N533*K533/#REF!,0)</f>
        <v>0</v>
      </c>
      <c r="Q533" s="372" t="e">
        <f>IF(M533="nio",0,IF(M533&gt;0,VLOOKUP(I533,'3-Productie normen'!A:K,VLOOKUP(M533,'3-Productie normen'!$B$28:$C$36,2,FALSE),FALSE)))/VLOOKUP(B533,'2-Kosten per locatie'!$A$11:$C$41,3,FALSE)</f>
        <v>#DIV/0!</v>
      </c>
      <c r="R533" s="93" t="str">
        <f>VLOOKUP(I533,'3-Productie normen'!A:O,14,FALSE)</f>
        <v>nvt</v>
      </c>
      <c r="S533" s="93"/>
      <c r="U533" s="375">
        <f t="shared" si="26"/>
        <v>0</v>
      </c>
    </row>
    <row r="534" spans="1:21" ht="14.1" customHeight="1">
      <c r="A534" s="81">
        <v>534</v>
      </c>
      <c r="B534" s="52" t="s">
        <v>207</v>
      </c>
      <c r="C534" s="52" t="s">
        <v>703</v>
      </c>
      <c r="D534" s="91"/>
      <c r="E534" s="91"/>
      <c r="F534" s="440" t="s">
        <v>283</v>
      </c>
      <c r="G534" s="366" t="s">
        <v>305</v>
      </c>
      <c r="H534" s="98" t="s">
        <v>262</v>
      </c>
      <c r="I534" s="98" t="s">
        <v>244</v>
      </c>
      <c r="J534" s="98" t="s">
        <v>705</v>
      </c>
      <c r="K534" s="358">
        <v>6.2</v>
      </c>
      <c r="L534" s="370">
        <f t="shared" si="24"/>
        <v>200</v>
      </c>
      <c r="M534" s="435">
        <v>200</v>
      </c>
      <c r="N534" s="435">
        <v>0</v>
      </c>
      <c r="O534" s="371" t="e">
        <f t="shared" si="25"/>
        <v>#DIV/0!</v>
      </c>
      <c r="P534" s="371">
        <f>IF(N534&gt;0,N534*K534/#REF!,0)</f>
        <v>0</v>
      </c>
      <c r="Q534" s="372" t="e">
        <f>IF(M534="nio",0,IF(M534&gt;0,VLOOKUP(I534,'3-Productie normen'!A:K,VLOOKUP(M534,'3-Productie normen'!$B$28:$C$36,2,FALSE),FALSE)))/VLOOKUP(B534,'2-Kosten per locatie'!$A$11:$C$41,3,FALSE)</f>
        <v>#DIV/0!</v>
      </c>
      <c r="R534" s="93" t="str">
        <f>VLOOKUP(I534,'3-Productie normen'!A:O,14,FALSE)</f>
        <v>S</v>
      </c>
      <c r="S534" s="93"/>
      <c r="U534" s="375">
        <f t="shared" si="26"/>
        <v>1240</v>
      </c>
    </row>
    <row r="535" spans="1:21" ht="14.1" customHeight="1">
      <c r="A535" s="81">
        <v>535</v>
      </c>
      <c r="B535" s="52" t="s">
        <v>207</v>
      </c>
      <c r="C535" s="52" t="s">
        <v>703</v>
      </c>
      <c r="D535" s="91"/>
      <c r="E535" s="91"/>
      <c r="F535" s="440" t="s">
        <v>283</v>
      </c>
      <c r="G535" s="366" t="s">
        <v>307</v>
      </c>
      <c r="H535" s="98" t="s">
        <v>286</v>
      </c>
      <c r="I535" s="98" t="s">
        <v>287</v>
      </c>
      <c r="J535" s="98" t="s">
        <v>301</v>
      </c>
      <c r="K535" s="358">
        <v>54.8</v>
      </c>
      <c r="L535" s="370">
        <f t="shared" si="24"/>
        <v>200</v>
      </c>
      <c r="M535" s="435">
        <v>200</v>
      </c>
      <c r="N535" s="435"/>
      <c r="O535" s="371" t="e">
        <f t="shared" si="25"/>
        <v>#DIV/0!</v>
      </c>
      <c r="P535" s="371">
        <f>IF(N535&gt;0,N535*K535/#REF!,0)</f>
        <v>0</v>
      </c>
      <c r="Q535" s="372" t="e">
        <f>IF(M535="nio",0,IF(M535&gt;0,VLOOKUP(I535,'3-Productie normen'!A:K,VLOOKUP(M535,'3-Productie normen'!$B$28:$C$36,2,FALSE),FALSE)))/VLOOKUP(B535,'2-Kosten per locatie'!$A$11:$C$41,3,FALSE)</f>
        <v>#DIV/0!</v>
      </c>
      <c r="R535" s="93" t="str">
        <f>VLOOKUP(I535,'3-Productie normen'!A:O,14,FALSE)</f>
        <v>L</v>
      </c>
      <c r="S535" s="93"/>
      <c r="U535" s="375">
        <f t="shared" si="26"/>
        <v>10960</v>
      </c>
    </row>
    <row r="536" spans="1:21" ht="14.1" customHeight="1">
      <c r="A536" s="81">
        <v>536</v>
      </c>
      <c r="B536" s="52" t="s">
        <v>207</v>
      </c>
      <c r="C536" s="52" t="s">
        <v>703</v>
      </c>
      <c r="D536" s="91"/>
      <c r="E536" s="91"/>
      <c r="F536" s="440" t="s">
        <v>283</v>
      </c>
      <c r="G536" s="366" t="s">
        <v>309</v>
      </c>
      <c r="H536" s="98" t="s">
        <v>286</v>
      </c>
      <c r="I536" s="98" t="s">
        <v>287</v>
      </c>
      <c r="J536" s="98" t="s">
        <v>301</v>
      </c>
      <c r="K536" s="358">
        <v>52.5</v>
      </c>
      <c r="L536" s="370">
        <f t="shared" si="24"/>
        <v>200</v>
      </c>
      <c r="M536" s="435">
        <v>200</v>
      </c>
      <c r="N536" s="435"/>
      <c r="O536" s="371" t="e">
        <f t="shared" si="25"/>
        <v>#DIV/0!</v>
      </c>
      <c r="P536" s="371">
        <f>IF(N536&gt;0,N536*K536/#REF!,0)</f>
        <v>0</v>
      </c>
      <c r="Q536" s="372" t="e">
        <f>IF(M536="nio",0,IF(M536&gt;0,VLOOKUP(I536,'3-Productie normen'!A:K,VLOOKUP(M536,'3-Productie normen'!$B$28:$C$36,2,FALSE),FALSE)))/VLOOKUP(B536,'2-Kosten per locatie'!$A$11:$C$41,3,FALSE)</f>
        <v>#DIV/0!</v>
      </c>
      <c r="R536" s="93" t="str">
        <f>VLOOKUP(I536,'3-Productie normen'!A:O,14,FALSE)</f>
        <v>L</v>
      </c>
      <c r="S536" s="93"/>
      <c r="U536" s="375">
        <f t="shared" si="26"/>
        <v>10500</v>
      </c>
    </row>
    <row r="537" spans="1:21" ht="14.1" customHeight="1">
      <c r="A537" s="81">
        <v>537</v>
      </c>
      <c r="B537" s="52" t="s">
        <v>207</v>
      </c>
      <c r="C537" s="52" t="s">
        <v>703</v>
      </c>
      <c r="D537" s="91"/>
      <c r="E537" s="91"/>
      <c r="F537" s="440" t="s">
        <v>283</v>
      </c>
      <c r="G537" s="366" t="s">
        <v>311</v>
      </c>
      <c r="H537" s="98" t="s">
        <v>291</v>
      </c>
      <c r="I537" s="52" t="s">
        <v>247</v>
      </c>
      <c r="J537" s="98" t="s">
        <v>301</v>
      </c>
      <c r="K537" s="358">
        <v>2</v>
      </c>
      <c r="L537" s="370">
        <f t="shared" si="24"/>
        <v>0</v>
      </c>
      <c r="M537" s="435" t="s">
        <v>258</v>
      </c>
      <c r="N537" s="435"/>
      <c r="O537" s="371">
        <f t="shared" si="25"/>
        <v>0</v>
      </c>
      <c r="P537" s="371">
        <f>IF(N537&gt;0,N537*K537/#REF!,0)</f>
        <v>0</v>
      </c>
      <c r="Q537" s="372" t="e">
        <f>IF(M537="nio",0,IF(M537&gt;0,VLOOKUP(I537,'3-Productie normen'!A:K,VLOOKUP(M537,'3-Productie normen'!$B$28:$C$36,2,FALSE),FALSE)))/VLOOKUP(B537,'2-Kosten per locatie'!$A$11:$C$41,3,FALSE)</f>
        <v>#DIV/0!</v>
      </c>
      <c r="R537" s="93" t="str">
        <f>VLOOKUP(I537,'3-Productie normen'!A:O,14,FALSE)</f>
        <v>nvt</v>
      </c>
      <c r="S537" s="93"/>
      <c r="U537" s="375">
        <f t="shared" si="26"/>
        <v>0</v>
      </c>
    </row>
    <row r="538" spans="1:21" ht="14.1" customHeight="1">
      <c r="A538" s="81">
        <v>538</v>
      </c>
      <c r="B538" s="52" t="s">
        <v>207</v>
      </c>
      <c r="C538" s="52" t="s">
        <v>703</v>
      </c>
      <c r="D538" s="91"/>
      <c r="E538" s="91"/>
      <c r="F538" s="440" t="s">
        <v>283</v>
      </c>
      <c r="G538" s="366" t="s">
        <v>312</v>
      </c>
      <c r="H538" s="98" t="s">
        <v>404</v>
      </c>
      <c r="I538" s="52" t="s">
        <v>247</v>
      </c>
      <c r="J538" s="98" t="s">
        <v>301</v>
      </c>
      <c r="K538" s="358">
        <v>2.5</v>
      </c>
      <c r="L538" s="370">
        <f t="shared" si="24"/>
        <v>0</v>
      </c>
      <c r="M538" s="435" t="s">
        <v>258</v>
      </c>
      <c r="N538" s="435"/>
      <c r="O538" s="371">
        <f t="shared" si="25"/>
        <v>0</v>
      </c>
      <c r="P538" s="371">
        <f>IF(N538&gt;0,N538*K538/#REF!,0)</f>
        <v>0</v>
      </c>
      <c r="Q538" s="372" t="e">
        <f>IF(M538="nio",0,IF(M538&gt;0,VLOOKUP(I538,'3-Productie normen'!A:K,VLOOKUP(M538,'3-Productie normen'!$B$28:$C$36,2,FALSE),FALSE)))/VLOOKUP(B538,'2-Kosten per locatie'!$A$11:$C$41,3,FALSE)</f>
        <v>#DIV/0!</v>
      </c>
      <c r="R538" s="93" t="str">
        <f>VLOOKUP(I538,'3-Productie normen'!A:O,14,FALSE)</f>
        <v>nvt</v>
      </c>
      <c r="S538" s="93"/>
      <c r="U538" s="375">
        <f t="shared" si="26"/>
        <v>0</v>
      </c>
    </row>
    <row r="539" spans="1:21" ht="14.1" customHeight="1">
      <c r="A539" s="81">
        <v>539</v>
      </c>
      <c r="B539" s="52" t="s">
        <v>207</v>
      </c>
      <c r="C539" s="52" t="s">
        <v>703</v>
      </c>
      <c r="D539" s="91"/>
      <c r="E539" s="91"/>
      <c r="F539" s="440" t="s">
        <v>283</v>
      </c>
      <c r="G539" s="366" t="s">
        <v>314</v>
      </c>
      <c r="H539" s="98" t="s">
        <v>270</v>
      </c>
      <c r="I539" s="52" t="s">
        <v>247</v>
      </c>
      <c r="J539" s="98" t="s">
        <v>301</v>
      </c>
      <c r="K539" s="358">
        <v>9.6999999999999993</v>
      </c>
      <c r="L539" s="370">
        <f t="shared" si="24"/>
        <v>0</v>
      </c>
      <c r="M539" s="435" t="s">
        <v>258</v>
      </c>
      <c r="N539" s="435"/>
      <c r="O539" s="371">
        <f t="shared" si="25"/>
        <v>0</v>
      </c>
      <c r="P539" s="371">
        <f>IF(N539&gt;0,N539*K539/#REF!,0)</f>
        <v>0</v>
      </c>
      <c r="Q539" s="372" t="e">
        <f>IF(M539="nio",0,IF(M539&gt;0,VLOOKUP(I539,'3-Productie normen'!A:K,VLOOKUP(M539,'3-Productie normen'!$B$28:$C$36,2,FALSE),FALSE)))/VLOOKUP(B539,'2-Kosten per locatie'!$A$11:$C$41,3,FALSE)</f>
        <v>#DIV/0!</v>
      </c>
      <c r="R539" s="93" t="str">
        <f>VLOOKUP(I539,'3-Productie normen'!A:O,14,FALSE)</f>
        <v>nvt</v>
      </c>
      <c r="S539" s="93"/>
      <c r="U539" s="375">
        <f t="shared" si="26"/>
        <v>0</v>
      </c>
    </row>
    <row r="540" spans="1:21" ht="14.1" customHeight="1">
      <c r="A540" s="81">
        <v>540</v>
      </c>
      <c r="B540" s="52" t="s">
        <v>207</v>
      </c>
      <c r="C540" s="52" t="s">
        <v>703</v>
      </c>
      <c r="D540" s="91"/>
      <c r="E540" s="91"/>
      <c r="F540" s="440" t="s">
        <v>283</v>
      </c>
      <c r="G540" s="366" t="s">
        <v>316</v>
      </c>
      <c r="H540" s="98" t="s">
        <v>323</v>
      </c>
      <c r="I540" s="92" t="s">
        <v>88</v>
      </c>
      <c r="J540" s="98" t="s">
        <v>301</v>
      </c>
      <c r="K540" s="358">
        <v>7</v>
      </c>
      <c r="L540" s="370">
        <f t="shared" si="24"/>
        <v>200</v>
      </c>
      <c r="M540" s="435">
        <v>200</v>
      </c>
      <c r="N540" s="435"/>
      <c r="O540" s="371" t="e">
        <f t="shared" si="25"/>
        <v>#DIV/0!</v>
      </c>
      <c r="P540" s="371">
        <f>IF(N540&gt;0,N540*K540/#REF!,0)</f>
        <v>0</v>
      </c>
      <c r="Q540" s="372" t="e">
        <f>IF(M540="nio",0,IF(M540&gt;0,VLOOKUP(I540,'3-Productie normen'!A:K,VLOOKUP(M540,'3-Productie normen'!$B$28:$C$36,2,FALSE),FALSE)))/VLOOKUP(B540,'2-Kosten per locatie'!$A$11:$C$41,3,FALSE)</f>
        <v>#DIV/0!</v>
      </c>
      <c r="R540" s="93" t="str">
        <f>VLOOKUP(I540,'3-Productie normen'!A:O,14,FALSE)</f>
        <v>V</v>
      </c>
      <c r="S540" s="93"/>
      <c r="U540" s="375">
        <f t="shared" si="26"/>
        <v>1400</v>
      </c>
    </row>
    <row r="541" spans="1:21" ht="14.1" customHeight="1">
      <c r="A541" s="81">
        <v>541</v>
      </c>
      <c r="B541" s="52" t="s">
        <v>207</v>
      </c>
      <c r="C541" s="52" t="s">
        <v>703</v>
      </c>
      <c r="D541" s="91"/>
      <c r="E541" s="91"/>
      <c r="F541" s="440" t="s">
        <v>283</v>
      </c>
      <c r="G541" s="366" t="s">
        <v>318</v>
      </c>
      <c r="H541" s="98" t="s">
        <v>286</v>
      </c>
      <c r="I541" s="98" t="s">
        <v>287</v>
      </c>
      <c r="J541" s="98" t="s">
        <v>301</v>
      </c>
      <c r="K541" s="358">
        <v>51.2</v>
      </c>
      <c r="L541" s="370">
        <f t="shared" si="24"/>
        <v>200</v>
      </c>
      <c r="M541" s="435">
        <v>200</v>
      </c>
      <c r="N541" s="435"/>
      <c r="O541" s="371" t="e">
        <f t="shared" si="25"/>
        <v>#DIV/0!</v>
      </c>
      <c r="P541" s="371">
        <f>IF(N541&gt;0,N541*K541/#REF!,0)</f>
        <v>0</v>
      </c>
      <c r="Q541" s="372" t="e">
        <f>IF(M541="nio",0,IF(M541&gt;0,VLOOKUP(I541,'3-Productie normen'!A:K,VLOOKUP(M541,'3-Productie normen'!$B$28:$C$36,2,FALSE),FALSE)))/VLOOKUP(B541,'2-Kosten per locatie'!$A$11:$C$41,3,FALSE)</f>
        <v>#DIV/0!</v>
      </c>
      <c r="R541" s="93" t="str">
        <f>VLOOKUP(I541,'3-Productie normen'!A:O,14,FALSE)</f>
        <v>L</v>
      </c>
      <c r="S541" s="93"/>
      <c r="U541" s="375">
        <f t="shared" si="26"/>
        <v>10240</v>
      </c>
    </row>
    <row r="542" spans="1:21" ht="14.1" customHeight="1">
      <c r="A542" s="81">
        <v>542</v>
      </c>
      <c r="B542" s="52" t="s">
        <v>207</v>
      </c>
      <c r="C542" s="52" t="s">
        <v>703</v>
      </c>
      <c r="D542" s="91"/>
      <c r="E542" s="91">
        <v>12</v>
      </c>
      <c r="F542" s="440" t="s">
        <v>283</v>
      </c>
      <c r="G542" s="366" t="s">
        <v>320</v>
      </c>
      <c r="H542" s="98" t="s">
        <v>706</v>
      </c>
      <c r="I542" s="52" t="s">
        <v>1731</v>
      </c>
      <c r="J542" s="98" t="s">
        <v>301</v>
      </c>
      <c r="K542" s="358">
        <v>43.6</v>
      </c>
      <c r="L542" s="370">
        <f t="shared" si="24"/>
        <v>200</v>
      </c>
      <c r="M542" s="435">
        <v>200</v>
      </c>
      <c r="N542" s="435"/>
      <c r="O542" s="371" t="e">
        <f t="shared" si="25"/>
        <v>#DIV/0!</v>
      </c>
      <c r="P542" s="371">
        <f>IF(N542&gt;0,N542*K542/#REF!,0)</f>
        <v>0</v>
      </c>
      <c r="Q542" s="372" t="e">
        <f>IF(M542="nio",0,IF(M542&gt;0,VLOOKUP(I542,'3-Productie normen'!A:K,VLOOKUP(M542,'3-Productie normen'!$B$28:$C$36,2,FALSE),FALSE)))/VLOOKUP(B542,'2-Kosten per locatie'!$A$11:$C$41,3,FALSE)</f>
        <v>#DIV/0!</v>
      </c>
      <c r="R542" s="93" t="str">
        <f>VLOOKUP(I542,'3-Productie normen'!A:O,14,FALSE)</f>
        <v>V</v>
      </c>
      <c r="S542" s="93"/>
      <c r="U542" s="375">
        <f t="shared" si="26"/>
        <v>8720</v>
      </c>
    </row>
    <row r="543" spans="1:21" ht="14.1" customHeight="1">
      <c r="A543" s="81">
        <v>543</v>
      </c>
      <c r="B543" s="52" t="s">
        <v>207</v>
      </c>
      <c r="C543" s="52" t="s">
        <v>703</v>
      </c>
      <c r="D543" s="91"/>
      <c r="E543" s="91">
        <v>12</v>
      </c>
      <c r="F543" s="440" t="s">
        <v>283</v>
      </c>
      <c r="G543" s="366" t="s">
        <v>321</v>
      </c>
      <c r="H543" s="98" t="s">
        <v>262</v>
      </c>
      <c r="I543" s="98" t="s">
        <v>244</v>
      </c>
      <c r="J543" s="98" t="s">
        <v>705</v>
      </c>
      <c r="K543" s="358">
        <v>7.3</v>
      </c>
      <c r="L543" s="370">
        <f t="shared" si="24"/>
        <v>200</v>
      </c>
      <c r="M543" s="435">
        <v>200</v>
      </c>
      <c r="N543" s="435">
        <v>0</v>
      </c>
      <c r="O543" s="371" t="e">
        <f t="shared" si="25"/>
        <v>#DIV/0!</v>
      </c>
      <c r="P543" s="371">
        <f>IF(N543&gt;0,N543*K543/#REF!,0)</f>
        <v>0</v>
      </c>
      <c r="Q543" s="372" t="e">
        <f>IF(M543="nio",0,IF(M543&gt;0,VLOOKUP(I543,'3-Productie normen'!A:K,VLOOKUP(M543,'3-Productie normen'!$B$28:$C$36,2,FALSE),FALSE)))/VLOOKUP(B543,'2-Kosten per locatie'!$A$11:$C$41,3,FALSE)</f>
        <v>#DIV/0!</v>
      </c>
      <c r="R543" s="93" t="str">
        <f>VLOOKUP(I543,'3-Productie normen'!A:O,14,FALSE)</f>
        <v>S</v>
      </c>
      <c r="S543" s="93"/>
      <c r="U543" s="375">
        <f t="shared" si="26"/>
        <v>1460</v>
      </c>
    </row>
    <row r="544" spans="1:21" ht="14.1" customHeight="1">
      <c r="A544" s="81">
        <v>544</v>
      </c>
      <c r="B544" s="52" t="s">
        <v>207</v>
      </c>
      <c r="C544" s="52" t="s">
        <v>703</v>
      </c>
      <c r="D544" s="91"/>
      <c r="E544" s="91">
        <v>12</v>
      </c>
      <c r="F544" s="440" t="s">
        <v>283</v>
      </c>
      <c r="G544" s="366" t="s">
        <v>322</v>
      </c>
      <c r="H544" s="98" t="s">
        <v>707</v>
      </c>
      <c r="I544" s="52" t="s">
        <v>1731</v>
      </c>
      <c r="J544" s="98" t="s">
        <v>301</v>
      </c>
      <c r="K544" s="358">
        <v>165.8</v>
      </c>
      <c r="L544" s="370">
        <f t="shared" si="24"/>
        <v>200</v>
      </c>
      <c r="M544" s="435">
        <v>200</v>
      </c>
      <c r="N544" s="435"/>
      <c r="O544" s="371" t="e">
        <f t="shared" si="25"/>
        <v>#DIV/0!</v>
      </c>
      <c r="P544" s="371">
        <f>IF(N544&gt;0,N544*K544/#REF!,0)</f>
        <v>0</v>
      </c>
      <c r="Q544" s="372" t="e">
        <f>IF(M544="nio",0,IF(M544&gt;0,VLOOKUP(I544,'3-Productie normen'!A:K,VLOOKUP(M544,'3-Productie normen'!$B$28:$C$36,2,FALSE),FALSE)))/VLOOKUP(B544,'2-Kosten per locatie'!$A$11:$C$41,3,FALSE)</f>
        <v>#DIV/0!</v>
      </c>
      <c r="R544" s="93" t="str">
        <f>VLOOKUP(I544,'3-Productie normen'!A:O,14,FALSE)</f>
        <v>V</v>
      </c>
      <c r="S544" s="93"/>
      <c r="U544" s="375">
        <f t="shared" si="26"/>
        <v>33160</v>
      </c>
    </row>
    <row r="545" spans="1:21" ht="14.1" customHeight="1">
      <c r="A545" s="81">
        <v>545</v>
      </c>
      <c r="B545" s="52" t="s">
        <v>207</v>
      </c>
      <c r="C545" s="52" t="s">
        <v>703</v>
      </c>
      <c r="D545" s="91"/>
      <c r="E545" s="91">
        <v>12</v>
      </c>
      <c r="F545" s="440" t="s">
        <v>283</v>
      </c>
      <c r="G545" s="366" t="s">
        <v>324</v>
      </c>
      <c r="H545" s="98" t="s">
        <v>708</v>
      </c>
      <c r="I545" s="98" t="s">
        <v>242</v>
      </c>
      <c r="J545" s="98" t="s">
        <v>301</v>
      </c>
      <c r="K545" s="358">
        <v>9.8000000000000007</v>
      </c>
      <c r="L545" s="370">
        <f t="shared" si="24"/>
        <v>200</v>
      </c>
      <c r="M545" s="435">
        <v>200</v>
      </c>
      <c r="N545" s="435"/>
      <c r="O545" s="371" t="e">
        <f t="shared" si="25"/>
        <v>#DIV/0!</v>
      </c>
      <c r="P545" s="371">
        <f>IF(N545&gt;0,N545*K545/#REF!,0)</f>
        <v>0</v>
      </c>
      <c r="Q545" s="372" t="e">
        <f>IF(M545="nio",0,IF(M545&gt;0,VLOOKUP(I545,'3-Productie normen'!A:K,VLOOKUP(M545,'3-Productie normen'!$B$28:$C$36,2,FALSE),FALSE)))/VLOOKUP(B545,'2-Kosten per locatie'!$A$11:$C$41,3,FALSE)</f>
        <v>#DIV/0!</v>
      </c>
      <c r="R545" s="93" t="str">
        <f>VLOOKUP(I545,'3-Productie normen'!A:O,14,FALSE)</f>
        <v>V</v>
      </c>
      <c r="S545" s="93"/>
      <c r="U545" s="375">
        <f t="shared" si="26"/>
        <v>1960.0000000000002</v>
      </c>
    </row>
    <row r="546" spans="1:21" ht="14.1" customHeight="1">
      <c r="A546" s="81">
        <v>546</v>
      </c>
      <c r="B546" s="52" t="s">
        <v>207</v>
      </c>
      <c r="C546" s="52" t="s">
        <v>703</v>
      </c>
      <c r="D546" s="91"/>
      <c r="E546" s="91">
        <v>12</v>
      </c>
      <c r="F546" s="440" t="s">
        <v>283</v>
      </c>
      <c r="G546" s="366" t="s">
        <v>326</v>
      </c>
      <c r="H546" s="98" t="s">
        <v>323</v>
      </c>
      <c r="I546" s="92" t="s">
        <v>88</v>
      </c>
      <c r="J546" s="98" t="s">
        <v>301</v>
      </c>
      <c r="K546" s="358">
        <v>7.3</v>
      </c>
      <c r="L546" s="370">
        <f t="shared" si="24"/>
        <v>200</v>
      </c>
      <c r="M546" s="435">
        <v>200</v>
      </c>
      <c r="N546" s="435"/>
      <c r="O546" s="371" t="e">
        <f t="shared" si="25"/>
        <v>#DIV/0!</v>
      </c>
      <c r="P546" s="371">
        <f>IF(N546&gt;0,N546*K546/#REF!,0)</f>
        <v>0</v>
      </c>
      <c r="Q546" s="372" t="e">
        <f>IF(M546="nio",0,IF(M546&gt;0,VLOOKUP(I546,'3-Productie normen'!A:K,VLOOKUP(M546,'3-Productie normen'!$B$28:$C$36,2,FALSE),FALSE)))/VLOOKUP(B546,'2-Kosten per locatie'!$A$11:$C$41,3,FALSE)</f>
        <v>#DIV/0!</v>
      </c>
      <c r="R546" s="93" t="str">
        <f>VLOOKUP(I546,'3-Productie normen'!A:O,14,FALSE)</f>
        <v>V</v>
      </c>
      <c r="S546" s="93"/>
      <c r="U546" s="375">
        <f t="shared" si="26"/>
        <v>1460</v>
      </c>
    </row>
    <row r="547" spans="1:21" ht="14.1" customHeight="1">
      <c r="A547" s="81">
        <v>547</v>
      </c>
      <c r="B547" s="52" t="s">
        <v>207</v>
      </c>
      <c r="C547" s="52" t="s">
        <v>703</v>
      </c>
      <c r="D547" s="91"/>
      <c r="E547" s="91">
        <v>12</v>
      </c>
      <c r="F547" s="440" t="s">
        <v>283</v>
      </c>
      <c r="G547" s="366" t="s">
        <v>587</v>
      </c>
      <c r="H547" s="98" t="s">
        <v>709</v>
      </c>
      <c r="I547" s="98" t="s">
        <v>244</v>
      </c>
      <c r="J547" s="98" t="s">
        <v>705</v>
      </c>
      <c r="K547" s="358">
        <v>4.8</v>
      </c>
      <c r="L547" s="370">
        <f t="shared" si="24"/>
        <v>200</v>
      </c>
      <c r="M547" s="435">
        <v>200</v>
      </c>
      <c r="N547" s="435">
        <v>0</v>
      </c>
      <c r="O547" s="371" t="e">
        <f t="shared" si="25"/>
        <v>#DIV/0!</v>
      </c>
      <c r="P547" s="371">
        <f>IF(N547&gt;0,N547*K547/#REF!,0)</f>
        <v>0</v>
      </c>
      <c r="Q547" s="372" t="e">
        <f>IF(M547="nio",0,IF(M547&gt;0,VLOOKUP(I547,'3-Productie normen'!A:K,VLOOKUP(M547,'3-Productie normen'!$B$28:$C$36,2,FALSE),FALSE)))/VLOOKUP(B547,'2-Kosten per locatie'!$A$11:$C$41,3,FALSE)</f>
        <v>#DIV/0!</v>
      </c>
      <c r="R547" s="93" t="str">
        <f>VLOOKUP(I547,'3-Productie normen'!A:O,14,FALSE)</f>
        <v>S</v>
      </c>
      <c r="S547" s="93"/>
      <c r="U547" s="375">
        <f t="shared" si="26"/>
        <v>960</v>
      </c>
    </row>
    <row r="548" spans="1:21" ht="14.1" customHeight="1">
      <c r="A548" s="81">
        <v>548</v>
      </c>
      <c r="B548" s="52" t="s">
        <v>207</v>
      </c>
      <c r="C548" s="52" t="s">
        <v>703</v>
      </c>
      <c r="D548" s="91"/>
      <c r="E548" s="91"/>
      <c r="F548" s="440" t="s">
        <v>283</v>
      </c>
      <c r="G548" s="366" t="s">
        <v>589</v>
      </c>
      <c r="H548" s="98" t="s">
        <v>485</v>
      </c>
      <c r="I548" s="98" t="s">
        <v>237</v>
      </c>
      <c r="J548" s="98" t="s">
        <v>301</v>
      </c>
      <c r="K548" s="358">
        <v>12.2</v>
      </c>
      <c r="L548" s="370">
        <f t="shared" si="24"/>
        <v>80</v>
      </c>
      <c r="M548" s="435">
        <v>80</v>
      </c>
      <c r="N548" s="435"/>
      <c r="O548" s="371" t="e">
        <f t="shared" si="25"/>
        <v>#DIV/0!</v>
      </c>
      <c r="P548" s="371">
        <f>IF(N548&gt;0,N548*K548/#REF!,0)</f>
        <v>0</v>
      </c>
      <c r="Q548" s="372" t="e">
        <f>IF(M548="nio",0,IF(M548&gt;0,VLOOKUP(I548,'3-Productie normen'!A:K,VLOOKUP(M548,'3-Productie normen'!$B$28:$C$36,2,FALSE),FALSE)))/VLOOKUP(B548,'2-Kosten per locatie'!$A$11:$C$41,3,FALSE)</f>
        <v>#DIV/0!</v>
      </c>
      <c r="R548" s="93" t="str">
        <f>VLOOKUP(I548,'3-Productie normen'!A:O,14,FALSE)</f>
        <v>B</v>
      </c>
      <c r="S548" s="93"/>
      <c r="U548" s="375">
        <f t="shared" si="26"/>
        <v>976</v>
      </c>
    </row>
    <row r="549" spans="1:21" ht="14.1" customHeight="1">
      <c r="A549" s="81">
        <v>549</v>
      </c>
      <c r="B549" s="52" t="s">
        <v>207</v>
      </c>
      <c r="C549" s="52" t="s">
        <v>703</v>
      </c>
      <c r="D549" s="91"/>
      <c r="E549" s="91"/>
      <c r="F549" s="440" t="s">
        <v>283</v>
      </c>
      <c r="G549" s="366" t="s">
        <v>590</v>
      </c>
      <c r="H549" s="98" t="s">
        <v>710</v>
      </c>
      <c r="I549" s="52" t="s">
        <v>1731</v>
      </c>
      <c r="J549" s="98" t="s">
        <v>301</v>
      </c>
      <c r="K549" s="358">
        <v>8.8000000000000007</v>
      </c>
      <c r="L549" s="370">
        <f t="shared" si="24"/>
        <v>80</v>
      </c>
      <c r="M549" s="435">
        <v>80</v>
      </c>
      <c r="N549" s="435"/>
      <c r="O549" s="371" t="e">
        <f t="shared" si="25"/>
        <v>#DIV/0!</v>
      </c>
      <c r="P549" s="371">
        <f>IF(N549&gt;0,N549*K549/#REF!,0)</f>
        <v>0</v>
      </c>
      <c r="Q549" s="372" t="e">
        <f>IF(M549="nio",0,IF(M549&gt;0,VLOOKUP(I549,'3-Productie normen'!A:K,VLOOKUP(M549,'3-Productie normen'!$B$28:$C$36,2,FALSE),FALSE)))/VLOOKUP(B549,'2-Kosten per locatie'!$A$11:$C$41,3,FALSE)</f>
        <v>#DIV/0!</v>
      </c>
      <c r="R549" s="93" t="str">
        <f>VLOOKUP(I549,'3-Productie normen'!A:O,14,FALSE)</f>
        <v>V</v>
      </c>
      <c r="S549" s="93"/>
      <c r="U549" s="375">
        <f t="shared" si="26"/>
        <v>704</v>
      </c>
    </row>
    <row r="550" spans="1:21" ht="14.1" customHeight="1">
      <c r="A550" s="81">
        <v>550</v>
      </c>
      <c r="B550" s="52" t="s">
        <v>207</v>
      </c>
      <c r="C550" s="52" t="s">
        <v>703</v>
      </c>
      <c r="D550" s="91"/>
      <c r="E550" s="91"/>
      <c r="F550" s="440" t="s">
        <v>283</v>
      </c>
      <c r="G550" s="366" t="s">
        <v>592</v>
      </c>
      <c r="H550" s="98" t="s">
        <v>711</v>
      </c>
      <c r="I550" s="98" t="s">
        <v>246</v>
      </c>
      <c r="J550" s="98" t="s">
        <v>301</v>
      </c>
      <c r="K550" s="358">
        <v>33.299999999999997</v>
      </c>
      <c r="L550" s="370">
        <f t="shared" si="24"/>
        <v>200</v>
      </c>
      <c r="M550" s="435">
        <v>200</v>
      </c>
      <c r="N550" s="435"/>
      <c r="O550" s="371" t="e">
        <f t="shared" si="25"/>
        <v>#DIV/0!</v>
      </c>
      <c r="P550" s="371">
        <f>IF(N550&gt;0,N550*K550/#REF!,0)</f>
        <v>0</v>
      </c>
      <c r="Q550" s="372" t="e">
        <f>IF(M550="nio",0,IF(M550&gt;0,VLOOKUP(I550,'3-Productie normen'!A:K,VLOOKUP(M550,'3-Productie normen'!$B$28:$C$36,2,FALSE),FALSE)))/VLOOKUP(B550,'2-Kosten per locatie'!$A$11:$C$41,3,FALSE)</f>
        <v>#DIV/0!</v>
      </c>
      <c r="R550" s="93" t="str">
        <f>VLOOKUP(I550,'3-Productie normen'!A:O,14,FALSE)</f>
        <v>V</v>
      </c>
      <c r="S550" s="93"/>
      <c r="U550" s="375">
        <f t="shared" si="26"/>
        <v>6659.9999999999991</v>
      </c>
    </row>
    <row r="551" spans="1:21" ht="14.1" customHeight="1">
      <c r="A551" s="81">
        <v>551</v>
      </c>
      <c r="B551" s="52" t="s">
        <v>207</v>
      </c>
      <c r="C551" s="52" t="s">
        <v>703</v>
      </c>
      <c r="D551" s="91"/>
      <c r="E551" s="91"/>
      <c r="F551" s="440" t="s">
        <v>283</v>
      </c>
      <c r="G551" s="366" t="s">
        <v>594</v>
      </c>
      <c r="H551" s="98" t="s">
        <v>285</v>
      </c>
      <c r="I551" s="98" t="s">
        <v>246</v>
      </c>
      <c r="J551" s="98" t="s">
        <v>301</v>
      </c>
      <c r="K551" s="358">
        <v>54.2</v>
      </c>
      <c r="L551" s="370">
        <f t="shared" si="24"/>
        <v>200</v>
      </c>
      <c r="M551" s="435">
        <v>200</v>
      </c>
      <c r="N551" s="435"/>
      <c r="O551" s="371" t="e">
        <f t="shared" si="25"/>
        <v>#DIV/0!</v>
      </c>
      <c r="P551" s="371">
        <f>IF(N551&gt;0,N551*K551/#REF!,0)</f>
        <v>0</v>
      </c>
      <c r="Q551" s="372" t="e">
        <f>IF(M551="nio",0,IF(M551&gt;0,VLOOKUP(I551,'3-Productie normen'!A:K,VLOOKUP(M551,'3-Productie normen'!$B$28:$C$36,2,FALSE),FALSE)))/VLOOKUP(B551,'2-Kosten per locatie'!$A$11:$C$41,3,FALSE)</f>
        <v>#DIV/0!</v>
      </c>
      <c r="R551" s="93" t="str">
        <f>VLOOKUP(I551,'3-Productie normen'!A:O,14,FALSE)</f>
        <v>V</v>
      </c>
      <c r="S551" s="93"/>
      <c r="U551" s="375">
        <f t="shared" si="26"/>
        <v>10840</v>
      </c>
    </row>
    <row r="552" spans="1:21" ht="14.1" customHeight="1">
      <c r="A552" s="81">
        <v>552</v>
      </c>
      <c r="B552" s="52" t="s">
        <v>207</v>
      </c>
      <c r="C552" s="52" t="s">
        <v>703</v>
      </c>
      <c r="D552" s="91"/>
      <c r="E552" s="91"/>
      <c r="F552" s="440" t="s">
        <v>283</v>
      </c>
      <c r="G552" s="366" t="s">
        <v>598</v>
      </c>
      <c r="H552" s="98" t="s">
        <v>270</v>
      </c>
      <c r="I552" s="52" t="s">
        <v>247</v>
      </c>
      <c r="J552" s="98" t="s">
        <v>301</v>
      </c>
      <c r="K552" s="358">
        <v>5</v>
      </c>
      <c r="L552" s="370">
        <f t="shared" si="24"/>
        <v>0</v>
      </c>
      <c r="M552" s="435" t="s">
        <v>258</v>
      </c>
      <c r="N552" s="435"/>
      <c r="O552" s="371">
        <f t="shared" si="25"/>
        <v>0</v>
      </c>
      <c r="P552" s="371">
        <f>IF(N552&gt;0,N552*K552/#REF!,0)</f>
        <v>0</v>
      </c>
      <c r="Q552" s="372" t="e">
        <f>IF(M552="nio",0,IF(M552&gt;0,VLOOKUP(I552,'3-Productie normen'!A:K,VLOOKUP(M552,'3-Productie normen'!$B$28:$C$36,2,FALSE),FALSE)))/VLOOKUP(B552,'2-Kosten per locatie'!$A$11:$C$41,3,FALSE)</f>
        <v>#DIV/0!</v>
      </c>
      <c r="R552" s="93" t="str">
        <f>VLOOKUP(I552,'3-Productie normen'!A:O,14,FALSE)</f>
        <v>nvt</v>
      </c>
      <c r="S552" s="93"/>
      <c r="U552" s="375">
        <f t="shared" si="26"/>
        <v>0</v>
      </c>
    </row>
    <row r="553" spans="1:21" ht="14.1" customHeight="1">
      <c r="A553" s="81">
        <v>553</v>
      </c>
      <c r="B553" s="52" t="s">
        <v>207</v>
      </c>
      <c r="C553" s="52" t="s">
        <v>703</v>
      </c>
      <c r="D553" s="91"/>
      <c r="E553" s="91">
        <v>12</v>
      </c>
      <c r="F553" s="440" t="s">
        <v>283</v>
      </c>
      <c r="G553" s="366" t="s">
        <v>599</v>
      </c>
      <c r="H553" s="98" t="s">
        <v>289</v>
      </c>
      <c r="I553" s="98" t="s">
        <v>245</v>
      </c>
      <c r="J553" s="98" t="s">
        <v>301</v>
      </c>
      <c r="K553" s="358">
        <v>78.7</v>
      </c>
      <c r="L553" s="370">
        <f t="shared" si="24"/>
        <v>200</v>
      </c>
      <c r="M553" s="435">
        <v>200</v>
      </c>
      <c r="N553" s="435"/>
      <c r="O553" s="371" t="e">
        <f t="shared" si="25"/>
        <v>#DIV/0!</v>
      </c>
      <c r="P553" s="371">
        <f>IF(N553&gt;0,N553*K553/#REF!,0)</f>
        <v>0</v>
      </c>
      <c r="Q553" s="372" t="e">
        <f>IF(M553="nio",0,IF(M553&gt;0,VLOOKUP(I553,'3-Productie normen'!A:K,VLOOKUP(M553,'3-Productie normen'!$B$28:$C$36,2,FALSE),FALSE)))/VLOOKUP(B553,'2-Kosten per locatie'!$A$11:$C$41,3,FALSE)</f>
        <v>#DIV/0!</v>
      </c>
      <c r="R553" s="93" t="str">
        <f>VLOOKUP(I553,'3-Productie normen'!A:O,14,FALSE)</f>
        <v>V</v>
      </c>
      <c r="S553" s="93"/>
      <c r="U553" s="375">
        <f t="shared" si="26"/>
        <v>15740</v>
      </c>
    </row>
    <row r="554" spans="1:21" ht="14.1" customHeight="1">
      <c r="A554" s="81">
        <v>554</v>
      </c>
      <c r="B554" s="52" t="s">
        <v>207</v>
      </c>
      <c r="C554" s="52" t="s">
        <v>703</v>
      </c>
      <c r="D554" s="91"/>
      <c r="E554" s="91">
        <v>12</v>
      </c>
      <c r="F554" s="440" t="s">
        <v>283</v>
      </c>
      <c r="G554" s="366" t="s">
        <v>712</v>
      </c>
      <c r="H554" s="98" t="s">
        <v>289</v>
      </c>
      <c r="I554" s="98" t="s">
        <v>245</v>
      </c>
      <c r="J554" s="98" t="s">
        <v>301</v>
      </c>
      <c r="K554" s="358">
        <v>78.7</v>
      </c>
      <c r="L554" s="370">
        <f t="shared" si="24"/>
        <v>200</v>
      </c>
      <c r="M554" s="435">
        <v>200</v>
      </c>
      <c r="N554" s="435"/>
      <c r="O554" s="371" t="e">
        <f t="shared" si="25"/>
        <v>#DIV/0!</v>
      </c>
      <c r="P554" s="371">
        <f>IF(N554&gt;0,N554*K554/#REF!,0)</f>
        <v>0</v>
      </c>
      <c r="Q554" s="372" t="e">
        <f>IF(M554="nio",0,IF(M554&gt;0,VLOOKUP(I554,'3-Productie normen'!A:K,VLOOKUP(M554,'3-Productie normen'!$B$28:$C$36,2,FALSE),FALSE)))/VLOOKUP(B554,'2-Kosten per locatie'!$A$11:$C$41,3,FALSE)</f>
        <v>#DIV/0!</v>
      </c>
      <c r="R554" s="93" t="str">
        <f>VLOOKUP(I554,'3-Productie normen'!A:O,14,FALSE)</f>
        <v>V</v>
      </c>
      <c r="S554" s="93"/>
      <c r="U554" s="375">
        <f t="shared" si="26"/>
        <v>15740</v>
      </c>
    </row>
    <row r="555" spans="1:21" ht="14.1" customHeight="1">
      <c r="A555" s="81">
        <v>555</v>
      </c>
      <c r="B555" s="52" t="s">
        <v>207</v>
      </c>
      <c r="C555" s="52" t="s">
        <v>703</v>
      </c>
      <c r="D555" s="91"/>
      <c r="E555" s="91"/>
      <c r="F555" s="440" t="s">
        <v>283</v>
      </c>
      <c r="G555" s="366" t="s">
        <v>713</v>
      </c>
      <c r="H555" s="98" t="s">
        <v>270</v>
      </c>
      <c r="I555" s="52" t="s">
        <v>247</v>
      </c>
      <c r="J555" s="98" t="s">
        <v>301</v>
      </c>
      <c r="K555" s="358">
        <v>7.4</v>
      </c>
      <c r="L555" s="370">
        <f t="shared" si="24"/>
        <v>0</v>
      </c>
      <c r="M555" s="435" t="s">
        <v>258</v>
      </c>
      <c r="N555" s="435"/>
      <c r="O555" s="371">
        <f t="shared" si="25"/>
        <v>0</v>
      </c>
      <c r="P555" s="371">
        <f>IF(N555&gt;0,N555*K555/#REF!,0)</f>
        <v>0</v>
      </c>
      <c r="Q555" s="372" t="e">
        <f>IF(M555="nio",0,IF(M555&gt;0,VLOOKUP(I555,'3-Productie normen'!A:K,VLOOKUP(M555,'3-Productie normen'!$B$28:$C$36,2,FALSE),FALSE)))/VLOOKUP(B555,'2-Kosten per locatie'!$A$11:$C$41,3,FALSE)</f>
        <v>#DIV/0!</v>
      </c>
      <c r="R555" s="93" t="str">
        <f>VLOOKUP(I555,'3-Productie normen'!A:O,14,FALSE)</f>
        <v>nvt</v>
      </c>
      <c r="S555" s="93"/>
      <c r="U555" s="375">
        <f t="shared" si="26"/>
        <v>0</v>
      </c>
    </row>
    <row r="556" spans="1:21" ht="14.1" customHeight="1">
      <c r="A556" s="81">
        <v>556</v>
      </c>
      <c r="B556" s="52" t="s">
        <v>207</v>
      </c>
      <c r="C556" s="52" t="s">
        <v>703</v>
      </c>
      <c r="D556" s="91"/>
      <c r="E556" s="91">
        <v>12</v>
      </c>
      <c r="F556" s="440" t="s">
        <v>283</v>
      </c>
      <c r="G556" s="366" t="s">
        <v>714</v>
      </c>
      <c r="H556" s="98" t="s">
        <v>254</v>
      </c>
      <c r="I556" s="98" t="s">
        <v>246</v>
      </c>
      <c r="J556" s="98" t="s">
        <v>301</v>
      </c>
      <c r="K556" s="358">
        <v>45</v>
      </c>
      <c r="L556" s="370">
        <f t="shared" si="24"/>
        <v>200</v>
      </c>
      <c r="M556" s="435">
        <v>200</v>
      </c>
      <c r="N556" s="435"/>
      <c r="O556" s="371" t="e">
        <f t="shared" si="25"/>
        <v>#DIV/0!</v>
      </c>
      <c r="P556" s="371">
        <f>IF(N556&gt;0,N556*K556/#REF!,0)</f>
        <v>0</v>
      </c>
      <c r="Q556" s="372" t="e">
        <f>IF(M556="nio",0,IF(M556&gt;0,VLOOKUP(I556,'3-Productie normen'!A:K,VLOOKUP(M556,'3-Productie normen'!$B$28:$C$36,2,FALSE),FALSE)))/VLOOKUP(B556,'2-Kosten per locatie'!$A$11:$C$41,3,FALSE)</f>
        <v>#DIV/0!</v>
      </c>
      <c r="R556" s="93" t="str">
        <f>VLOOKUP(I556,'3-Productie normen'!A:O,14,FALSE)</f>
        <v>V</v>
      </c>
      <c r="S556" s="93"/>
      <c r="U556" s="375">
        <f t="shared" si="26"/>
        <v>9000</v>
      </c>
    </row>
    <row r="557" spans="1:21" ht="14.1" customHeight="1">
      <c r="A557" s="81">
        <v>557</v>
      </c>
      <c r="B557" s="52" t="s">
        <v>207</v>
      </c>
      <c r="C557" s="52" t="s">
        <v>703</v>
      </c>
      <c r="D557" s="91"/>
      <c r="E557" s="91">
        <v>12</v>
      </c>
      <c r="F557" s="440" t="s">
        <v>283</v>
      </c>
      <c r="G557" s="366" t="s">
        <v>715</v>
      </c>
      <c r="H557" s="98" t="s">
        <v>704</v>
      </c>
      <c r="I557" s="444" t="s">
        <v>238</v>
      </c>
      <c r="J557" s="98" t="s">
        <v>301</v>
      </c>
      <c r="K557" s="358">
        <v>18.2</v>
      </c>
      <c r="L557" s="370">
        <f t="shared" si="24"/>
        <v>200</v>
      </c>
      <c r="M557" s="435">
        <v>200</v>
      </c>
      <c r="N557" s="435"/>
      <c r="O557" s="371" t="e">
        <f t="shared" si="25"/>
        <v>#DIV/0!</v>
      </c>
      <c r="P557" s="371">
        <f>IF(N557&gt;0,N557*K557/#REF!,0)</f>
        <v>0</v>
      </c>
      <c r="Q557" s="372" t="e">
        <f>IF(M557="nio",0,IF(M557&gt;0,VLOOKUP(I557,'3-Productie normen'!A:K,VLOOKUP(M557,'3-Productie normen'!$B$28:$C$36,2,FALSE),FALSE)))/VLOOKUP(B557,'2-Kosten per locatie'!$A$11:$C$41,3,FALSE)</f>
        <v>#DIV/0!</v>
      </c>
      <c r="R557" s="93" t="str">
        <f>VLOOKUP(I557,'3-Productie normen'!A:O,14,FALSE)</f>
        <v>S</v>
      </c>
      <c r="S557" s="93"/>
      <c r="U557" s="375">
        <f t="shared" si="26"/>
        <v>3640</v>
      </c>
    </row>
    <row r="558" spans="1:21" ht="14.1" customHeight="1">
      <c r="A558" s="81">
        <v>558</v>
      </c>
      <c r="B558" s="52" t="s">
        <v>207</v>
      </c>
      <c r="C558" s="52" t="s">
        <v>703</v>
      </c>
      <c r="D558" s="91"/>
      <c r="E558" s="91"/>
      <c r="F558" s="440" t="s">
        <v>283</v>
      </c>
      <c r="G558" s="366" t="s">
        <v>716</v>
      </c>
      <c r="H558" s="98" t="s">
        <v>717</v>
      </c>
      <c r="I558" s="444" t="s">
        <v>238</v>
      </c>
      <c r="J558" s="98" t="s">
        <v>301</v>
      </c>
      <c r="K558" s="358">
        <v>104.5</v>
      </c>
      <c r="L558" s="370">
        <f t="shared" si="24"/>
        <v>200</v>
      </c>
      <c r="M558" s="435">
        <v>200</v>
      </c>
      <c r="N558" s="435"/>
      <c r="O558" s="371" t="e">
        <f t="shared" si="25"/>
        <v>#DIV/0!</v>
      </c>
      <c r="P558" s="371">
        <f>IF(N558&gt;0,N558*K558/#REF!,0)</f>
        <v>0</v>
      </c>
      <c r="Q558" s="372" t="e">
        <f>IF(M558="nio",0,IF(M558&gt;0,VLOOKUP(I558,'3-Productie normen'!A:K,VLOOKUP(M558,'3-Productie normen'!$B$28:$C$36,2,FALSE),FALSE)))/VLOOKUP(B558,'2-Kosten per locatie'!$A$11:$C$41,3,FALSE)</f>
        <v>#DIV/0!</v>
      </c>
      <c r="R558" s="93" t="str">
        <f>VLOOKUP(I558,'3-Productie normen'!A:O,14,FALSE)</f>
        <v>S</v>
      </c>
      <c r="S558" s="93"/>
      <c r="U558" s="375">
        <f t="shared" si="26"/>
        <v>20900</v>
      </c>
    </row>
    <row r="559" spans="1:21" ht="14.1" customHeight="1">
      <c r="A559" s="81">
        <v>559</v>
      </c>
      <c r="B559" s="52" t="s">
        <v>207</v>
      </c>
      <c r="C559" s="52" t="s">
        <v>703</v>
      </c>
      <c r="D559" s="91"/>
      <c r="E559" s="91"/>
      <c r="F559" s="440" t="s">
        <v>283</v>
      </c>
      <c r="G559" s="366" t="s">
        <v>600</v>
      </c>
      <c r="H559" s="98" t="s">
        <v>489</v>
      </c>
      <c r="I559" s="98" t="s">
        <v>237</v>
      </c>
      <c r="J559" s="98" t="s">
        <v>301</v>
      </c>
      <c r="K559" s="358">
        <v>9.4</v>
      </c>
      <c r="L559" s="370">
        <f t="shared" si="24"/>
        <v>80</v>
      </c>
      <c r="M559" s="435">
        <v>80</v>
      </c>
      <c r="N559" s="435"/>
      <c r="O559" s="371" t="e">
        <f t="shared" si="25"/>
        <v>#DIV/0!</v>
      </c>
      <c r="P559" s="371">
        <f>IF(N559&gt;0,N559*K559/#REF!,0)</f>
        <v>0</v>
      </c>
      <c r="Q559" s="372" t="e">
        <f>IF(M559="nio",0,IF(M559&gt;0,VLOOKUP(I559,'3-Productie normen'!A:K,VLOOKUP(M559,'3-Productie normen'!$B$28:$C$36,2,FALSE),FALSE)))/VLOOKUP(B559,'2-Kosten per locatie'!$A$11:$C$41,3,FALSE)</f>
        <v>#DIV/0!</v>
      </c>
      <c r="R559" s="93" t="str">
        <f>VLOOKUP(I559,'3-Productie normen'!A:O,14,FALSE)</f>
        <v>B</v>
      </c>
      <c r="S559" s="93"/>
      <c r="U559" s="375">
        <f t="shared" si="26"/>
        <v>752</v>
      </c>
    </row>
    <row r="560" spans="1:21" ht="14.1" customHeight="1">
      <c r="A560" s="81">
        <v>560</v>
      </c>
      <c r="B560" s="52" t="s">
        <v>207</v>
      </c>
      <c r="C560" s="52" t="s">
        <v>703</v>
      </c>
      <c r="D560" s="91"/>
      <c r="E560" s="91"/>
      <c r="F560" s="440" t="s">
        <v>283</v>
      </c>
      <c r="G560" s="366" t="s">
        <v>602</v>
      </c>
      <c r="H560" s="98" t="s">
        <v>262</v>
      </c>
      <c r="I560" s="98" t="s">
        <v>244</v>
      </c>
      <c r="J560" s="98" t="s">
        <v>705</v>
      </c>
      <c r="K560" s="358">
        <v>8.9</v>
      </c>
      <c r="L560" s="370">
        <f t="shared" si="24"/>
        <v>200</v>
      </c>
      <c r="M560" s="435">
        <v>200</v>
      </c>
      <c r="N560" s="435">
        <v>0</v>
      </c>
      <c r="O560" s="371" t="e">
        <f t="shared" si="25"/>
        <v>#DIV/0!</v>
      </c>
      <c r="P560" s="371">
        <f>IF(N560&gt;0,N560*K560/#REF!,0)</f>
        <v>0</v>
      </c>
      <c r="Q560" s="372" t="e">
        <f>IF(M560="nio",0,IF(M560&gt;0,VLOOKUP(I560,'3-Productie normen'!A:K,VLOOKUP(M560,'3-Productie normen'!$B$28:$C$36,2,FALSE),FALSE)))/VLOOKUP(B560,'2-Kosten per locatie'!$A$11:$C$41,3,FALSE)</f>
        <v>#DIV/0!</v>
      </c>
      <c r="R560" s="93" t="str">
        <f>VLOOKUP(I560,'3-Productie normen'!A:O,14,FALSE)</f>
        <v>S</v>
      </c>
      <c r="S560" s="93"/>
      <c r="U560" s="375">
        <f t="shared" si="26"/>
        <v>1780</v>
      </c>
    </row>
    <row r="561" spans="1:21" ht="14.1" customHeight="1">
      <c r="A561" s="81">
        <v>561</v>
      </c>
      <c r="B561" s="52" t="s">
        <v>207</v>
      </c>
      <c r="C561" s="52" t="s">
        <v>703</v>
      </c>
      <c r="D561" s="91"/>
      <c r="E561" s="91"/>
      <c r="F561" s="440" t="s">
        <v>283</v>
      </c>
      <c r="G561" s="366" t="s">
        <v>604</v>
      </c>
      <c r="H561" s="98" t="s">
        <v>262</v>
      </c>
      <c r="I561" s="98" t="s">
        <v>244</v>
      </c>
      <c r="J561" s="98" t="s">
        <v>705</v>
      </c>
      <c r="K561" s="358">
        <v>3.7</v>
      </c>
      <c r="L561" s="370">
        <f t="shared" si="24"/>
        <v>200</v>
      </c>
      <c r="M561" s="435">
        <v>200</v>
      </c>
      <c r="N561" s="435">
        <v>0</v>
      </c>
      <c r="O561" s="371" t="e">
        <f t="shared" si="25"/>
        <v>#DIV/0!</v>
      </c>
      <c r="P561" s="371">
        <f>IF(N561&gt;0,N561*K561/#REF!,0)</f>
        <v>0</v>
      </c>
      <c r="Q561" s="372" t="e">
        <f>IF(M561="nio",0,IF(M561&gt;0,VLOOKUP(I561,'3-Productie normen'!A:K,VLOOKUP(M561,'3-Productie normen'!$B$28:$C$36,2,FALSE),FALSE)))/VLOOKUP(B561,'2-Kosten per locatie'!$A$11:$C$41,3,FALSE)</f>
        <v>#DIV/0!</v>
      </c>
      <c r="R561" s="93" t="str">
        <f>VLOOKUP(I561,'3-Productie normen'!A:O,14,FALSE)</f>
        <v>S</v>
      </c>
      <c r="S561" s="93"/>
      <c r="U561" s="375">
        <f t="shared" si="26"/>
        <v>740</v>
      </c>
    </row>
    <row r="562" spans="1:21" ht="14.1" customHeight="1">
      <c r="A562" s="81">
        <v>562</v>
      </c>
      <c r="B562" s="52" t="s">
        <v>207</v>
      </c>
      <c r="C562" s="52" t="s">
        <v>703</v>
      </c>
      <c r="D562" s="91"/>
      <c r="E562" s="91"/>
      <c r="F562" s="440" t="s">
        <v>283</v>
      </c>
      <c r="G562" s="366" t="s">
        <v>606</v>
      </c>
      <c r="H562" s="98" t="s">
        <v>323</v>
      </c>
      <c r="I562" s="92" t="s">
        <v>88</v>
      </c>
      <c r="J562" s="98" t="s">
        <v>301</v>
      </c>
      <c r="K562" s="358">
        <v>11</v>
      </c>
      <c r="L562" s="370">
        <f t="shared" si="24"/>
        <v>200</v>
      </c>
      <c r="M562" s="435">
        <v>200</v>
      </c>
      <c r="N562" s="435"/>
      <c r="O562" s="371" t="e">
        <f t="shared" si="25"/>
        <v>#DIV/0!</v>
      </c>
      <c r="P562" s="371">
        <f>IF(N562&gt;0,N562*K562/#REF!,0)</f>
        <v>0</v>
      </c>
      <c r="Q562" s="372" t="e">
        <f>IF(M562="nio",0,IF(M562&gt;0,VLOOKUP(I562,'3-Productie normen'!A:K,VLOOKUP(M562,'3-Productie normen'!$B$28:$C$36,2,FALSE),FALSE)))/VLOOKUP(B562,'2-Kosten per locatie'!$A$11:$C$41,3,FALSE)</f>
        <v>#DIV/0!</v>
      </c>
      <c r="R562" s="93" t="str">
        <f>VLOOKUP(I562,'3-Productie normen'!A:O,14,FALSE)</f>
        <v>V</v>
      </c>
      <c r="S562" s="93"/>
      <c r="U562" s="375">
        <f t="shared" si="26"/>
        <v>2200</v>
      </c>
    </row>
    <row r="563" spans="1:21" ht="14.1" customHeight="1">
      <c r="A563" s="81">
        <v>563</v>
      </c>
      <c r="B563" s="52" t="s">
        <v>207</v>
      </c>
      <c r="C563" s="52" t="s">
        <v>703</v>
      </c>
      <c r="D563" s="91"/>
      <c r="E563" s="91"/>
      <c r="F563" s="440" t="s">
        <v>283</v>
      </c>
      <c r="G563" s="366" t="s">
        <v>607</v>
      </c>
      <c r="H563" s="98" t="s">
        <v>270</v>
      </c>
      <c r="I563" s="52" t="s">
        <v>247</v>
      </c>
      <c r="J563" s="98" t="s">
        <v>301</v>
      </c>
      <c r="K563" s="358">
        <v>2.8</v>
      </c>
      <c r="L563" s="370">
        <f t="shared" si="24"/>
        <v>0</v>
      </c>
      <c r="M563" s="435" t="s">
        <v>258</v>
      </c>
      <c r="N563" s="435"/>
      <c r="O563" s="371">
        <f t="shared" si="25"/>
        <v>0</v>
      </c>
      <c r="P563" s="371">
        <f>IF(N563&gt;0,N563*K563/#REF!,0)</f>
        <v>0</v>
      </c>
      <c r="Q563" s="372" t="e">
        <f>IF(M563="nio",0,IF(M563&gt;0,VLOOKUP(I563,'3-Productie normen'!A:K,VLOOKUP(M563,'3-Productie normen'!$B$28:$C$36,2,FALSE),FALSE)))/VLOOKUP(B563,'2-Kosten per locatie'!$A$11:$C$41,3,FALSE)</f>
        <v>#DIV/0!</v>
      </c>
      <c r="R563" s="93" t="str">
        <f>VLOOKUP(I563,'3-Productie normen'!A:O,14,FALSE)</f>
        <v>nvt</v>
      </c>
      <c r="S563" s="93"/>
      <c r="U563" s="375">
        <f t="shared" si="26"/>
        <v>0</v>
      </c>
    </row>
    <row r="564" spans="1:21" ht="14.1" customHeight="1">
      <c r="A564" s="81">
        <v>564</v>
      </c>
      <c r="B564" s="52" t="s">
        <v>207</v>
      </c>
      <c r="C564" s="52" t="s">
        <v>703</v>
      </c>
      <c r="D564" s="91"/>
      <c r="E564" s="91"/>
      <c r="F564" s="440" t="s">
        <v>283</v>
      </c>
      <c r="G564" s="366" t="s">
        <v>718</v>
      </c>
      <c r="H564" s="98" t="s">
        <v>404</v>
      </c>
      <c r="I564" s="52" t="s">
        <v>247</v>
      </c>
      <c r="J564" s="98" t="s">
        <v>301</v>
      </c>
      <c r="K564" s="358">
        <v>2.2000000000000002</v>
      </c>
      <c r="L564" s="370">
        <f t="shared" si="24"/>
        <v>0</v>
      </c>
      <c r="M564" s="435" t="s">
        <v>258</v>
      </c>
      <c r="N564" s="435"/>
      <c r="O564" s="371">
        <f t="shared" si="25"/>
        <v>0</v>
      </c>
      <c r="P564" s="371">
        <f>IF(N564&gt;0,N564*K564/#REF!,0)</f>
        <v>0</v>
      </c>
      <c r="Q564" s="372" t="e">
        <f>IF(M564="nio",0,IF(M564&gt;0,VLOOKUP(I564,'3-Productie normen'!A:K,VLOOKUP(M564,'3-Productie normen'!$B$28:$C$36,2,FALSE),FALSE)))/VLOOKUP(B564,'2-Kosten per locatie'!$A$11:$C$41,3,FALSE)</f>
        <v>#DIV/0!</v>
      </c>
      <c r="R564" s="93" t="str">
        <f>VLOOKUP(I564,'3-Productie normen'!A:O,14,FALSE)</f>
        <v>nvt</v>
      </c>
      <c r="S564" s="93"/>
      <c r="U564" s="375">
        <f t="shared" si="26"/>
        <v>0</v>
      </c>
    </row>
    <row r="565" spans="1:21" ht="14.1" customHeight="1">
      <c r="A565" s="81">
        <v>565</v>
      </c>
      <c r="B565" s="52" t="s">
        <v>207</v>
      </c>
      <c r="C565" s="52" t="s">
        <v>703</v>
      </c>
      <c r="D565" s="91"/>
      <c r="E565" s="91">
        <v>12</v>
      </c>
      <c r="F565" s="440" t="s">
        <v>283</v>
      </c>
      <c r="G565" s="366" t="s">
        <v>719</v>
      </c>
      <c r="H565" s="98" t="s">
        <v>262</v>
      </c>
      <c r="I565" s="98" t="s">
        <v>244</v>
      </c>
      <c r="J565" s="98" t="s">
        <v>705</v>
      </c>
      <c r="K565" s="358">
        <v>7.9</v>
      </c>
      <c r="L565" s="370">
        <f t="shared" si="24"/>
        <v>200</v>
      </c>
      <c r="M565" s="435">
        <v>200</v>
      </c>
      <c r="N565" s="435">
        <v>0</v>
      </c>
      <c r="O565" s="371" t="e">
        <f t="shared" si="25"/>
        <v>#DIV/0!</v>
      </c>
      <c r="P565" s="371">
        <f>IF(N565&gt;0,N565*K565/#REF!,0)</f>
        <v>0</v>
      </c>
      <c r="Q565" s="372" t="e">
        <f>IF(M565="nio",0,IF(M565&gt;0,VLOOKUP(I565,'3-Productie normen'!A:K,VLOOKUP(M565,'3-Productie normen'!$B$28:$C$36,2,FALSE),FALSE)))/VLOOKUP(B565,'2-Kosten per locatie'!$A$11:$C$41,3,FALSE)</f>
        <v>#DIV/0!</v>
      </c>
      <c r="R565" s="93" t="str">
        <f>VLOOKUP(I565,'3-Productie normen'!A:O,14,FALSE)</f>
        <v>S</v>
      </c>
      <c r="S565" s="93"/>
      <c r="U565" s="375">
        <f t="shared" si="26"/>
        <v>1580</v>
      </c>
    </row>
    <row r="566" spans="1:21" ht="14.1" customHeight="1">
      <c r="A566" s="81">
        <v>566</v>
      </c>
      <c r="B566" s="52" t="s">
        <v>207</v>
      </c>
      <c r="C566" s="52" t="s">
        <v>703</v>
      </c>
      <c r="D566" s="91"/>
      <c r="E566" s="91">
        <v>12</v>
      </c>
      <c r="F566" s="440" t="s">
        <v>283</v>
      </c>
      <c r="G566" s="366" t="s">
        <v>720</v>
      </c>
      <c r="H566" s="98" t="s">
        <v>300</v>
      </c>
      <c r="I566" s="98" t="s">
        <v>241</v>
      </c>
      <c r="J566" s="98" t="s">
        <v>301</v>
      </c>
      <c r="K566" s="358">
        <v>44.75</v>
      </c>
      <c r="L566" s="370">
        <f t="shared" si="24"/>
        <v>200</v>
      </c>
      <c r="M566" s="435">
        <v>200</v>
      </c>
      <c r="N566" s="435"/>
      <c r="O566" s="371" t="e">
        <f t="shared" si="25"/>
        <v>#DIV/0!</v>
      </c>
      <c r="P566" s="371">
        <f>IF(N566&gt;0,N566*K566/#REF!,0)</f>
        <v>0</v>
      </c>
      <c r="Q566" s="372" t="e">
        <f>IF(M566="nio",0,IF(M566&gt;0,VLOOKUP(I566,'3-Productie normen'!A:K,VLOOKUP(M566,'3-Productie normen'!$B$28:$C$36,2,FALSE),FALSE)))/VLOOKUP(B566,'2-Kosten per locatie'!$A$11:$C$41,3,FALSE)</f>
        <v>#DIV/0!</v>
      </c>
      <c r="R566" s="93" t="str">
        <f>VLOOKUP(I566,'3-Productie normen'!A:O,14,FALSE)</f>
        <v>L</v>
      </c>
      <c r="S566" s="93"/>
      <c r="U566" s="375">
        <f t="shared" si="26"/>
        <v>8950</v>
      </c>
    </row>
    <row r="567" spans="1:21" ht="14.1" customHeight="1">
      <c r="A567" s="81">
        <v>567</v>
      </c>
      <c r="B567" s="52" t="s">
        <v>207</v>
      </c>
      <c r="C567" s="52" t="s">
        <v>703</v>
      </c>
      <c r="D567" s="91"/>
      <c r="E567" s="91">
        <v>12</v>
      </c>
      <c r="F567" s="440" t="s">
        <v>283</v>
      </c>
      <c r="G567" s="366" t="s">
        <v>721</v>
      </c>
      <c r="H567" s="98" t="s">
        <v>300</v>
      </c>
      <c r="I567" s="98" t="s">
        <v>241</v>
      </c>
      <c r="J567" s="98" t="s">
        <v>301</v>
      </c>
      <c r="K567" s="358">
        <v>44.75</v>
      </c>
      <c r="L567" s="370">
        <f t="shared" si="24"/>
        <v>200</v>
      </c>
      <c r="M567" s="435">
        <v>200</v>
      </c>
      <c r="N567" s="435"/>
      <c r="O567" s="371" t="e">
        <f t="shared" si="25"/>
        <v>#DIV/0!</v>
      </c>
      <c r="P567" s="371">
        <f>IF(N567&gt;0,N567*K567/#REF!,0)</f>
        <v>0</v>
      </c>
      <c r="Q567" s="372" t="e">
        <f>IF(M567="nio",0,IF(M567&gt;0,VLOOKUP(I567,'3-Productie normen'!A:K,VLOOKUP(M567,'3-Productie normen'!$B$28:$C$36,2,FALSE),FALSE)))/VLOOKUP(B567,'2-Kosten per locatie'!$A$11:$C$41,3,FALSE)</f>
        <v>#DIV/0!</v>
      </c>
      <c r="R567" s="93" t="str">
        <f>VLOOKUP(I567,'3-Productie normen'!A:O,14,FALSE)</f>
        <v>L</v>
      </c>
      <c r="S567" s="93"/>
      <c r="U567" s="375">
        <f t="shared" si="26"/>
        <v>8950</v>
      </c>
    </row>
    <row r="568" spans="1:21" ht="14.1" customHeight="1">
      <c r="A568" s="81">
        <v>568</v>
      </c>
      <c r="B568" s="52" t="s">
        <v>207</v>
      </c>
      <c r="C568" s="52" t="s">
        <v>703</v>
      </c>
      <c r="D568" s="91"/>
      <c r="E568" s="91">
        <v>12</v>
      </c>
      <c r="F568" s="440" t="s">
        <v>283</v>
      </c>
      <c r="G568" s="366" t="s">
        <v>611</v>
      </c>
      <c r="H568" s="98" t="s">
        <v>270</v>
      </c>
      <c r="I568" s="52" t="s">
        <v>247</v>
      </c>
      <c r="J568" s="98" t="s">
        <v>301</v>
      </c>
      <c r="K568" s="358">
        <v>5.4</v>
      </c>
      <c r="L568" s="370">
        <f t="shared" si="24"/>
        <v>0</v>
      </c>
      <c r="M568" s="435" t="s">
        <v>258</v>
      </c>
      <c r="N568" s="435"/>
      <c r="O568" s="371">
        <f t="shared" si="25"/>
        <v>0</v>
      </c>
      <c r="P568" s="371">
        <f>IF(N568&gt;0,N568*K568/#REF!,0)</f>
        <v>0</v>
      </c>
      <c r="Q568" s="372" t="e">
        <f>IF(M568="nio",0,IF(M568&gt;0,VLOOKUP(I568,'3-Productie normen'!A:K,VLOOKUP(M568,'3-Productie normen'!$B$28:$C$36,2,FALSE),FALSE)))/VLOOKUP(B568,'2-Kosten per locatie'!$A$11:$C$41,3,FALSE)</f>
        <v>#DIV/0!</v>
      </c>
      <c r="R568" s="93" t="str">
        <f>VLOOKUP(I568,'3-Productie normen'!A:O,14,FALSE)</f>
        <v>nvt</v>
      </c>
      <c r="S568" s="93"/>
      <c r="U568" s="375">
        <f t="shared" si="26"/>
        <v>0</v>
      </c>
    </row>
    <row r="569" spans="1:21" ht="14.1" customHeight="1">
      <c r="A569" s="81">
        <v>569</v>
      </c>
      <c r="B569" s="52" t="s">
        <v>207</v>
      </c>
      <c r="C569" s="52" t="s">
        <v>703</v>
      </c>
      <c r="D569" s="91"/>
      <c r="E569" s="91"/>
      <c r="F569" s="440" t="s">
        <v>283</v>
      </c>
      <c r="G569" s="366" t="s">
        <v>614</v>
      </c>
      <c r="H569" s="98" t="s">
        <v>270</v>
      </c>
      <c r="I569" s="52" t="s">
        <v>247</v>
      </c>
      <c r="J569" s="98" t="s">
        <v>301</v>
      </c>
      <c r="K569" s="358">
        <v>11.4</v>
      </c>
      <c r="L569" s="370">
        <f t="shared" si="24"/>
        <v>0</v>
      </c>
      <c r="M569" s="435" t="s">
        <v>258</v>
      </c>
      <c r="N569" s="435"/>
      <c r="O569" s="371">
        <f t="shared" si="25"/>
        <v>0</v>
      </c>
      <c r="P569" s="371">
        <f>IF(N569&gt;0,N569*K569/#REF!,0)</f>
        <v>0</v>
      </c>
      <c r="Q569" s="372" t="e">
        <f>IF(M569="nio",0,IF(M569&gt;0,VLOOKUP(I569,'3-Productie normen'!A:K,VLOOKUP(M569,'3-Productie normen'!$B$28:$C$36,2,FALSE),FALSE)))/VLOOKUP(B569,'2-Kosten per locatie'!$A$11:$C$41,3,FALSE)</f>
        <v>#DIV/0!</v>
      </c>
      <c r="R569" s="93" t="str">
        <f>VLOOKUP(I569,'3-Productie normen'!A:O,14,FALSE)</f>
        <v>nvt</v>
      </c>
      <c r="S569" s="93"/>
      <c r="U569" s="375">
        <f t="shared" si="26"/>
        <v>0</v>
      </c>
    </row>
    <row r="570" spans="1:21" ht="14.1" customHeight="1">
      <c r="A570" s="81">
        <v>570</v>
      </c>
      <c r="B570" s="52" t="s">
        <v>207</v>
      </c>
      <c r="C570" s="52" t="s">
        <v>703</v>
      </c>
      <c r="D570" s="91"/>
      <c r="E570" s="91"/>
      <c r="F570" s="440" t="s">
        <v>283</v>
      </c>
      <c r="G570" s="366" t="s">
        <v>615</v>
      </c>
      <c r="H570" s="98" t="s">
        <v>323</v>
      </c>
      <c r="I570" s="92" t="s">
        <v>88</v>
      </c>
      <c r="J570" s="98" t="s">
        <v>301</v>
      </c>
      <c r="K570" s="358">
        <v>7.2</v>
      </c>
      <c r="L570" s="370">
        <f t="shared" si="24"/>
        <v>200</v>
      </c>
      <c r="M570" s="435">
        <v>200</v>
      </c>
      <c r="N570" s="435"/>
      <c r="O570" s="371" t="e">
        <f t="shared" si="25"/>
        <v>#DIV/0!</v>
      </c>
      <c r="P570" s="371">
        <f>IF(N570&gt;0,N570*K570/#REF!,0)</f>
        <v>0</v>
      </c>
      <c r="Q570" s="372" t="e">
        <f>IF(M570="nio",0,IF(M570&gt;0,VLOOKUP(I570,'3-Productie normen'!A:K,VLOOKUP(M570,'3-Productie normen'!$B$28:$C$36,2,FALSE),FALSE)))/VLOOKUP(B570,'2-Kosten per locatie'!$A$11:$C$41,3,FALSE)</f>
        <v>#DIV/0!</v>
      </c>
      <c r="R570" s="93" t="str">
        <f>VLOOKUP(I570,'3-Productie normen'!A:O,14,FALSE)</f>
        <v>V</v>
      </c>
      <c r="S570" s="93"/>
      <c r="U570" s="375">
        <f t="shared" si="26"/>
        <v>1440</v>
      </c>
    </row>
    <row r="571" spans="1:21" ht="14.1" customHeight="1">
      <c r="A571" s="81">
        <v>571</v>
      </c>
      <c r="B571" s="52" t="s">
        <v>207</v>
      </c>
      <c r="C571" s="52" t="s">
        <v>703</v>
      </c>
      <c r="D571" s="91"/>
      <c r="E571" s="91"/>
      <c r="F571" s="440" t="s">
        <v>283</v>
      </c>
      <c r="G571" s="366"/>
      <c r="H571" s="98" t="s">
        <v>722</v>
      </c>
      <c r="I571" s="98" t="s">
        <v>246</v>
      </c>
      <c r="J571" s="98" t="s">
        <v>301</v>
      </c>
      <c r="K571" s="358">
        <v>6</v>
      </c>
      <c r="L571" s="370">
        <f t="shared" si="24"/>
        <v>200</v>
      </c>
      <c r="M571" s="435">
        <v>200</v>
      </c>
      <c r="N571" s="435"/>
      <c r="O571" s="371" t="e">
        <f t="shared" si="25"/>
        <v>#DIV/0!</v>
      </c>
      <c r="P571" s="371">
        <f>IF(N571&gt;0,N571*K571/#REF!,0)</f>
        <v>0</v>
      </c>
      <c r="Q571" s="372" t="e">
        <f>IF(M571="nio",0,IF(M571&gt;0,VLOOKUP(I571,'3-Productie normen'!A:K,VLOOKUP(M571,'3-Productie normen'!$B$28:$C$36,2,FALSE),FALSE)))/VLOOKUP(B571,'2-Kosten per locatie'!$A$11:$C$41,3,FALSE)</f>
        <v>#DIV/0!</v>
      </c>
      <c r="R571" s="93" t="str">
        <f>VLOOKUP(I571,'3-Productie normen'!A:O,14,FALSE)</f>
        <v>V</v>
      </c>
      <c r="S571" s="93"/>
      <c r="U571" s="375">
        <f t="shared" si="26"/>
        <v>1200</v>
      </c>
    </row>
    <row r="572" spans="1:21" ht="14.1" customHeight="1">
      <c r="A572" s="81">
        <v>572</v>
      </c>
      <c r="B572" s="52" t="s">
        <v>207</v>
      </c>
      <c r="C572" s="52" t="s">
        <v>703</v>
      </c>
      <c r="D572" s="91"/>
      <c r="E572" s="91"/>
      <c r="F572" s="440" t="s">
        <v>283</v>
      </c>
      <c r="G572" s="366"/>
      <c r="H572" s="98" t="s">
        <v>722</v>
      </c>
      <c r="I572" s="98" t="s">
        <v>246</v>
      </c>
      <c r="J572" s="98" t="s">
        <v>301</v>
      </c>
      <c r="K572" s="358">
        <v>6</v>
      </c>
      <c r="L572" s="370">
        <f t="shared" si="24"/>
        <v>200</v>
      </c>
      <c r="M572" s="435">
        <v>200</v>
      </c>
      <c r="N572" s="435"/>
      <c r="O572" s="371" t="e">
        <f t="shared" si="25"/>
        <v>#DIV/0!</v>
      </c>
      <c r="P572" s="371">
        <f>IF(N572&gt;0,N572*K572/#REF!,0)</f>
        <v>0</v>
      </c>
      <c r="Q572" s="372" t="e">
        <f>IF(M572="nio",0,IF(M572&gt;0,VLOOKUP(I572,'3-Productie normen'!A:K,VLOOKUP(M572,'3-Productie normen'!$B$28:$C$36,2,FALSE),FALSE)))/VLOOKUP(B572,'2-Kosten per locatie'!$A$11:$C$41,3,FALSE)</f>
        <v>#DIV/0!</v>
      </c>
      <c r="R572" s="93" t="str">
        <f>VLOOKUP(I572,'3-Productie normen'!A:O,14,FALSE)</f>
        <v>V</v>
      </c>
      <c r="S572" s="93"/>
      <c r="U572" s="375">
        <f t="shared" si="26"/>
        <v>1200</v>
      </c>
    </row>
    <row r="573" spans="1:21" ht="14.1" customHeight="1">
      <c r="A573" s="81">
        <v>573</v>
      </c>
      <c r="B573" s="52" t="s">
        <v>207</v>
      </c>
      <c r="C573" s="52" t="s">
        <v>703</v>
      </c>
      <c r="D573" s="91"/>
      <c r="E573" s="91"/>
      <c r="F573" s="91" t="s">
        <v>292</v>
      </c>
      <c r="G573" s="366" t="s">
        <v>331</v>
      </c>
      <c r="H573" s="98" t="s">
        <v>254</v>
      </c>
      <c r="I573" s="98" t="s">
        <v>246</v>
      </c>
      <c r="J573" s="98" t="s">
        <v>301</v>
      </c>
      <c r="K573" s="358">
        <v>61.8</v>
      </c>
      <c r="L573" s="370">
        <f t="shared" si="24"/>
        <v>200</v>
      </c>
      <c r="M573" s="435">
        <v>200</v>
      </c>
      <c r="N573" s="435"/>
      <c r="O573" s="371" t="e">
        <f t="shared" si="25"/>
        <v>#DIV/0!</v>
      </c>
      <c r="P573" s="371">
        <f>IF(N573&gt;0,N573*K573/#REF!,0)</f>
        <v>0</v>
      </c>
      <c r="Q573" s="372" t="e">
        <f>IF(M573="nio",0,IF(M573&gt;0,VLOOKUP(I573,'3-Productie normen'!A:K,VLOOKUP(M573,'3-Productie normen'!$B$28:$C$36,2,FALSE),FALSE)))/VLOOKUP(B573,'2-Kosten per locatie'!$A$11:$C$41,3,FALSE)</f>
        <v>#DIV/0!</v>
      </c>
      <c r="R573" s="93" t="str">
        <f>VLOOKUP(I573,'3-Productie normen'!A:O,14,FALSE)</f>
        <v>V</v>
      </c>
      <c r="S573" s="93"/>
      <c r="U573" s="375">
        <f t="shared" si="26"/>
        <v>12360</v>
      </c>
    </row>
    <row r="574" spans="1:21" ht="14.1" customHeight="1">
      <c r="A574" s="81">
        <v>574</v>
      </c>
      <c r="B574" s="52" t="s">
        <v>207</v>
      </c>
      <c r="C574" s="52" t="s">
        <v>703</v>
      </c>
      <c r="D574" s="91"/>
      <c r="E574" s="91"/>
      <c r="F574" s="91" t="s">
        <v>292</v>
      </c>
      <c r="G574" s="366" t="s">
        <v>332</v>
      </c>
      <c r="H574" s="98" t="s">
        <v>254</v>
      </c>
      <c r="I574" s="98" t="s">
        <v>246</v>
      </c>
      <c r="J574" s="98" t="s">
        <v>301</v>
      </c>
      <c r="K574" s="358">
        <v>32.4</v>
      </c>
      <c r="L574" s="370">
        <f t="shared" si="24"/>
        <v>200</v>
      </c>
      <c r="M574" s="435">
        <v>200</v>
      </c>
      <c r="N574" s="435"/>
      <c r="O574" s="371" t="e">
        <f t="shared" si="25"/>
        <v>#DIV/0!</v>
      </c>
      <c r="P574" s="371">
        <f>IF(N574&gt;0,N574*K574/#REF!,0)</f>
        <v>0</v>
      </c>
      <c r="Q574" s="372" t="e">
        <f>IF(M574="nio",0,IF(M574&gt;0,VLOOKUP(I574,'3-Productie normen'!A:K,VLOOKUP(M574,'3-Productie normen'!$B$28:$C$36,2,FALSE),FALSE)))/VLOOKUP(B574,'2-Kosten per locatie'!$A$11:$C$41,3,FALSE)</f>
        <v>#DIV/0!</v>
      </c>
      <c r="R574" s="93" t="str">
        <f>VLOOKUP(I574,'3-Productie normen'!A:O,14,FALSE)</f>
        <v>V</v>
      </c>
      <c r="S574" s="93"/>
      <c r="U574" s="375">
        <f t="shared" si="26"/>
        <v>6480</v>
      </c>
    </row>
    <row r="575" spans="1:21" ht="14.1" customHeight="1">
      <c r="A575" s="81">
        <v>575</v>
      </c>
      <c r="B575" s="52" t="s">
        <v>207</v>
      </c>
      <c r="C575" s="52" t="s">
        <v>703</v>
      </c>
      <c r="D575" s="91"/>
      <c r="E575" s="91"/>
      <c r="F575" s="91" t="s">
        <v>292</v>
      </c>
      <c r="G575" s="366" t="s">
        <v>334</v>
      </c>
      <c r="H575" s="98" t="s">
        <v>262</v>
      </c>
      <c r="I575" s="98" t="s">
        <v>244</v>
      </c>
      <c r="J575" s="98" t="s">
        <v>705</v>
      </c>
      <c r="K575" s="358">
        <v>7</v>
      </c>
      <c r="L575" s="370">
        <f t="shared" si="24"/>
        <v>200</v>
      </c>
      <c r="M575" s="435">
        <v>200</v>
      </c>
      <c r="N575" s="435">
        <v>0</v>
      </c>
      <c r="O575" s="371" t="e">
        <f t="shared" si="25"/>
        <v>#DIV/0!</v>
      </c>
      <c r="P575" s="371">
        <f>IF(N575&gt;0,N575*K575/#REF!,0)</f>
        <v>0</v>
      </c>
      <c r="Q575" s="372" t="e">
        <f>IF(M575="nio",0,IF(M575&gt;0,VLOOKUP(I575,'3-Productie normen'!A:K,VLOOKUP(M575,'3-Productie normen'!$B$28:$C$36,2,FALSE),FALSE)))/VLOOKUP(B575,'2-Kosten per locatie'!$A$11:$C$41,3,FALSE)</f>
        <v>#DIV/0!</v>
      </c>
      <c r="R575" s="93" t="str">
        <f>VLOOKUP(I575,'3-Productie normen'!A:O,14,FALSE)</f>
        <v>S</v>
      </c>
      <c r="S575" s="93"/>
      <c r="U575" s="375">
        <f t="shared" si="26"/>
        <v>1400</v>
      </c>
    </row>
    <row r="576" spans="1:21" ht="14.1" customHeight="1">
      <c r="A576" s="81">
        <v>576</v>
      </c>
      <c r="B576" s="52" t="s">
        <v>207</v>
      </c>
      <c r="C576" s="52" t="s">
        <v>703</v>
      </c>
      <c r="D576" s="91"/>
      <c r="E576" s="91"/>
      <c r="F576" s="91" t="s">
        <v>292</v>
      </c>
      <c r="G576" s="366" t="s">
        <v>336</v>
      </c>
      <c r="H576" s="98" t="s">
        <v>723</v>
      </c>
      <c r="I576" s="98" t="s">
        <v>237</v>
      </c>
      <c r="J576" s="98" t="s">
        <v>301</v>
      </c>
      <c r="K576" s="358">
        <v>14.3</v>
      </c>
      <c r="L576" s="370">
        <f t="shared" si="24"/>
        <v>80</v>
      </c>
      <c r="M576" s="435">
        <v>80</v>
      </c>
      <c r="N576" s="435"/>
      <c r="O576" s="371" t="e">
        <f t="shared" si="25"/>
        <v>#DIV/0!</v>
      </c>
      <c r="P576" s="371">
        <f>IF(N576&gt;0,N576*K576/#REF!,0)</f>
        <v>0</v>
      </c>
      <c r="Q576" s="372" t="e">
        <f>IF(M576="nio",0,IF(M576&gt;0,VLOOKUP(I576,'3-Productie normen'!A:K,VLOOKUP(M576,'3-Productie normen'!$B$28:$C$36,2,FALSE),FALSE)))/VLOOKUP(B576,'2-Kosten per locatie'!$A$11:$C$41,3,FALSE)</f>
        <v>#DIV/0!</v>
      </c>
      <c r="R576" s="93" t="str">
        <f>VLOOKUP(I576,'3-Productie normen'!A:O,14,FALSE)</f>
        <v>B</v>
      </c>
      <c r="S576" s="93"/>
      <c r="U576" s="375">
        <f t="shared" si="26"/>
        <v>1144</v>
      </c>
    </row>
    <row r="577" spans="1:21" ht="14.1" customHeight="1">
      <c r="A577" s="81">
        <v>577</v>
      </c>
      <c r="B577" s="52" t="s">
        <v>207</v>
      </c>
      <c r="C577" s="52" t="s">
        <v>703</v>
      </c>
      <c r="D577" s="91"/>
      <c r="E577" s="91"/>
      <c r="F577" s="91" t="s">
        <v>292</v>
      </c>
      <c r="G577" s="366" t="s">
        <v>338</v>
      </c>
      <c r="H577" s="98" t="s">
        <v>724</v>
      </c>
      <c r="I577" s="98" t="s">
        <v>237</v>
      </c>
      <c r="J577" s="98" t="s">
        <v>301</v>
      </c>
      <c r="K577" s="358">
        <v>13.8</v>
      </c>
      <c r="L577" s="370">
        <f t="shared" si="24"/>
        <v>200</v>
      </c>
      <c r="M577" s="435">
        <v>200</v>
      </c>
      <c r="N577" s="435"/>
      <c r="O577" s="371" t="e">
        <f t="shared" si="25"/>
        <v>#DIV/0!</v>
      </c>
      <c r="P577" s="371">
        <f>IF(N577&gt;0,N577*K577/#REF!,0)</f>
        <v>0</v>
      </c>
      <c r="Q577" s="372" t="e">
        <f>IF(M577="nio",0,IF(M577&gt;0,VLOOKUP(I577,'3-Productie normen'!A:K,VLOOKUP(M577,'3-Productie normen'!$B$28:$C$36,2,FALSE),FALSE)))/VLOOKUP(B577,'2-Kosten per locatie'!$A$11:$C$41,3,FALSE)</f>
        <v>#DIV/0!</v>
      </c>
      <c r="R577" s="93" t="str">
        <f>VLOOKUP(I577,'3-Productie normen'!A:O,14,FALSE)</f>
        <v>B</v>
      </c>
      <c r="S577" s="93"/>
      <c r="U577" s="375">
        <f t="shared" si="26"/>
        <v>2760</v>
      </c>
    </row>
    <row r="578" spans="1:21" ht="14.1" customHeight="1">
      <c r="A578" s="81">
        <v>578</v>
      </c>
      <c r="B578" s="52" t="s">
        <v>207</v>
      </c>
      <c r="C578" s="52" t="s">
        <v>703</v>
      </c>
      <c r="D578" s="91"/>
      <c r="E578" s="91"/>
      <c r="F578" s="91" t="s">
        <v>292</v>
      </c>
      <c r="G578" s="366" t="s">
        <v>340</v>
      </c>
      <c r="H578" s="98" t="s">
        <v>485</v>
      </c>
      <c r="I578" s="98" t="s">
        <v>237</v>
      </c>
      <c r="J578" s="98" t="s">
        <v>301</v>
      </c>
      <c r="K578" s="358">
        <v>14.6</v>
      </c>
      <c r="L578" s="370">
        <f t="shared" si="24"/>
        <v>80</v>
      </c>
      <c r="M578" s="435">
        <v>80</v>
      </c>
      <c r="N578" s="435"/>
      <c r="O578" s="371" t="e">
        <f t="shared" si="25"/>
        <v>#DIV/0!</v>
      </c>
      <c r="P578" s="371">
        <f>IF(N578&gt;0,N578*K578/#REF!,0)</f>
        <v>0</v>
      </c>
      <c r="Q578" s="372" t="e">
        <f>IF(M578="nio",0,IF(M578&gt;0,VLOOKUP(I578,'3-Productie normen'!A:K,VLOOKUP(M578,'3-Productie normen'!$B$28:$C$36,2,FALSE),FALSE)))/VLOOKUP(B578,'2-Kosten per locatie'!$A$11:$C$41,3,FALSE)</f>
        <v>#DIV/0!</v>
      </c>
      <c r="R578" s="93" t="str">
        <f>VLOOKUP(I578,'3-Productie normen'!A:O,14,FALSE)</f>
        <v>B</v>
      </c>
      <c r="S578" s="93"/>
      <c r="U578" s="375">
        <f t="shared" si="26"/>
        <v>1168</v>
      </c>
    </row>
    <row r="579" spans="1:21" ht="14.1" customHeight="1">
      <c r="A579" s="81">
        <v>579</v>
      </c>
      <c r="B579" s="52" t="s">
        <v>207</v>
      </c>
      <c r="C579" s="52" t="s">
        <v>703</v>
      </c>
      <c r="D579" s="91"/>
      <c r="E579" s="91"/>
      <c r="F579" s="91" t="s">
        <v>292</v>
      </c>
      <c r="G579" s="366" t="s">
        <v>341</v>
      </c>
      <c r="H579" s="98" t="s">
        <v>487</v>
      </c>
      <c r="I579" s="98" t="s">
        <v>237</v>
      </c>
      <c r="J579" s="98" t="s">
        <v>301</v>
      </c>
      <c r="K579" s="358">
        <v>14.6</v>
      </c>
      <c r="L579" s="370">
        <f t="shared" si="24"/>
        <v>200</v>
      </c>
      <c r="M579" s="435">
        <v>200</v>
      </c>
      <c r="N579" s="435"/>
      <c r="O579" s="371" t="e">
        <f t="shared" si="25"/>
        <v>#DIV/0!</v>
      </c>
      <c r="P579" s="371">
        <f>IF(N579&gt;0,N579*K579/#REF!,0)</f>
        <v>0</v>
      </c>
      <c r="Q579" s="372" t="e">
        <f>IF(M579="nio",0,IF(M579&gt;0,VLOOKUP(I579,'3-Productie normen'!A:K,VLOOKUP(M579,'3-Productie normen'!$B$28:$C$36,2,FALSE),FALSE)))/VLOOKUP(B579,'2-Kosten per locatie'!$A$11:$C$41,3,FALSE)</f>
        <v>#DIV/0!</v>
      </c>
      <c r="R579" s="93" t="str">
        <f>VLOOKUP(I579,'3-Productie normen'!A:O,14,FALSE)</f>
        <v>B</v>
      </c>
      <c r="S579" s="93"/>
      <c r="U579" s="375">
        <f t="shared" si="26"/>
        <v>2920</v>
      </c>
    </row>
    <row r="580" spans="1:21" ht="14.1" customHeight="1">
      <c r="A580" s="81">
        <v>580</v>
      </c>
      <c r="B580" s="52" t="s">
        <v>207</v>
      </c>
      <c r="C580" s="52" t="s">
        <v>703</v>
      </c>
      <c r="D580" s="91"/>
      <c r="E580" s="91"/>
      <c r="F580" s="91" t="s">
        <v>292</v>
      </c>
      <c r="G580" s="366" t="s">
        <v>342</v>
      </c>
      <c r="H580" s="98" t="s">
        <v>485</v>
      </c>
      <c r="I580" s="98" t="s">
        <v>237</v>
      </c>
      <c r="J580" s="98" t="s">
        <v>301</v>
      </c>
      <c r="K580" s="358">
        <v>13.5</v>
      </c>
      <c r="L580" s="370">
        <f t="shared" si="24"/>
        <v>80</v>
      </c>
      <c r="M580" s="435">
        <v>80</v>
      </c>
      <c r="N580" s="435"/>
      <c r="O580" s="371" t="e">
        <f t="shared" si="25"/>
        <v>#DIV/0!</v>
      </c>
      <c r="P580" s="371">
        <f>IF(N580&gt;0,N580*K580/#REF!,0)</f>
        <v>0</v>
      </c>
      <c r="Q580" s="372" t="e">
        <f>IF(M580="nio",0,IF(M580&gt;0,VLOOKUP(I580,'3-Productie normen'!A:K,VLOOKUP(M580,'3-Productie normen'!$B$28:$C$36,2,FALSE),FALSE)))/VLOOKUP(B580,'2-Kosten per locatie'!$A$11:$C$41,3,FALSE)</f>
        <v>#DIV/0!</v>
      </c>
      <c r="R580" s="93" t="str">
        <f>VLOOKUP(I580,'3-Productie normen'!A:O,14,FALSE)</f>
        <v>B</v>
      </c>
      <c r="S580" s="93"/>
      <c r="U580" s="375">
        <f t="shared" si="26"/>
        <v>1080</v>
      </c>
    </row>
    <row r="581" spans="1:21" ht="14.1" customHeight="1">
      <c r="A581" s="81">
        <v>581</v>
      </c>
      <c r="B581" s="52" t="s">
        <v>207</v>
      </c>
      <c r="C581" s="52" t="s">
        <v>703</v>
      </c>
      <c r="D581" s="91"/>
      <c r="E581" s="91"/>
      <c r="F581" s="91" t="s">
        <v>292</v>
      </c>
      <c r="G581" s="366" t="s">
        <v>343</v>
      </c>
      <c r="H581" s="98" t="s">
        <v>725</v>
      </c>
      <c r="I581" s="52" t="s">
        <v>247</v>
      </c>
      <c r="J581" s="98" t="s">
        <v>301</v>
      </c>
      <c r="K581" s="358">
        <v>8.4</v>
      </c>
      <c r="L581" s="370">
        <f t="shared" si="24"/>
        <v>0</v>
      </c>
      <c r="M581" s="435" t="s">
        <v>258</v>
      </c>
      <c r="N581" s="435"/>
      <c r="O581" s="371">
        <f t="shared" si="25"/>
        <v>0</v>
      </c>
      <c r="P581" s="371">
        <f>IF(N581&gt;0,N581*K581/#REF!,0)</f>
        <v>0</v>
      </c>
      <c r="Q581" s="372" t="e">
        <f>IF(M581="nio",0,IF(M581&gt;0,VLOOKUP(I581,'3-Productie normen'!A:K,VLOOKUP(M581,'3-Productie normen'!$B$28:$C$36,2,FALSE),FALSE)))/VLOOKUP(B581,'2-Kosten per locatie'!$A$11:$C$41,3,FALSE)</f>
        <v>#DIV/0!</v>
      </c>
      <c r="R581" s="93" t="str">
        <f>VLOOKUP(I581,'3-Productie normen'!A:O,14,FALSE)</f>
        <v>nvt</v>
      </c>
      <c r="S581" s="93"/>
      <c r="U581" s="375">
        <f t="shared" si="26"/>
        <v>0</v>
      </c>
    </row>
    <row r="582" spans="1:21" ht="14.1" customHeight="1">
      <c r="A582" s="81">
        <v>582</v>
      </c>
      <c r="B582" s="52" t="s">
        <v>207</v>
      </c>
      <c r="C582" s="52" t="s">
        <v>703</v>
      </c>
      <c r="D582" s="91"/>
      <c r="E582" s="91"/>
      <c r="F582" s="91" t="s">
        <v>292</v>
      </c>
      <c r="G582" s="366" t="s">
        <v>344</v>
      </c>
      <c r="H582" s="98" t="s">
        <v>270</v>
      </c>
      <c r="I582" s="52" t="s">
        <v>247</v>
      </c>
      <c r="J582" s="98" t="s">
        <v>301</v>
      </c>
      <c r="K582" s="358">
        <v>9.1999999999999993</v>
      </c>
      <c r="L582" s="370">
        <f t="shared" si="24"/>
        <v>0</v>
      </c>
      <c r="M582" s="435" t="s">
        <v>258</v>
      </c>
      <c r="N582" s="435"/>
      <c r="O582" s="371">
        <f t="shared" si="25"/>
        <v>0</v>
      </c>
      <c r="P582" s="371">
        <f>IF(N582&gt;0,N582*K582/#REF!,0)</f>
        <v>0</v>
      </c>
      <c r="Q582" s="372" t="e">
        <f>IF(M582="nio",0,IF(M582&gt;0,VLOOKUP(I582,'3-Productie normen'!A:K,VLOOKUP(M582,'3-Productie normen'!$B$28:$C$36,2,FALSE),FALSE)))/VLOOKUP(B582,'2-Kosten per locatie'!$A$11:$C$41,3,FALSE)</f>
        <v>#DIV/0!</v>
      </c>
      <c r="R582" s="93" t="str">
        <f>VLOOKUP(I582,'3-Productie normen'!A:O,14,FALSE)</f>
        <v>nvt</v>
      </c>
      <c r="S582" s="93"/>
      <c r="U582" s="375">
        <f t="shared" si="26"/>
        <v>0</v>
      </c>
    </row>
    <row r="583" spans="1:21" ht="14.1" customHeight="1">
      <c r="A583" s="81">
        <v>583</v>
      </c>
      <c r="B583" s="52" t="s">
        <v>207</v>
      </c>
      <c r="C583" s="52" t="s">
        <v>703</v>
      </c>
      <c r="D583" s="91"/>
      <c r="E583" s="91"/>
      <c r="F583" s="91" t="s">
        <v>292</v>
      </c>
      <c r="G583" s="366" t="s">
        <v>345</v>
      </c>
      <c r="H583" s="98" t="s">
        <v>379</v>
      </c>
      <c r="I583" s="52" t="s">
        <v>247</v>
      </c>
      <c r="J583" s="98" t="s">
        <v>301</v>
      </c>
      <c r="K583" s="358">
        <v>10.4</v>
      </c>
      <c r="L583" s="370">
        <f t="shared" si="24"/>
        <v>0</v>
      </c>
      <c r="M583" s="435" t="s">
        <v>258</v>
      </c>
      <c r="N583" s="435"/>
      <c r="O583" s="371">
        <f t="shared" si="25"/>
        <v>0</v>
      </c>
      <c r="P583" s="371">
        <f>IF(N583&gt;0,N583*K583/#REF!,0)</f>
        <v>0</v>
      </c>
      <c r="Q583" s="372" t="e">
        <f>IF(M583="nio",0,IF(M583&gt;0,VLOOKUP(I583,'3-Productie normen'!A:K,VLOOKUP(M583,'3-Productie normen'!$B$28:$C$36,2,FALSE),FALSE)))/VLOOKUP(B583,'2-Kosten per locatie'!$A$11:$C$41,3,FALSE)</f>
        <v>#DIV/0!</v>
      </c>
      <c r="R583" s="93" t="str">
        <f>VLOOKUP(I583,'3-Productie normen'!A:O,14,FALSE)</f>
        <v>nvt</v>
      </c>
      <c r="S583" s="93"/>
      <c r="U583" s="375">
        <f t="shared" si="26"/>
        <v>0</v>
      </c>
    </row>
    <row r="584" spans="1:21" ht="14.1" customHeight="1">
      <c r="A584" s="81">
        <v>584</v>
      </c>
      <c r="B584" s="52" t="s">
        <v>207</v>
      </c>
      <c r="C584" s="52" t="s">
        <v>703</v>
      </c>
      <c r="D584" s="91"/>
      <c r="E584" s="91"/>
      <c r="F584" s="91" t="s">
        <v>292</v>
      </c>
      <c r="G584" s="366" t="s">
        <v>346</v>
      </c>
      <c r="H584" s="98" t="s">
        <v>569</v>
      </c>
      <c r="I584" s="98" t="s">
        <v>244</v>
      </c>
      <c r="J584" s="98" t="s">
        <v>705</v>
      </c>
      <c r="K584" s="358">
        <v>22.7</v>
      </c>
      <c r="L584" s="370">
        <f t="shared" si="24"/>
        <v>200</v>
      </c>
      <c r="M584" s="435">
        <v>200</v>
      </c>
      <c r="N584" s="435">
        <v>0</v>
      </c>
      <c r="O584" s="371" t="e">
        <f t="shared" si="25"/>
        <v>#DIV/0!</v>
      </c>
      <c r="P584" s="371">
        <f>IF(N584&gt;0,N584*K584/#REF!,0)</f>
        <v>0</v>
      </c>
      <c r="Q584" s="372" t="e">
        <f>IF(M584="nio",0,IF(M584&gt;0,VLOOKUP(I584,'3-Productie normen'!A:K,VLOOKUP(M584,'3-Productie normen'!$B$28:$C$36,2,FALSE),FALSE)))/VLOOKUP(B584,'2-Kosten per locatie'!$A$11:$C$41,3,FALSE)</f>
        <v>#DIV/0!</v>
      </c>
      <c r="R584" s="93" t="str">
        <f>VLOOKUP(I584,'3-Productie normen'!A:O,14,FALSE)</f>
        <v>S</v>
      </c>
      <c r="S584" s="93"/>
      <c r="U584" s="375">
        <f t="shared" si="26"/>
        <v>4540</v>
      </c>
    </row>
    <row r="585" spans="1:21" ht="14.1" customHeight="1">
      <c r="A585" s="81">
        <v>585</v>
      </c>
      <c r="B585" s="52" t="s">
        <v>207</v>
      </c>
      <c r="C585" s="52" t="s">
        <v>703</v>
      </c>
      <c r="D585" s="91"/>
      <c r="E585" s="91"/>
      <c r="F585" s="91" t="s">
        <v>292</v>
      </c>
      <c r="G585" s="366" t="s">
        <v>348</v>
      </c>
      <c r="H585" s="98" t="s">
        <v>633</v>
      </c>
      <c r="I585" s="98" t="s">
        <v>244</v>
      </c>
      <c r="J585" s="98" t="s">
        <v>705</v>
      </c>
      <c r="K585" s="358">
        <v>11.3</v>
      </c>
      <c r="L585" s="370">
        <f t="shared" si="24"/>
        <v>200</v>
      </c>
      <c r="M585" s="435">
        <v>200</v>
      </c>
      <c r="N585" s="435">
        <v>0</v>
      </c>
      <c r="O585" s="371" t="e">
        <f t="shared" si="25"/>
        <v>#DIV/0!</v>
      </c>
      <c r="P585" s="371">
        <f>IF(N585&gt;0,N585*K585/#REF!,0)</f>
        <v>0</v>
      </c>
      <c r="Q585" s="372" t="e">
        <f>IF(M585="nio",0,IF(M585&gt;0,VLOOKUP(I585,'3-Productie normen'!A:K,VLOOKUP(M585,'3-Productie normen'!$B$28:$C$36,2,FALSE),FALSE)))/VLOOKUP(B585,'2-Kosten per locatie'!$A$11:$C$41,3,FALSE)</f>
        <v>#DIV/0!</v>
      </c>
      <c r="R585" s="93" t="str">
        <f>VLOOKUP(I585,'3-Productie normen'!A:O,14,FALSE)</f>
        <v>S</v>
      </c>
      <c r="S585" s="93"/>
      <c r="U585" s="375">
        <f t="shared" si="26"/>
        <v>2260</v>
      </c>
    </row>
    <row r="586" spans="1:21" ht="14.1" customHeight="1">
      <c r="A586" s="81">
        <v>586</v>
      </c>
      <c r="B586" s="52" t="s">
        <v>207</v>
      </c>
      <c r="C586" s="52" t="s">
        <v>703</v>
      </c>
      <c r="D586" s="91"/>
      <c r="E586" s="91"/>
      <c r="F586" s="91" t="s">
        <v>292</v>
      </c>
      <c r="G586" s="366" t="s">
        <v>349</v>
      </c>
      <c r="H586" s="98" t="s">
        <v>633</v>
      </c>
      <c r="I586" s="98" t="s">
        <v>244</v>
      </c>
      <c r="J586" s="98" t="s">
        <v>705</v>
      </c>
      <c r="K586" s="358">
        <v>11.2</v>
      </c>
      <c r="L586" s="370">
        <f t="shared" ref="L586:L649" si="27">SUM(M586:N586)</f>
        <v>200</v>
      </c>
      <c r="M586" s="435">
        <v>200</v>
      </c>
      <c r="N586" s="435">
        <v>0</v>
      </c>
      <c r="O586" s="371" t="e">
        <f t="shared" ref="O586:O649" si="28">IF(M586="nio",0,IF(M586&gt;0,M586*K586/Q586,0))</f>
        <v>#DIV/0!</v>
      </c>
      <c r="P586" s="371">
        <f>IF(N586&gt;0,N586*K586/#REF!,0)</f>
        <v>0</v>
      </c>
      <c r="Q586" s="372" t="e">
        <f>IF(M586="nio",0,IF(M586&gt;0,VLOOKUP(I586,'3-Productie normen'!A:K,VLOOKUP(M586,'3-Productie normen'!$B$28:$C$36,2,FALSE),FALSE)))/VLOOKUP(B586,'2-Kosten per locatie'!$A$11:$C$41,3,FALSE)</f>
        <v>#DIV/0!</v>
      </c>
      <c r="R586" s="93" t="str">
        <f>VLOOKUP(I586,'3-Productie normen'!A:O,14,FALSE)</f>
        <v>S</v>
      </c>
      <c r="S586" s="93"/>
      <c r="U586" s="375">
        <f t="shared" ref="U586:U649" si="29">L586*K586</f>
        <v>2240</v>
      </c>
    </row>
    <row r="587" spans="1:21" ht="14.1" customHeight="1">
      <c r="A587" s="81">
        <v>587</v>
      </c>
      <c r="B587" s="52" t="s">
        <v>207</v>
      </c>
      <c r="C587" s="52" t="s">
        <v>703</v>
      </c>
      <c r="D587" s="91"/>
      <c r="E587" s="91"/>
      <c r="F587" s="91" t="s">
        <v>292</v>
      </c>
      <c r="G587" s="366" t="s">
        <v>351</v>
      </c>
      <c r="H587" s="98" t="s">
        <v>569</v>
      </c>
      <c r="I587" s="98" t="s">
        <v>244</v>
      </c>
      <c r="J587" s="98" t="s">
        <v>705</v>
      </c>
      <c r="K587" s="358">
        <v>22.3</v>
      </c>
      <c r="L587" s="370">
        <f t="shared" si="27"/>
        <v>200</v>
      </c>
      <c r="M587" s="435">
        <v>200</v>
      </c>
      <c r="N587" s="435">
        <v>0</v>
      </c>
      <c r="O587" s="371" t="e">
        <f t="shared" si="28"/>
        <v>#DIV/0!</v>
      </c>
      <c r="P587" s="371">
        <f>IF(N587&gt;0,N587*K587/#REF!,0)</f>
        <v>0</v>
      </c>
      <c r="Q587" s="372" t="e">
        <f>IF(M587="nio",0,IF(M587&gt;0,VLOOKUP(I587,'3-Productie normen'!A:K,VLOOKUP(M587,'3-Productie normen'!$B$28:$C$36,2,FALSE),FALSE)))/VLOOKUP(B587,'2-Kosten per locatie'!$A$11:$C$41,3,FALSE)</f>
        <v>#DIV/0!</v>
      </c>
      <c r="R587" s="93" t="str">
        <f>VLOOKUP(I587,'3-Productie normen'!A:O,14,FALSE)</f>
        <v>S</v>
      </c>
      <c r="S587" s="93"/>
      <c r="U587" s="375">
        <f t="shared" si="29"/>
        <v>4460</v>
      </c>
    </row>
    <row r="588" spans="1:21" ht="14.1" customHeight="1">
      <c r="A588" s="81">
        <v>588</v>
      </c>
      <c r="B588" s="52" t="s">
        <v>207</v>
      </c>
      <c r="C588" s="52" t="s">
        <v>703</v>
      </c>
      <c r="D588" s="91"/>
      <c r="E588" s="91"/>
      <c r="F588" s="91" t="s">
        <v>292</v>
      </c>
      <c r="G588" s="366" t="s">
        <v>353</v>
      </c>
      <c r="H588" s="98" t="s">
        <v>726</v>
      </c>
      <c r="I588" s="98" t="s">
        <v>246</v>
      </c>
      <c r="J588" s="98" t="s">
        <v>301</v>
      </c>
      <c r="K588" s="358">
        <v>37.299999999999997</v>
      </c>
      <c r="L588" s="370">
        <f t="shared" si="27"/>
        <v>200</v>
      </c>
      <c r="M588" s="435">
        <v>200</v>
      </c>
      <c r="N588" s="435"/>
      <c r="O588" s="371" t="e">
        <f t="shared" si="28"/>
        <v>#DIV/0!</v>
      </c>
      <c r="P588" s="371">
        <f>IF(N588&gt;0,N588*K588/#REF!,0)</f>
        <v>0</v>
      </c>
      <c r="Q588" s="372" t="e">
        <f>IF(M588="nio",0,IF(M588&gt;0,VLOOKUP(I588,'3-Productie normen'!A:K,VLOOKUP(M588,'3-Productie normen'!$B$28:$C$36,2,FALSE),FALSE)))/VLOOKUP(B588,'2-Kosten per locatie'!$A$11:$C$41,3,FALSE)</f>
        <v>#DIV/0!</v>
      </c>
      <c r="R588" s="93" t="str">
        <f>VLOOKUP(I588,'3-Productie normen'!A:O,14,FALSE)</f>
        <v>V</v>
      </c>
      <c r="S588" s="93"/>
      <c r="U588" s="375">
        <f t="shared" si="29"/>
        <v>7459.9999999999991</v>
      </c>
    </row>
    <row r="589" spans="1:21" ht="14.1" customHeight="1">
      <c r="A589" s="81">
        <v>589</v>
      </c>
      <c r="B589" s="52" t="s">
        <v>207</v>
      </c>
      <c r="C589" s="52" t="s">
        <v>703</v>
      </c>
      <c r="D589" s="91"/>
      <c r="E589" s="91"/>
      <c r="F589" s="91" t="s">
        <v>292</v>
      </c>
      <c r="G589" s="366" t="s">
        <v>625</v>
      </c>
      <c r="H589" s="98" t="s">
        <v>727</v>
      </c>
      <c r="I589" s="98" t="s">
        <v>246</v>
      </c>
      <c r="J589" s="98" t="s">
        <v>301</v>
      </c>
      <c r="K589" s="358">
        <v>12</v>
      </c>
      <c r="L589" s="370">
        <f t="shared" si="27"/>
        <v>200</v>
      </c>
      <c r="M589" s="435">
        <v>200</v>
      </c>
      <c r="N589" s="435"/>
      <c r="O589" s="371" t="e">
        <f t="shared" si="28"/>
        <v>#DIV/0!</v>
      </c>
      <c r="P589" s="371">
        <f>IF(N589&gt;0,N589*K589/#REF!,0)</f>
        <v>0</v>
      </c>
      <c r="Q589" s="372" t="e">
        <f>IF(M589="nio",0,IF(M589&gt;0,VLOOKUP(I589,'3-Productie normen'!A:K,VLOOKUP(M589,'3-Productie normen'!$B$28:$C$36,2,FALSE),FALSE)))/VLOOKUP(B589,'2-Kosten per locatie'!$A$11:$C$41,3,FALSE)</f>
        <v>#DIV/0!</v>
      </c>
      <c r="R589" s="93" t="str">
        <f>VLOOKUP(I589,'3-Productie normen'!A:O,14,FALSE)</f>
        <v>V</v>
      </c>
      <c r="S589" s="93"/>
      <c r="U589" s="375">
        <f t="shared" si="29"/>
        <v>2400</v>
      </c>
    </row>
    <row r="590" spans="1:21" ht="14.1" customHeight="1">
      <c r="A590" s="81">
        <v>590</v>
      </c>
      <c r="B590" s="52" t="s">
        <v>207</v>
      </c>
      <c r="C590" s="52" t="s">
        <v>703</v>
      </c>
      <c r="D590" s="91"/>
      <c r="E590" s="91"/>
      <c r="F590" s="91" t="s">
        <v>292</v>
      </c>
      <c r="G590" s="366" t="s">
        <v>627</v>
      </c>
      <c r="H590" s="98" t="s">
        <v>728</v>
      </c>
      <c r="I590" s="98" t="s">
        <v>237</v>
      </c>
      <c r="J590" s="98" t="s">
        <v>301</v>
      </c>
      <c r="K590" s="358">
        <v>34</v>
      </c>
      <c r="L590" s="370">
        <f t="shared" si="27"/>
        <v>200</v>
      </c>
      <c r="M590" s="435">
        <v>200</v>
      </c>
      <c r="N590" s="435"/>
      <c r="O590" s="371" t="e">
        <f t="shared" si="28"/>
        <v>#DIV/0!</v>
      </c>
      <c r="P590" s="371">
        <f>IF(N590&gt;0,N590*K590/#REF!,0)</f>
        <v>0</v>
      </c>
      <c r="Q590" s="372" t="e">
        <f>IF(M590="nio",0,IF(M590&gt;0,VLOOKUP(I590,'3-Productie normen'!A:K,VLOOKUP(M590,'3-Productie normen'!$B$28:$C$36,2,FALSE),FALSE)))/VLOOKUP(B590,'2-Kosten per locatie'!$A$11:$C$41,3,FALSE)</f>
        <v>#DIV/0!</v>
      </c>
      <c r="R590" s="93" t="str">
        <f>VLOOKUP(I590,'3-Productie normen'!A:O,14,FALSE)</f>
        <v>B</v>
      </c>
      <c r="S590" s="93"/>
      <c r="U590" s="375">
        <f t="shared" si="29"/>
        <v>6800</v>
      </c>
    </row>
    <row r="591" spans="1:21" ht="14.1" customHeight="1">
      <c r="A591" s="81">
        <v>591</v>
      </c>
      <c r="B591" s="52" t="s">
        <v>207</v>
      </c>
      <c r="C591" s="52" t="s">
        <v>703</v>
      </c>
      <c r="D591" s="91"/>
      <c r="E591" s="91"/>
      <c r="F591" s="91" t="s">
        <v>292</v>
      </c>
      <c r="G591" s="366" t="s">
        <v>628</v>
      </c>
      <c r="H591" s="98" t="s">
        <v>254</v>
      </c>
      <c r="I591" s="98" t="s">
        <v>246</v>
      </c>
      <c r="J591" s="98" t="s">
        <v>301</v>
      </c>
      <c r="K591" s="358">
        <v>54.9</v>
      </c>
      <c r="L591" s="370">
        <f t="shared" si="27"/>
        <v>200</v>
      </c>
      <c r="M591" s="435">
        <v>200</v>
      </c>
      <c r="N591" s="435"/>
      <c r="O591" s="371" t="e">
        <f t="shared" si="28"/>
        <v>#DIV/0!</v>
      </c>
      <c r="P591" s="371">
        <f>IF(N591&gt;0,N591*K591/#REF!,0)</f>
        <v>0</v>
      </c>
      <c r="Q591" s="372" t="e">
        <f>IF(M591="nio",0,IF(M591&gt;0,VLOOKUP(I591,'3-Productie normen'!A:K,VLOOKUP(M591,'3-Productie normen'!$B$28:$C$36,2,FALSE),FALSE)))/VLOOKUP(B591,'2-Kosten per locatie'!$A$11:$C$41,3,FALSE)</f>
        <v>#DIV/0!</v>
      </c>
      <c r="R591" s="93" t="str">
        <f>VLOOKUP(I591,'3-Productie normen'!A:O,14,FALSE)</f>
        <v>V</v>
      </c>
      <c r="S591" s="93"/>
      <c r="U591" s="375">
        <f t="shared" si="29"/>
        <v>10980</v>
      </c>
    </row>
    <row r="592" spans="1:21" ht="14.1" customHeight="1">
      <c r="A592" s="81">
        <v>592</v>
      </c>
      <c r="B592" s="52" t="s">
        <v>207</v>
      </c>
      <c r="C592" s="52" t="s">
        <v>703</v>
      </c>
      <c r="D592" s="91"/>
      <c r="E592" s="91"/>
      <c r="F592" s="91" t="s">
        <v>292</v>
      </c>
      <c r="G592" s="366" t="s">
        <v>630</v>
      </c>
      <c r="H592" s="98" t="s">
        <v>704</v>
      </c>
      <c r="I592" s="444" t="s">
        <v>238</v>
      </c>
      <c r="J592" s="98" t="s">
        <v>301</v>
      </c>
      <c r="K592" s="358">
        <v>16</v>
      </c>
      <c r="L592" s="370">
        <f t="shared" si="27"/>
        <v>200</v>
      </c>
      <c r="M592" s="435">
        <v>200</v>
      </c>
      <c r="N592" s="435"/>
      <c r="O592" s="371" t="e">
        <f t="shared" si="28"/>
        <v>#DIV/0!</v>
      </c>
      <c r="P592" s="371">
        <f>IF(N592&gt;0,N592*K592/#REF!,0)</f>
        <v>0</v>
      </c>
      <c r="Q592" s="372" t="e">
        <f>IF(M592="nio",0,IF(M592&gt;0,VLOOKUP(I592,'3-Productie normen'!A:K,VLOOKUP(M592,'3-Productie normen'!$B$28:$C$36,2,FALSE),FALSE)))/VLOOKUP(B592,'2-Kosten per locatie'!$A$11:$C$41,3,FALSE)</f>
        <v>#DIV/0!</v>
      </c>
      <c r="R592" s="93" t="str">
        <f>VLOOKUP(I592,'3-Productie normen'!A:O,14,FALSE)</f>
        <v>S</v>
      </c>
      <c r="S592" s="93"/>
      <c r="U592" s="375">
        <f t="shared" si="29"/>
        <v>3200</v>
      </c>
    </row>
    <row r="593" spans="1:21" ht="14.1" customHeight="1">
      <c r="A593" s="81">
        <v>593</v>
      </c>
      <c r="B593" s="52" t="s">
        <v>207</v>
      </c>
      <c r="C593" s="52" t="s">
        <v>703</v>
      </c>
      <c r="D593" s="91"/>
      <c r="E593" s="91"/>
      <c r="F593" s="91" t="s">
        <v>292</v>
      </c>
      <c r="G593" s="366" t="s">
        <v>632</v>
      </c>
      <c r="H593" s="98" t="s">
        <v>262</v>
      </c>
      <c r="I593" s="98" t="s">
        <v>244</v>
      </c>
      <c r="J593" s="98" t="s">
        <v>705</v>
      </c>
      <c r="K593" s="358">
        <v>8.6999999999999993</v>
      </c>
      <c r="L593" s="370">
        <f t="shared" si="27"/>
        <v>200</v>
      </c>
      <c r="M593" s="435">
        <v>200</v>
      </c>
      <c r="N593" s="435">
        <v>0</v>
      </c>
      <c r="O593" s="371" t="e">
        <f t="shared" si="28"/>
        <v>#DIV/0!</v>
      </c>
      <c r="P593" s="371">
        <f>IF(N593&gt;0,N593*K593/#REF!,0)</f>
        <v>0</v>
      </c>
      <c r="Q593" s="372" t="e">
        <f>IF(M593="nio",0,IF(M593&gt;0,VLOOKUP(I593,'3-Productie normen'!A:K,VLOOKUP(M593,'3-Productie normen'!$B$28:$C$36,2,FALSE),FALSE)))/VLOOKUP(B593,'2-Kosten per locatie'!$A$11:$C$41,3,FALSE)</f>
        <v>#DIV/0!</v>
      </c>
      <c r="R593" s="93" t="str">
        <f>VLOOKUP(I593,'3-Productie normen'!A:O,14,FALSE)</f>
        <v>S</v>
      </c>
      <c r="S593" s="93"/>
      <c r="U593" s="375">
        <f t="shared" si="29"/>
        <v>1739.9999999999998</v>
      </c>
    </row>
    <row r="594" spans="1:21" ht="14.1" customHeight="1">
      <c r="A594" s="81">
        <v>594</v>
      </c>
      <c r="B594" s="52" t="s">
        <v>207</v>
      </c>
      <c r="C594" s="52" t="s">
        <v>703</v>
      </c>
      <c r="D594" s="91"/>
      <c r="E594" s="91"/>
      <c r="F594" s="91" t="s">
        <v>292</v>
      </c>
      <c r="G594" s="366" t="s">
        <v>634</v>
      </c>
      <c r="H594" s="98" t="s">
        <v>262</v>
      </c>
      <c r="I594" s="98" t="s">
        <v>244</v>
      </c>
      <c r="J594" s="98" t="s">
        <v>705</v>
      </c>
      <c r="K594" s="358">
        <v>8.4</v>
      </c>
      <c r="L594" s="370">
        <f t="shared" si="27"/>
        <v>200</v>
      </c>
      <c r="M594" s="435">
        <v>200</v>
      </c>
      <c r="N594" s="435">
        <v>0</v>
      </c>
      <c r="O594" s="371" t="e">
        <f t="shared" si="28"/>
        <v>#DIV/0!</v>
      </c>
      <c r="P594" s="371">
        <f>IF(N594&gt;0,N594*K594/#REF!,0)</f>
        <v>0</v>
      </c>
      <c r="Q594" s="372" t="e">
        <f>IF(M594="nio",0,IF(M594&gt;0,VLOOKUP(I594,'3-Productie normen'!A:K,VLOOKUP(M594,'3-Productie normen'!$B$28:$C$36,2,FALSE),FALSE)))/VLOOKUP(B594,'2-Kosten per locatie'!$A$11:$C$41,3,FALSE)</f>
        <v>#DIV/0!</v>
      </c>
      <c r="R594" s="93" t="str">
        <f>VLOOKUP(I594,'3-Productie normen'!A:O,14,FALSE)</f>
        <v>S</v>
      </c>
      <c r="S594" s="93"/>
      <c r="U594" s="375">
        <f t="shared" si="29"/>
        <v>1680</v>
      </c>
    </row>
    <row r="595" spans="1:21" ht="14.1" customHeight="1">
      <c r="A595" s="81">
        <v>595</v>
      </c>
      <c r="B595" s="52" t="s">
        <v>207</v>
      </c>
      <c r="C595" s="52" t="s">
        <v>703</v>
      </c>
      <c r="D595" s="91"/>
      <c r="E595" s="91"/>
      <c r="F595" s="91" t="s">
        <v>292</v>
      </c>
      <c r="G595" s="366" t="s">
        <v>635</v>
      </c>
      <c r="H595" s="98" t="s">
        <v>286</v>
      </c>
      <c r="I595" s="98" t="s">
        <v>287</v>
      </c>
      <c r="J595" s="98" t="s">
        <v>301</v>
      </c>
      <c r="K595" s="358">
        <v>55.4</v>
      </c>
      <c r="L595" s="370">
        <f t="shared" si="27"/>
        <v>200</v>
      </c>
      <c r="M595" s="435">
        <v>200</v>
      </c>
      <c r="N595" s="435"/>
      <c r="O595" s="371" t="e">
        <f t="shared" si="28"/>
        <v>#DIV/0!</v>
      </c>
      <c r="P595" s="371">
        <f>IF(N595&gt;0,N595*K595/#REF!,0)</f>
        <v>0</v>
      </c>
      <c r="Q595" s="372" t="e">
        <f>IF(M595="nio",0,IF(M595&gt;0,VLOOKUP(I595,'3-Productie normen'!A:K,VLOOKUP(M595,'3-Productie normen'!$B$28:$C$36,2,FALSE),FALSE)))/VLOOKUP(B595,'2-Kosten per locatie'!$A$11:$C$41,3,FALSE)</f>
        <v>#DIV/0!</v>
      </c>
      <c r="R595" s="93" t="str">
        <f>VLOOKUP(I595,'3-Productie normen'!A:O,14,FALSE)</f>
        <v>L</v>
      </c>
      <c r="S595" s="93"/>
      <c r="U595" s="375">
        <f t="shared" si="29"/>
        <v>11080</v>
      </c>
    </row>
    <row r="596" spans="1:21" ht="14.1" customHeight="1">
      <c r="A596" s="81">
        <v>596</v>
      </c>
      <c r="B596" s="52" t="s">
        <v>207</v>
      </c>
      <c r="C596" s="52" t="s">
        <v>703</v>
      </c>
      <c r="D596" s="91"/>
      <c r="E596" s="91"/>
      <c r="F596" s="91" t="s">
        <v>292</v>
      </c>
      <c r="G596" s="366" t="s">
        <v>636</v>
      </c>
      <c r="H596" s="98" t="s">
        <v>286</v>
      </c>
      <c r="I596" s="98" t="s">
        <v>287</v>
      </c>
      <c r="J596" s="98" t="s">
        <v>301</v>
      </c>
      <c r="K596" s="358">
        <v>53.1</v>
      </c>
      <c r="L596" s="370">
        <f t="shared" si="27"/>
        <v>200</v>
      </c>
      <c r="M596" s="435">
        <v>200</v>
      </c>
      <c r="N596" s="435"/>
      <c r="O596" s="371" t="e">
        <f t="shared" si="28"/>
        <v>#DIV/0!</v>
      </c>
      <c r="P596" s="371">
        <f>IF(N596&gt;0,N596*K596/#REF!,0)</f>
        <v>0</v>
      </c>
      <c r="Q596" s="372" t="e">
        <f>IF(M596="nio",0,IF(M596&gt;0,VLOOKUP(I596,'3-Productie normen'!A:K,VLOOKUP(M596,'3-Productie normen'!$B$28:$C$36,2,FALSE),FALSE)))/VLOOKUP(B596,'2-Kosten per locatie'!$A$11:$C$41,3,FALSE)</f>
        <v>#DIV/0!</v>
      </c>
      <c r="R596" s="93" t="str">
        <f>VLOOKUP(I596,'3-Productie normen'!A:O,14,FALSE)</f>
        <v>L</v>
      </c>
      <c r="S596" s="93"/>
      <c r="U596" s="375">
        <f t="shared" si="29"/>
        <v>10620</v>
      </c>
    </row>
    <row r="597" spans="1:21" ht="14.1" customHeight="1">
      <c r="A597" s="81">
        <v>597</v>
      </c>
      <c r="B597" s="52" t="s">
        <v>207</v>
      </c>
      <c r="C597" s="52" t="s">
        <v>703</v>
      </c>
      <c r="D597" s="91"/>
      <c r="E597" s="91"/>
      <c r="F597" s="91" t="s">
        <v>292</v>
      </c>
      <c r="G597" s="366" t="s">
        <v>638</v>
      </c>
      <c r="H597" s="98" t="s">
        <v>729</v>
      </c>
      <c r="I597" s="98" t="s">
        <v>246</v>
      </c>
      <c r="J597" s="98" t="s">
        <v>301</v>
      </c>
      <c r="K597" s="358">
        <v>36.4</v>
      </c>
      <c r="L597" s="370">
        <f t="shared" si="27"/>
        <v>200</v>
      </c>
      <c r="M597" s="435">
        <v>200</v>
      </c>
      <c r="N597" s="435"/>
      <c r="O597" s="371" t="e">
        <f t="shared" si="28"/>
        <v>#DIV/0!</v>
      </c>
      <c r="P597" s="371">
        <f>IF(N597&gt;0,N597*K597/#REF!,0)</f>
        <v>0</v>
      </c>
      <c r="Q597" s="372" t="e">
        <f>IF(M597="nio",0,IF(M597&gt;0,VLOOKUP(I597,'3-Productie normen'!A:K,VLOOKUP(M597,'3-Productie normen'!$B$28:$C$36,2,FALSE),FALSE)))/VLOOKUP(B597,'2-Kosten per locatie'!$A$11:$C$41,3,FALSE)</f>
        <v>#DIV/0!</v>
      </c>
      <c r="R597" s="93" t="str">
        <f>VLOOKUP(I597,'3-Productie normen'!A:O,14,FALSE)</f>
        <v>V</v>
      </c>
      <c r="S597" s="93"/>
      <c r="U597" s="375">
        <f t="shared" si="29"/>
        <v>7280</v>
      </c>
    </row>
    <row r="598" spans="1:21" ht="14.1" customHeight="1">
      <c r="A598" s="81">
        <v>598</v>
      </c>
      <c r="B598" s="52" t="s">
        <v>207</v>
      </c>
      <c r="C598" s="52" t="s">
        <v>703</v>
      </c>
      <c r="D598" s="91"/>
      <c r="E598" s="91"/>
      <c r="F598" s="91" t="s">
        <v>292</v>
      </c>
      <c r="G598" s="366" t="s">
        <v>639</v>
      </c>
      <c r="H598" s="98" t="s">
        <v>286</v>
      </c>
      <c r="I598" s="98" t="s">
        <v>287</v>
      </c>
      <c r="J598" s="98" t="s">
        <v>301</v>
      </c>
      <c r="K598" s="358">
        <v>51.2</v>
      </c>
      <c r="L598" s="370">
        <f t="shared" si="27"/>
        <v>200</v>
      </c>
      <c r="M598" s="435">
        <v>200</v>
      </c>
      <c r="N598" s="435"/>
      <c r="O598" s="371" t="e">
        <f t="shared" si="28"/>
        <v>#DIV/0!</v>
      </c>
      <c r="P598" s="371">
        <f>IF(N598&gt;0,N598*K598/#REF!,0)</f>
        <v>0</v>
      </c>
      <c r="Q598" s="372" t="e">
        <f>IF(M598="nio",0,IF(M598&gt;0,VLOOKUP(I598,'3-Productie normen'!A:K,VLOOKUP(M598,'3-Productie normen'!$B$28:$C$36,2,FALSE),FALSE)))/VLOOKUP(B598,'2-Kosten per locatie'!$A$11:$C$41,3,FALSE)</f>
        <v>#DIV/0!</v>
      </c>
      <c r="R598" s="93" t="str">
        <f>VLOOKUP(I598,'3-Productie normen'!A:O,14,FALSE)</f>
        <v>L</v>
      </c>
      <c r="S598" s="93"/>
      <c r="U598" s="375">
        <f t="shared" si="29"/>
        <v>10240</v>
      </c>
    </row>
    <row r="599" spans="1:21" ht="14.1" customHeight="1">
      <c r="A599" s="81">
        <v>599</v>
      </c>
      <c r="B599" s="52" t="s">
        <v>207</v>
      </c>
      <c r="C599" s="52" t="s">
        <v>703</v>
      </c>
      <c r="D599" s="91"/>
      <c r="E599" s="91"/>
      <c r="F599" s="91" t="s">
        <v>292</v>
      </c>
      <c r="G599" s="366" t="s">
        <v>641</v>
      </c>
      <c r="H599" s="98" t="s">
        <v>286</v>
      </c>
      <c r="I599" s="98" t="s">
        <v>293</v>
      </c>
      <c r="J599" s="98" t="s">
        <v>301</v>
      </c>
      <c r="K599" s="358">
        <v>51.8</v>
      </c>
      <c r="L599" s="370">
        <f t="shared" si="27"/>
        <v>200</v>
      </c>
      <c r="M599" s="435">
        <v>200</v>
      </c>
      <c r="N599" s="435"/>
      <c r="O599" s="371" t="e">
        <f t="shared" si="28"/>
        <v>#DIV/0!</v>
      </c>
      <c r="P599" s="371">
        <f>IF(N599&gt;0,N599*K599/#REF!,0)</f>
        <v>0</v>
      </c>
      <c r="Q599" s="372" t="e">
        <f>IF(M599="nio",0,IF(M599&gt;0,VLOOKUP(I599,'3-Productie normen'!A:K,VLOOKUP(M599,'3-Productie normen'!$B$28:$C$36,2,FALSE),FALSE)))/VLOOKUP(B599,'2-Kosten per locatie'!$A$11:$C$41,3,FALSE)</f>
        <v>#DIV/0!</v>
      </c>
      <c r="R599" s="93" t="str">
        <f>VLOOKUP(I599,'3-Productie normen'!A:O,14,FALSE)</f>
        <v>L</v>
      </c>
      <c r="S599" s="93"/>
      <c r="U599" s="375">
        <f t="shared" si="29"/>
        <v>10360</v>
      </c>
    </row>
    <row r="600" spans="1:21" ht="14.1" customHeight="1">
      <c r="A600" s="81">
        <v>600</v>
      </c>
      <c r="B600" s="52" t="s">
        <v>207</v>
      </c>
      <c r="C600" s="52" t="s">
        <v>703</v>
      </c>
      <c r="D600" s="91"/>
      <c r="E600" s="91"/>
      <c r="F600" s="91" t="s">
        <v>292</v>
      </c>
      <c r="G600" s="366" t="s">
        <v>642</v>
      </c>
      <c r="H600" s="98" t="s">
        <v>254</v>
      </c>
      <c r="I600" s="98" t="s">
        <v>246</v>
      </c>
      <c r="J600" s="98" t="s">
        <v>301</v>
      </c>
      <c r="K600" s="358">
        <v>54.9</v>
      </c>
      <c r="L600" s="370">
        <f t="shared" si="27"/>
        <v>200</v>
      </c>
      <c r="M600" s="435">
        <v>200</v>
      </c>
      <c r="N600" s="435"/>
      <c r="O600" s="371" t="e">
        <f t="shared" si="28"/>
        <v>#DIV/0!</v>
      </c>
      <c r="P600" s="371">
        <f>IF(N600&gt;0,N600*K600/#REF!,0)</f>
        <v>0</v>
      </c>
      <c r="Q600" s="372" t="e">
        <f>IF(M600="nio",0,IF(M600&gt;0,VLOOKUP(I600,'3-Productie normen'!A:K,VLOOKUP(M600,'3-Productie normen'!$B$28:$C$36,2,FALSE),FALSE)))/VLOOKUP(B600,'2-Kosten per locatie'!$A$11:$C$41,3,FALSE)</f>
        <v>#DIV/0!</v>
      </c>
      <c r="R600" s="93" t="str">
        <f>VLOOKUP(I600,'3-Productie normen'!A:O,14,FALSE)</f>
        <v>V</v>
      </c>
      <c r="S600" s="93"/>
      <c r="U600" s="375">
        <f t="shared" si="29"/>
        <v>10980</v>
      </c>
    </row>
    <row r="601" spans="1:21" ht="14.1" customHeight="1">
      <c r="A601" s="81">
        <v>601</v>
      </c>
      <c r="B601" s="52" t="s">
        <v>207</v>
      </c>
      <c r="C601" s="52" t="s">
        <v>703</v>
      </c>
      <c r="D601" s="91"/>
      <c r="E601" s="91"/>
      <c r="F601" s="91" t="s">
        <v>292</v>
      </c>
      <c r="G601" s="366" t="s">
        <v>643</v>
      </c>
      <c r="H601" s="98" t="s">
        <v>704</v>
      </c>
      <c r="I601" s="444" t="s">
        <v>238</v>
      </c>
      <c r="J601" s="98" t="s">
        <v>301</v>
      </c>
      <c r="K601" s="358">
        <v>16</v>
      </c>
      <c r="L601" s="370">
        <f t="shared" si="27"/>
        <v>200</v>
      </c>
      <c r="M601" s="435">
        <v>200</v>
      </c>
      <c r="N601" s="435"/>
      <c r="O601" s="371" t="e">
        <f t="shared" si="28"/>
        <v>#DIV/0!</v>
      </c>
      <c r="P601" s="371">
        <f>IF(N601&gt;0,N601*K601/#REF!,0)</f>
        <v>0</v>
      </c>
      <c r="Q601" s="372" t="e">
        <f>IF(M601="nio",0,IF(M601&gt;0,VLOOKUP(I601,'3-Productie normen'!A:K,VLOOKUP(M601,'3-Productie normen'!$B$28:$C$36,2,FALSE),FALSE)))/VLOOKUP(B601,'2-Kosten per locatie'!$A$11:$C$41,3,FALSE)</f>
        <v>#DIV/0!</v>
      </c>
      <c r="R601" s="93" t="str">
        <f>VLOOKUP(I601,'3-Productie normen'!A:O,14,FALSE)</f>
        <v>S</v>
      </c>
      <c r="S601" s="93"/>
      <c r="U601" s="375">
        <f t="shared" si="29"/>
        <v>3200</v>
      </c>
    </row>
    <row r="602" spans="1:21" ht="14.1" customHeight="1">
      <c r="A602" s="81">
        <v>602</v>
      </c>
      <c r="B602" s="52" t="s">
        <v>207</v>
      </c>
      <c r="C602" s="52" t="s">
        <v>703</v>
      </c>
      <c r="D602" s="91"/>
      <c r="E602" s="91"/>
      <c r="F602" s="91" t="s">
        <v>292</v>
      </c>
      <c r="G602" s="366" t="s">
        <v>644</v>
      </c>
      <c r="H602" s="98" t="s">
        <v>262</v>
      </c>
      <c r="I602" s="98" t="s">
        <v>244</v>
      </c>
      <c r="J602" s="98" t="s">
        <v>705</v>
      </c>
      <c r="K602" s="358">
        <v>8.4</v>
      </c>
      <c r="L602" s="370">
        <f t="shared" si="27"/>
        <v>200</v>
      </c>
      <c r="M602" s="435">
        <v>200</v>
      </c>
      <c r="N602" s="435">
        <v>0</v>
      </c>
      <c r="O602" s="371" t="e">
        <f t="shared" si="28"/>
        <v>#DIV/0!</v>
      </c>
      <c r="P602" s="371">
        <f>IF(N602&gt;0,N602*K602/#REF!,0)</f>
        <v>0</v>
      </c>
      <c r="Q602" s="372" t="e">
        <f>IF(M602="nio",0,IF(M602&gt;0,VLOOKUP(I602,'3-Productie normen'!A:K,VLOOKUP(M602,'3-Productie normen'!$B$28:$C$36,2,FALSE),FALSE)))/VLOOKUP(B602,'2-Kosten per locatie'!$A$11:$C$41,3,FALSE)</f>
        <v>#DIV/0!</v>
      </c>
      <c r="R602" s="93" t="str">
        <f>VLOOKUP(I602,'3-Productie normen'!A:O,14,FALSE)</f>
        <v>S</v>
      </c>
      <c r="S602" s="93"/>
      <c r="U602" s="375">
        <f t="shared" si="29"/>
        <v>1680</v>
      </c>
    </row>
    <row r="603" spans="1:21" ht="14.1" customHeight="1">
      <c r="A603" s="81">
        <v>603</v>
      </c>
      <c r="B603" s="52" t="s">
        <v>207</v>
      </c>
      <c r="C603" s="52" t="s">
        <v>703</v>
      </c>
      <c r="D603" s="91"/>
      <c r="E603" s="91"/>
      <c r="F603" s="91" t="s">
        <v>292</v>
      </c>
      <c r="G603" s="366" t="s">
        <v>646</v>
      </c>
      <c r="H603" s="98" t="s">
        <v>286</v>
      </c>
      <c r="I603" s="98" t="s">
        <v>293</v>
      </c>
      <c r="J603" s="98" t="s">
        <v>301</v>
      </c>
      <c r="K603" s="358">
        <v>53.1</v>
      </c>
      <c r="L603" s="370">
        <f t="shared" si="27"/>
        <v>200</v>
      </c>
      <c r="M603" s="435">
        <v>200</v>
      </c>
      <c r="N603" s="435"/>
      <c r="O603" s="371" t="e">
        <f t="shared" si="28"/>
        <v>#DIV/0!</v>
      </c>
      <c r="P603" s="371">
        <f>IF(N603&gt;0,N603*K603/#REF!,0)</f>
        <v>0</v>
      </c>
      <c r="Q603" s="372" t="e">
        <f>IF(M603="nio",0,IF(M603&gt;0,VLOOKUP(I603,'3-Productie normen'!A:K,VLOOKUP(M603,'3-Productie normen'!$B$28:$C$36,2,FALSE),FALSE)))/VLOOKUP(B603,'2-Kosten per locatie'!$A$11:$C$41,3,FALSE)</f>
        <v>#DIV/0!</v>
      </c>
      <c r="R603" s="93" t="str">
        <f>VLOOKUP(I603,'3-Productie normen'!A:O,14,FALSE)</f>
        <v>L</v>
      </c>
      <c r="S603" s="93"/>
      <c r="U603" s="375">
        <f t="shared" si="29"/>
        <v>10620</v>
      </c>
    </row>
    <row r="604" spans="1:21" ht="14.1" customHeight="1">
      <c r="A604" s="81">
        <v>604</v>
      </c>
      <c r="B604" s="52" t="s">
        <v>207</v>
      </c>
      <c r="C604" s="52" t="s">
        <v>703</v>
      </c>
      <c r="D604" s="91"/>
      <c r="E604" s="91"/>
      <c r="F604" s="91" t="s">
        <v>292</v>
      </c>
      <c r="G604" s="366" t="s">
        <v>647</v>
      </c>
      <c r="H604" s="98" t="s">
        <v>286</v>
      </c>
      <c r="I604" s="98" t="s">
        <v>293</v>
      </c>
      <c r="J604" s="98" t="s">
        <v>301</v>
      </c>
      <c r="K604" s="358">
        <v>55.4</v>
      </c>
      <c r="L604" s="370">
        <f t="shared" si="27"/>
        <v>200</v>
      </c>
      <c r="M604" s="435">
        <v>200</v>
      </c>
      <c r="N604" s="435"/>
      <c r="O604" s="371" t="e">
        <f t="shared" si="28"/>
        <v>#DIV/0!</v>
      </c>
      <c r="P604" s="371">
        <f>IF(N604&gt;0,N604*K604/#REF!,0)</f>
        <v>0</v>
      </c>
      <c r="Q604" s="372" t="e">
        <f>IF(M604="nio",0,IF(M604&gt;0,VLOOKUP(I604,'3-Productie normen'!A:K,VLOOKUP(M604,'3-Productie normen'!$B$28:$C$36,2,FALSE),FALSE)))/VLOOKUP(B604,'2-Kosten per locatie'!$A$11:$C$41,3,FALSE)</f>
        <v>#DIV/0!</v>
      </c>
      <c r="R604" s="93" t="str">
        <f>VLOOKUP(I604,'3-Productie normen'!A:O,14,FALSE)</f>
        <v>L</v>
      </c>
      <c r="S604" s="93"/>
      <c r="U604" s="375">
        <f t="shared" si="29"/>
        <v>11080</v>
      </c>
    </row>
    <row r="605" spans="1:21" ht="14.1" customHeight="1">
      <c r="A605" s="81">
        <v>605</v>
      </c>
      <c r="B605" s="52" t="s">
        <v>207</v>
      </c>
      <c r="C605" s="52" t="s">
        <v>703</v>
      </c>
      <c r="D605" s="91"/>
      <c r="E605" s="91"/>
      <c r="F605" s="91" t="s">
        <v>292</v>
      </c>
      <c r="G605" s="366" t="s">
        <v>649</v>
      </c>
      <c r="H605" s="98" t="s">
        <v>262</v>
      </c>
      <c r="I605" s="98" t="s">
        <v>244</v>
      </c>
      <c r="J605" s="98" t="s">
        <v>705</v>
      </c>
      <c r="K605" s="358">
        <v>8.6999999999999993</v>
      </c>
      <c r="L605" s="370">
        <f t="shared" si="27"/>
        <v>200</v>
      </c>
      <c r="M605" s="435">
        <v>200</v>
      </c>
      <c r="N605" s="435">
        <v>0</v>
      </c>
      <c r="O605" s="371" t="e">
        <f t="shared" si="28"/>
        <v>#DIV/0!</v>
      </c>
      <c r="P605" s="371">
        <f>IF(N605&gt;0,N605*K605/#REF!,0)</f>
        <v>0</v>
      </c>
      <c r="Q605" s="372" t="e">
        <f>IF(M605="nio",0,IF(M605&gt;0,VLOOKUP(I605,'3-Productie normen'!A:K,VLOOKUP(M605,'3-Productie normen'!$B$28:$C$36,2,FALSE),FALSE)))/VLOOKUP(B605,'2-Kosten per locatie'!$A$11:$C$41,3,FALSE)</f>
        <v>#DIV/0!</v>
      </c>
      <c r="R605" s="93" t="str">
        <f>VLOOKUP(I605,'3-Productie normen'!A:O,14,FALSE)</f>
        <v>S</v>
      </c>
      <c r="S605" s="93"/>
      <c r="U605" s="375">
        <f t="shared" si="29"/>
        <v>1739.9999999999998</v>
      </c>
    </row>
    <row r="606" spans="1:21" ht="14.1" customHeight="1">
      <c r="A606" s="81">
        <v>606</v>
      </c>
      <c r="B606" s="52" t="s">
        <v>207</v>
      </c>
      <c r="C606" s="52" t="s">
        <v>703</v>
      </c>
      <c r="D606" s="91"/>
      <c r="E606" s="91"/>
      <c r="F606" s="91" t="s">
        <v>292</v>
      </c>
      <c r="G606" s="366" t="s">
        <v>650</v>
      </c>
      <c r="H606" s="98" t="s">
        <v>286</v>
      </c>
      <c r="I606" s="98" t="s">
        <v>293</v>
      </c>
      <c r="J606" s="98" t="s">
        <v>301</v>
      </c>
      <c r="K606" s="358">
        <v>51.8</v>
      </c>
      <c r="L606" s="370">
        <f t="shared" si="27"/>
        <v>200</v>
      </c>
      <c r="M606" s="435">
        <v>200</v>
      </c>
      <c r="N606" s="435"/>
      <c r="O606" s="371" t="e">
        <f t="shared" si="28"/>
        <v>#DIV/0!</v>
      </c>
      <c r="P606" s="371">
        <f>IF(N606&gt;0,N606*K606/#REF!,0)</f>
        <v>0</v>
      </c>
      <c r="Q606" s="372" t="e">
        <f>IF(M606="nio",0,IF(M606&gt;0,VLOOKUP(I606,'3-Productie normen'!A:K,VLOOKUP(M606,'3-Productie normen'!$B$28:$C$36,2,FALSE),FALSE)))/VLOOKUP(B606,'2-Kosten per locatie'!$A$11:$C$41,3,FALSE)</f>
        <v>#DIV/0!</v>
      </c>
      <c r="R606" s="93" t="str">
        <f>VLOOKUP(I606,'3-Productie normen'!A:O,14,FALSE)</f>
        <v>L</v>
      </c>
      <c r="S606" s="93"/>
      <c r="U606" s="375">
        <f t="shared" si="29"/>
        <v>10360</v>
      </c>
    </row>
    <row r="607" spans="1:21" ht="14.1" customHeight="1">
      <c r="A607" s="81">
        <v>607</v>
      </c>
      <c r="B607" s="52" t="s">
        <v>207</v>
      </c>
      <c r="C607" s="52" t="s">
        <v>703</v>
      </c>
      <c r="D607" s="91"/>
      <c r="E607" s="91"/>
      <c r="F607" s="91" t="s">
        <v>292</v>
      </c>
      <c r="G607" s="366" t="s">
        <v>652</v>
      </c>
      <c r="H607" s="98" t="s">
        <v>286</v>
      </c>
      <c r="I607" s="98" t="s">
        <v>293</v>
      </c>
      <c r="J607" s="98" t="s">
        <v>301</v>
      </c>
      <c r="K607" s="358">
        <v>51.2</v>
      </c>
      <c r="L607" s="370">
        <f t="shared" si="27"/>
        <v>200</v>
      </c>
      <c r="M607" s="435">
        <v>200</v>
      </c>
      <c r="N607" s="435"/>
      <c r="O607" s="371" t="e">
        <f t="shared" si="28"/>
        <v>#DIV/0!</v>
      </c>
      <c r="P607" s="371">
        <f>IF(N607&gt;0,N607*K607/#REF!,0)</f>
        <v>0</v>
      </c>
      <c r="Q607" s="372" t="e">
        <f>IF(M607="nio",0,IF(M607&gt;0,VLOOKUP(I607,'3-Productie normen'!A:K,VLOOKUP(M607,'3-Productie normen'!$B$28:$C$36,2,FALSE),FALSE)))/VLOOKUP(B607,'2-Kosten per locatie'!$A$11:$C$41,3,FALSE)</f>
        <v>#DIV/0!</v>
      </c>
      <c r="R607" s="93" t="str">
        <f>VLOOKUP(I607,'3-Productie normen'!A:O,14,FALSE)</f>
        <v>L</v>
      </c>
      <c r="S607" s="93"/>
      <c r="U607" s="375">
        <f t="shared" si="29"/>
        <v>10240</v>
      </c>
    </row>
    <row r="608" spans="1:21" ht="14.1" customHeight="1">
      <c r="A608" s="81">
        <v>608</v>
      </c>
      <c r="B608" s="52" t="s">
        <v>207</v>
      </c>
      <c r="C608" s="52" t="s">
        <v>703</v>
      </c>
      <c r="D608" s="91"/>
      <c r="E608" s="91"/>
      <c r="F608" s="91" t="s">
        <v>295</v>
      </c>
      <c r="G608" s="366" t="s">
        <v>359</v>
      </c>
      <c r="H608" s="98" t="s">
        <v>254</v>
      </c>
      <c r="I608" s="98" t="s">
        <v>246</v>
      </c>
      <c r="J608" s="98" t="s">
        <v>301</v>
      </c>
      <c r="K608" s="358">
        <v>27.2</v>
      </c>
      <c r="L608" s="370">
        <f t="shared" si="27"/>
        <v>200</v>
      </c>
      <c r="M608" s="435">
        <v>200</v>
      </c>
      <c r="N608" s="435"/>
      <c r="O608" s="371" t="e">
        <f t="shared" si="28"/>
        <v>#DIV/0!</v>
      </c>
      <c r="P608" s="371">
        <f>IF(N608&gt;0,N608*K608/#REF!,0)</f>
        <v>0</v>
      </c>
      <c r="Q608" s="372" t="e">
        <f>IF(M608="nio",0,IF(M608&gt;0,VLOOKUP(I608,'3-Productie normen'!A:K,VLOOKUP(M608,'3-Productie normen'!$B$28:$C$36,2,FALSE),FALSE)))/VLOOKUP(B608,'2-Kosten per locatie'!$A$11:$C$41,3,FALSE)</f>
        <v>#DIV/0!</v>
      </c>
      <c r="R608" s="93" t="str">
        <f>VLOOKUP(I608,'3-Productie normen'!A:O,14,FALSE)</f>
        <v>V</v>
      </c>
      <c r="S608" s="93"/>
      <c r="U608" s="375">
        <f t="shared" si="29"/>
        <v>5440</v>
      </c>
    </row>
    <row r="609" spans="1:21" ht="14.1" customHeight="1">
      <c r="A609" s="81">
        <v>609</v>
      </c>
      <c r="B609" s="52" t="s">
        <v>207</v>
      </c>
      <c r="C609" s="52" t="s">
        <v>703</v>
      </c>
      <c r="D609" s="91"/>
      <c r="E609" s="91"/>
      <c r="F609" s="91" t="s">
        <v>295</v>
      </c>
      <c r="G609" s="366" t="s">
        <v>361</v>
      </c>
      <c r="H609" s="98" t="s">
        <v>254</v>
      </c>
      <c r="I609" s="98" t="s">
        <v>246</v>
      </c>
      <c r="J609" s="98" t="s">
        <v>301</v>
      </c>
      <c r="K609" s="358">
        <v>25.2</v>
      </c>
      <c r="L609" s="370">
        <f t="shared" si="27"/>
        <v>200</v>
      </c>
      <c r="M609" s="435">
        <v>200</v>
      </c>
      <c r="N609" s="435"/>
      <c r="O609" s="371" t="e">
        <f t="shared" si="28"/>
        <v>#DIV/0!</v>
      </c>
      <c r="P609" s="371">
        <f>IF(N609&gt;0,N609*K609/#REF!,0)</f>
        <v>0</v>
      </c>
      <c r="Q609" s="372" t="e">
        <f>IF(M609="nio",0,IF(M609&gt;0,VLOOKUP(I609,'3-Productie normen'!A:K,VLOOKUP(M609,'3-Productie normen'!$B$28:$C$36,2,FALSE),FALSE)))/VLOOKUP(B609,'2-Kosten per locatie'!$A$11:$C$41,3,FALSE)</f>
        <v>#DIV/0!</v>
      </c>
      <c r="R609" s="93" t="str">
        <f>VLOOKUP(I609,'3-Productie normen'!A:O,14,FALSE)</f>
        <v>V</v>
      </c>
      <c r="S609" s="93"/>
      <c r="U609" s="375">
        <f t="shared" si="29"/>
        <v>5040</v>
      </c>
    </row>
    <row r="610" spans="1:21" ht="14.1" customHeight="1">
      <c r="A610" s="81">
        <v>610</v>
      </c>
      <c r="B610" s="52" t="s">
        <v>207</v>
      </c>
      <c r="C610" s="52" t="s">
        <v>703</v>
      </c>
      <c r="D610" s="91"/>
      <c r="E610" s="91"/>
      <c r="F610" s="91" t="s">
        <v>295</v>
      </c>
      <c r="G610" s="366" t="s">
        <v>363</v>
      </c>
      <c r="H610" s="98" t="s">
        <v>270</v>
      </c>
      <c r="I610" s="52" t="s">
        <v>247</v>
      </c>
      <c r="J610" s="98" t="s">
        <v>301</v>
      </c>
      <c r="K610" s="358">
        <v>3.8</v>
      </c>
      <c r="L610" s="370">
        <f t="shared" si="27"/>
        <v>0</v>
      </c>
      <c r="M610" s="435" t="s">
        <v>258</v>
      </c>
      <c r="N610" s="435"/>
      <c r="O610" s="371">
        <f t="shared" si="28"/>
        <v>0</v>
      </c>
      <c r="P610" s="371">
        <f>IF(N610&gt;0,N610*K610/#REF!,0)</f>
        <v>0</v>
      </c>
      <c r="Q610" s="372" t="e">
        <f>IF(M610="nio",0,IF(M610&gt;0,VLOOKUP(I610,'3-Productie normen'!A:K,VLOOKUP(M610,'3-Productie normen'!$B$28:$C$36,2,FALSE),FALSE)))/VLOOKUP(B610,'2-Kosten per locatie'!$A$11:$C$41,3,FALSE)</f>
        <v>#DIV/0!</v>
      </c>
      <c r="R610" s="93" t="str">
        <f>VLOOKUP(I610,'3-Productie normen'!A:O,14,FALSE)</f>
        <v>nvt</v>
      </c>
      <c r="S610" s="93"/>
      <c r="U610" s="375">
        <f t="shared" si="29"/>
        <v>0</v>
      </c>
    </row>
    <row r="611" spans="1:21" ht="14.1" customHeight="1">
      <c r="A611" s="81">
        <v>611</v>
      </c>
      <c r="B611" s="52" t="s">
        <v>207</v>
      </c>
      <c r="C611" s="52" t="s">
        <v>703</v>
      </c>
      <c r="D611" s="91"/>
      <c r="E611" s="91"/>
      <c r="F611" s="91" t="s">
        <v>295</v>
      </c>
      <c r="G611" s="366" t="s">
        <v>364</v>
      </c>
      <c r="H611" s="98" t="s">
        <v>730</v>
      </c>
      <c r="I611" s="98" t="s">
        <v>239</v>
      </c>
      <c r="J611" s="98" t="s">
        <v>301</v>
      </c>
      <c r="K611" s="358">
        <v>28.1</v>
      </c>
      <c r="L611" s="370">
        <f t="shared" si="27"/>
        <v>200</v>
      </c>
      <c r="M611" s="435">
        <v>200</v>
      </c>
      <c r="N611" s="435"/>
      <c r="O611" s="371" t="e">
        <f t="shared" si="28"/>
        <v>#DIV/0!</v>
      </c>
      <c r="P611" s="371">
        <f>IF(N611&gt;0,N611*K611/#REF!,0)</f>
        <v>0</v>
      </c>
      <c r="Q611" s="372" t="e">
        <f>IF(M611="nio",0,IF(M611&gt;0,VLOOKUP(I611,'3-Productie normen'!A:K,VLOOKUP(M611,'3-Productie normen'!$B$28:$C$36,2,FALSE),FALSE)))/VLOOKUP(B611,'2-Kosten per locatie'!$A$11:$C$41,3,FALSE)</f>
        <v>#DIV/0!</v>
      </c>
      <c r="R611" s="93" t="str">
        <f>VLOOKUP(I611,'3-Productie normen'!A:O,14,FALSE)</f>
        <v>V</v>
      </c>
      <c r="S611" s="93"/>
      <c r="U611" s="375">
        <f t="shared" si="29"/>
        <v>5620</v>
      </c>
    </row>
    <row r="612" spans="1:21" ht="14.1" customHeight="1">
      <c r="A612" s="81">
        <v>612</v>
      </c>
      <c r="B612" s="52" t="s">
        <v>207</v>
      </c>
      <c r="C612" s="52" t="s">
        <v>703</v>
      </c>
      <c r="D612" s="91"/>
      <c r="E612" s="91"/>
      <c r="F612" s="91" t="s">
        <v>295</v>
      </c>
      <c r="G612" s="366" t="s">
        <v>365</v>
      </c>
      <c r="H612" s="98" t="s">
        <v>731</v>
      </c>
      <c r="I612" s="98" t="s">
        <v>237</v>
      </c>
      <c r="J612" s="98" t="s">
        <v>301</v>
      </c>
      <c r="K612" s="358">
        <v>9.5</v>
      </c>
      <c r="L612" s="370">
        <f t="shared" si="27"/>
        <v>80</v>
      </c>
      <c r="M612" s="435">
        <v>80</v>
      </c>
      <c r="N612" s="435"/>
      <c r="O612" s="371" t="e">
        <f t="shared" si="28"/>
        <v>#DIV/0!</v>
      </c>
      <c r="P612" s="371">
        <f>IF(N612&gt;0,N612*K612/#REF!,0)</f>
        <v>0</v>
      </c>
      <c r="Q612" s="372" t="e">
        <f>IF(M612="nio",0,IF(M612&gt;0,VLOOKUP(I612,'3-Productie normen'!A:K,VLOOKUP(M612,'3-Productie normen'!$B$28:$C$36,2,FALSE),FALSE)))/VLOOKUP(B612,'2-Kosten per locatie'!$A$11:$C$41,3,FALSE)</f>
        <v>#DIV/0!</v>
      </c>
      <c r="R612" s="93" t="str">
        <f>VLOOKUP(I612,'3-Productie normen'!A:O,14,FALSE)</f>
        <v>B</v>
      </c>
      <c r="S612" s="93"/>
      <c r="U612" s="375">
        <f t="shared" si="29"/>
        <v>760</v>
      </c>
    </row>
    <row r="613" spans="1:21" ht="14.1" customHeight="1">
      <c r="A613" s="81">
        <v>613</v>
      </c>
      <c r="B613" s="52" t="s">
        <v>207</v>
      </c>
      <c r="C613" s="52" t="s">
        <v>703</v>
      </c>
      <c r="D613" s="91"/>
      <c r="E613" s="91"/>
      <c r="F613" s="91" t="s">
        <v>295</v>
      </c>
      <c r="G613" s="366" t="s">
        <v>367</v>
      </c>
      <c r="H613" s="98" t="s">
        <v>270</v>
      </c>
      <c r="I613" s="52" t="s">
        <v>247</v>
      </c>
      <c r="J613" s="98" t="s">
        <v>301</v>
      </c>
      <c r="K613" s="358">
        <v>2.6</v>
      </c>
      <c r="L613" s="370">
        <f t="shared" si="27"/>
        <v>0</v>
      </c>
      <c r="M613" s="435" t="s">
        <v>258</v>
      </c>
      <c r="N613" s="435"/>
      <c r="O613" s="371">
        <f t="shared" si="28"/>
        <v>0</v>
      </c>
      <c r="P613" s="371">
        <f>IF(N613&gt;0,N613*K613/#REF!,0)</f>
        <v>0</v>
      </c>
      <c r="Q613" s="372" t="e">
        <f>IF(M613="nio",0,IF(M613&gt;0,VLOOKUP(I613,'3-Productie normen'!A:K,VLOOKUP(M613,'3-Productie normen'!$B$28:$C$36,2,FALSE),FALSE)))/VLOOKUP(B613,'2-Kosten per locatie'!$A$11:$C$41,3,FALSE)</f>
        <v>#DIV/0!</v>
      </c>
      <c r="R613" s="93" t="str">
        <f>VLOOKUP(I613,'3-Productie normen'!A:O,14,FALSE)</f>
        <v>nvt</v>
      </c>
      <c r="S613" s="93"/>
      <c r="U613" s="375">
        <f t="shared" si="29"/>
        <v>0</v>
      </c>
    </row>
    <row r="614" spans="1:21" ht="14.1" customHeight="1">
      <c r="A614" s="81">
        <v>614</v>
      </c>
      <c r="B614" s="52" t="s">
        <v>207</v>
      </c>
      <c r="C614" s="52" t="s">
        <v>703</v>
      </c>
      <c r="D614" s="91"/>
      <c r="E614" s="91"/>
      <c r="F614" s="91" t="s">
        <v>295</v>
      </c>
      <c r="G614" s="366" t="s">
        <v>369</v>
      </c>
      <c r="H614" s="98" t="s">
        <v>262</v>
      </c>
      <c r="I614" s="98" t="s">
        <v>244</v>
      </c>
      <c r="J614" s="98" t="s">
        <v>705</v>
      </c>
      <c r="K614" s="358">
        <v>3.8</v>
      </c>
      <c r="L614" s="370">
        <f t="shared" si="27"/>
        <v>200</v>
      </c>
      <c r="M614" s="435">
        <v>200</v>
      </c>
      <c r="N614" s="435">
        <v>0</v>
      </c>
      <c r="O614" s="371" t="e">
        <f t="shared" si="28"/>
        <v>#DIV/0!</v>
      </c>
      <c r="P614" s="371">
        <f>IF(N614&gt;0,N614*K614/#REF!,0)</f>
        <v>0</v>
      </c>
      <c r="Q614" s="372" t="e">
        <f>IF(M614="nio",0,IF(M614&gt;0,VLOOKUP(I614,'3-Productie normen'!A:K,VLOOKUP(M614,'3-Productie normen'!$B$28:$C$36,2,FALSE),FALSE)))/VLOOKUP(B614,'2-Kosten per locatie'!$A$11:$C$41,3,FALSE)</f>
        <v>#DIV/0!</v>
      </c>
      <c r="R614" s="93" t="str">
        <f>VLOOKUP(I614,'3-Productie normen'!A:O,14,FALSE)</f>
        <v>S</v>
      </c>
      <c r="S614" s="93"/>
      <c r="U614" s="375">
        <f t="shared" si="29"/>
        <v>760</v>
      </c>
    </row>
    <row r="615" spans="1:21" ht="14.1" customHeight="1">
      <c r="A615" s="81">
        <v>615</v>
      </c>
      <c r="B615" s="52" t="s">
        <v>207</v>
      </c>
      <c r="C615" s="52" t="s">
        <v>703</v>
      </c>
      <c r="D615" s="91"/>
      <c r="E615" s="91"/>
      <c r="F615" s="91" t="s">
        <v>295</v>
      </c>
      <c r="G615" s="366" t="s">
        <v>371</v>
      </c>
      <c r="H615" s="98" t="s">
        <v>254</v>
      </c>
      <c r="I615" s="98" t="s">
        <v>246</v>
      </c>
      <c r="J615" s="98" t="s">
        <v>301</v>
      </c>
      <c r="K615" s="358">
        <v>54.4</v>
      </c>
      <c r="L615" s="370">
        <f t="shared" si="27"/>
        <v>200</v>
      </c>
      <c r="M615" s="435">
        <v>200</v>
      </c>
      <c r="N615" s="435"/>
      <c r="O615" s="371" t="e">
        <f t="shared" si="28"/>
        <v>#DIV/0!</v>
      </c>
      <c r="P615" s="371">
        <f>IF(N615&gt;0,N615*K615/#REF!,0)</f>
        <v>0</v>
      </c>
      <c r="Q615" s="372" t="e">
        <f>IF(M615="nio",0,IF(M615&gt;0,VLOOKUP(I615,'3-Productie normen'!A:K,VLOOKUP(M615,'3-Productie normen'!$B$28:$C$36,2,FALSE),FALSE)))/VLOOKUP(B615,'2-Kosten per locatie'!$A$11:$C$41,3,FALSE)</f>
        <v>#DIV/0!</v>
      </c>
      <c r="R615" s="93" t="str">
        <f>VLOOKUP(I615,'3-Productie normen'!A:O,14,FALSE)</f>
        <v>V</v>
      </c>
      <c r="S615" s="93"/>
      <c r="U615" s="375">
        <f t="shared" si="29"/>
        <v>10880</v>
      </c>
    </row>
    <row r="616" spans="1:21" ht="14.1" customHeight="1">
      <c r="A616" s="81">
        <v>616</v>
      </c>
      <c r="B616" s="52" t="s">
        <v>207</v>
      </c>
      <c r="C616" s="52" t="s">
        <v>703</v>
      </c>
      <c r="D616" s="91"/>
      <c r="E616" s="91"/>
      <c r="F616" s="91" t="s">
        <v>295</v>
      </c>
      <c r="G616" s="366" t="s">
        <v>373</v>
      </c>
      <c r="H616" s="98" t="s">
        <v>704</v>
      </c>
      <c r="I616" s="444" t="s">
        <v>238</v>
      </c>
      <c r="J616" s="98" t="s">
        <v>301</v>
      </c>
      <c r="K616" s="358">
        <v>16</v>
      </c>
      <c r="L616" s="370">
        <f t="shared" si="27"/>
        <v>200</v>
      </c>
      <c r="M616" s="435">
        <v>200</v>
      </c>
      <c r="N616" s="435"/>
      <c r="O616" s="371" t="e">
        <f t="shared" si="28"/>
        <v>#DIV/0!</v>
      </c>
      <c r="P616" s="371">
        <f>IF(N616&gt;0,N616*K616/#REF!,0)</f>
        <v>0</v>
      </c>
      <c r="Q616" s="372" t="e">
        <f>IF(M616="nio",0,IF(M616&gt;0,VLOOKUP(I616,'3-Productie normen'!A:K,VLOOKUP(M616,'3-Productie normen'!$B$28:$C$36,2,FALSE),FALSE)))/VLOOKUP(B616,'2-Kosten per locatie'!$A$11:$C$41,3,FALSE)</f>
        <v>#DIV/0!</v>
      </c>
      <c r="R616" s="93" t="str">
        <f>VLOOKUP(I616,'3-Productie normen'!A:O,14,FALSE)</f>
        <v>S</v>
      </c>
      <c r="S616" s="93"/>
      <c r="U616" s="375">
        <f t="shared" si="29"/>
        <v>3200</v>
      </c>
    </row>
    <row r="617" spans="1:21" ht="14.1" customHeight="1">
      <c r="A617" s="81">
        <v>617</v>
      </c>
      <c r="B617" s="52" t="s">
        <v>207</v>
      </c>
      <c r="C617" s="52" t="s">
        <v>703</v>
      </c>
      <c r="D617" s="91"/>
      <c r="E617" s="91"/>
      <c r="F617" s="91" t="s">
        <v>295</v>
      </c>
      <c r="G617" s="366" t="s">
        <v>375</v>
      </c>
      <c r="H617" s="98" t="s">
        <v>262</v>
      </c>
      <c r="I617" s="98" t="s">
        <v>244</v>
      </c>
      <c r="J617" s="98" t="s">
        <v>705</v>
      </c>
      <c r="K617" s="358">
        <v>8.6999999999999993</v>
      </c>
      <c r="L617" s="370">
        <f t="shared" si="27"/>
        <v>200</v>
      </c>
      <c r="M617" s="435">
        <v>200</v>
      </c>
      <c r="N617" s="435">
        <v>0</v>
      </c>
      <c r="O617" s="371" t="e">
        <f t="shared" si="28"/>
        <v>#DIV/0!</v>
      </c>
      <c r="P617" s="371">
        <f>IF(N617&gt;0,N617*K617/#REF!,0)</f>
        <v>0</v>
      </c>
      <c r="Q617" s="372" t="e">
        <f>IF(M617="nio",0,IF(M617&gt;0,VLOOKUP(I617,'3-Productie normen'!A:K,VLOOKUP(M617,'3-Productie normen'!$B$28:$C$36,2,FALSE),FALSE)))/VLOOKUP(B617,'2-Kosten per locatie'!$A$11:$C$41,3,FALSE)</f>
        <v>#DIV/0!</v>
      </c>
      <c r="R617" s="93" t="str">
        <f>VLOOKUP(I617,'3-Productie normen'!A:O,14,FALSE)</f>
        <v>S</v>
      </c>
      <c r="S617" s="93"/>
      <c r="U617" s="375">
        <f t="shared" si="29"/>
        <v>1739.9999999999998</v>
      </c>
    </row>
    <row r="618" spans="1:21" ht="14.1" customHeight="1">
      <c r="A618" s="81">
        <v>618</v>
      </c>
      <c r="B618" s="52" t="s">
        <v>207</v>
      </c>
      <c r="C618" s="52" t="s">
        <v>703</v>
      </c>
      <c r="D618" s="91"/>
      <c r="E618" s="91"/>
      <c r="F618" s="91" t="s">
        <v>295</v>
      </c>
      <c r="G618" s="366" t="s">
        <v>377</v>
      </c>
      <c r="H618" s="98" t="s">
        <v>262</v>
      </c>
      <c r="I618" s="98" t="s">
        <v>244</v>
      </c>
      <c r="J618" s="98" t="s">
        <v>705</v>
      </c>
      <c r="K618" s="358">
        <v>8.4</v>
      </c>
      <c r="L618" s="370">
        <f t="shared" si="27"/>
        <v>200</v>
      </c>
      <c r="M618" s="435">
        <v>200</v>
      </c>
      <c r="N618" s="435">
        <v>0</v>
      </c>
      <c r="O618" s="371" t="e">
        <f t="shared" si="28"/>
        <v>#DIV/0!</v>
      </c>
      <c r="P618" s="371">
        <f>IF(N618&gt;0,N618*K618/#REF!,0)</f>
        <v>0</v>
      </c>
      <c r="Q618" s="372" t="e">
        <f>IF(M618="nio",0,IF(M618&gt;0,VLOOKUP(I618,'3-Productie normen'!A:K,VLOOKUP(M618,'3-Productie normen'!$B$28:$C$36,2,FALSE),FALSE)))/VLOOKUP(B618,'2-Kosten per locatie'!$A$11:$C$41,3,FALSE)</f>
        <v>#DIV/0!</v>
      </c>
      <c r="R618" s="93" t="str">
        <f>VLOOKUP(I618,'3-Productie normen'!A:O,14,FALSE)</f>
        <v>S</v>
      </c>
      <c r="S618" s="93"/>
      <c r="U618" s="375">
        <f t="shared" si="29"/>
        <v>1680</v>
      </c>
    </row>
    <row r="619" spans="1:21" ht="14.1" customHeight="1">
      <c r="A619" s="81">
        <v>619</v>
      </c>
      <c r="B619" s="52" t="s">
        <v>207</v>
      </c>
      <c r="C619" s="52" t="s">
        <v>703</v>
      </c>
      <c r="D619" s="91"/>
      <c r="E619" s="91"/>
      <c r="F619" s="91" t="s">
        <v>295</v>
      </c>
      <c r="G619" s="366" t="s">
        <v>378</v>
      </c>
      <c r="H619" s="98" t="s">
        <v>286</v>
      </c>
      <c r="I619" s="98" t="s">
        <v>293</v>
      </c>
      <c r="J619" s="98" t="s">
        <v>301</v>
      </c>
      <c r="K619" s="358">
        <v>51.1</v>
      </c>
      <c r="L619" s="370">
        <f t="shared" si="27"/>
        <v>200</v>
      </c>
      <c r="M619" s="435">
        <v>200</v>
      </c>
      <c r="N619" s="435"/>
      <c r="O619" s="371" t="e">
        <f t="shared" si="28"/>
        <v>#DIV/0!</v>
      </c>
      <c r="P619" s="371">
        <f>IF(N619&gt;0,N619*K619/#REF!,0)</f>
        <v>0</v>
      </c>
      <c r="Q619" s="372" t="e">
        <f>IF(M619="nio",0,IF(M619&gt;0,VLOOKUP(I619,'3-Productie normen'!A:K,VLOOKUP(M619,'3-Productie normen'!$B$28:$C$36,2,FALSE),FALSE)))/VLOOKUP(B619,'2-Kosten per locatie'!$A$11:$C$41,3,FALSE)</f>
        <v>#DIV/0!</v>
      </c>
      <c r="R619" s="93" t="str">
        <f>VLOOKUP(I619,'3-Productie normen'!A:O,14,FALSE)</f>
        <v>L</v>
      </c>
      <c r="S619" s="93"/>
      <c r="U619" s="375">
        <f t="shared" si="29"/>
        <v>10220</v>
      </c>
    </row>
    <row r="620" spans="1:21" ht="14.1" customHeight="1">
      <c r="A620" s="81">
        <v>620</v>
      </c>
      <c r="B620" s="52" t="s">
        <v>207</v>
      </c>
      <c r="C620" s="52" t="s">
        <v>703</v>
      </c>
      <c r="D620" s="91"/>
      <c r="E620" s="91"/>
      <c r="F620" s="91" t="s">
        <v>295</v>
      </c>
      <c r="G620" s="366" t="s">
        <v>665</v>
      </c>
      <c r="H620" s="98" t="s">
        <v>286</v>
      </c>
      <c r="I620" s="98" t="s">
        <v>293</v>
      </c>
      <c r="J620" s="98" t="s">
        <v>301</v>
      </c>
      <c r="K620" s="358">
        <v>48.9</v>
      </c>
      <c r="L620" s="370">
        <f t="shared" si="27"/>
        <v>200</v>
      </c>
      <c r="M620" s="435">
        <v>200</v>
      </c>
      <c r="N620" s="435"/>
      <c r="O620" s="371" t="e">
        <f t="shared" si="28"/>
        <v>#DIV/0!</v>
      </c>
      <c r="P620" s="371">
        <f>IF(N620&gt;0,N620*K620/#REF!,0)</f>
        <v>0</v>
      </c>
      <c r="Q620" s="372" t="e">
        <f>IF(M620="nio",0,IF(M620&gt;0,VLOOKUP(I620,'3-Productie normen'!A:K,VLOOKUP(M620,'3-Productie normen'!$B$28:$C$36,2,FALSE),FALSE)))/VLOOKUP(B620,'2-Kosten per locatie'!$A$11:$C$41,3,FALSE)</f>
        <v>#DIV/0!</v>
      </c>
      <c r="R620" s="93" t="str">
        <f>VLOOKUP(I620,'3-Productie normen'!A:O,14,FALSE)</f>
        <v>L</v>
      </c>
      <c r="S620" s="93"/>
      <c r="U620" s="375">
        <f t="shared" si="29"/>
        <v>9780</v>
      </c>
    </row>
    <row r="621" spans="1:21" ht="14.1" customHeight="1">
      <c r="A621" s="81">
        <v>621</v>
      </c>
      <c r="B621" s="52" t="s">
        <v>207</v>
      </c>
      <c r="C621" s="52" t="s">
        <v>703</v>
      </c>
      <c r="D621" s="91"/>
      <c r="E621" s="91"/>
      <c r="F621" s="91" t="s">
        <v>295</v>
      </c>
      <c r="G621" s="366" t="s">
        <v>666</v>
      </c>
      <c r="H621" s="98" t="s">
        <v>732</v>
      </c>
      <c r="I621" s="98" t="s">
        <v>246</v>
      </c>
      <c r="J621" s="98" t="s">
        <v>301</v>
      </c>
      <c r="K621" s="358">
        <v>13.1</v>
      </c>
      <c r="L621" s="370">
        <f t="shared" si="27"/>
        <v>200</v>
      </c>
      <c r="M621" s="435">
        <v>200</v>
      </c>
      <c r="N621" s="435"/>
      <c r="O621" s="371" t="e">
        <f t="shared" si="28"/>
        <v>#DIV/0!</v>
      </c>
      <c r="P621" s="371">
        <f>IF(N621&gt;0,N621*K621/#REF!,0)</f>
        <v>0</v>
      </c>
      <c r="Q621" s="372" t="e">
        <f>IF(M621="nio",0,IF(M621&gt;0,VLOOKUP(I621,'3-Productie normen'!A:K,VLOOKUP(M621,'3-Productie normen'!$B$28:$C$36,2,FALSE),FALSE)))/VLOOKUP(B621,'2-Kosten per locatie'!$A$11:$C$41,3,FALSE)</f>
        <v>#DIV/0!</v>
      </c>
      <c r="R621" s="93" t="str">
        <f>VLOOKUP(I621,'3-Productie normen'!A:O,14,FALSE)</f>
        <v>V</v>
      </c>
      <c r="S621" s="93"/>
      <c r="U621" s="375">
        <f t="shared" si="29"/>
        <v>2620</v>
      </c>
    </row>
    <row r="622" spans="1:21" ht="14.1" customHeight="1">
      <c r="A622" s="81">
        <v>622</v>
      </c>
      <c r="B622" s="52" t="s">
        <v>207</v>
      </c>
      <c r="C622" s="52" t="s">
        <v>703</v>
      </c>
      <c r="D622" s="91"/>
      <c r="E622" s="91"/>
      <c r="F622" s="91" t="s">
        <v>295</v>
      </c>
      <c r="G622" s="366" t="s">
        <v>668</v>
      </c>
      <c r="H622" s="98" t="s">
        <v>286</v>
      </c>
      <c r="I622" s="98" t="s">
        <v>293</v>
      </c>
      <c r="J622" s="98" t="s">
        <v>301</v>
      </c>
      <c r="K622" s="358">
        <v>47.9</v>
      </c>
      <c r="L622" s="370">
        <f t="shared" si="27"/>
        <v>200</v>
      </c>
      <c r="M622" s="435">
        <v>200</v>
      </c>
      <c r="N622" s="435"/>
      <c r="O622" s="371" t="e">
        <f t="shared" si="28"/>
        <v>#DIV/0!</v>
      </c>
      <c r="P622" s="371">
        <f>IF(N622&gt;0,N622*K622/#REF!,0)</f>
        <v>0</v>
      </c>
      <c r="Q622" s="372" t="e">
        <f>IF(M622="nio",0,IF(M622&gt;0,VLOOKUP(I622,'3-Productie normen'!A:K,VLOOKUP(M622,'3-Productie normen'!$B$28:$C$36,2,FALSE),FALSE)))/VLOOKUP(B622,'2-Kosten per locatie'!$A$11:$C$41,3,FALSE)</f>
        <v>#DIV/0!</v>
      </c>
      <c r="R622" s="93" t="str">
        <f>VLOOKUP(I622,'3-Productie normen'!A:O,14,FALSE)</f>
        <v>L</v>
      </c>
      <c r="S622" s="93"/>
      <c r="U622" s="375">
        <f t="shared" si="29"/>
        <v>9580</v>
      </c>
    </row>
    <row r="623" spans="1:21" ht="14.1" customHeight="1">
      <c r="A623" s="81">
        <v>623</v>
      </c>
      <c r="B623" s="52" t="s">
        <v>207</v>
      </c>
      <c r="C623" s="52" t="s">
        <v>703</v>
      </c>
      <c r="D623" s="91"/>
      <c r="E623" s="91"/>
      <c r="F623" s="91" t="s">
        <v>295</v>
      </c>
      <c r="G623" s="366" t="s">
        <v>672</v>
      </c>
      <c r="H623" s="98" t="s">
        <v>286</v>
      </c>
      <c r="I623" s="98" t="s">
        <v>293</v>
      </c>
      <c r="J623" s="98" t="s">
        <v>301</v>
      </c>
      <c r="K623" s="358">
        <v>48</v>
      </c>
      <c r="L623" s="370">
        <f t="shared" si="27"/>
        <v>200</v>
      </c>
      <c r="M623" s="435">
        <v>200</v>
      </c>
      <c r="N623" s="435"/>
      <c r="O623" s="371" t="e">
        <f t="shared" si="28"/>
        <v>#DIV/0!</v>
      </c>
      <c r="P623" s="371">
        <f>IF(N623&gt;0,N623*K623/#REF!,0)</f>
        <v>0</v>
      </c>
      <c r="Q623" s="372" t="e">
        <f>IF(M623="nio",0,IF(M623&gt;0,VLOOKUP(I623,'3-Productie normen'!A:K,VLOOKUP(M623,'3-Productie normen'!$B$28:$C$36,2,FALSE),FALSE)))/VLOOKUP(B623,'2-Kosten per locatie'!$A$11:$C$41,3,FALSE)</f>
        <v>#DIV/0!</v>
      </c>
      <c r="R623" s="93" t="str">
        <f>VLOOKUP(I623,'3-Productie normen'!A:O,14,FALSE)</f>
        <v>L</v>
      </c>
      <c r="S623" s="93"/>
      <c r="U623" s="375">
        <f t="shared" si="29"/>
        <v>9600</v>
      </c>
    </row>
    <row r="624" spans="1:21" ht="14.1" customHeight="1">
      <c r="A624" s="81">
        <v>624</v>
      </c>
      <c r="B624" s="52" t="s">
        <v>207</v>
      </c>
      <c r="C624" s="52" t="s">
        <v>703</v>
      </c>
      <c r="D624" s="91"/>
      <c r="E624" s="91"/>
      <c r="F624" s="91" t="s">
        <v>295</v>
      </c>
      <c r="G624" s="366" t="s">
        <v>673</v>
      </c>
      <c r="H624" s="98" t="s">
        <v>254</v>
      </c>
      <c r="I624" s="98" t="s">
        <v>246</v>
      </c>
      <c r="J624" s="98" t="s">
        <v>301</v>
      </c>
      <c r="K624" s="358">
        <v>54.8</v>
      </c>
      <c r="L624" s="370">
        <f t="shared" si="27"/>
        <v>200</v>
      </c>
      <c r="M624" s="435">
        <v>200</v>
      </c>
      <c r="N624" s="435"/>
      <c r="O624" s="371" t="e">
        <f t="shared" si="28"/>
        <v>#DIV/0!</v>
      </c>
      <c r="P624" s="371">
        <f>IF(N624&gt;0,N624*K624/#REF!,0)</f>
        <v>0</v>
      </c>
      <c r="Q624" s="372" t="e">
        <f>IF(M624="nio",0,IF(M624&gt;0,VLOOKUP(I624,'3-Productie normen'!A:K,VLOOKUP(M624,'3-Productie normen'!$B$28:$C$36,2,FALSE),FALSE)))/VLOOKUP(B624,'2-Kosten per locatie'!$A$11:$C$41,3,FALSE)</f>
        <v>#DIV/0!</v>
      </c>
      <c r="R624" s="93" t="str">
        <f>VLOOKUP(I624,'3-Productie normen'!A:O,14,FALSE)</f>
        <v>V</v>
      </c>
      <c r="S624" s="93"/>
      <c r="U624" s="375">
        <f t="shared" si="29"/>
        <v>10960</v>
      </c>
    </row>
    <row r="625" spans="1:21" ht="14.1" customHeight="1">
      <c r="A625" s="81">
        <v>625</v>
      </c>
      <c r="B625" s="52" t="s">
        <v>207</v>
      </c>
      <c r="C625" s="52" t="s">
        <v>703</v>
      </c>
      <c r="D625" s="91"/>
      <c r="E625" s="91"/>
      <c r="F625" s="91" t="s">
        <v>295</v>
      </c>
      <c r="G625" s="366" t="s">
        <v>675</v>
      </c>
      <c r="H625" s="98" t="s">
        <v>704</v>
      </c>
      <c r="I625" s="444" t="s">
        <v>238</v>
      </c>
      <c r="J625" s="98" t="s">
        <v>301</v>
      </c>
      <c r="K625" s="358">
        <v>16</v>
      </c>
      <c r="L625" s="370">
        <f t="shared" si="27"/>
        <v>200</v>
      </c>
      <c r="M625" s="435">
        <v>200</v>
      </c>
      <c r="N625" s="435"/>
      <c r="O625" s="371" t="e">
        <f t="shared" si="28"/>
        <v>#DIV/0!</v>
      </c>
      <c r="P625" s="371">
        <f>IF(N625&gt;0,N625*K625/#REF!,0)</f>
        <v>0</v>
      </c>
      <c r="Q625" s="372" t="e">
        <f>IF(M625="nio",0,IF(M625&gt;0,VLOOKUP(I625,'3-Productie normen'!A:K,VLOOKUP(M625,'3-Productie normen'!$B$28:$C$36,2,FALSE),FALSE)))/VLOOKUP(B625,'2-Kosten per locatie'!$A$11:$C$41,3,FALSE)</f>
        <v>#DIV/0!</v>
      </c>
      <c r="R625" s="93" t="str">
        <f>VLOOKUP(I625,'3-Productie normen'!A:O,14,FALSE)</f>
        <v>S</v>
      </c>
      <c r="S625" s="93"/>
      <c r="U625" s="375">
        <f t="shared" si="29"/>
        <v>3200</v>
      </c>
    </row>
    <row r="626" spans="1:21" ht="14.1" customHeight="1">
      <c r="A626" s="81">
        <v>626</v>
      </c>
      <c r="B626" s="52" t="s">
        <v>207</v>
      </c>
      <c r="C626" s="52" t="s">
        <v>703</v>
      </c>
      <c r="D626" s="91"/>
      <c r="E626" s="91"/>
      <c r="F626" s="91" t="s">
        <v>295</v>
      </c>
      <c r="G626" s="366" t="s">
        <v>676</v>
      </c>
      <c r="H626" s="98" t="s">
        <v>262</v>
      </c>
      <c r="I626" s="98" t="s">
        <v>244</v>
      </c>
      <c r="J626" s="98" t="s">
        <v>705</v>
      </c>
      <c r="K626" s="358">
        <v>8.4</v>
      </c>
      <c r="L626" s="370">
        <f t="shared" si="27"/>
        <v>200</v>
      </c>
      <c r="M626" s="435">
        <v>200</v>
      </c>
      <c r="N626" s="435">
        <v>0</v>
      </c>
      <c r="O626" s="371" t="e">
        <f t="shared" si="28"/>
        <v>#DIV/0!</v>
      </c>
      <c r="P626" s="371">
        <f>IF(N626&gt;0,N626*K626/#REF!,0)</f>
        <v>0</v>
      </c>
      <c r="Q626" s="372" t="e">
        <f>IF(M626="nio",0,IF(M626&gt;0,VLOOKUP(I626,'3-Productie normen'!A:K,VLOOKUP(M626,'3-Productie normen'!$B$28:$C$36,2,FALSE),FALSE)))/VLOOKUP(B626,'2-Kosten per locatie'!$A$11:$C$41,3,FALSE)</f>
        <v>#DIV/0!</v>
      </c>
      <c r="R626" s="93" t="str">
        <f>VLOOKUP(I626,'3-Productie normen'!A:O,14,FALSE)</f>
        <v>S</v>
      </c>
      <c r="S626" s="93"/>
      <c r="U626" s="375">
        <f t="shared" si="29"/>
        <v>1680</v>
      </c>
    </row>
    <row r="627" spans="1:21" ht="14.1" customHeight="1">
      <c r="A627" s="81">
        <v>627</v>
      </c>
      <c r="B627" s="52" t="s">
        <v>207</v>
      </c>
      <c r="C627" s="52" t="s">
        <v>703</v>
      </c>
      <c r="D627" s="91"/>
      <c r="E627" s="91"/>
      <c r="F627" s="91" t="s">
        <v>295</v>
      </c>
      <c r="G627" s="366" t="s">
        <v>677</v>
      </c>
      <c r="H627" s="98" t="s">
        <v>286</v>
      </c>
      <c r="I627" s="98" t="s">
        <v>293</v>
      </c>
      <c r="J627" s="98" t="s">
        <v>301</v>
      </c>
      <c r="K627" s="358">
        <v>48.9</v>
      </c>
      <c r="L627" s="370">
        <f t="shared" si="27"/>
        <v>200</v>
      </c>
      <c r="M627" s="435">
        <v>200</v>
      </c>
      <c r="N627" s="435"/>
      <c r="O627" s="371" t="e">
        <f t="shared" si="28"/>
        <v>#DIV/0!</v>
      </c>
      <c r="P627" s="371">
        <f>IF(N627&gt;0,N627*K627/#REF!,0)</f>
        <v>0</v>
      </c>
      <c r="Q627" s="372" t="e">
        <f>IF(M627="nio",0,IF(M627&gt;0,VLOOKUP(I627,'3-Productie normen'!A:K,VLOOKUP(M627,'3-Productie normen'!$B$28:$C$36,2,FALSE),FALSE)))/VLOOKUP(B627,'2-Kosten per locatie'!$A$11:$C$41,3,FALSE)</f>
        <v>#DIV/0!</v>
      </c>
      <c r="R627" s="93" t="str">
        <f>VLOOKUP(I627,'3-Productie normen'!A:O,14,FALSE)</f>
        <v>L</v>
      </c>
      <c r="S627" s="93"/>
      <c r="U627" s="375">
        <f t="shared" si="29"/>
        <v>9780</v>
      </c>
    </row>
    <row r="628" spans="1:21" ht="14.1" customHeight="1">
      <c r="A628" s="81">
        <v>628</v>
      </c>
      <c r="B628" s="52" t="s">
        <v>207</v>
      </c>
      <c r="C628" s="52" t="s">
        <v>703</v>
      </c>
      <c r="D628" s="91"/>
      <c r="E628" s="91"/>
      <c r="F628" s="91" t="s">
        <v>295</v>
      </c>
      <c r="G628" s="366" t="s">
        <v>679</v>
      </c>
      <c r="H628" s="98" t="s">
        <v>286</v>
      </c>
      <c r="I628" s="98" t="s">
        <v>293</v>
      </c>
      <c r="J628" s="98" t="s">
        <v>301</v>
      </c>
      <c r="K628" s="358">
        <v>51.1</v>
      </c>
      <c r="L628" s="370">
        <f t="shared" si="27"/>
        <v>200</v>
      </c>
      <c r="M628" s="435">
        <v>200</v>
      </c>
      <c r="N628" s="435"/>
      <c r="O628" s="371" t="e">
        <f t="shared" si="28"/>
        <v>#DIV/0!</v>
      </c>
      <c r="P628" s="371">
        <f>IF(N628&gt;0,N628*K628/#REF!,0)</f>
        <v>0</v>
      </c>
      <c r="Q628" s="372" t="e">
        <f>IF(M628="nio",0,IF(M628&gt;0,VLOOKUP(I628,'3-Productie normen'!A:K,VLOOKUP(M628,'3-Productie normen'!$B$28:$C$36,2,FALSE),FALSE)))/VLOOKUP(B628,'2-Kosten per locatie'!$A$11:$C$41,3,FALSE)</f>
        <v>#DIV/0!</v>
      </c>
      <c r="R628" s="93" t="str">
        <f>VLOOKUP(I628,'3-Productie normen'!A:O,14,FALSE)</f>
        <v>L</v>
      </c>
      <c r="S628" s="93"/>
      <c r="U628" s="375">
        <f t="shared" si="29"/>
        <v>10220</v>
      </c>
    </row>
    <row r="629" spans="1:21" ht="14.1" customHeight="1">
      <c r="A629" s="81">
        <v>629</v>
      </c>
      <c r="B629" s="52" t="s">
        <v>207</v>
      </c>
      <c r="C629" s="52" t="s">
        <v>703</v>
      </c>
      <c r="D629" s="91"/>
      <c r="E629" s="91"/>
      <c r="F629" s="91" t="s">
        <v>295</v>
      </c>
      <c r="G629" s="366" t="s">
        <v>683</v>
      </c>
      <c r="H629" s="98" t="s">
        <v>262</v>
      </c>
      <c r="I629" s="98" t="s">
        <v>244</v>
      </c>
      <c r="J629" s="98" t="s">
        <v>705</v>
      </c>
      <c r="K629" s="358">
        <v>8.6999999999999993</v>
      </c>
      <c r="L629" s="370">
        <f t="shared" si="27"/>
        <v>200</v>
      </c>
      <c r="M629" s="435">
        <v>200</v>
      </c>
      <c r="N629" s="435">
        <v>0</v>
      </c>
      <c r="O629" s="371" t="e">
        <f t="shared" si="28"/>
        <v>#DIV/0!</v>
      </c>
      <c r="P629" s="371">
        <f>IF(N629&gt;0,N629*K629/#REF!,0)</f>
        <v>0</v>
      </c>
      <c r="Q629" s="372" t="e">
        <f>IF(M629="nio",0,IF(M629&gt;0,VLOOKUP(I629,'3-Productie normen'!A:K,VLOOKUP(M629,'3-Productie normen'!$B$28:$C$36,2,FALSE),FALSE)))/VLOOKUP(B629,'2-Kosten per locatie'!$A$11:$C$41,3,FALSE)</f>
        <v>#DIV/0!</v>
      </c>
      <c r="R629" s="93" t="str">
        <f>VLOOKUP(I629,'3-Productie normen'!A:O,14,FALSE)</f>
        <v>S</v>
      </c>
      <c r="S629" s="93"/>
      <c r="U629" s="375">
        <f t="shared" si="29"/>
        <v>1739.9999999999998</v>
      </c>
    </row>
    <row r="630" spans="1:21" ht="14.1" customHeight="1">
      <c r="A630" s="81">
        <v>630</v>
      </c>
      <c r="B630" s="52" t="s">
        <v>207</v>
      </c>
      <c r="C630" s="52" t="s">
        <v>703</v>
      </c>
      <c r="D630" s="91"/>
      <c r="E630" s="91"/>
      <c r="F630" s="91" t="s">
        <v>295</v>
      </c>
      <c r="G630" s="366" t="s">
        <v>684</v>
      </c>
      <c r="H630" s="98" t="s">
        <v>286</v>
      </c>
      <c r="I630" s="98" t="s">
        <v>293</v>
      </c>
      <c r="J630" s="98" t="s">
        <v>301</v>
      </c>
      <c r="K630" s="358">
        <v>48</v>
      </c>
      <c r="L630" s="370">
        <f t="shared" si="27"/>
        <v>200</v>
      </c>
      <c r="M630" s="435">
        <v>200</v>
      </c>
      <c r="N630" s="435"/>
      <c r="O630" s="371" t="e">
        <f t="shared" si="28"/>
        <v>#DIV/0!</v>
      </c>
      <c r="P630" s="371">
        <f>IF(N630&gt;0,N630*K630/#REF!,0)</f>
        <v>0</v>
      </c>
      <c r="Q630" s="372" t="e">
        <f>IF(M630="nio",0,IF(M630&gt;0,VLOOKUP(I630,'3-Productie normen'!A:K,VLOOKUP(M630,'3-Productie normen'!$B$28:$C$36,2,FALSE),FALSE)))/VLOOKUP(B630,'2-Kosten per locatie'!$A$11:$C$41,3,FALSE)</f>
        <v>#DIV/0!</v>
      </c>
      <c r="R630" s="93" t="str">
        <f>VLOOKUP(I630,'3-Productie normen'!A:O,14,FALSE)</f>
        <v>L</v>
      </c>
      <c r="S630" s="93"/>
      <c r="U630" s="375">
        <f t="shared" si="29"/>
        <v>9600</v>
      </c>
    </row>
    <row r="631" spans="1:21" ht="14.1" customHeight="1">
      <c r="A631" s="81">
        <v>631</v>
      </c>
      <c r="B631" s="52" t="s">
        <v>207</v>
      </c>
      <c r="C631" s="52" t="s">
        <v>703</v>
      </c>
      <c r="D631" s="91"/>
      <c r="E631" s="91"/>
      <c r="F631" s="91" t="s">
        <v>295</v>
      </c>
      <c r="G631" s="366" t="s">
        <v>685</v>
      </c>
      <c r="H631" s="98" t="s">
        <v>286</v>
      </c>
      <c r="I631" s="52" t="s">
        <v>247</v>
      </c>
      <c r="J631" s="98" t="s">
        <v>301</v>
      </c>
      <c r="K631" s="358">
        <v>47.9</v>
      </c>
      <c r="L631" s="370">
        <f t="shared" si="27"/>
        <v>0</v>
      </c>
      <c r="M631" s="435" t="s">
        <v>258</v>
      </c>
      <c r="N631" s="435"/>
      <c r="O631" s="371">
        <f t="shared" si="28"/>
        <v>0</v>
      </c>
      <c r="P631" s="371">
        <f>IF(N631&gt;0,N631*K631/#REF!,0)</f>
        <v>0</v>
      </c>
      <c r="Q631" s="372" t="e">
        <f>IF(M631="nio",0,IF(M631&gt;0,VLOOKUP(I631,'3-Productie normen'!A:K,VLOOKUP(M631,'3-Productie normen'!$B$28:$C$36,2,FALSE),FALSE)))/VLOOKUP(B631,'2-Kosten per locatie'!$A$11:$C$41,3,FALSE)</f>
        <v>#DIV/0!</v>
      </c>
      <c r="R631" s="93" t="str">
        <f>VLOOKUP(I631,'3-Productie normen'!A:O,14,FALSE)</f>
        <v>nvt</v>
      </c>
      <c r="S631" s="93"/>
      <c r="U631" s="375">
        <f t="shared" si="29"/>
        <v>0</v>
      </c>
    </row>
    <row r="632" spans="1:21" ht="14.1" customHeight="1">
      <c r="A632" s="81">
        <v>632</v>
      </c>
      <c r="B632" s="52" t="s">
        <v>207</v>
      </c>
      <c r="C632" s="52" t="s">
        <v>703</v>
      </c>
      <c r="D632" s="91"/>
      <c r="E632" s="91"/>
      <c r="F632" s="91" t="s">
        <v>295</v>
      </c>
      <c r="G632" s="366" t="s">
        <v>686</v>
      </c>
      <c r="H632" s="98" t="s">
        <v>732</v>
      </c>
      <c r="I632" s="98" t="s">
        <v>246</v>
      </c>
      <c r="J632" s="98" t="s">
        <v>301</v>
      </c>
      <c r="K632" s="358">
        <v>13.1</v>
      </c>
      <c r="L632" s="370">
        <f t="shared" si="27"/>
        <v>200</v>
      </c>
      <c r="M632" s="435">
        <v>200</v>
      </c>
      <c r="N632" s="435"/>
      <c r="O632" s="371" t="e">
        <f t="shared" si="28"/>
        <v>#DIV/0!</v>
      </c>
      <c r="P632" s="371">
        <f>IF(N632&gt;0,N632*K632/#REF!,0)</f>
        <v>0</v>
      </c>
      <c r="Q632" s="372" t="e">
        <f>IF(M632="nio",0,IF(M632&gt;0,VLOOKUP(I632,'3-Productie normen'!A:K,VLOOKUP(M632,'3-Productie normen'!$B$28:$C$36,2,FALSE),FALSE)))/VLOOKUP(B632,'2-Kosten per locatie'!$A$11:$C$41,3,FALSE)</f>
        <v>#DIV/0!</v>
      </c>
      <c r="R632" s="93" t="str">
        <f>VLOOKUP(I632,'3-Productie normen'!A:O,14,FALSE)</f>
        <v>V</v>
      </c>
      <c r="S632" s="93"/>
      <c r="U632" s="375">
        <f t="shared" si="29"/>
        <v>2620</v>
      </c>
    </row>
    <row r="633" spans="1:21" ht="14.1" customHeight="1">
      <c r="A633" s="81">
        <v>633</v>
      </c>
      <c r="B633" s="52" t="s">
        <v>207</v>
      </c>
      <c r="C633" s="52" t="s">
        <v>703</v>
      </c>
      <c r="D633" s="91"/>
      <c r="E633" s="91"/>
      <c r="F633" s="91" t="s">
        <v>295</v>
      </c>
      <c r="G633" s="366" t="s">
        <v>687</v>
      </c>
      <c r="H633" s="98" t="s">
        <v>262</v>
      </c>
      <c r="I633" s="98" t="s">
        <v>244</v>
      </c>
      <c r="J633" s="98" t="s">
        <v>705</v>
      </c>
      <c r="K633" s="358">
        <v>3.8</v>
      </c>
      <c r="L633" s="370">
        <f t="shared" si="27"/>
        <v>200</v>
      </c>
      <c r="M633" s="435">
        <v>200</v>
      </c>
      <c r="N633" s="435">
        <v>0</v>
      </c>
      <c r="O633" s="371" t="e">
        <f t="shared" si="28"/>
        <v>#DIV/0!</v>
      </c>
      <c r="P633" s="371">
        <f>IF(N633&gt;0,N633*K633/#REF!,0)</f>
        <v>0</v>
      </c>
      <c r="Q633" s="372" t="e">
        <f>IF(M633="nio",0,IF(M633&gt;0,VLOOKUP(I633,'3-Productie normen'!A:K,VLOOKUP(M633,'3-Productie normen'!$B$28:$C$36,2,FALSE),FALSE)))/VLOOKUP(B633,'2-Kosten per locatie'!$A$11:$C$41,3,FALSE)</f>
        <v>#DIV/0!</v>
      </c>
      <c r="R633" s="93" t="str">
        <f>VLOOKUP(I633,'3-Productie normen'!A:O,14,FALSE)</f>
        <v>S</v>
      </c>
      <c r="S633" s="93"/>
      <c r="U633" s="375">
        <f t="shared" si="29"/>
        <v>760</v>
      </c>
    </row>
    <row r="634" spans="1:21" ht="14.1" customHeight="1">
      <c r="A634" s="81">
        <v>634</v>
      </c>
      <c r="B634" s="52" t="s">
        <v>207</v>
      </c>
      <c r="C634" s="52" t="s">
        <v>703</v>
      </c>
      <c r="D634" s="91"/>
      <c r="E634" s="91"/>
      <c r="F634" s="91" t="s">
        <v>295</v>
      </c>
      <c r="G634" s="366" t="s">
        <v>688</v>
      </c>
      <c r="H634" s="98" t="s">
        <v>419</v>
      </c>
      <c r="I634" s="98" t="s">
        <v>239</v>
      </c>
      <c r="J634" s="98" t="s">
        <v>301</v>
      </c>
      <c r="K634" s="358">
        <v>252.3</v>
      </c>
      <c r="L634" s="370">
        <f t="shared" si="27"/>
        <v>200</v>
      </c>
      <c r="M634" s="435">
        <v>200</v>
      </c>
      <c r="N634" s="435"/>
      <c r="O634" s="371" t="e">
        <f t="shared" si="28"/>
        <v>#DIV/0!</v>
      </c>
      <c r="P634" s="371">
        <f>IF(N634&gt;0,N634*K634/#REF!,0)</f>
        <v>0</v>
      </c>
      <c r="Q634" s="372" t="e">
        <f>IF(M634="nio",0,IF(M634&gt;0,VLOOKUP(I634,'3-Productie normen'!A:K,VLOOKUP(M634,'3-Productie normen'!$B$28:$C$36,2,FALSE),FALSE)))/VLOOKUP(B634,'2-Kosten per locatie'!$A$11:$C$41,3,FALSE)</f>
        <v>#DIV/0!</v>
      </c>
      <c r="R634" s="93" t="str">
        <f>VLOOKUP(I634,'3-Productie normen'!A:O,14,FALSE)</f>
        <v>V</v>
      </c>
      <c r="S634" s="93"/>
      <c r="U634" s="375">
        <f t="shared" si="29"/>
        <v>50460</v>
      </c>
    </row>
    <row r="635" spans="1:21" ht="14.1" customHeight="1">
      <c r="A635" s="81">
        <v>635</v>
      </c>
      <c r="B635" s="52" t="s">
        <v>207</v>
      </c>
      <c r="C635" s="52" t="s">
        <v>703</v>
      </c>
      <c r="D635" s="91"/>
      <c r="E635" s="91"/>
      <c r="F635" s="91" t="s">
        <v>295</v>
      </c>
      <c r="G635" s="366" t="s">
        <v>689</v>
      </c>
      <c r="H635" s="98" t="s">
        <v>404</v>
      </c>
      <c r="I635" s="52" t="s">
        <v>247</v>
      </c>
      <c r="J635" s="98" t="s">
        <v>301</v>
      </c>
      <c r="K635" s="358">
        <v>4.0999999999999996</v>
      </c>
      <c r="L635" s="370">
        <f t="shared" si="27"/>
        <v>0</v>
      </c>
      <c r="M635" s="435" t="s">
        <v>258</v>
      </c>
      <c r="N635" s="435"/>
      <c r="O635" s="371">
        <f t="shared" si="28"/>
        <v>0</v>
      </c>
      <c r="P635" s="371">
        <f>IF(N635&gt;0,N635*K635/#REF!,0)</f>
        <v>0</v>
      </c>
      <c r="Q635" s="372" t="e">
        <f>IF(M635="nio",0,IF(M635&gt;0,VLOOKUP(I635,'3-Productie normen'!A:K,VLOOKUP(M635,'3-Productie normen'!$B$28:$C$36,2,FALSE),FALSE)))/VLOOKUP(B635,'2-Kosten per locatie'!$A$11:$C$41,3,FALSE)</f>
        <v>#DIV/0!</v>
      </c>
      <c r="R635" s="93" t="str">
        <f>VLOOKUP(I635,'3-Productie normen'!A:O,14,FALSE)</f>
        <v>nvt</v>
      </c>
      <c r="S635" s="93"/>
      <c r="U635" s="375">
        <f t="shared" si="29"/>
        <v>0</v>
      </c>
    </row>
    <row r="636" spans="1:21" ht="14.1" customHeight="1">
      <c r="A636" s="81">
        <v>636</v>
      </c>
      <c r="B636" s="52" t="s">
        <v>205</v>
      </c>
      <c r="C636" s="52" t="s">
        <v>733</v>
      </c>
      <c r="D636" s="52"/>
      <c r="E636" s="91"/>
      <c r="F636" s="440" t="s">
        <v>87</v>
      </c>
      <c r="G636" s="366" t="s">
        <v>299</v>
      </c>
      <c r="H636" s="98" t="s">
        <v>323</v>
      </c>
      <c r="I636" s="92" t="s">
        <v>88</v>
      </c>
      <c r="J636" s="98" t="s">
        <v>734</v>
      </c>
      <c r="K636" s="358">
        <v>13.15</v>
      </c>
      <c r="L636" s="370">
        <f t="shared" si="27"/>
        <v>200</v>
      </c>
      <c r="M636" s="435">
        <v>200</v>
      </c>
      <c r="N636" s="435"/>
      <c r="O636" s="371" t="e">
        <f t="shared" si="28"/>
        <v>#DIV/0!</v>
      </c>
      <c r="P636" s="371">
        <f>IF(N636&gt;0,N636*K636/#REF!,0)</f>
        <v>0</v>
      </c>
      <c r="Q636" s="372" t="e">
        <f>IF(M636="nio",0,IF(M636&gt;0,VLOOKUP(I636,'3-Productie normen'!A:K,VLOOKUP(M636,'3-Productie normen'!$B$28:$C$36,2,FALSE),FALSE)))/VLOOKUP(B636,'2-Kosten per locatie'!$A$11:$C$41,3,FALSE)</f>
        <v>#DIV/0!</v>
      </c>
      <c r="R636" s="93" t="str">
        <f>VLOOKUP(I636,'3-Productie normen'!A:O,14,FALSE)</f>
        <v>V</v>
      </c>
      <c r="S636" s="93"/>
      <c r="U636" s="375">
        <f t="shared" si="29"/>
        <v>2630</v>
      </c>
    </row>
    <row r="637" spans="1:21" ht="14.1" customHeight="1">
      <c r="A637" s="81">
        <v>637</v>
      </c>
      <c r="B637" s="52" t="s">
        <v>205</v>
      </c>
      <c r="C637" s="52" t="s">
        <v>733</v>
      </c>
      <c r="D637" s="52"/>
      <c r="E637" s="91"/>
      <c r="F637" s="440" t="s">
        <v>87</v>
      </c>
      <c r="G637" s="366" t="s">
        <v>302</v>
      </c>
      <c r="H637" s="98" t="s">
        <v>291</v>
      </c>
      <c r="I637" s="52" t="s">
        <v>247</v>
      </c>
      <c r="J637" s="98" t="s">
        <v>255</v>
      </c>
      <c r="K637" s="358">
        <v>1</v>
      </c>
      <c r="L637" s="370">
        <f t="shared" si="27"/>
        <v>0</v>
      </c>
      <c r="M637" s="435" t="s">
        <v>258</v>
      </c>
      <c r="N637" s="435"/>
      <c r="O637" s="371">
        <f t="shared" si="28"/>
        <v>0</v>
      </c>
      <c r="P637" s="371">
        <f>IF(N637&gt;0,N637*K637/#REF!,0)</f>
        <v>0</v>
      </c>
      <c r="Q637" s="372" t="e">
        <f>IF(M637="nio",0,IF(M637&gt;0,VLOOKUP(I637,'3-Productie normen'!A:K,VLOOKUP(M637,'3-Productie normen'!$B$28:$C$36,2,FALSE),FALSE)))/VLOOKUP(B637,'2-Kosten per locatie'!$A$11:$C$41,3,FALSE)</f>
        <v>#DIV/0!</v>
      </c>
      <c r="R637" s="93" t="str">
        <f>VLOOKUP(I637,'3-Productie normen'!A:O,14,FALSE)</f>
        <v>nvt</v>
      </c>
      <c r="S637" s="93"/>
      <c r="U637" s="375">
        <f t="shared" si="29"/>
        <v>0</v>
      </c>
    </row>
    <row r="638" spans="1:21" ht="14.1" customHeight="1">
      <c r="A638" s="81">
        <v>638</v>
      </c>
      <c r="B638" s="52" t="s">
        <v>205</v>
      </c>
      <c r="C638" s="52" t="s">
        <v>733</v>
      </c>
      <c r="D638" s="52"/>
      <c r="E638" s="91"/>
      <c r="F638" s="440" t="s">
        <v>87</v>
      </c>
      <c r="G638" s="366" t="s">
        <v>303</v>
      </c>
      <c r="H638" s="98" t="s">
        <v>288</v>
      </c>
      <c r="I638" s="52" t="s">
        <v>247</v>
      </c>
      <c r="J638" s="98" t="s">
        <v>255</v>
      </c>
      <c r="K638" s="358">
        <v>0.8</v>
      </c>
      <c r="L638" s="370">
        <f t="shared" si="27"/>
        <v>0</v>
      </c>
      <c r="M638" s="435" t="s">
        <v>258</v>
      </c>
      <c r="N638" s="435"/>
      <c r="O638" s="371">
        <f t="shared" si="28"/>
        <v>0</v>
      </c>
      <c r="P638" s="371">
        <f>IF(N638&gt;0,N638*K638/#REF!,0)</f>
        <v>0</v>
      </c>
      <c r="Q638" s="372" t="e">
        <f>IF(M638="nio",0,IF(M638&gt;0,VLOOKUP(I638,'3-Productie normen'!A:K,VLOOKUP(M638,'3-Productie normen'!$B$28:$C$36,2,FALSE),FALSE)))/VLOOKUP(B638,'2-Kosten per locatie'!$A$11:$C$41,3,FALSE)</f>
        <v>#DIV/0!</v>
      </c>
      <c r="R638" s="93" t="str">
        <f>VLOOKUP(I638,'3-Productie normen'!A:O,14,FALSE)</f>
        <v>nvt</v>
      </c>
      <c r="S638" s="93"/>
      <c r="U638" s="375">
        <f t="shared" si="29"/>
        <v>0</v>
      </c>
    </row>
    <row r="639" spans="1:21" ht="14.1" customHeight="1">
      <c r="A639" s="81">
        <v>639</v>
      </c>
      <c r="B639" s="52" t="s">
        <v>205</v>
      </c>
      <c r="C639" s="52" t="s">
        <v>733</v>
      </c>
      <c r="D639" s="52"/>
      <c r="E639" s="91"/>
      <c r="F639" s="440" t="s">
        <v>87</v>
      </c>
      <c r="G639" s="366" t="s">
        <v>304</v>
      </c>
      <c r="H639" s="98" t="s">
        <v>568</v>
      </c>
      <c r="I639" s="98" t="s">
        <v>246</v>
      </c>
      <c r="J639" s="98" t="s">
        <v>255</v>
      </c>
      <c r="K639" s="358">
        <v>13.15</v>
      </c>
      <c r="L639" s="370">
        <f t="shared" si="27"/>
        <v>200</v>
      </c>
      <c r="M639" s="435">
        <v>200</v>
      </c>
      <c r="N639" s="435"/>
      <c r="O639" s="371" t="e">
        <f t="shared" si="28"/>
        <v>#DIV/0!</v>
      </c>
      <c r="P639" s="371">
        <f>IF(N639&gt;0,N639*K639/#REF!,0)</f>
        <v>0</v>
      </c>
      <c r="Q639" s="372" t="e">
        <f>IF(M639="nio",0,IF(M639&gt;0,VLOOKUP(I639,'3-Productie normen'!A:K,VLOOKUP(M639,'3-Productie normen'!$B$28:$C$36,2,FALSE),FALSE)))/VLOOKUP(B639,'2-Kosten per locatie'!$A$11:$C$41,3,FALSE)</f>
        <v>#DIV/0!</v>
      </c>
      <c r="R639" s="93" t="str">
        <f>VLOOKUP(I639,'3-Productie normen'!A:O,14,FALSE)</f>
        <v>V</v>
      </c>
      <c r="S639" s="93"/>
      <c r="U639" s="375">
        <f t="shared" si="29"/>
        <v>2630</v>
      </c>
    </row>
    <row r="640" spans="1:21" ht="14.1" customHeight="1">
      <c r="A640" s="81">
        <v>640</v>
      </c>
      <c r="B640" s="52" t="s">
        <v>205</v>
      </c>
      <c r="C640" s="52" t="s">
        <v>733</v>
      </c>
      <c r="D640" s="52"/>
      <c r="E640" s="91"/>
      <c r="F640" s="440" t="s">
        <v>87</v>
      </c>
      <c r="G640" s="366" t="s">
        <v>305</v>
      </c>
      <c r="H640" s="98" t="s">
        <v>285</v>
      </c>
      <c r="I640" s="98" t="s">
        <v>246</v>
      </c>
      <c r="J640" s="98" t="s">
        <v>255</v>
      </c>
      <c r="K640" s="358">
        <v>2.0499999999999998</v>
      </c>
      <c r="L640" s="370">
        <f t="shared" si="27"/>
        <v>200</v>
      </c>
      <c r="M640" s="435">
        <v>200</v>
      </c>
      <c r="N640" s="435"/>
      <c r="O640" s="371" t="e">
        <f t="shared" si="28"/>
        <v>#DIV/0!</v>
      </c>
      <c r="P640" s="371">
        <f>IF(N640&gt;0,N640*K640/#REF!,0)</f>
        <v>0</v>
      </c>
      <c r="Q640" s="372" t="e">
        <f>IF(M640="nio",0,IF(M640&gt;0,VLOOKUP(I640,'3-Productie normen'!A:K,VLOOKUP(M640,'3-Productie normen'!$B$28:$C$36,2,FALSE),FALSE)))/VLOOKUP(B640,'2-Kosten per locatie'!$A$11:$C$41,3,FALSE)</f>
        <v>#DIV/0!</v>
      </c>
      <c r="R640" s="93" t="str">
        <f>VLOOKUP(I640,'3-Productie normen'!A:O,14,FALSE)</f>
        <v>V</v>
      </c>
      <c r="S640" s="93"/>
      <c r="U640" s="375">
        <f t="shared" si="29"/>
        <v>409.99999999999994</v>
      </c>
    </row>
    <row r="641" spans="1:21" ht="14.1" customHeight="1">
      <c r="A641" s="81">
        <v>641</v>
      </c>
      <c r="B641" s="52" t="s">
        <v>205</v>
      </c>
      <c r="C641" s="52" t="s">
        <v>733</v>
      </c>
      <c r="D641" s="52"/>
      <c r="E641" s="91"/>
      <c r="F641" s="440" t="s">
        <v>87</v>
      </c>
      <c r="G641" s="366" t="s">
        <v>307</v>
      </c>
      <c r="H641" s="98" t="s">
        <v>270</v>
      </c>
      <c r="I641" s="52" t="s">
        <v>247</v>
      </c>
      <c r="J641" s="98" t="s">
        <v>255</v>
      </c>
      <c r="K641" s="358">
        <v>12.3</v>
      </c>
      <c r="L641" s="370">
        <f t="shared" si="27"/>
        <v>0</v>
      </c>
      <c r="M641" s="435" t="s">
        <v>258</v>
      </c>
      <c r="N641" s="435"/>
      <c r="O641" s="371">
        <f t="shared" si="28"/>
        <v>0</v>
      </c>
      <c r="P641" s="371">
        <f>IF(N641&gt;0,N641*K641/#REF!,0)</f>
        <v>0</v>
      </c>
      <c r="Q641" s="372" t="e">
        <f>IF(M641="nio",0,IF(M641&gt;0,VLOOKUP(I641,'3-Productie normen'!A:K,VLOOKUP(M641,'3-Productie normen'!$B$28:$C$36,2,FALSE),FALSE)))/VLOOKUP(B641,'2-Kosten per locatie'!$A$11:$C$41,3,FALSE)</f>
        <v>#DIV/0!</v>
      </c>
      <c r="R641" s="93" t="str">
        <f>VLOOKUP(I641,'3-Productie normen'!A:O,14,FALSE)</f>
        <v>nvt</v>
      </c>
      <c r="S641" s="93"/>
      <c r="U641" s="375">
        <f t="shared" si="29"/>
        <v>0</v>
      </c>
    </row>
    <row r="642" spans="1:21" ht="14.1" customHeight="1">
      <c r="A642" s="81">
        <v>642</v>
      </c>
      <c r="B642" s="52" t="s">
        <v>205</v>
      </c>
      <c r="C642" s="52" t="s">
        <v>733</v>
      </c>
      <c r="D642" s="52"/>
      <c r="E642" s="91"/>
      <c r="F642" s="440" t="s">
        <v>87</v>
      </c>
      <c r="G642" s="366" t="s">
        <v>309</v>
      </c>
      <c r="H642" s="98" t="s">
        <v>552</v>
      </c>
      <c r="I642" s="98" t="s">
        <v>244</v>
      </c>
      <c r="J642" s="98" t="s">
        <v>255</v>
      </c>
      <c r="K642" s="358">
        <v>5.85</v>
      </c>
      <c r="L642" s="370">
        <f t="shared" si="27"/>
        <v>200</v>
      </c>
      <c r="M642" s="435">
        <v>200</v>
      </c>
      <c r="N642" s="435">
        <v>0</v>
      </c>
      <c r="O642" s="371" t="e">
        <f t="shared" si="28"/>
        <v>#DIV/0!</v>
      </c>
      <c r="P642" s="371">
        <f>IF(N642&gt;0,N642*K642/#REF!,0)</f>
        <v>0</v>
      </c>
      <c r="Q642" s="372" t="e">
        <f>IF(M642="nio",0,IF(M642&gt;0,VLOOKUP(I642,'3-Productie normen'!A:K,VLOOKUP(M642,'3-Productie normen'!$B$28:$C$36,2,FALSE),FALSE)))/VLOOKUP(B642,'2-Kosten per locatie'!$A$11:$C$41,3,FALSE)</f>
        <v>#DIV/0!</v>
      </c>
      <c r="R642" s="93" t="str">
        <f>VLOOKUP(I642,'3-Productie normen'!A:O,14,FALSE)</f>
        <v>S</v>
      </c>
      <c r="S642" s="93"/>
      <c r="U642" s="375">
        <f t="shared" si="29"/>
        <v>1170</v>
      </c>
    </row>
    <row r="643" spans="1:21" ht="14.1" customHeight="1">
      <c r="A643" s="81">
        <v>643</v>
      </c>
      <c r="B643" s="52" t="s">
        <v>205</v>
      </c>
      <c r="C643" s="52" t="s">
        <v>733</v>
      </c>
      <c r="D643" s="52"/>
      <c r="E643" s="91"/>
      <c r="F643" s="440" t="s">
        <v>87</v>
      </c>
      <c r="G643" s="366" t="s">
        <v>311</v>
      </c>
      <c r="H643" s="98" t="s">
        <v>300</v>
      </c>
      <c r="I643" s="98" t="s">
        <v>287</v>
      </c>
      <c r="J643" s="98" t="s">
        <v>255</v>
      </c>
      <c r="K643" s="358">
        <v>64.2</v>
      </c>
      <c r="L643" s="370">
        <f t="shared" si="27"/>
        <v>200</v>
      </c>
      <c r="M643" s="435">
        <v>200</v>
      </c>
      <c r="N643" s="435"/>
      <c r="O643" s="371" t="e">
        <f t="shared" si="28"/>
        <v>#DIV/0!</v>
      </c>
      <c r="P643" s="371">
        <f>IF(N643&gt;0,N643*K643/#REF!,0)</f>
        <v>0</v>
      </c>
      <c r="Q643" s="372" t="e">
        <f>IF(M643="nio",0,IF(M643&gt;0,VLOOKUP(I643,'3-Productie normen'!A:K,VLOOKUP(M643,'3-Productie normen'!$B$28:$C$36,2,FALSE),FALSE)))/VLOOKUP(B643,'2-Kosten per locatie'!$A$11:$C$41,3,FALSE)</f>
        <v>#DIV/0!</v>
      </c>
      <c r="R643" s="93" t="str">
        <f>VLOOKUP(I643,'3-Productie normen'!A:O,14,FALSE)</f>
        <v>L</v>
      </c>
      <c r="S643" s="93"/>
      <c r="U643" s="375">
        <f t="shared" si="29"/>
        <v>12840</v>
      </c>
    </row>
    <row r="644" spans="1:21" ht="14.1" customHeight="1">
      <c r="A644" s="81">
        <v>644</v>
      </c>
      <c r="B644" s="52" t="s">
        <v>205</v>
      </c>
      <c r="C644" s="52" t="s">
        <v>733</v>
      </c>
      <c r="D644" s="98" t="s">
        <v>735</v>
      </c>
      <c r="E644" s="91">
        <v>12</v>
      </c>
      <c r="F644" s="440" t="s">
        <v>87</v>
      </c>
      <c r="G644" s="366" t="s">
        <v>312</v>
      </c>
      <c r="H644" s="98" t="s">
        <v>735</v>
      </c>
      <c r="I644" s="52" t="s">
        <v>1731</v>
      </c>
      <c r="J644" s="98" t="s">
        <v>255</v>
      </c>
      <c r="K644" s="358">
        <v>61.45</v>
      </c>
      <c r="L644" s="370">
        <f t="shared" si="27"/>
        <v>200</v>
      </c>
      <c r="M644" s="435">
        <v>200</v>
      </c>
      <c r="N644" s="435"/>
      <c r="O644" s="371" t="e">
        <f t="shared" si="28"/>
        <v>#DIV/0!</v>
      </c>
      <c r="P644" s="371">
        <f>IF(N644&gt;0,N644*K644/#REF!,0)</f>
        <v>0</v>
      </c>
      <c r="Q644" s="372" t="e">
        <f>IF(M644="nio",0,IF(M644&gt;0,VLOOKUP(I644,'3-Productie normen'!A:K,VLOOKUP(M644,'3-Productie normen'!$B$28:$C$36,2,FALSE),FALSE)))/VLOOKUP(B644,'2-Kosten per locatie'!$A$11:$C$41,3,FALSE)</f>
        <v>#DIV/0!</v>
      </c>
      <c r="R644" s="93" t="str">
        <f>VLOOKUP(I644,'3-Productie normen'!A:O,14,FALSE)</f>
        <v>V</v>
      </c>
      <c r="S644" s="93"/>
      <c r="U644" s="375">
        <f t="shared" si="29"/>
        <v>12290</v>
      </c>
    </row>
    <row r="645" spans="1:21" ht="14.1" customHeight="1">
      <c r="A645" s="81">
        <v>645</v>
      </c>
      <c r="B645" s="52" t="s">
        <v>205</v>
      </c>
      <c r="C645" s="52" t="s">
        <v>733</v>
      </c>
      <c r="D645" s="52"/>
      <c r="E645" s="91"/>
      <c r="F645" s="440" t="s">
        <v>87</v>
      </c>
      <c r="G645" s="366" t="s">
        <v>314</v>
      </c>
      <c r="H645" s="98" t="s">
        <v>552</v>
      </c>
      <c r="I645" s="98" t="s">
        <v>244</v>
      </c>
      <c r="J645" s="98" t="s">
        <v>255</v>
      </c>
      <c r="K645" s="358">
        <v>6.05</v>
      </c>
      <c r="L645" s="370">
        <f t="shared" si="27"/>
        <v>200</v>
      </c>
      <c r="M645" s="435">
        <v>200</v>
      </c>
      <c r="N645" s="435">
        <v>0</v>
      </c>
      <c r="O645" s="371" t="e">
        <f t="shared" si="28"/>
        <v>#DIV/0!</v>
      </c>
      <c r="P645" s="371">
        <f>IF(N645&gt;0,N645*K645/#REF!,0)</f>
        <v>0</v>
      </c>
      <c r="Q645" s="372" t="e">
        <f>IF(M645="nio",0,IF(M645&gt;0,VLOOKUP(I645,'3-Productie normen'!A:K,VLOOKUP(M645,'3-Productie normen'!$B$28:$C$36,2,FALSE),FALSE)))/VLOOKUP(B645,'2-Kosten per locatie'!$A$11:$C$41,3,FALSE)</f>
        <v>#DIV/0!</v>
      </c>
      <c r="R645" s="93" t="str">
        <f>VLOOKUP(I645,'3-Productie normen'!A:O,14,FALSE)</f>
        <v>S</v>
      </c>
      <c r="S645" s="93"/>
      <c r="U645" s="375">
        <f t="shared" si="29"/>
        <v>1210</v>
      </c>
    </row>
    <row r="646" spans="1:21" ht="14.1" customHeight="1">
      <c r="A646" s="81">
        <v>646</v>
      </c>
      <c r="B646" s="52" t="s">
        <v>205</v>
      </c>
      <c r="C646" s="52" t="s">
        <v>733</v>
      </c>
      <c r="D646" s="98" t="s">
        <v>735</v>
      </c>
      <c r="E646" s="91">
        <v>12</v>
      </c>
      <c r="F646" s="440" t="s">
        <v>87</v>
      </c>
      <c r="G646" s="366" t="s">
        <v>316</v>
      </c>
      <c r="H646" s="98" t="s">
        <v>735</v>
      </c>
      <c r="I646" s="52" t="s">
        <v>1731</v>
      </c>
      <c r="J646" s="98" t="s">
        <v>255</v>
      </c>
      <c r="K646" s="358">
        <v>47.65</v>
      </c>
      <c r="L646" s="370">
        <f t="shared" si="27"/>
        <v>200</v>
      </c>
      <c r="M646" s="435">
        <v>200</v>
      </c>
      <c r="N646" s="435"/>
      <c r="O646" s="371" t="e">
        <f t="shared" si="28"/>
        <v>#DIV/0!</v>
      </c>
      <c r="P646" s="371">
        <f>IF(N646&gt;0,N646*K646/#REF!,0)</f>
        <v>0</v>
      </c>
      <c r="Q646" s="372" t="e">
        <f>IF(M646="nio",0,IF(M646&gt;0,VLOOKUP(I646,'3-Productie normen'!A:K,VLOOKUP(M646,'3-Productie normen'!$B$28:$C$36,2,FALSE),FALSE)))/VLOOKUP(B646,'2-Kosten per locatie'!$A$11:$C$41,3,FALSE)</f>
        <v>#DIV/0!</v>
      </c>
      <c r="R646" s="93" t="str">
        <f>VLOOKUP(I646,'3-Productie normen'!A:O,14,FALSE)</f>
        <v>V</v>
      </c>
      <c r="S646" s="93"/>
      <c r="U646" s="375">
        <f t="shared" si="29"/>
        <v>9530</v>
      </c>
    </row>
    <row r="647" spans="1:21" ht="14.1" customHeight="1">
      <c r="A647" s="81">
        <v>647</v>
      </c>
      <c r="B647" s="52" t="s">
        <v>205</v>
      </c>
      <c r="C647" s="52" t="s">
        <v>733</v>
      </c>
      <c r="D647" s="98" t="s">
        <v>735</v>
      </c>
      <c r="E647" s="91">
        <v>12</v>
      </c>
      <c r="F647" s="440" t="s">
        <v>87</v>
      </c>
      <c r="G647" s="366" t="s">
        <v>318</v>
      </c>
      <c r="H647" s="98" t="s">
        <v>735</v>
      </c>
      <c r="I647" s="52" t="s">
        <v>1731</v>
      </c>
      <c r="J647" s="98" t="s">
        <v>255</v>
      </c>
      <c r="K647" s="358">
        <v>39.549999999999997</v>
      </c>
      <c r="L647" s="370">
        <f t="shared" si="27"/>
        <v>200</v>
      </c>
      <c r="M647" s="435">
        <v>200</v>
      </c>
      <c r="N647" s="435"/>
      <c r="O647" s="371" t="e">
        <f t="shared" si="28"/>
        <v>#DIV/0!</v>
      </c>
      <c r="P647" s="371">
        <f>IF(N647&gt;0,N647*K647/#REF!,0)</f>
        <v>0</v>
      </c>
      <c r="Q647" s="372" t="e">
        <f>IF(M647="nio",0,IF(M647&gt;0,VLOOKUP(I647,'3-Productie normen'!A:K,VLOOKUP(M647,'3-Productie normen'!$B$28:$C$36,2,FALSE),FALSE)))/VLOOKUP(B647,'2-Kosten per locatie'!$A$11:$C$41,3,FALSE)</f>
        <v>#DIV/0!</v>
      </c>
      <c r="R647" s="93" t="str">
        <f>VLOOKUP(I647,'3-Productie normen'!A:O,14,FALSE)</f>
        <v>V</v>
      </c>
      <c r="S647" s="93"/>
      <c r="U647" s="375">
        <f t="shared" si="29"/>
        <v>7909.9999999999991</v>
      </c>
    </row>
    <row r="648" spans="1:21" ht="14.1" customHeight="1">
      <c r="A648" s="81">
        <v>648</v>
      </c>
      <c r="B648" s="52" t="s">
        <v>205</v>
      </c>
      <c r="C648" s="52" t="s">
        <v>733</v>
      </c>
      <c r="D648" s="52"/>
      <c r="E648" s="91"/>
      <c r="F648" s="440" t="s">
        <v>87</v>
      </c>
      <c r="G648" s="366" t="s">
        <v>320</v>
      </c>
      <c r="H648" s="98" t="s">
        <v>736</v>
      </c>
      <c r="I648" s="52" t="s">
        <v>1731</v>
      </c>
      <c r="J648" s="98" t="s">
        <v>255</v>
      </c>
      <c r="K648" s="358">
        <v>7.3</v>
      </c>
      <c r="L648" s="370">
        <f t="shared" si="27"/>
        <v>200</v>
      </c>
      <c r="M648" s="435">
        <v>200</v>
      </c>
      <c r="N648" s="435"/>
      <c r="O648" s="371" t="e">
        <f t="shared" si="28"/>
        <v>#DIV/0!</v>
      </c>
      <c r="P648" s="371">
        <f>IF(N648&gt;0,N648*K648/#REF!,0)</f>
        <v>0</v>
      </c>
      <c r="Q648" s="372" t="e">
        <f>IF(M648="nio",0,IF(M648&gt;0,VLOOKUP(I648,'3-Productie normen'!A:K,VLOOKUP(M648,'3-Productie normen'!$B$28:$C$36,2,FALSE),FALSE)))/VLOOKUP(B648,'2-Kosten per locatie'!$A$11:$C$41,3,FALSE)</f>
        <v>#DIV/0!</v>
      </c>
      <c r="R648" s="93" t="str">
        <f>VLOOKUP(I648,'3-Productie normen'!A:O,14,FALSE)</f>
        <v>V</v>
      </c>
      <c r="S648" s="93"/>
      <c r="U648" s="375">
        <f t="shared" si="29"/>
        <v>1460</v>
      </c>
    </row>
    <row r="649" spans="1:21" ht="14.1" customHeight="1">
      <c r="A649" s="81">
        <v>649</v>
      </c>
      <c r="B649" s="52" t="s">
        <v>205</v>
      </c>
      <c r="C649" s="52" t="s">
        <v>733</v>
      </c>
      <c r="D649" s="52"/>
      <c r="E649" s="91"/>
      <c r="F649" s="440" t="s">
        <v>87</v>
      </c>
      <c r="G649" s="366" t="s">
        <v>321</v>
      </c>
      <c r="H649" s="98" t="s">
        <v>404</v>
      </c>
      <c r="I649" s="52" t="s">
        <v>247</v>
      </c>
      <c r="J649" s="98" t="s">
        <v>255</v>
      </c>
      <c r="K649" s="358">
        <v>0.35</v>
      </c>
      <c r="L649" s="370">
        <f t="shared" si="27"/>
        <v>0</v>
      </c>
      <c r="M649" s="435" t="s">
        <v>258</v>
      </c>
      <c r="N649" s="435"/>
      <c r="O649" s="371">
        <f t="shared" si="28"/>
        <v>0</v>
      </c>
      <c r="P649" s="371">
        <f>IF(N649&gt;0,N649*K649/#REF!,0)</f>
        <v>0</v>
      </c>
      <c r="Q649" s="372" t="e">
        <f>IF(M649="nio",0,IF(M649&gt;0,VLOOKUP(I649,'3-Productie normen'!A:K,VLOOKUP(M649,'3-Productie normen'!$B$28:$C$36,2,FALSE),FALSE)))/VLOOKUP(B649,'2-Kosten per locatie'!$A$11:$C$41,3,FALSE)</f>
        <v>#DIV/0!</v>
      </c>
      <c r="R649" s="93" t="str">
        <f>VLOOKUP(I649,'3-Productie normen'!A:O,14,FALSE)</f>
        <v>nvt</v>
      </c>
      <c r="S649" s="93"/>
      <c r="U649" s="375">
        <f t="shared" si="29"/>
        <v>0</v>
      </c>
    </row>
    <row r="650" spans="1:21" ht="14.1" customHeight="1">
      <c r="A650" s="81">
        <v>650</v>
      </c>
      <c r="B650" s="52" t="s">
        <v>205</v>
      </c>
      <c r="C650" s="52" t="s">
        <v>733</v>
      </c>
      <c r="D650" s="52"/>
      <c r="E650" s="91"/>
      <c r="F650" s="440" t="s">
        <v>87</v>
      </c>
      <c r="G650" s="366" t="s">
        <v>322</v>
      </c>
      <c r="H650" s="98" t="s">
        <v>737</v>
      </c>
      <c r="I650" s="98" t="s">
        <v>237</v>
      </c>
      <c r="J650" s="98" t="s">
        <v>255</v>
      </c>
      <c r="K650" s="358">
        <v>23.35</v>
      </c>
      <c r="L650" s="370">
        <f t="shared" ref="L650:L713" si="30">SUM(M650:N650)</f>
        <v>80</v>
      </c>
      <c r="M650" s="435">
        <v>80</v>
      </c>
      <c r="N650" s="435"/>
      <c r="O650" s="371" t="e">
        <f t="shared" ref="O650:O713" si="31">IF(M650="nio",0,IF(M650&gt;0,M650*K650/Q650,0))</f>
        <v>#DIV/0!</v>
      </c>
      <c r="P650" s="371">
        <f>IF(N650&gt;0,N650*K650/#REF!,0)</f>
        <v>0</v>
      </c>
      <c r="Q650" s="372" t="e">
        <f>IF(M650="nio",0,IF(M650&gt;0,VLOOKUP(I650,'3-Productie normen'!A:K,VLOOKUP(M650,'3-Productie normen'!$B$28:$C$36,2,FALSE),FALSE)))/VLOOKUP(B650,'2-Kosten per locatie'!$A$11:$C$41,3,FALSE)</f>
        <v>#DIV/0!</v>
      </c>
      <c r="R650" s="93" t="str">
        <f>VLOOKUP(I650,'3-Productie normen'!A:O,14,FALSE)</f>
        <v>B</v>
      </c>
      <c r="S650" s="93"/>
      <c r="U650" s="375">
        <f t="shared" ref="U650:U713" si="32">L650*K650</f>
        <v>1868</v>
      </c>
    </row>
    <row r="651" spans="1:21" ht="14.1" customHeight="1">
      <c r="A651" s="81">
        <v>651</v>
      </c>
      <c r="B651" s="52" t="s">
        <v>205</v>
      </c>
      <c r="C651" s="52" t="s">
        <v>733</v>
      </c>
      <c r="D651" s="52"/>
      <c r="E651" s="91"/>
      <c r="F651" s="440" t="s">
        <v>87</v>
      </c>
      <c r="G651" s="366" t="s">
        <v>324</v>
      </c>
      <c r="H651" s="98" t="s">
        <v>265</v>
      </c>
      <c r="I651" s="98" t="s">
        <v>237</v>
      </c>
      <c r="J651" s="98" t="s">
        <v>255</v>
      </c>
      <c r="K651" s="358">
        <v>15</v>
      </c>
      <c r="L651" s="370">
        <f t="shared" si="30"/>
        <v>80</v>
      </c>
      <c r="M651" s="435">
        <v>80</v>
      </c>
      <c r="N651" s="435"/>
      <c r="O651" s="371" t="e">
        <f t="shared" si="31"/>
        <v>#DIV/0!</v>
      </c>
      <c r="P651" s="371">
        <f>IF(N651&gt;0,N651*K651/#REF!,0)</f>
        <v>0</v>
      </c>
      <c r="Q651" s="372" t="e">
        <f>IF(M651="nio",0,IF(M651&gt;0,VLOOKUP(I651,'3-Productie normen'!A:K,VLOOKUP(M651,'3-Productie normen'!$B$28:$C$36,2,FALSE),FALSE)))/VLOOKUP(B651,'2-Kosten per locatie'!$A$11:$C$41,3,FALSE)</f>
        <v>#DIV/0!</v>
      </c>
      <c r="R651" s="93" t="str">
        <f>VLOOKUP(I651,'3-Productie normen'!A:O,14,FALSE)</f>
        <v>B</v>
      </c>
      <c r="S651" s="93"/>
      <c r="U651" s="375">
        <f t="shared" si="32"/>
        <v>1200</v>
      </c>
    </row>
    <row r="652" spans="1:21" ht="14.1" customHeight="1">
      <c r="A652" s="81">
        <v>652</v>
      </c>
      <c r="B652" s="52" t="s">
        <v>205</v>
      </c>
      <c r="C652" s="52" t="s">
        <v>733</v>
      </c>
      <c r="D652" s="52"/>
      <c r="E652" s="91"/>
      <c r="F652" s="440" t="s">
        <v>87</v>
      </c>
      <c r="G652" s="366" t="s">
        <v>326</v>
      </c>
      <c r="H652" s="98" t="s">
        <v>404</v>
      </c>
      <c r="I652" s="52" t="s">
        <v>247</v>
      </c>
      <c r="J652" s="98" t="s">
        <v>255</v>
      </c>
      <c r="K652" s="358">
        <v>0.35</v>
      </c>
      <c r="L652" s="370">
        <f t="shared" si="30"/>
        <v>0</v>
      </c>
      <c r="M652" s="435" t="s">
        <v>258</v>
      </c>
      <c r="N652" s="435"/>
      <c r="O652" s="371">
        <f t="shared" si="31"/>
        <v>0</v>
      </c>
      <c r="P652" s="371">
        <f>IF(N652&gt;0,N652*K652/#REF!,0)</f>
        <v>0</v>
      </c>
      <c r="Q652" s="372" t="e">
        <f>IF(M652="nio",0,IF(M652&gt;0,VLOOKUP(I652,'3-Productie normen'!A:K,VLOOKUP(M652,'3-Productie normen'!$B$28:$C$36,2,FALSE),FALSE)))/VLOOKUP(B652,'2-Kosten per locatie'!$A$11:$C$41,3,FALSE)</f>
        <v>#DIV/0!</v>
      </c>
      <c r="R652" s="93" t="str">
        <f>VLOOKUP(I652,'3-Productie normen'!A:O,14,FALSE)</f>
        <v>nvt</v>
      </c>
      <c r="S652" s="93"/>
      <c r="U652" s="375">
        <f t="shared" si="32"/>
        <v>0</v>
      </c>
    </row>
    <row r="653" spans="1:21" ht="14.1" customHeight="1">
      <c r="A653" s="81">
        <v>653</v>
      </c>
      <c r="B653" s="52" t="s">
        <v>205</v>
      </c>
      <c r="C653" s="52" t="s">
        <v>733</v>
      </c>
      <c r="D653" s="52"/>
      <c r="E653" s="91"/>
      <c r="F653" s="440" t="s">
        <v>87</v>
      </c>
      <c r="G653" s="366" t="s">
        <v>587</v>
      </c>
      <c r="H653" s="98" t="s">
        <v>412</v>
      </c>
      <c r="I653" s="98" t="s">
        <v>246</v>
      </c>
      <c r="J653" s="98" t="s">
        <v>255</v>
      </c>
      <c r="K653" s="358">
        <v>73.349999999999994</v>
      </c>
      <c r="L653" s="370">
        <f t="shared" si="30"/>
        <v>200</v>
      </c>
      <c r="M653" s="435">
        <v>200</v>
      </c>
      <c r="N653" s="435"/>
      <c r="O653" s="371" t="e">
        <f t="shared" si="31"/>
        <v>#DIV/0!</v>
      </c>
      <c r="P653" s="371">
        <f>IF(N653&gt;0,N653*K653/#REF!,0)</f>
        <v>0</v>
      </c>
      <c r="Q653" s="372" t="e">
        <f>IF(M653="nio",0,IF(M653&gt;0,VLOOKUP(I653,'3-Productie normen'!A:K,VLOOKUP(M653,'3-Productie normen'!$B$28:$C$36,2,FALSE),FALSE)))/VLOOKUP(B653,'2-Kosten per locatie'!$A$11:$C$41,3,FALSE)</f>
        <v>#DIV/0!</v>
      </c>
      <c r="R653" s="93" t="str">
        <f>VLOOKUP(I653,'3-Productie normen'!A:O,14,FALSE)</f>
        <v>V</v>
      </c>
      <c r="S653" s="93"/>
      <c r="U653" s="375">
        <f t="shared" si="32"/>
        <v>14669.999999999998</v>
      </c>
    </row>
    <row r="654" spans="1:21" ht="14.1" customHeight="1">
      <c r="A654" s="81">
        <v>654</v>
      </c>
      <c r="B654" s="52" t="s">
        <v>205</v>
      </c>
      <c r="C654" s="52" t="s">
        <v>733</v>
      </c>
      <c r="D654" s="52"/>
      <c r="E654" s="91"/>
      <c r="F654" s="440" t="s">
        <v>87</v>
      </c>
      <c r="G654" s="366" t="s">
        <v>589</v>
      </c>
      <c r="H654" s="98" t="s">
        <v>552</v>
      </c>
      <c r="I654" s="98" t="s">
        <v>244</v>
      </c>
      <c r="J654" s="98" t="s">
        <v>255</v>
      </c>
      <c r="K654" s="358">
        <v>3.1</v>
      </c>
      <c r="L654" s="370">
        <f t="shared" si="30"/>
        <v>200</v>
      </c>
      <c r="M654" s="435">
        <v>200</v>
      </c>
      <c r="N654" s="435">
        <v>0</v>
      </c>
      <c r="O654" s="371" t="e">
        <f t="shared" si="31"/>
        <v>#DIV/0!</v>
      </c>
      <c r="P654" s="371">
        <f>IF(N654&gt;0,N654*K654/#REF!,0)</f>
        <v>0</v>
      </c>
      <c r="Q654" s="372" t="e">
        <f>IF(M654="nio",0,IF(M654&gt;0,VLOOKUP(I654,'3-Productie normen'!A:K,VLOOKUP(M654,'3-Productie normen'!$B$28:$C$36,2,FALSE),FALSE)))/VLOOKUP(B654,'2-Kosten per locatie'!$A$11:$C$41,3,FALSE)</f>
        <v>#DIV/0!</v>
      </c>
      <c r="R654" s="93" t="str">
        <f>VLOOKUP(I654,'3-Productie normen'!A:O,14,FALSE)</f>
        <v>S</v>
      </c>
      <c r="S654" s="93"/>
      <c r="U654" s="375">
        <f t="shared" si="32"/>
        <v>620</v>
      </c>
    </row>
    <row r="655" spans="1:21" ht="14.1" customHeight="1">
      <c r="A655" s="81">
        <v>655</v>
      </c>
      <c r="B655" s="52" t="s">
        <v>205</v>
      </c>
      <c r="C655" s="52" t="s">
        <v>733</v>
      </c>
      <c r="D655" s="52"/>
      <c r="E655" s="91"/>
      <c r="F655" s="440" t="s">
        <v>87</v>
      </c>
      <c r="G655" s="366" t="s">
        <v>590</v>
      </c>
      <c r="H655" s="98" t="s">
        <v>489</v>
      </c>
      <c r="I655" s="98" t="s">
        <v>237</v>
      </c>
      <c r="J655" s="98" t="s">
        <v>255</v>
      </c>
      <c r="K655" s="358">
        <v>5.95</v>
      </c>
      <c r="L655" s="370">
        <f t="shared" si="30"/>
        <v>80</v>
      </c>
      <c r="M655" s="435">
        <v>80</v>
      </c>
      <c r="N655" s="435"/>
      <c r="O655" s="371" t="e">
        <f t="shared" si="31"/>
        <v>#DIV/0!</v>
      </c>
      <c r="P655" s="371">
        <f>IF(N655&gt;0,N655*K655/#REF!,0)</f>
        <v>0</v>
      </c>
      <c r="Q655" s="372" t="e">
        <f>IF(M655="nio",0,IF(M655&gt;0,VLOOKUP(I655,'3-Productie normen'!A:K,VLOOKUP(M655,'3-Productie normen'!$B$28:$C$36,2,FALSE),FALSE)))/VLOOKUP(B655,'2-Kosten per locatie'!$A$11:$C$41,3,FALSE)</f>
        <v>#DIV/0!</v>
      </c>
      <c r="R655" s="93" t="str">
        <f>VLOOKUP(I655,'3-Productie normen'!A:O,14,FALSE)</f>
        <v>B</v>
      </c>
      <c r="S655" s="93"/>
      <c r="U655" s="375">
        <f t="shared" si="32"/>
        <v>476</v>
      </c>
    </row>
    <row r="656" spans="1:21" ht="14.1" customHeight="1">
      <c r="A656" s="81">
        <v>656</v>
      </c>
      <c r="B656" s="52" t="s">
        <v>205</v>
      </c>
      <c r="C656" s="52" t="s">
        <v>733</v>
      </c>
      <c r="D656" s="52"/>
      <c r="E656" s="91"/>
      <c r="F656" s="440" t="s">
        <v>87</v>
      </c>
      <c r="G656" s="366" t="s">
        <v>592</v>
      </c>
      <c r="H656" s="98" t="s">
        <v>290</v>
      </c>
      <c r="I656" s="52" t="s">
        <v>247</v>
      </c>
      <c r="J656" s="98" t="s">
        <v>197</v>
      </c>
      <c r="K656" s="358"/>
      <c r="L656" s="370">
        <f t="shared" si="30"/>
        <v>0</v>
      </c>
      <c r="M656" s="435" t="s">
        <v>258</v>
      </c>
      <c r="N656" s="435"/>
      <c r="O656" s="371">
        <f t="shared" si="31"/>
        <v>0</v>
      </c>
      <c r="P656" s="371">
        <f>IF(N656&gt;0,N656*K656/#REF!,0)</f>
        <v>0</v>
      </c>
      <c r="Q656" s="372" t="e">
        <f>IF(M656="nio",0,IF(M656&gt;0,VLOOKUP(I656,'3-Productie normen'!A:K,VLOOKUP(M656,'3-Productie normen'!$B$28:$C$36,2,FALSE),FALSE)))/VLOOKUP(B656,'2-Kosten per locatie'!$A$11:$C$41,3,FALSE)</f>
        <v>#DIV/0!</v>
      </c>
      <c r="R656" s="93" t="str">
        <f>VLOOKUP(I656,'3-Productie normen'!A:O,14,FALSE)</f>
        <v>nvt</v>
      </c>
      <c r="S656" s="93"/>
      <c r="U656" s="375">
        <f t="shared" si="32"/>
        <v>0</v>
      </c>
    </row>
    <row r="657" spans="1:21" ht="14.1" customHeight="1">
      <c r="A657" s="81">
        <v>657</v>
      </c>
      <c r="B657" s="52" t="s">
        <v>205</v>
      </c>
      <c r="C657" s="52" t="s">
        <v>733</v>
      </c>
      <c r="D657" s="52"/>
      <c r="E657" s="91"/>
      <c r="F657" s="91" t="s">
        <v>292</v>
      </c>
      <c r="G657" s="366" t="s">
        <v>331</v>
      </c>
      <c r="H657" s="98" t="s">
        <v>738</v>
      </c>
      <c r="I657" s="98" t="s">
        <v>246</v>
      </c>
      <c r="J657" s="98" t="s">
        <v>255</v>
      </c>
      <c r="K657" s="358">
        <v>19.75</v>
      </c>
      <c r="L657" s="370">
        <f t="shared" si="30"/>
        <v>200</v>
      </c>
      <c r="M657" s="435">
        <v>200</v>
      </c>
      <c r="N657" s="435"/>
      <c r="O657" s="371" t="e">
        <f t="shared" si="31"/>
        <v>#DIV/0!</v>
      </c>
      <c r="P657" s="371">
        <f>IF(N657&gt;0,N657*K657/#REF!,0)</f>
        <v>0</v>
      </c>
      <c r="Q657" s="372" t="e">
        <f>IF(M657="nio",0,IF(M657&gt;0,VLOOKUP(I657,'3-Productie normen'!A:K,VLOOKUP(M657,'3-Productie normen'!$B$28:$C$36,2,FALSE),FALSE)))/VLOOKUP(B657,'2-Kosten per locatie'!$A$11:$C$41,3,FALSE)</f>
        <v>#DIV/0!</v>
      </c>
      <c r="R657" s="93" t="str">
        <f>VLOOKUP(I657,'3-Productie normen'!A:O,14,FALSE)</f>
        <v>V</v>
      </c>
      <c r="S657" s="93"/>
      <c r="U657" s="375">
        <f t="shared" si="32"/>
        <v>3950</v>
      </c>
    </row>
    <row r="658" spans="1:21" ht="14.1" customHeight="1">
      <c r="A658" s="81">
        <v>658</v>
      </c>
      <c r="B658" s="52" t="s">
        <v>205</v>
      </c>
      <c r="C658" s="52" t="s">
        <v>733</v>
      </c>
      <c r="D658" s="52"/>
      <c r="E658" s="91"/>
      <c r="F658" s="91" t="s">
        <v>292</v>
      </c>
      <c r="G658" s="366" t="s">
        <v>332</v>
      </c>
      <c r="H658" s="98" t="s">
        <v>339</v>
      </c>
      <c r="I658" s="98" t="s">
        <v>293</v>
      </c>
      <c r="J658" s="98" t="s">
        <v>255</v>
      </c>
      <c r="K658" s="358">
        <v>53.5</v>
      </c>
      <c r="L658" s="370">
        <f t="shared" si="30"/>
        <v>200</v>
      </c>
      <c r="M658" s="435">
        <v>200</v>
      </c>
      <c r="N658" s="435"/>
      <c r="O658" s="371" t="e">
        <f t="shared" si="31"/>
        <v>#DIV/0!</v>
      </c>
      <c r="P658" s="371">
        <f>IF(N658&gt;0,N658*K658/#REF!,0)</f>
        <v>0</v>
      </c>
      <c r="Q658" s="372" t="e">
        <f>IF(M658="nio",0,IF(M658&gt;0,VLOOKUP(I658,'3-Productie normen'!A:K,VLOOKUP(M658,'3-Productie normen'!$B$28:$C$36,2,FALSE),FALSE)))/VLOOKUP(B658,'2-Kosten per locatie'!$A$11:$C$41,3,FALSE)</f>
        <v>#DIV/0!</v>
      </c>
      <c r="R658" s="93" t="str">
        <f>VLOOKUP(I658,'3-Productie normen'!A:O,14,FALSE)</f>
        <v>L</v>
      </c>
      <c r="S658" s="93"/>
      <c r="U658" s="375">
        <f t="shared" si="32"/>
        <v>10700</v>
      </c>
    </row>
    <row r="659" spans="1:21" ht="14.1" customHeight="1">
      <c r="A659" s="81">
        <v>659</v>
      </c>
      <c r="B659" s="52" t="s">
        <v>205</v>
      </c>
      <c r="C659" s="52" t="s">
        <v>733</v>
      </c>
      <c r="D659" s="52"/>
      <c r="E659" s="91"/>
      <c r="F659" s="91" t="s">
        <v>292</v>
      </c>
      <c r="G659" s="366" t="s">
        <v>334</v>
      </c>
      <c r="H659" s="98" t="s">
        <v>339</v>
      </c>
      <c r="I659" s="98" t="s">
        <v>293</v>
      </c>
      <c r="J659" s="98" t="s">
        <v>255</v>
      </c>
      <c r="K659" s="358">
        <v>53.5</v>
      </c>
      <c r="L659" s="370">
        <f t="shared" si="30"/>
        <v>200</v>
      </c>
      <c r="M659" s="435">
        <v>200</v>
      </c>
      <c r="N659" s="435"/>
      <c r="O659" s="371" t="e">
        <f t="shared" si="31"/>
        <v>#DIV/0!</v>
      </c>
      <c r="P659" s="371">
        <f>IF(N659&gt;0,N659*K659/#REF!,0)</f>
        <v>0</v>
      </c>
      <c r="Q659" s="372" t="e">
        <f>IF(M659="nio",0,IF(M659&gt;0,VLOOKUP(I659,'3-Productie normen'!A:K,VLOOKUP(M659,'3-Productie normen'!$B$28:$C$36,2,FALSE),FALSE)))/VLOOKUP(B659,'2-Kosten per locatie'!$A$11:$C$41,3,FALSE)</f>
        <v>#DIV/0!</v>
      </c>
      <c r="R659" s="93" t="str">
        <f>VLOOKUP(I659,'3-Productie normen'!A:O,14,FALSE)</f>
        <v>L</v>
      </c>
      <c r="S659" s="93"/>
      <c r="U659" s="375">
        <f t="shared" si="32"/>
        <v>10700</v>
      </c>
    </row>
    <row r="660" spans="1:21" ht="14.1" customHeight="1">
      <c r="A660" s="81">
        <v>660</v>
      </c>
      <c r="B660" s="52" t="s">
        <v>205</v>
      </c>
      <c r="C660" s="52" t="s">
        <v>733</v>
      </c>
      <c r="D660" s="52"/>
      <c r="E660" s="91"/>
      <c r="F660" s="91" t="s">
        <v>292</v>
      </c>
      <c r="G660" s="366" t="s">
        <v>336</v>
      </c>
      <c r="H660" s="98" t="s">
        <v>300</v>
      </c>
      <c r="I660" s="98" t="s">
        <v>287</v>
      </c>
      <c r="J660" s="98" t="s">
        <v>255</v>
      </c>
      <c r="K660" s="358">
        <v>53.95</v>
      </c>
      <c r="L660" s="370">
        <f t="shared" si="30"/>
        <v>200</v>
      </c>
      <c r="M660" s="435">
        <v>200</v>
      </c>
      <c r="N660" s="435"/>
      <c r="O660" s="371" t="e">
        <f t="shared" si="31"/>
        <v>#DIV/0!</v>
      </c>
      <c r="P660" s="371">
        <f>IF(N660&gt;0,N660*K660/#REF!,0)</f>
        <v>0</v>
      </c>
      <c r="Q660" s="372" t="e">
        <f>IF(M660="nio",0,IF(M660&gt;0,VLOOKUP(I660,'3-Productie normen'!A:K,VLOOKUP(M660,'3-Productie normen'!$B$28:$C$36,2,FALSE),FALSE)))/VLOOKUP(B660,'2-Kosten per locatie'!$A$11:$C$41,3,FALSE)</f>
        <v>#DIV/0!</v>
      </c>
      <c r="R660" s="93" t="str">
        <f>VLOOKUP(I660,'3-Productie normen'!A:O,14,FALSE)</f>
        <v>L</v>
      </c>
      <c r="S660" s="93"/>
      <c r="U660" s="375">
        <f t="shared" si="32"/>
        <v>10790</v>
      </c>
    </row>
    <row r="661" spans="1:21" ht="14.1" customHeight="1">
      <c r="A661" s="81">
        <v>661</v>
      </c>
      <c r="B661" s="52" t="s">
        <v>205</v>
      </c>
      <c r="C661" s="52" t="s">
        <v>733</v>
      </c>
      <c r="D661" s="52"/>
      <c r="E661" s="91"/>
      <c r="F661" s="91" t="s">
        <v>292</v>
      </c>
      <c r="G661" s="366" t="s">
        <v>338</v>
      </c>
      <c r="H661" s="98" t="s">
        <v>739</v>
      </c>
      <c r="I661" s="52" t="s">
        <v>247</v>
      </c>
      <c r="J661" s="98" t="s">
        <v>252</v>
      </c>
      <c r="K661" s="358">
        <v>14.05</v>
      </c>
      <c r="L661" s="370">
        <f t="shared" si="30"/>
        <v>0</v>
      </c>
      <c r="M661" s="435" t="s">
        <v>258</v>
      </c>
      <c r="N661" s="435"/>
      <c r="O661" s="371">
        <f t="shared" si="31"/>
        <v>0</v>
      </c>
      <c r="P661" s="371">
        <f>IF(N661&gt;0,N661*K661/#REF!,0)</f>
        <v>0</v>
      </c>
      <c r="Q661" s="372" t="e">
        <f>IF(M661="nio",0,IF(M661&gt;0,VLOOKUP(I661,'3-Productie normen'!A:K,VLOOKUP(M661,'3-Productie normen'!$B$28:$C$36,2,FALSE),FALSE)))/VLOOKUP(B661,'2-Kosten per locatie'!$A$11:$C$41,3,FALSE)</f>
        <v>#DIV/0!</v>
      </c>
      <c r="R661" s="93" t="str">
        <f>VLOOKUP(I661,'3-Productie normen'!A:O,14,FALSE)</f>
        <v>nvt</v>
      </c>
      <c r="S661" s="93"/>
      <c r="U661" s="375">
        <f t="shared" si="32"/>
        <v>0</v>
      </c>
    </row>
    <row r="662" spans="1:21" ht="14.1" customHeight="1">
      <c r="A662" s="81">
        <v>662</v>
      </c>
      <c r="B662" s="52" t="s">
        <v>205</v>
      </c>
      <c r="C662" s="52" t="s">
        <v>733</v>
      </c>
      <c r="D662" s="98" t="s">
        <v>735</v>
      </c>
      <c r="E662" s="91">
        <v>12</v>
      </c>
      <c r="F662" s="91" t="s">
        <v>292</v>
      </c>
      <c r="G662" s="366" t="s">
        <v>340</v>
      </c>
      <c r="H662" s="98" t="s">
        <v>735</v>
      </c>
      <c r="I662" s="52" t="s">
        <v>1731</v>
      </c>
      <c r="J662" s="98" t="s">
        <v>255</v>
      </c>
      <c r="K662" s="358">
        <v>101.6</v>
      </c>
      <c r="L662" s="370">
        <f t="shared" si="30"/>
        <v>200</v>
      </c>
      <c r="M662" s="435">
        <v>200</v>
      </c>
      <c r="N662" s="435"/>
      <c r="O662" s="371" t="e">
        <f t="shared" si="31"/>
        <v>#DIV/0!</v>
      </c>
      <c r="P662" s="371">
        <f>IF(N662&gt;0,N662*K662/#REF!,0)</f>
        <v>0</v>
      </c>
      <c r="Q662" s="372" t="e">
        <f>IF(M662="nio",0,IF(M662&gt;0,VLOOKUP(I662,'3-Productie normen'!A:K,VLOOKUP(M662,'3-Productie normen'!$B$28:$C$36,2,FALSE),FALSE)))/VLOOKUP(B662,'2-Kosten per locatie'!$A$11:$C$41,3,FALSE)</f>
        <v>#DIV/0!</v>
      </c>
      <c r="R662" s="93" t="str">
        <f>VLOOKUP(I662,'3-Productie normen'!A:O,14,FALSE)</f>
        <v>V</v>
      </c>
      <c r="S662" s="93"/>
      <c r="U662" s="375">
        <f t="shared" si="32"/>
        <v>20320</v>
      </c>
    </row>
    <row r="663" spans="1:21" ht="14.1" customHeight="1">
      <c r="A663" s="81">
        <v>663</v>
      </c>
      <c r="B663" s="52" t="s">
        <v>205</v>
      </c>
      <c r="C663" s="52" t="s">
        <v>733</v>
      </c>
      <c r="D663" s="52"/>
      <c r="E663" s="91"/>
      <c r="F663" s="91" t="s">
        <v>292</v>
      </c>
      <c r="G663" s="366" t="s">
        <v>341</v>
      </c>
      <c r="H663" s="98" t="s">
        <v>740</v>
      </c>
      <c r="I663" s="52" t="s">
        <v>247</v>
      </c>
      <c r="J663" s="98" t="s">
        <v>255</v>
      </c>
      <c r="K663" s="358">
        <v>1.55</v>
      </c>
      <c r="L663" s="370">
        <f t="shared" si="30"/>
        <v>0</v>
      </c>
      <c r="M663" s="435" t="s">
        <v>258</v>
      </c>
      <c r="N663" s="435"/>
      <c r="O663" s="371">
        <f t="shared" si="31"/>
        <v>0</v>
      </c>
      <c r="P663" s="371">
        <f>IF(N663&gt;0,N663*K663/#REF!,0)</f>
        <v>0</v>
      </c>
      <c r="Q663" s="372" t="e">
        <f>IF(M663="nio",0,IF(M663&gt;0,VLOOKUP(I663,'3-Productie normen'!A:K,VLOOKUP(M663,'3-Productie normen'!$B$28:$C$36,2,FALSE),FALSE)))/VLOOKUP(B663,'2-Kosten per locatie'!$A$11:$C$41,3,FALSE)</f>
        <v>#DIV/0!</v>
      </c>
      <c r="R663" s="93" t="str">
        <f>VLOOKUP(I663,'3-Productie normen'!A:O,14,FALSE)</f>
        <v>nvt</v>
      </c>
      <c r="S663" s="93"/>
      <c r="U663" s="375">
        <f t="shared" si="32"/>
        <v>0</v>
      </c>
    </row>
    <row r="664" spans="1:21" ht="14.1" customHeight="1">
      <c r="A664" s="81">
        <v>664</v>
      </c>
      <c r="B664" s="52" t="s">
        <v>205</v>
      </c>
      <c r="C664" s="52" t="s">
        <v>733</v>
      </c>
      <c r="D664" s="52"/>
      <c r="E664" s="91"/>
      <c r="F664" s="91" t="s">
        <v>292</v>
      </c>
      <c r="G664" s="366" t="s">
        <v>342</v>
      </c>
      <c r="H664" s="98" t="s">
        <v>552</v>
      </c>
      <c r="I664" s="98" t="s">
        <v>244</v>
      </c>
      <c r="J664" s="98" t="s">
        <v>741</v>
      </c>
      <c r="K664" s="358">
        <v>8</v>
      </c>
      <c r="L664" s="370">
        <f t="shared" si="30"/>
        <v>200</v>
      </c>
      <c r="M664" s="435">
        <v>200</v>
      </c>
      <c r="N664" s="435">
        <v>0</v>
      </c>
      <c r="O664" s="371" t="e">
        <f t="shared" si="31"/>
        <v>#DIV/0!</v>
      </c>
      <c r="P664" s="371">
        <f>IF(N664&gt;0,N664*K664/#REF!,0)</f>
        <v>0</v>
      </c>
      <c r="Q664" s="372" t="e">
        <f>IF(M664="nio",0,IF(M664&gt;0,VLOOKUP(I664,'3-Productie normen'!A:K,VLOOKUP(M664,'3-Productie normen'!$B$28:$C$36,2,FALSE),FALSE)))/VLOOKUP(B664,'2-Kosten per locatie'!$A$11:$C$41,3,FALSE)</f>
        <v>#DIV/0!</v>
      </c>
      <c r="R664" s="93" t="str">
        <f>VLOOKUP(I664,'3-Productie normen'!A:O,14,FALSE)</f>
        <v>S</v>
      </c>
      <c r="S664" s="93"/>
      <c r="U664" s="375">
        <f t="shared" si="32"/>
        <v>1600</v>
      </c>
    </row>
    <row r="665" spans="1:21" ht="14.1" customHeight="1">
      <c r="A665" s="81">
        <v>665</v>
      </c>
      <c r="B665" s="52" t="s">
        <v>205</v>
      </c>
      <c r="C665" s="52" t="s">
        <v>733</v>
      </c>
      <c r="D665" s="52"/>
      <c r="E665" s="91"/>
      <c r="F665" s="91" t="s">
        <v>292</v>
      </c>
      <c r="G665" s="366" t="s">
        <v>343</v>
      </c>
      <c r="H665" s="98" t="s">
        <v>489</v>
      </c>
      <c r="I665" s="98" t="s">
        <v>237</v>
      </c>
      <c r="J665" s="98" t="s">
        <v>255</v>
      </c>
      <c r="K665" s="358">
        <v>9.25</v>
      </c>
      <c r="L665" s="370">
        <f t="shared" si="30"/>
        <v>80</v>
      </c>
      <c r="M665" s="435">
        <v>80</v>
      </c>
      <c r="N665" s="435"/>
      <c r="O665" s="371" t="e">
        <f t="shared" si="31"/>
        <v>#DIV/0!</v>
      </c>
      <c r="P665" s="371">
        <f>IF(N665&gt;0,N665*K665/#REF!,0)</f>
        <v>0</v>
      </c>
      <c r="Q665" s="372" t="e">
        <f>IF(M665="nio",0,IF(M665&gt;0,VLOOKUP(I665,'3-Productie normen'!A:K,VLOOKUP(M665,'3-Productie normen'!$B$28:$C$36,2,FALSE),FALSE)))/VLOOKUP(B665,'2-Kosten per locatie'!$A$11:$C$41,3,FALSE)</f>
        <v>#DIV/0!</v>
      </c>
      <c r="R665" s="93" t="str">
        <f>VLOOKUP(I665,'3-Productie normen'!A:O,14,FALSE)</f>
        <v>B</v>
      </c>
      <c r="S665" s="93"/>
      <c r="U665" s="375">
        <f t="shared" si="32"/>
        <v>740</v>
      </c>
    </row>
    <row r="666" spans="1:21" ht="14.1" customHeight="1">
      <c r="A666" s="81">
        <v>666</v>
      </c>
      <c r="B666" s="52" t="s">
        <v>205</v>
      </c>
      <c r="C666" s="52" t="s">
        <v>733</v>
      </c>
      <c r="D666" s="52"/>
      <c r="E666" s="91"/>
      <c r="F666" s="91" t="s">
        <v>292</v>
      </c>
      <c r="G666" s="366" t="s">
        <v>344</v>
      </c>
      <c r="H666" s="98" t="s">
        <v>270</v>
      </c>
      <c r="I666" s="52" t="s">
        <v>247</v>
      </c>
      <c r="J666" s="98" t="s">
        <v>255</v>
      </c>
      <c r="K666" s="358">
        <v>1.65</v>
      </c>
      <c r="L666" s="370">
        <f t="shared" si="30"/>
        <v>0</v>
      </c>
      <c r="M666" s="435" t="s">
        <v>258</v>
      </c>
      <c r="N666" s="435"/>
      <c r="O666" s="371">
        <f t="shared" si="31"/>
        <v>0</v>
      </c>
      <c r="P666" s="371">
        <f>IF(N666&gt;0,N666*K666/#REF!,0)</f>
        <v>0</v>
      </c>
      <c r="Q666" s="372" t="e">
        <f>IF(M666="nio",0,IF(M666&gt;0,VLOOKUP(I666,'3-Productie normen'!A:K,VLOOKUP(M666,'3-Productie normen'!$B$28:$C$36,2,FALSE),FALSE)))/VLOOKUP(B666,'2-Kosten per locatie'!$A$11:$C$41,3,FALSE)</f>
        <v>#DIV/0!</v>
      </c>
      <c r="R666" s="93" t="str">
        <f>VLOOKUP(I666,'3-Productie normen'!A:O,14,FALSE)</f>
        <v>nvt</v>
      </c>
      <c r="S666" s="93"/>
      <c r="U666" s="375">
        <f t="shared" si="32"/>
        <v>0</v>
      </c>
    </row>
    <row r="667" spans="1:21" ht="14.1" customHeight="1">
      <c r="A667" s="81">
        <v>667</v>
      </c>
      <c r="B667" s="52" t="s">
        <v>205</v>
      </c>
      <c r="C667" s="52" t="s">
        <v>733</v>
      </c>
      <c r="D667" s="52"/>
      <c r="E667" s="91"/>
      <c r="F667" s="91" t="s">
        <v>292</v>
      </c>
      <c r="G667" s="366" t="s">
        <v>345</v>
      </c>
      <c r="H667" s="98" t="s">
        <v>552</v>
      </c>
      <c r="I667" s="98" t="s">
        <v>244</v>
      </c>
      <c r="J667" s="98" t="s">
        <v>741</v>
      </c>
      <c r="K667" s="358">
        <v>8</v>
      </c>
      <c r="L667" s="370">
        <f t="shared" si="30"/>
        <v>200</v>
      </c>
      <c r="M667" s="435">
        <v>200</v>
      </c>
      <c r="N667" s="435">
        <v>0</v>
      </c>
      <c r="O667" s="371" t="e">
        <f t="shared" si="31"/>
        <v>#DIV/0!</v>
      </c>
      <c r="P667" s="371">
        <f>IF(N667&gt;0,N667*K667/#REF!,0)</f>
        <v>0</v>
      </c>
      <c r="Q667" s="372" t="e">
        <f>IF(M667="nio",0,IF(M667&gt;0,VLOOKUP(I667,'3-Productie normen'!A:K,VLOOKUP(M667,'3-Productie normen'!$B$28:$C$36,2,FALSE),FALSE)))/VLOOKUP(B667,'2-Kosten per locatie'!$A$11:$C$41,3,FALSE)</f>
        <v>#DIV/0!</v>
      </c>
      <c r="R667" s="93" t="str">
        <f>VLOOKUP(I667,'3-Productie normen'!A:O,14,FALSE)</f>
        <v>S</v>
      </c>
      <c r="S667" s="93"/>
      <c r="U667" s="375">
        <f t="shared" si="32"/>
        <v>1600</v>
      </c>
    </row>
    <row r="668" spans="1:21" ht="14.1" customHeight="1">
      <c r="A668" s="81">
        <v>668</v>
      </c>
      <c r="B668" s="52" t="s">
        <v>205</v>
      </c>
      <c r="C668" s="52" t="s">
        <v>733</v>
      </c>
      <c r="D668" s="52"/>
      <c r="E668" s="91"/>
      <c r="F668" s="91" t="s">
        <v>292</v>
      </c>
      <c r="G668" s="366" t="s">
        <v>346</v>
      </c>
      <c r="H668" s="98" t="s">
        <v>404</v>
      </c>
      <c r="I668" s="52" t="s">
        <v>247</v>
      </c>
      <c r="J668" s="98" t="s">
        <v>741</v>
      </c>
      <c r="K668" s="358">
        <v>1.6</v>
      </c>
      <c r="L668" s="370">
        <f t="shared" si="30"/>
        <v>0</v>
      </c>
      <c r="M668" s="435" t="s">
        <v>258</v>
      </c>
      <c r="N668" s="435"/>
      <c r="O668" s="371">
        <f t="shared" si="31"/>
        <v>0</v>
      </c>
      <c r="P668" s="371">
        <f>IF(N668&gt;0,N668*K668/#REF!,0)</f>
        <v>0</v>
      </c>
      <c r="Q668" s="372" t="e">
        <f>IF(M668="nio",0,IF(M668&gt;0,VLOOKUP(I668,'3-Productie normen'!A:K,VLOOKUP(M668,'3-Productie normen'!$B$28:$C$36,2,FALSE),FALSE)))/VLOOKUP(B668,'2-Kosten per locatie'!$A$11:$C$41,3,FALSE)</f>
        <v>#DIV/0!</v>
      </c>
      <c r="R668" s="93" t="str">
        <f>VLOOKUP(I668,'3-Productie normen'!A:O,14,FALSE)</f>
        <v>nvt</v>
      </c>
      <c r="S668" s="93"/>
      <c r="U668" s="375">
        <f t="shared" si="32"/>
        <v>0</v>
      </c>
    </row>
    <row r="669" spans="1:21" ht="14.1" customHeight="1">
      <c r="A669" s="81">
        <v>669</v>
      </c>
      <c r="B669" s="52" t="s">
        <v>205</v>
      </c>
      <c r="C669" s="52" t="s">
        <v>733</v>
      </c>
      <c r="D669" s="52"/>
      <c r="E669" s="91"/>
      <c r="F669" s="91" t="s">
        <v>292</v>
      </c>
      <c r="G669" s="366" t="s">
        <v>348</v>
      </c>
      <c r="H669" s="98" t="s">
        <v>270</v>
      </c>
      <c r="I669" s="52" t="s">
        <v>247</v>
      </c>
      <c r="J669" s="98" t="s">
        <v>255</v>
      </c>
      <c r="K669" s="358">
        <v>1.05</v>
      </c>
      <c r="L669" s="370">
        <f t="shared" si="30"/>
        <v>0</v>
      </c>
      <c r="M669" s="435" t="s">
        <v>258</v>
      </c>
      <c r="N669" s="435"/>
      <c r="O669" s="371">
        <f t="shared" si="31"/>
        <v>0</v>
      </c>
      <c r="P669" s="371">
        <f>IF(N669&gt;0,N669*K669/#REF!,0)</f>
        <v>0</v>
      </c>
      <c r="Q669" s="372" t="e">
        <f>IF(M669="nio",0,IF(M669&gt;0,VLOOKUP(I669,'3-Productie normen'!A:K,VLOOKUP(M669,'3-Productie normen'!$B$28:$C$36,2,FALSE),FALSE)))/VLOOKUP(B669,'2-Kosten per locatie'!$A$11:$C$41,3,FALSE)</f>
        <v>#DIV/0!</v>
      </c>
      <c r="R669" s="93" t="str">
        <f>VLOOKUP(I669,'3-Productie normen'!A:O,14,FALSE)</f>
        <v>nvt</v>
      </c>
      <c r="S669" s="93"/>
      <c r="U669" s="375">
        <f t="shared" si="32"/>
        <v>0</v>
      </c>
    </row>
    <row r="670" spans="1:21" ht="14.1" customHeight="1">
      <c r="A670" s="81">
        <v>670</v>
      </c>
      <c r="B670" s="52" t="s">
        <v>205</v>
      </c>
      <c r="C670" s="52" t="s">
        <v>733</v>
      </c>
      <c r="D670" s="52"/>
      <c r="E670" s="91"/>
      <c r="F670" s="91" t="s">
        <v>292</v>
      </c>
      <c r="G670" s="366" t="s">
        <v>349</v>
      </c>
      <c r="H670" s="98" t="s">
        <v>489</v>
      </c>
      <c r="I670" s="98" t="s">
        <v>237</v>
      </c>
      <c r="J670" s="98" t="s">
        <v>255</v>
      </c>
      <c r="K670" s="358">
        <v>31.9</v>
      </c>
      <c r="L670" s="370">
        <f t="shared" si="30"/>
        <v>80</v>
      </c>
      <c r="M670" s="435">
        <v>80</v>
      </c>
      <c r="N670" s="435"/>
      <c r="O670" s="371" t="e">
        <f t="shared" si="31"/>
        <v>#DIV/0!</v>
      </c>
      <c r="P670" s="371">
        <f>IF(N670&gt;0,N670*K670/#REF!,0)</f>
        <v>0</v>
      </c>
      <c r="Q670" s="372" t="e">
        <f>IF(M670="nio",0,IF(M670&gt;0,VLOOKUP(I670,'3-Productie normen'!A:K,VLOOKUP(M670,'3-Productie normen'!$B$28:$C$36,2,FALSE),FALSE)))/VLOOKUP(B670,'2-Kosten per locatie'!$A$11:$C$41,3,FALSE)</f>
        <v>#DIV/0!</v>
      </c>
      <c r="R670" s="93" t="str">
        <f>VLOOKUP(I670,'3-Productie normen'!A:O,14,FALSE)</f>
        <v>B</v>
      </c>
      <c r="S670" s="93"/>
      <c r="U670" s="375">
        <f t="shared" si="32"/>
        <v>2552</v>
      </c>
    </row>
    <row r="671" spans="1:21" ht="14.1" customHeight="1">
      <c r="A671" s="81">
        <v>671</v>
      </c>
      <c r="B671" s="52" t="s">
        <v>205</v>
      </c>
      <c r="C671" s="52" t="s">
        <v>733</v>
      </c>
      <c r="D671" s="52"/>
      <c r="E671" s="91"/>
      <c r="F671" s="91" t="s">
        <v>292</v>
      </c>
      <c r="G671" s="366" t="s">
        <v>351</v>
      </c>
      <c r="H671" s="98" t="s">
        <v>412</v>
      </c>
      <c r="I671" s="98" t="s">
        <v>246</v>
      </c>
      <c r="J671" s="98" t="s">
        <v>255</v>
      </c>
      <c r="K671" s="358">
        <v>44.8</v>
      </c>
      <c r="L671" s="370">
        <f t="shared" si="30"/>
        <v>200</v>
      </c>
      <c r="M671" s="435">
        <v>200</v>
      </c>
      <c r="N671" s="435"/>
      <c r="O671" s="371" t="e">
        <f t="shared" si="31"/>
        <v>#DIV/0!</v>
      </c>
      <c r="P671" s="371">
        <f>IF(N671&gt;0,N671*K671/#REF!,0)</f>
        <v>0</v>
      </c>
      <c r="Q671" s="372" t="e">
        <f>IF(M671="nio",0,IF(M671&gt;0,VLOOKUP(I671,'3-Productie normen'!A:K,VLOOKUP(M671,'3-Productie normen'!$B$28:$C$36,2,FALSE),FALSE)))/VLOOKUP(B671,'2-Kosten per locatie'!$A$11:$C$41,3,FALSE)</f>
        <v>#DIV/0!</v>
      </c>
      <c r="R671" s="93" t="str">
        <f>VLOOKUP(I671,'3-Productie normen'!A:O,14,FALSE)</f>
        <v>V</v>
      </c>
      <c r="S671" s="93"/>
      <c r="U671" s="375">
        <f t="shared" si="32"/>
        <v>8960</v>
      </c>
    </row>
    <row r="672" spans="1:21" ht="14.1" customHeight="1">
      <c r="A672" s="81">
        <v>672</v>
      </c>
      <c r="B672" s="52" t="s">
        <v>205</v>
      </c>
      <c r="C672" s="52" t="s">
        <v>733</v>
      </c>
      <c r="D672" s="52"/>
      <c r="E672" s="91"/>
      <c r="F672" s="91" t="s">
        <v>295</v>
      </c>
      <c r="G672" s="366" t="s">
        <v>359</v>
      </c>
      <c r="H672" s="98" t="s">
        <v>279</v>
      </c>
      <c r="I672" s="52" t="s">
        <v>247</v>
      </c>
      <c r="J672" s="98" t="s">
        <v>282</v>
      </c>
      <c r="K672" s="358">
        <v>4.5999999999999996</v>
      </c>
      <c r="L672" s="370">
        <f t="shared" si="30"/>
        <v>0</v>
      </c>
      <c r="M672" s="435" t="s">
        <v>258</v>
      </c>
      <c r="N672" s="435"/>
      <c r="O672" s="371">
        <f t="shared" si="31"/>
        <v>0</v>
      </c>
      <c r="P672" s="371">
        <f>IF(N672&gt;0,N672*K672/#REF!,0)</f>
        <v>0</v>
      </c>
      <c r="Q672" s="372" t="e">
        <f>IF(M672="nio",0,IF(M672&gt;0,VLOOKUP(I672,'3-Productie normen'!A:K,VLOOKUP(M672,'3-Productie normen'!$B$28:$C$36,2,FALSE),FALSE)))/VLOOKUP(B672,'2-Kosten per locatie'!$A$11:$C$41,3,FALSE)</f>
        <v>#DIV/0!</v>
      </c>
      <c r="R672" s="93" t="str">
        <f>VLOOKUP(I672,'3-Productie normen'!A:O,14,FALSE)</f>
        <v>nvt</v>
      </c>
      <c r="S672" s="93"/>
      <c r="U672" s="375">
        <f t="shared" si="32"/>
        <v>0</v>
      </c>
    </row>
    <row r="673" spans="1:21" ht="14.1" customHeight="1">
      <c r="A673" s="81">
        <v>673</v>
      </c>
      <c r="B673" s="52" t="s">
        <v>205</v>
      </c>
      <c r="C673" s="52" t="s">
        <v>733</v>
      </c>
      <c r="D673" s="52"/>
      <c r="E673" s="91"/>
      <c r="F673" s="91" t="s">
        <v>295</v>
      </c>
      <c r="G673" s="366" t="s">
        <v>361</v>
      </c>
      <c r="H673" s="98" t="s">
        <v>270</v>
      </c>
      <c r="I673" s="52" t="s">
        <v>247</v>
      </c>
      <c r="J673" s="98" t="s">
        <v>255</v>
      </c>
      <c r="K673" s="358">
        <v>7.95</v>
      </c>
      <c r="L673" s="370">
        <f t="shared" si="30"/>
        <v>0</v>
      </c>
      <c r="M673" s="435" t="s">
        <v>258</v>
      </c>
      <c r="N673" s="435"/>
      <c r="O673" s="371">
        <f t="shared" si="31"/>
        <v>0</v>
      </c>
      <c r="P673" s="371">
        <f>IF(N673&gt;0,N673*K673/#REF!,0)</f>
        <v>0</v>
      </c>
      <c r="Q673" s="372" t="e">
        <f>IF(M673="nio",0,IF(M673&gt;0,VLOOKUP(I673,'3-Productie normen'!A:K,VLOOKUP(M673,'3-Productie normen'!$B$28:$C$36,2,FALSE),FALSE)))/VLOOKUP(B673,'2-Kosten per locatie'!$A$11:$C$41,3,FALSE)</f>
        <v>#DIV/0!</v>
      </c>
      <c r="R673" s="93" t="str">
        <f>VLOOKUP(I673,'3-Productie normen'!A:O,14,FALSE)</f>
        <v>nvt</v>
      </c>
      <c r="S673" s="93"/>
      <c r="U673" s="375">
        <f t="shared" si="32"/>
        <v>0</v>
      </c>
    </row>
    <row r="674" spans="1:21" ht="14.1" customHeight="1">
      <c r="A674" s="81">
        <v>674</v>
      </c>
      <c r="B674" s="52" t="s">
        <v>205</v>
      </c>
      <c r="C674" s="52" t="s">
        <v>733</v>
      </c>
      <c r="D674" s="52"/>
      <c r="E674" s="91"/>
      <c r="F674" s="91" t="s">
        <v>295</v>
      </c>
      <c r="G674" s="366" t="s">
        <v>363</v>
      </c>
      <c r="H674" s="98" t="s">
        <v>738</v>
      </c>
      <c r="I674" s="98" t="s">
        <v>246</v>
      </c>
      <c r="J674" s="98" t="s">
        <v>255</v>
      </c>
      <c r="K674" s="358">
        <v>7.45</v>
      </c>
      <c r="L674" s="370">
        <f t="shared" si="30"/>
        <v>200</v>
      </c>
      <c r="M674" s="435">
        <v>200</v>
      </c>
      <c r="N674" s="435"/>
      <c r="O674" s="371" t="e">
        <f t="shared" si="31"/>
        <v>#DIV/0!</v>
      </c>
      <c r="P674" s="371">
        <f>IF(N674&gt;0,N674*K674/#REF!,0)</f>
        <v>0</v>
      </c>
      <c r="Q674" s="372" t="e">
        <f>IF(M674="nio",0,IF(M674&gt;0,VLOOKUP(I674,'3-Productie normen'!A:K,VLOOKUP(M674,'3-Productie normen'!$B$28:$C$36,2,FALSE),FALSE)))/VLOOKUP(B674,'2-Kosten per locatie'!$A$11:$C$41,3,FALSE)</f>
        <v>#DIV/0!</v>
      </c>
      <c r="R674" s="93" t="str">
        <f>VLOOKUP(I674,'3-Productie normen'!A:O,14,FALSE)</f>
        <v>V</v>
      </c>
      <c r="S674" s="93"/>
      <c r="U674" s="375">
        <f t="shared" si="32"/>
        <v>1490</v>
      </c>
    </row>
    <row r="675" spans="1:21" ht="14.1" customHeight="1">
      <c r="A675" s="81">
        <v>675</v>
      </c>
      <c r="B675" s="52" t="s">
        <v>205</v>
      </c>
      <c r="C675" s="52" t="s">
        <v>733</v>
      </c>
      <c r="D675" s="52"/>
      <c r="E675" s="91"/>
      <c r="F675" s="91" t="s">
        <v>295</v>
      </c>
      <c r="G675" s="366" t="s">
        <v>364</v>
      </c>
      <c r="H675" s="98" t="s">
        <v>339</v>
      </c>
      <c r="I675" s="98" t="s">
        <v>293</v>
      </c>
      <c r="J675" s="98" t="s">
        <v>255</v>
      </c>
      <c r="K675" s="358">
        <v>51</v>
      </c>
      <c r="L675" s="370">
        <f t="shared" si="30"/>
        <v>200</v>
      </c>
      <c r="M675" s="435">
        <v>200</v>
      </c>
      <c r="N675" s="435"/>
      <c r="O675" s="371" t="e">
        <f t="shared" si="31"/>
        <v>#DIV/0!</v>
      </c>
      <c r="P675" s="371">
        <f>IF(N675&gt;0,N675*K675/#REF!,0)</f>
        <v>0</v>
      </c>
      <c r="Q675" s="372" t="e">
        <f>IF(M675="nio",0,IF(M675&gt;0,VLOOKUP(I675,'3-Productie normen'!A:K,VLOOKUP(M675,'3-Productie normen'!$B$28:$C$36,2,FALSE),FALSE)))/VLOOKUP(B675,'2-Kosten per locatie'!$A$11:$C$41,3,FALSE)</f>
        <v>#DIV/0!</v>
      </c>
      <c r="R675" s="93" t="str">
        <f>VLOOKUP(I675,'3-Productie normen'!A:O,14,FALSE)</f>
        <v>L</v>
      </c>
      <c r="S675" s="93"/>
      <c r="U675" s="375">
        <f t="shared" si="32"/>
        <v>10200</v>
      </c>
    </row>
    <row r="676" spans="1:21" ht="14.1" customHeight="1">
      <c r="A676" s="81">
        <v>676</v>
      </c>
      <c r="B676" s="52" t="s">
        <v>205</v>
      </c>
      <c r="C676" s="52" t="s">
        <v>733</v>
      </c>
      <c r="D676" s="52"/>
      <c r="E676" s="91"/>
      <c r="F676" s="91" t="s">
        <v>295</v>
      </c>
      <c r="G676" s="366" t="s">
        <v>365</v>
      </c>
      <c r="H676" s="98" t="s">
        <v>339</v>
      </c>
      <c r="I676" s="98" t="s">
        <v>293</v>
      </c>
      <c r="J676" s="98" t="s">
        <v>255</v>
      </c>
      <c r="K676" s="358">
        <v>51.35</v>
      </c>
      <c r="L676" s="370">
        <f t="shared" si="30"/>
        <v>200</v>
      </c>
      <c r="M676" s="435">
        <v>200</v>
      </c>
      <c r="N676" s="435"/>
      <c r="O676" s="371" t="e">
        <f t="shared" si="31"/>
        <v>#DIV/0!</v>
      </c>
      <c r="P676" s="371">
        <f>IF(N676&gt;0,N676*K676/#REF!,0)</f>
        <v>0</v>
      </c>
      <c r="Q676" s="372" t="e">
        <f>IF(M676="nio",0,IF(M676&gt;0,VLOOKUP(I676,'3-Productie normen'!A:K,VLOOKUP(M676,'3-Productie normen'!$B$28:$C$36,2,FALSE),FALSE)))/VLOOKUP(B676,'2-Kosten per locatie'!$A$11:$C$41,3,FALSE)</f>
        <v>#DIV/0!</v>
      </c>
      <c r="R676" s="93" t="str">
        <f>VLOOKUP(I676,'3-Productie normen'!A:O,14,FALSE)</f>
        <v>L</v>
      </c>
      <c r="S676" s="93"/>
      <c r="U676" s="375">
        <f t="shared" si="32"/>
        <v>10270</v>
      </c>
    </row>
    <row r="677" spans="1:21" ht="14.1" customHeight="1">
      <c r="A677" s="81">
        <v>677</v>
      </c>
      <c r="B677" s="52" t="s">
        <v>205</v>
      </c>
      <c r="C677" s="52" t="s">
        <v>733</v>
      </c>
      <c r="D677" s="52"/>
      <c r="E677" s="91"/>
      <c r="F677" s="91" t="s">
        <v>295</v>
      </c>
      <c r="G677" s="366" t="s">
        <v>367</v>
      </c>
      <c r="H677" s="98" t="s">
        <v>339</v>
      </c>
      <c r="I677" s="98" t="s">
        <v>293</v>
      </c>
      <c r="J677" s="98" t="s">
        <v>255</v>
      </c>
      <c r="K677" s="358">
        <v>51.3</v>
      </c>
      <c r="L677" s="370">
        <f t="shared" si="30"/>
        <v>200</v>
      </c>
      <c r="M677" s="435">
        <v>200</v>
      </c>
      <c r="N677" s="435"/>
      <c r="O677" s="371" t="e">
        <f t="shared" si="31"/>
        <v>#DIV/0!</v>
      </c>
      <c r="P677" s="371">
        <f>IF(N677&gt;0,N677*K677/#REF!,0)</f>
        <v>0</v>
      </c>
      <c r="Q677" s="372" t="e">
        <f>IF(M677="nio",0,IF(M677&gt;0,VLOOKUP(I677,'3-Productie normen'!A:K,VLOOKUP(M677,'3-Productie normen'!$B$28:$C$36,2,FALSE),FALSE)))/VLOOKUP(B677,'2-Kosten per locatie'!$A$11:$C$41,3,FALSE)</f>
        <v>#DIV/0!</v>
      </c>
      <c r="R677" s="93" t="str">
        <f>VLOOKUP(I677,'3-Productie normen'!A:O,14,FALSE)</f>
        <v>L</v>
      </c>
      <c r="S677" s="93"/>
      <c r="U677" s="375">
        <f t="shared" si="32"/>
        <v>10260</v>
      </c>
    </row>
    <row r="678" spans="1:21" ht="14.1" customHeight="1">
      <c r="A678" s="81">
        <v>678</v>
      </c>
      <c r="B678" s="52" t="s">
        <v>205</v>
      </c>
      <c r="C678" s="52" t="s">
        <v>733</v>
      </c>
      <c r="D678" s="98" t="s">
        <v>735</v>
      </c>
      <c r="E678" s="91">
        <v>12</v>
      </c>
      <c r="F678" s="91" t="s">
        <v>295</v>
      </c>
      <c r="G678" s="366" t="s">
        <v>369</v>
      </c>
      <c r="H678" s="98" t="s">
        <v>735</v>
      </c>
      <c r="I678" s="52" t="s">
        <v>1731</v>
      </c>
      <c r="J678" s="98" t="s">
        <v>420</v>
      </c>
      <c r="K678" s="358">
        <v>132.55000000000001</v>
      </c>
      <c r="L678" s="370">
        <f t="shared" si="30"/>
        <v>200</v>
      </c>
      <c r="M678" s="435">
        <v>200</v>
      </c>
      <c r="N678" s="435"/>
      <c r="O678" s="371" t="e">
        <f t="shared" si="31"/>
        <v>#DIV/0!</v>
      </c>
      <c r="P678" s="371">
        <f>IF(N678&gt;0,N678*K678/#REF!,0)</f>
        <v>0</v>
      </c>
      <c r="Q678" s="372" t="e">
        <f>IF(M678="nio",0,IF(M678&gt;0,VLOOKUP(I678,'3-Productie normen'!A:K,VLOOKUP(M678,'3-Productie normen'!$B$28:$C$36,2,FALSE),FALSE)))/VLOOKUP(B678,'2-Kosten per locatie'!$A$11:$C$41,3,FALSE)</f>
        <v>#DIV/0!</v>
      </c>
      <c r="R678" s="93" t="str">
        <f>VLOOKUP(I678,'3-Productie normen'!A:O,14,FALSE)</f>
        <v>V</v>
      </c>
      <c r="S678" s="93"/>
      <c r="U678" s="375">
        <f t="shared" si="32"/>
        <v>26510.000000000004</v>
      </c>
    </row>
    <row r="679" spans="1:21" ht="14.1" customHeight="1">
      <c r="A679" s="81">
        <v>679</v>
      </c>
      <c r="B679" s="52" t="s">
        <v>205</v>
      </c>
      <c r="C679" s="52" t="s">
        <v>733</v>
      </c>
      <c r="D679" s="52"/>
      <c r="E679" s="91"/>
      <c r="F679" s="91" t="s">
        <v>295</v>
      </c>
      <c r="G679" s="366" t="s">
        <v>371</v>
      </c>
      <c r="H679" s="98" t="s">
        <v>605</v>
      </c>
      <c r="I679" s="52" t="s">
        <v>247</v>
      </c>
      <c r="J679" s="98" t="s">
        <v>420</v>
      </c>
      <c r="K679" s="358">
        <v>11.25</v>
      </c>
      <c r="L679" s="370">
        <f t="shared" si="30"/>
        <v>0</v>
      </c>
      <c r="M679" s="435" t="s">
        <v>258</v>
      </c>
      <c r="N679" s="435"/>
      <c r="O679" s="371">
        <f t="shared" si="31"/>
        <v>0</v>
      </c>
      <c r="P679" s="371">
        <f>IF(N679&gt;0,N679*K679/#REF!,0)</f>
        <v>0</v>
      </c>
      <c r="Q679" s="372" t="e">
        <f>IF(M679="nio",0,IF(M679&gt;0,VLOOKUP(I679,'3-Productie normen'!A:K,VLOOKUP(M679,'3-Productie normen'!$B$28:$C$36,2,FALSE),FALSE)))/VLOOKUP(B679,'2-Kosten per locatie'!$A$11:$C$41,3,FALSE)</f>
        <v>#DIV/0!</v>
      </c>
      <c r="R679" s="93" t="str">
        <f>VLOOKUP(I679,'3-Productie normen'!A:O,14,FALSE)</f>
        <v>nvt</v>
      </c>
      <c r="S679" s="93"/>
      <c r="U679" s="375">
        <f t="shared" si="32"/>
        <v>0</v>
      </c>
    </row>
    <row r="680" spans="1:21" ht="14.1" customHeight="1">
      <c r="A680" s="81">
        <v>680</v>
      </c>
      <c r="B680" s="52" t="s">
        <v>205</v>
      </c>
      <c r="C680" s="52" t="s">
        <v>733</v>
      </c>
      <c r="D680" s="52"/>
      <c r="E680" s="91"/>
      <c r="F680" s="91" t="s">
        <v>295</v>
      </c>
      <c r="G680" s="366" t="s">
        <v>373</v>
      </c>
      <c r="H680" s="98" t="s">
        <v>569</v>
      </c>
      <c r="I680" s="98" t="s">
        <v>244</v>
      </c>
      <c r="J680" s="98" t="s">
        <v>741</v>
      </c>
      <c r="K680" s="358">
        <v>8.4</v>
      </c>
      <c r="L680" s="370">
        <f t="shared" si="30"/>
        <v>200</v>
      </c>
      <c r="M680" s="435">
        <v>200</v>
      </c>
      <c r="N680" s="435">
        <v>0</v>
      </c>
      <c r="O680" s="371" t="e">
        <f t="shared" si="31"/>
        <v>#DIV/0!</v>
      </c>
      <c r="P680" s="371">
        <f>IF(N680&gt;0,N680*K680/#REF!,0)</f>
        <v>0</v>
      </c>
      <c r="Q680" s="372" t="e">
        <f>IF(M680="nio",0,IF(M680&gt;0,VLOOKUP(I680,'3-Productie normen'!A:K,VLOOKUP(M680,'3-Productie normen'!$B$28:$C$36,2,FALSE),FALSE)))/VLOOKUP(B680,'2-Kosten per locatie'!$A$11:$C$41,3,FALSE)</f>
        <v>#DIV/0!</v>
      </c>
      <c r="R680" s="93" t="str">
        <f>VLOOKUP(I680,'3-Productie normen'!A:O,14,FALSE)</f>
        <v>S</v>
      </c>
      <c r="S680" s="93"/>
      <c r="U680" s="375">
        <f t="shared" si="32"/>
        <v>1680</v>
      </c>
    </row>
    <row r="681" spans="1:21" ht="14.1" customHeight="1">
      <c r="A681" s="81">
        <v>681</v>
      </c>
      <c r="B681" s="52" t="s">
        <v>205</v>
      </c>
      <c r="C681" s="52" t="s">
        <v>733</v>
      </c>
      <c r="D681" s="52"/>
      <c r="E681" s="91"/>
      <c r="F681" s="91" t="s">
        <v>295</v>
      </c>
      <c r="G681" s="366" t="s">
        <v>375</v>
      </c>
      <c r="H681" s="98" t="s">
        <v>626</v>
      </c>
      <c r="I681" s="98" t="s">
        <v>244</v>
      </c>
      <c r="J681" s="98" t="s">
        <v>741</v>
      </c>
      <c r="K681" s="358">
        <v>6.7</v>
      </c>
      <c r="L681" s="370">
        <f t="shared" si="30"/>
        <v>200</v>
      </c>
      <c r="M681" s="435">
        <v>200</v>
      </c>
      <c r="N681" s="435">
        <v>0</v>
      </c>
      <c r="O681" s="371" t="e">
        <f t="shared" si="31"/>
        <v>#DIV/0!</v>
      </c>
      <c r="P681" s="371">
        <f>IF(N681&gt;0,N681*K681/#REF!,0)</f>
        <v>0</v>
      </c>
      <c r="Q681" s="372" t="e">
        <f>IF(M681="nio",0,IF(M681&gt;0,VLOOKUP(I681,'3-Productie normen'!A:K,VLOOKUP(M681,'3-Productie normen'!$B$28:$C$36,2,FALSE),FALSE)))/VLOOKUP(B681,'2-Kosten per locatie'!$A$11:$C$41,3,FALSE)</f>
        <v>#DIV/0!</v>
      </c>
      <c r="R681" s="93" t="str">
        <f>VLOOKUP(I681,'3-Productie normen'!A:O,14,FALSE)</f>
        <v>S</v>
      </c>
      <c r="S681" s="93"/>
      <c r="U681" s="375">
        <f t="shared" si="32"/>
        <v>1340</v>
      </c>
    </row>
    <row r="682" spans="1:21" ht="14.1" customHeight="1">
      <c r="A682" s="81">
        <v>682</v>
      </c>
      <c r="B682" s="52" t="s">
        <v>205</v>
      </c>
      <c r="C682" s="52" t="s">
        <v>733</v>
      </c>
      <c r="D682" s="52"/>
      <c r="E682" s="91"/>
      <c r="F682" s="91" t="s">
        <v>295</v>
      </c>
      <c r="G682" s="366" t="s">
        <v>377</v>
      </c>
      <c r="H682" s="98" t="s">
        <v>626</v>
      </c>
      <c r="I682" s="98" t="s">
        <v>244</v>
      </c>
      <c r="J682" s="98" t="s">
        <v>741</v>
      </c>
      <c r="K682" s="358">
        <v>6.8</v>
      </c>
      <c r="L682" s="370">
        <f t="shared" si="30"/>
        <v>200</v>
      </c>
      <c r="M682" s="435">
        <v>200</v>
      </c>
      <c r="N682" s="435">
        <v>0</v>
      </c>
      <c r="O682" s="371" t="e">
        <f t="shared" si="31"/>
        <v>#DIV/0!</v>
      </c>
      <c r="P682" s="371">
        <f>IF(N682&gt;0,N682*K682/#REF!,0)</f>
        <v>0</v>
      </c>
      <c r="Q682" s="372" t="e">
        <f>IF(M682="nio",0,IF(M682&gt;0,VLOOKUP(I682,'3-Productie normen'!A:K,VLOOKUP(M682,'3-Productie normen'!$B$28:$C$36,2,FALSE),FALSE)))/VLOOKUP(B682,'2-Kosten per locatie'!$A$11:$C$41,3,FALSE)</f>
        <v>#DIV/0!</v>
      </c>
      <c r="R682" s="93" t="str">
        <f>VLOOKUP(I682,'3-Productie normen'!A:O,14,FALSE)</f>
        <v>S</v>
      </c>
      <c r="S682" s="93"/>
      <c r="U682" s="375">
        <f t="shared" si="32"/>
        <v>1360</v>
      </c>
    </row>
    <row r="683" spans="1:21" ht="14.1" customHeight="1">
      <c r="A683" s="81">
        <v>683</v>
      </c>
      <c r="B683" s="52" t="s">
        <v>205</v>
      </c>
      <c r="C683" s="52" t="s">
        <v>733</v>
      </c>
      <c r="D683" s="52"/>
      <c r="E683" s="91"/>
      <c r="F683" s="91" t="s">
        <v>295</v>
      </c>
      <c r="G683" s="366" t="s">
        <v>378</v>
      </c>
      <c r="H683" s="98" t="s">
        <v>569</v>
      </c>
      <c r="I683" s="98" t="s">
        <v>244</v>
      </c>
      <c r="J683" s="98" t="s">
        <v>741</v>
      </c>
      <c r="K683" s="358">
        <v>8.4</v>
      </c>
      <c r="L683" s="370">
        <f t="shared" si="30"/>
        <v>200</v>
      </c>
      <c r="M683" s="435">
        <v>200</v>
      </c>
      <c r="N683" s="435">
        <v>0</v>
      </c>
      <c r="O683" s="371" t="e">
        <f t="shared" si="31"/>
        <v>#DIV/0!</v>
      </c>
      <c r="P683" s="371">
        <f>IF(N683&gt;0,N683*K683/#REF!,0)</f>
        <v>0</v>
      </c>
      <c r="Q683" s="372" t="e">
        <f>IF(M683="nio",0,IF(M683&gt;0,VLOOKUP(I683,'3-Productie normen'!A:K,VLOOKUP(M683,'3-Productie normen'!$B$28:$C$36,2,FALSE),FALSE)))/VLOOKUP(B683,'2-Kosten per locatie'!$A$11:$C$41,3,FALSE)</f>
        <v>#DIV/0!</v>
      </c>
      <c r="R683" s="93" t="str">
        <f>VLOOKUP(I683,'3-Productie normen'!A:O,14,FALSE)</f>
        <v>S</v>
      </c>
      <c r="S683" s="93"/>
      <c r="U683" s="375">
        <f t="shared" si="32"/>
        <v>1680</v>
      </c>
    </row>
    <row r="684" spans="1:21" ht="14.1" customHeight="1">
      <c r="A684" s="81">
        <v>684</v>
      </c>
      <c r="B684" s="52" t="s">
        <v>205</v>
      </c>
      <c r="C684" s="52" t="s">
        <v>733</v>
      </c>
      <c r="D684" s="52"/>
      <c r="E684" s="91"/>
      <c r="F684" s="91" t="s">
        <v>295</v>
      </c>
      <c r="G684" s="366" t="s">
        <v>665</v>
      </c>
      <c r="H684" s="98" t="s">
        <v>262</v>
      </c>
      <c r="I684" s="98" t="s">
        <v>244</v>
      </c>
      <c r="J684" s="98" t="s">
        <v>741</v>
      </c>
      <c r="K684" s="358">
        <v>2.15</v>
      </c>
      <c r="L684" s="370">
        <f t="shared" si="30"/>
        <v>200</v>
      </c>
      <c r="M684" s="435">
        <v>200</v>
      </c>
      <c r="N684" s="435">
        <v>0</v>
      </c>
      <c r="O684" s="371" t="e">
        <f t="shared" si="31"/>
        <v>#DIV/0!</v>
      </c>
      <c r="P684" s="371">
        <f>IF(N684&gt;0,N684*K684/#REF!,0)</f>
        <v>0</v>
      </c>
      <c r="Q684" s="372" t="e">
        <f>IF(M684="nio",0,IF(M684&gt;0,VLOOKUP(I684,'3-Productie normen'!A:K,VLOOKUP(M684,'3-Productie normen'!$B$28:$C$36,2,FALSE),FALSE)))/VLOOKUP(B684,'2-Kosten per locatie'!$A$11:$C$41,3,FALSE)</f>
        <v>#DIV/0!</v>
      </c>
      <c r="R684" s="93" t="str">
        <f>VLOOKUP(I684,'3-Productie normen'!A:O,14,FALSE)</f>
        <v>S</v>
      </c>
      <c r="S684" s="93"/>
      <c r="U684" s="375">
        <f t="shared" si="32"/>
        <v>430</v>
      </c>
    </row>
    <row r="685" spans="1:21" ht="14.1" customHeight="1">
      <c r="A685" s="81">
        <v>685</v>
      </c>
      <c r="B685" s="52" t="s">
        <v>205</v>
      </c>
      <c r="C685" s="52" t="s">
        <v>733</v>
      </c>
      <c r="D685" s="52"/>
      <c r="E685" s="91"/>
      <c r="F685" s="91" t="s">
        <v>295</v>
      </c>
      <c r="G685" s="366" t="s">
        <v>666</v>
      </c>
      <c r="H685" s="98" t="s">
        <v>552</v>
      </c>
      <c r="I685" s="98" t="s">
        <v>244</v>
      </c>
      <c r="J685" s="98" t="s">
        <v>741</v>
      </c>
      <c r="K685" s="358">
        <v>7.7</v>
      </c>
      <c r="L685" s="370">
        <f t="shared" si="30"/>
        <v>200</v>
      </c>
      <c r="M685" s="435">
        <v>200</v>
      </c>
      <c r="N685" s="435">
        <v>0</v>
      </c>
      <c r="O685" s="371" t="e">
        <f t="shared" si="31"/>
        <v>#DIV/0!</v>
      </c>
      <c r="P685" s="371">
        <f>IF(N685&gt;0,N685*K685/#REF!,0)</f>
        <v>0</v>
      </c>
      <c r="Q685" s="372" t="e">
        <f>IF(M685="nio",0,IF(M685&gt;0,VLOOKUP(I685,'3-Productie normen'!A:K,VLOOKUP(M685,'3-Productie normen'!$B$28:$C$36,2,FALSE),FALSE)))/VLOOKUP(B685,'2-Kosten per locatie'!$A$11:$C$41,3,FALSE)</f>
        <v>#DIV/0!</v>
      </c>
      <c r="R685" s="93" t="str">
        <f>VLOOKUP(I685,'3-Productie normen'!A:O,14,FALSE)</f>
        <v>S</v>
      </c>
      <c r="S685" s="93"/>
      <c r="U685" s="375">
        <f t="shared" si="32"/>
        <v>1540</v>
      </c>
    </row>
    <row r="686" spans="1:21" ht="14.1" customHeight="1">
      <c r="A686" s="81">
        <v>686</v>
      </c>
      <c r="B686" s="52" t="s">
        <v>205</v>
      </c>
      <c r="C686" s="52" t="s">
        <v>733</v>
      </c>
      <c r="D686" s="52"/>
      <c r="E686" s="91"/>
      <c r="F686" s="91" t="s">
        <v>295</v>
      </c>
      <c r="G686" s="366" t="s">
        <v>668</v>
      </c>
      <c r="H686" s="98" t="s">
        <v>552</v>
      </c>
      <c r="I686" s="98" t="s">
        <v>244</v>
      </c>
      <c r="J686" s="98" t="s">
        <v>741</v>
      </c>
      <c r="K686" s="358">
        <v>7.7</v>
      </c>
      <c r="L686" s="370">
        <f t="shared" si="30"/>
        <v>200</v>
      </c>
      <c r="M686" s="435">
        <v>200</v>
      </c>
      <c r="N686" s="435">
        <v>0</v>
      </c>
      <c r="O686" s="371" t="e">
        <f t="shared" si="31"/>
        <v>#DIV/0!</v>
      </c>
      <c r="P686" s="371">
        <f>IF(N686&gt;0,N686*K686/#REF!,0)</f>
        <v>0</v>
      </c>
      <c r="Q686" s="372" t="e">
        <f>IF(M686="nio",0,IF(M686&gt;0,VLOOKUP(I686,'3-Productie normen'!A:K,VLOOKUP(M686,'3-Productie normen'!$B$28:$C$36,2,FALSE),FALSE)))/VLOOKUP(B686,'2-Kosten per locatie'!$A$11:$C$41,3,FALSE)</f>
        <v>#DIV/0!</v>
      </c>
      <c r="R686" s="93" t="str">
        <f>VLOOKUP(I686,'3-Productie normen'!A:O,14,FALSE)</f>
        <v>S</v>
      </c>
      <c r="S686" s="93"/>
      <c r="U686" s="375">
        <f t="shared" si="32"/>
        <v>1540</v>
      </c>
    </row>
    <row r="687" spans="1:21" ht="14.1" customHeight="1">
      <c r="A687" s="81">
        <v>687</v>
      </c>
      <c r="B687" s="52" t="s">
        <v>205</v>
      </c>
      <c r="C687" s="52" t="s">
        <v>733</v>
      </c>
      <c r="D687" s="52"/>
      <c r="E687" s="91"/>
      <c r="F687" s="91" t="s">
        <v>295</v>
      </c>
      <c r="G687" s="366" t="s">
        <v>672</v>
      </c>
      <c r="H687" s="98" t="s">
        <v>404</v>
      </c>
      <c r="I687" s="52" t="s">
        <v>247</v>
      </c>
      <c r="J687" s="98" t="s">
        <v>255</v>
      </c>
      <c r="K687" s="358">
        <v>2.2000000000000002</v>
      </c>
      <c r="L687" s="370">
        <f t="shared" si="30"/>
        <v>0</v>
      </c>
      <c r="M687" s="435" t="s">
        <v>258</v>
      </c>
      <c r="N687" s="435"/>
      <c r="O687" s="371">
        <f t="shared" si="31"/>
        <v>0</v>
      </c>
      <c r="P687" s="371">
        <f>IF(N687&gt;0,N687*K687/#REF!,0)</f>
        <v>0</v>
      </c>
      <c r="Q687" s="372" t="e">
        <f>IF(M687="nio",0,IF(M687&gt;0,VLOOKUP(I687,'3-Productie normen'!A:K,VLOOKUP(M687,'3-Productie normen'!$B$28:$C$36,2,FALSE),FALSE)))/VLOOKUP(B687,'2-Kosten per locatie'!$A$11:$C$41,3,FALSE)</f>
        <v>#DIV/0!</v>
      </c>
      <c r="R687" s="93" t="str">
        <f>VLOOKUP(I687,'3-Productie normen'!A:O,14,FALSE)</f>
        <v>nvt</v>
      </c>
      <c r="S687" s="93"/>
      <c r="U687" s="375">
        <f t="shared" si="32"/>
        <v>0</v>
      </c>
    </row>
    <row r="688" spans="1:21" ht="14.1" customHeight="1">
      <c r="A688" s="81">
        <v>688</v>
      </c>
      <c r="B688" s="52" t="s">
        <v>205</v>
      </c>
      <c r="C688" s="52" t="s">
        <v>733</v>
      </c>
      <c r="D688" s="52"/>
      <c r="E688" s="91"/>
      <c r="F688" s="91" t="s">
        <v>295</v>
      </c>
      <c r="G688" s="366" t="s">
        <v>673</v>
      </c>
      <c r="H688" s="98" t="s">
        <v>412</v>
      </c>
      <c r="I688" s="98" t="s">
        <v>246</v>
      </c>
      <c r="J688" s="98" t="s">
        <v>255</v>
      </c>
      <c r="K688" s="358">
        <v>38.950000000000003</v>
      </c>
      <c r="L688" s="370">
        <f t="shared" si="30"/>
        <v>200</v>
      </c>
      <c r="M688" s="435">
        <v>200</v>
      </c>
      <c r="N688" s="435"/>
      <c r="O688" s="371" t="e">
        <f t="shared" si="31"/>
        <v>#DIV/0!</v>
      </c>
      <c r="P688" s="371">
        <f>IF(N688&gt;0,N688*K688/#REF!,0)</f>
        <v>0</v>
      </c>
      <c r="Q688" s="372" t="e">
        <f>IF(M688="nio",0,IF(M688&gt;0,VLOOKUP(I688,'3-Productie normen'!A:K,VLOOKUP(M688,'3-Productie normen'!$B$28:$C$36,2,FALSE),FALSE)))/VLOOKUP(B688,'2-Kosten per locatie'!$A$11:$C$41,3,FALSE)</f>
        <v>#DIV/0!</v>
      </c>
      <c r="R688" s="93" t="str">
        <f>VLOOKUP(I688,'3-Productie normen'!A:O,14,FALSE)</f>
        <v>V</v>
      </c>
      <c r="S688" s="93"/>
      <c r="U688" s="375">
        <f t="shared" si="32"/>
        <v>7790.0000000000009</v>
      </c>
    </row>
    <row r="689" spans="1:21" ht="14.1" customHeight="1">
      <c r="A689" s="81">
        <v>689</v>
      </c>
      <c r="B689" s="52" t="s">
        <v>206</v>
      </c>
      <c r="C689" s="52" t="s">
        <v>742</v>
      </c>
      <c r="D689" s="91"/>
      <c r="E689" s="91"/>
      <c r="F689" s="440" t="s">
        <v>418</v>
      </c>
      <c r="G689" s="366" t="s">
        <v>299</v>
      </c>
      <c r="H689" s="98" t="s">
        <v>323</v>
      </c>
      <c r="I689" s="92" t="s">
        <v>88</v>
      </c>
      <c r="J689" s="98"/>
      <c r="K689" s="358">
        <v>9.9499999999999993</v>
      </c>
      <c r="L689" s="370">
        <f t="shared" si="30"/>
        <v>200</v>
      </c>
      <c r="M689" s="435">
        <v>200</v>
      </c>
      <c r="N689" s="435"/>
      <c r="O689" s="371" t="e">
        <f t="shared" si="31"/>
        <v>#DIV/0!</v>
      </c>
      <c r="P689" s="371">
        <f>IF(N689&gt;0,N689*K689/#REF!,0)</f>
        <v>0</v>
      </c>
      <c r="Q689" s="372" t="e">
        <f>IF(M689="nio",0,IF(M689&gt;0,VLOOKUP(I689,'3-Productie normen'!A:K,VLOOKUP(M689,'3-Productie normen'!$B$28:$C$36,2,FALSE),FALSE)))/VLOOKUP(B689,'2-Kosten per locatie'!$A$11:$C$41,3,FALSE)</f>
        <v>#DIV/0!</v>
      </c>
      <c r="R689" s="93" t="str">
        <f>VLOOKUP(I689,'3-Productie normen'!A:O,14,FALSE)</f>
        <v>V</v>
      </c>
      <c r="S689" s="93"/>
      <c r="U689" s="375">
        <f t="shared" si="32"/>
        <v>1989.9999999999998</v>
      </c>
    </row>
    <row r="690" spans="1:21" ht="14.1" customHeight="1">
      <c r="A690" s="81">
        <v>690</v>
      </c>
      <c r="B690" s="52" t="s">
        <v>206</v>
      </c>
      <c r="C690" s="52" t="s">
        <v>742</v>
      </c>
      <c r="D690" s="91"/>
      <c r="E690" s="91"/>
      <c r="F690" s="440" t="s">
        <v>418</v>
      </c>
      <c r="G690" s="366" t="s">
        <v>302</v>
      </c>
      <c r="H690" s="98" t="s">
        <v>289</v>
      </c>
      <c r="I690" s="98" t="s">
        <v>245</v>
      </c>
      <c r="J690" s="98" t="s">
        <v>301</v>
      </c>
      <c r="K690" s="358">
        <v>102.2</v>
      </c>
      <c r="L690" s="370">
        <f t="shared" si="30"/>
        <v>200</v>
      </c>
      <c r="M690" s="435">
        <v>200</v>
      </c>
      <c r="N690" s="435"/>
      <c r="O690" s="371" t="e">
        <f t="shared" si="31"/>
        <v>#DIV/0!</v>
      </c>
      <c r="P690" s="371">
        <f>IF(N690&gt;0,N690*K690/#REF!,0)</f>
        <v>0</v>
      </c>
      <c r="Q690" s="372" t="e">
        <f>IF(M690="nio",0,IF(M690&gt;0,VLOOKUP(I690,'3-Productie normen'!A:K,VLOOKUP(M690,'3-Productie normen'!$B$28:$C$36,2,FALSE),FALSE)))/VLOOKUP(B690,'2-Kosten per locatie'!$A$11:$C$41,3,FALSE)</f>
        <v>#DIV/0!</v>
      </c>
      <c r="R690" s="93" t="str">
        <f>VLOOKUP(I690,'3-Productie normen'!A:O,14,FALSE)</f>
        <v>V</v>
      </c>
      <c r="S690" s="93"/>
      <c r="U690" s="375">
        <f t="shared" si="32"/>
        <v>20440</v>
      </c>
    </row>
    <row r="691" spans="1:21" ht="14.1" customHeight="1">
      <c r="A691" s="81">
        <v>691</v>
      </c>
      <c r="B691" s="52" t="s">
        <v>206</v>
      </c>
      <c r="C691" s="52" t="s">
        <v>742</v>
      </c>
      <c r="D691" s="91"/>
      <c r="E691" s="91"/>
      <c r="F691" s="440" t="s">
        <v>418</v>
      </c>
      <c r="G691" s="366" t="s">
        <v>743</v>
      </c>
      <c r="H691" s="98" t="s">
        <v>744</v>
      </c>
      <c r="I691" s="98" t="s">
        <v>246</v>
      </c>
      <c r="J691" s="98" t="s">
        <v>745</v>
      </c>
      <c r="K691" s="358">
        <v>33.200000000000003</v>
      </c>
      <c r="L691" s="370">
        <f t="shared" si="30"/>
        <v>200</v>
      </c>
      <c r="M691" s="435">
        <v>200</v>
      </c>
      <c r="N691" s="435"/>
      <c r="O691" s="371" t="e">
        <f t="shared" si="31"/>
        <v>#DIV/0!</v>
      </c>
      <c r="P691" s="371">
        <f>IF(N691&gt;0,N691*K691/#REF!,0)</f>
        <v>0</v>
      </c>
      <c r="Q691" s="372" t="e">
        <f>IF(M691="nio",0,IF(M691&gt;0,VLOOKUP(I691,'3-Productie normen'!A:K,VLOOKUP(M691,'3-Productie normen'!$B$28:$C$36,2,FALSE),FALSE)))/VLOOKUP(B691,'2-Kosten per locatie'!$A$11:$C$41,3,FALSE)</f>
        <v>#DIV/0!</v>
      </c>
      <c r="R691" s="93" t="str">
        <f>VLOOKUP(I691,'3-Productie normen'!A:O,14,FALSE)</f>
        <v>V</v>
      </c>
      <c r="S691" s="93"/>
      <c r="U691" s="375">
        <f t="shared" si="32"/>
        <v>6640.0000000000009</v>
      </c>
    </row>
    <row r="692" spans="1:21" ht="14.1" customHeight="1">
      <c r="A692" s="81">
        <v>692</v>
      </c>
      <c r="B692" s="52" t="s">
        <v>206</v>
      </c>
      <c r="C692" s="52" t="s">
        <v>742</v>
      </c>
      <c r="D692" s="91"/>
      <c r="E692" s="91"/>
      <c r="F692" s="440" t="s">
        <v>418</v>
      </c>
      <c r="G692" s="366" t="s">
        <v>746</v>
      </c>
      <c r="H692" s="98" t="s">
        <v>747</v>
      </c>
      <c r="I692" s="98" t="s">
        <v>244</v>
      </c>
      <c r="J692" s="98" t="s">
        <v>745</v>
      </c>
      <c r="K692" s="358">
        <v>3.85</v>
      </c>
      <c r="L692" s="370">
        <f t="shared" si="30"/>
        <v>200</v>
      </c>
      <c r="M692" s="435">
        <v>200</v>
      </c>
      <c r="N692" s="435">
        <v>0</v>
      </c>
      <c r="O692" s="371" t="e">
        <f t="shared" si="31"/>
        <v>#DIV/0!</v>
      </c>
      <c r="P692" s="371">
        <f>IF(N692&gt;0,N692*K692/#REF!,0)</f>
        <v>0</v>
      </c>
      <c r="Q692" s="372" t="e">
        <f>IF(M692="nio",0,IF(M692&gt;0,VLOOKUP(I692,'3-Productie normen'!A:K,VLOOKUP(M692,'3-Productie normen'!$B$28:$C$36,2,FALSE),FALSE)))/VLOOKUP(B692,'2-Kosten per locatie'!$A$11:$C$41,3,FALSE)</f>
        <v>#DIV/0!</v>
      </c>
      <c r="R692" s="93" t="str">
        <f>VLOOKUP(I692,'3-Productie normen'!A:O,14,FALSE)</f>
        <v>S</v>
      </c>
      <c r="S692" s="93"/>
      <c r="U692" s="375">
        <f t="shared" si="32"/>
        <v>770</v>
      </c>
    </row>
    <row r="693" spans="1:21" ht="14.1" customHeight="1">
      <c r="A693" s="81">
        <v>693</v>
      </c>
      <c r="B693" s="52" t="s">
        <v>206</v>
      </c>
      <c r="C693" s="52" t="s">
        <v>742</v>
      </c>
      <c r="D693" s="91"/>
      <c r="E693" s="91"/>
      <c r="F693" s="440" t="s">
        <v>418</v>
      </c>
      <c r="G693" s="366" t="s">
        <v>311</v>
      </c>
      <c r="H693" s="98" t="s">
        <v>748</v>
      </c>
      <c r="I693" s="98" t="s">
        <v>287</v>
      </c>
      <c r="J693" s="98" t="s">
        <v>301</v>
      </c>
      <c r="K693" s="358">
        <v>44.3</v>
      </c>
      <c r="L693" s="370">
        <f t="shared" si="30"/>
        <v>200</v>
      </c>
      <c r="M693" s="435">
        <v>200</v>
      </c>
      <c r="N693" s="435"/>
      <c r="O693" s="371" t="e">
        <f t="shared" si="31"/>
        <v>#DIV/0!</v>
      </c>
      <c r="P693" s="371">
        <f>IF(N693&gt;0,N693*K693/#REF!,0)</f>
        <v>0</v>
      </c>
      <c r="Q693" s="372" t="e">
        <f>IF(M693="nio",0,IF(M693&gt;0,VLOOKUP(I693,'3-Productie normen'!A:K,VLOOKUP(M693,'3-Productie normen'!$B$28:$C$36,2,FALSE),FALSE)))/VLOOKUP(B693,'2-Kosten per locatie'!$A$11:$C$41,3,FALSE)</f>
        <v>#DIV/0!</v>
      </c>
      <c r="R693" s="93" t="str">
        <f>VLOOKUP(I693,'3-Productie normen'!A:O,14,FALSE)</f>
        <v>L</v>
      </c>
      <c r="S693" s="93"/>
      <c r="U693" s="375">
        <f t="shared" si="32"/>
        <v>8860</v>
      </c>
    </row>
    <row r="694" spans="1:21" ht="14.1" customHeight="1">
      <c r="A694" s="81">
        <v>694</v>
      </c>
      <c r="B694" s="52" t="s">
        <v>206</v>
      </c>
      <c r="C694" s="52" t="s">
        <v>742</v>
      </c>
      <c r="D694" s="91"/>
      <c r="E694" s="91"/>
      <c r="F694" s="440" t="s">
        <v>418</v>
      </c>
      <c r="G694" s="366" t="s">
        <v>312</v>
      </c>
      <c r="H694" s="98" t="s">
        <v>749</v>
      </c>
      <c r="I694" s="52" t="s">
        <v>1731</v>
      </c>
      <c r="J694" s="98" t="s">
        <v>301</v>
      </c>
      <c r="K694" s="358">
        <v>56.1</v>
      </c>
      <c r="L694" s="370">
        <f t="shared" si="30"/>
        <v>200</v>
      </c>
      <c r="M694" s="435">
        <v>200</v>
      </c>
      <c r="N694" s="435"/>
      <c r="O694" s="371" t="e">
        <f t="shared" si="31"/>
        <v>#DIV/0!</v>
      </c>
      <c r="P694" s="371">
        <f>IF(N694&gt;0,N694*K694/#REF!,0)</f>
        <v>0</v>
      </c>
      <c r="Q694" s="372" t="e">
        <f>IF(M694="nio",0,IF(M694&gt;0,VLOOKUP(I694,'3-Productie normen'!A:K,VLOOKUP(M694,'3-Productie normen'!$B$28:$C$36,2,FALSE),FALSE)))/VLOOKUP(B694,'2-Kosten per locatie'!$A$11:$C$41,3,FALSE)</f>
        <v>#DIV/0!</v>
      </c>
      <c r="R694" s="93" t="str">
        <f>VLOOKUP(I694,'3-Productie normen'!A:O,14,FALSE)</f>
        <v>V</v>
      </c>
      <c r="S694" s="93"/>
      <c r="U694" s="375">
        <f t="shared" si="32"/>
        <v>11220</v>
      </c>
    </row>
    <row r="695" spans="1:21" ht="14.1" customHeight="1">
      <c r="A695" s="81">
        <v>695</v>
      </c>
      <c r="B695" s="52" t="s">
        <v>206</v>
      </c>
      <c r="C695" s="52" t="s">
        <v>742</v>
      </c>
      <c r="D695" s="91"/>
      <c r="E695" s="91"/>
      <c r="F695" s="440" t="s">
        <v>418</v>
      </c>
      <c r="G695" s="366" t="s">
        <v>305</v>
      </c>
      <c r="H695" s="98" t="s">
        <v>254</v>
      </c>
      <c r="I695" s="98" t="s">
        <v>246</v>
      </c>
      <c r="J695" s="98" t="s">
        <v>745</v>
      </c>
      <c r="K695" s="358">
        <v>39.299999999999997</v>
      </c>
      <c r="L695" s="370">
        <f t="shared" si="30"/>
        <v>0</v>
      </c>
      <c r="M695" s="435" t="s">
        <v>258</v>
      </c>
      <c r="N695" s="435"/>
      <c r="O695" s="371">
        <f t="shared" si="31"/>
        <v>0</v>
      </c>
      <c r="P695" s="371">
        <f>IF(N695&gt;0,N695*K695/#REF!,0)</f>
        <v>0</v>
      </c>
      <c r="Q695" s="372" t="e">
        <f>IF(M695="nio",0,IF(M695&gt;0,VLOOKUP(I695,'3-Productie normen'!A:K,VLOOKUP(M695,'3-Productie normen'!$B$28:$C$36,2,FALSE),FALSE)))/VLOOKUP(B695,'2-Kosten per locatie'!$A$11:$C$41,3,FALSE)</f>
        <v>#DIV/0!</v>
      </c>
      <c r="R695" s="93" t="str">
        <f>VLOOKUP(I695,'3-Productie normen'!A:O,14,FALSE)</f>
        <v>V</v>
      </c>
      <c r="S695" s="93"/>
      <c r="U695" s="375">
        <f t="shared" si="32"/>
        <v>0</v>
      </c>
    </row>
    <row r="696" spans="1:21" ht="14.1" customHeight="1">
      <c r="A696" s="81">
        <v>696</v>
      </c>
      <c r="B696" s="52" t="s">
        <v>206</v>
      </c>
      <c r="C696" s="52" t="s">
        <v>742</v>
      </c>
      <c r="D696" s="91"/>
      <c r="E696" s="91"/>
      <c r="F696" s="440" t="s">
        <v>418</v>
      </c>
      <c r="G696" s="366" t="s">
        <v>307</v>
      </c>
      <c r="H696" s="98" t="s">
        <v>489</v>
      </c>
      <c r="I696" s="98" t="s">
        <v>237</v>
      </c>
      <c r="J696" s="98" t="s">
        <v>301</v>
      </c>
      <c r="K696" s="358">
        <v>11.3</v>
      </c>
      <c r="L696" s="370">
        <f t="shared" si="30"/>
        <v>80</v>
      </c>
      <c r="M696" s="435">
        <v>80</v>
      </c>
      <c r="N696" s="435"/>
      <c r="O696" s="371" t="e">
        <f t="shared" si="31"/>
        <v>#DIV/0!</v>
      </c>
      <c r="P696" s="371">
        <f>IF(N696&gt;0,N696*K696/#REF!,0)</f>
        <v>0</v>
      </c>
      <c r="Q696" s="372" t="e">
        <f>IF(M696="nio",0,IF(M696&gt;0,VLOOKUP(I696,'3-Productie normen'!A:K,VLOOKUP(M696,'3-Productie normen'!$B$28:$C$36,2,FALSE),FALSE)))/VLOOKUP(B696,'2-Kosten per locatie'!$A$11:$C$41,3,FALSE)</f>
        <v>#DIV/0!</v>
      </c>
      <c r="R696" s="93" t="str">
        <f>VLOOKUP(I696,'3-Productie normen'!A:O,14,FALSE)</f>
        <v>B</v>
      </c>
      <c r="S696" s="93"/>
      <c r="U696" s="375">
        <f t="shared" si="32"/>
        <v>904</v>
      </c>
    </row>
    <row r="697" spans="1:21" ht="14.1" customHeight="1">
      <c r="A697" s="81">
        <v>697</v>
      </c>
      <c r="B697" s="52" t="s">
        <v>206</v>
      </c>
      <c r="C697" s="52" t="s">
        <v>742</v>
      </c>
      <c r="D697" s="91"/>
      <c r="E697" s="91"/>
      <c r="F697" s="440" t="s">
        <v>418</v>
      </c>
      <c r="G697" s="366" t="s">
        <v>750</v>
      </c>
      <c r="H697" s="98" t="s">
        <v>747</v>
      </c>
      <c r="I697" s="98" t="s">
        <v>244</v>
      </c>
      <c r="J697" s="98" t="s">
        <v>745</v>
      </c>
      <c r="K697" s="358">
        <v>2.95</v>
      </c>
      <c r="L697" s="370">
        <f t="shared" si="30"/>
        <v>200</v>
      </c>
      <c r="M697" s="435">
        <v>200</v>
      </c>
      <c r="N697" s="435">
        <v>0</v>
      </c>
      <c r="O697" s="371" t="e">
        <f t="shared" si="31"/>
        <v>#DIV/0!</v>
      </c>
      <c r="P697" s="371">
        <f>IF(N697&gt;0,N697*K697/#REF!,0)</f>
        <v>0</v>
      </c>
      <c r="Q697" s="372" t="e">
        <f>IF(M697="nio",0,IF(M697&gt;0,VLOOKUP(I697,'3-Productie normen'!A:K,VLOOKUP(M697,'3-Productie normen'!$B$28:$C$36,2,FALSE),FALSE)))/VLOOKUP(B697,'2-Kosten per locatie'!$A$11:$C$41,3,FALSE)</f>
        <v>#DIV/0!</v>
      </c>
      <c r="R697" s="93" t="str">
        <f>VLOOKUP(I697,'3-Productie normen'!A:O,14,FALSE)</f>
        <v>S</v>
      </c>
      <c r="S697" s="93"/>
      <c r="U697" s="375">
        <f t="shared" si="32"/>
        <v>590</v>
      </c>
    </row>
    <row r="698" spans="1:21" ht="14.1" customHeight="1">
      <c r="A698" s="81">
        <v>698</v>
      </c>
      <c r="B698" s="52" t="s">
        <v>206</v>
      </c>
      <c r="C698" s="52" t="s">
        <v>742</v>
      </c>
      <c r="D698" s="91"/>
      <c r="E698" s="91"/>
      <c r="F698" s="440" t="s">
        <v>418</v>
      </c>
      <c r="G698" s="366" t="s">
        <v>751</v>
      </c>
      <c r="H698" s="98" t="s">
        <v>747</v>
      </c>
      <c r="I698" s="98" t="s">
        <v>244</v>
      </c>
      <c r="J698" s="98" t="s">
        <v>745</v>
      </c>
      <c r="K698" s="358">
        <v>2.5499999999999998</v>
      </c>
      <c r="L698" s="370">
        <f t="shared" si="30"/>
        <v>200</v>
      </c>
      <c r="M698" s="435">
        <v>200</v>
      </c>
      <c r="N698" s="435">
        <v>0</v>
      </c>
      <c r="O698" s="371" t="e">
        <f t="shared" si="31"/>
        <v>#DIV/0!</v>
      </c>
      <c r="P698" s="371">
        <f>IF(N698&gt;0,N698*K698/#REF!,0)</f>
        <v>0</v>
      </c>
      <c r="Q698" s="372" t="e">
        <f>IF(M698="nio",0,IF(M698&gt;0,VLOOKUP(I698,'3-Productie normen'!A:K,VLOOKUP(M698,'3-Productie normen'!$B$28:$C$36,2,FALSE),FALSE)))/VLOOKUP(B698,'2-Kosten per locatie'!$A$11:$C$41,3,FALSE)</f>
        <v>#DIV/0!</v>
      </c>
      <c r="R698" s="93" t="str">
        <f>VLOOKUP(I698,'3-Productie normen'!A:O,14,FALSE)</f>
        <v>S</v>
      </c>
      <c r="S698" s="93"/>
      <c r="U698" s="375">
        <f t="shared" si="32"/>
        <v>509.99999999999994</v>
      </c>
    </row>
    <row r="699" spans="1:21" ht="14.1" customHeight="1">
      <c r="A699" s="81">
        <v>699</v>
      </c>
      <c r="B699" s="52" t="s">
        <v>206</v>
      </c>
      <c r="C699" s="52" t="s">
        <v>742</v>
      </c>
      <c r="D699" s="91"/>
      <c r="E699" s="91"/>
      <c r="F699" s="440" t="s">
        <v>418</v>
      </c>
      <c r="G699" s="366" t="s">
        <v>752</v>
      </c>
      <c r="H699" s="98" t="s">
        <v>747</v>
      </c>
      <c r="I699" s="98" t="s">
        <v>244</v>
      </c>
      <c r="J699" s="98" t="s">
        <v>745</v>
      </c>
      <c r="K699" s="358">
        <v>2.2000000000000002</v>
      </c>
      <c r="L699" s="370">
        <f t="shared" si="30"/>
        <v>200</v>
      </c>
      <c r="M699" s="435">
        <v>200</v>
      </c>
      <c r="N699" s="435">
        <v>0</v>
      </c>
      <c r="O699" s="371" t="e">
        <f t="shared" si="31"/>
        <v>#DIV/0!</v>
      </c>
      <c r="P699" s="371">
        <f>IF(N699&gt;0,N699*K699/#REF!,0)</f>
        <v>0</v>
      </c>
      <c r="Q699" s="372" t="e">
        <f>IF(M699="nio",0,IF(M699&gt;0,VLOOKUP(I699,'3-Productie normen'!A:K,VLOOKUP(M699,'3-Productie normen'!$B$28:$C$36,2,FALSE),FALSE)))/VLOOKUP(B699,'2-Kosten per locatie'!$A$11:$C$41,3,FALSE)</f>
        <v>#DIV/0!</v>
      </c>
      <c r="R699" s="93" t="str">
        <f>VLOOKUP(I699,'3-Productie normen'!A:O,14,FALSE)</f>
        <v>S</v>
      </c>
      <c r="S699" s="93"/>
      <c r="U699" s="375">
        <f t="shared" si="32"/>
        <v>440.00000000000006</v>
      </c>
    </row>
    <row r="700" spans="1:21" ht="14.1" customHeight="1">
      <c r="A700" s="81">
        <v>700</v>
      </c>
      <c r="B700" s="52" t="s">
        <v>206</v>
      </c>
      <c r="C700" s="52" t="s">
        <v>742</v>
      </c>
      <c r="D700" s="91"/>
      <c r="E700" s="91"/>
      <c r="F700" s="440" t="s">
        <v>418</v>
      </c>
      <c r="G700" s="366" t="s">
        <v>753</v>
      </c>
      <c r="H700" s="98" t="s">
        <v>404</v>
      </c>
      <c r="I700" s="52" t="s">
        <v>247</v>
      </c>
      <c r="J700" s="98" t="s">
        <v>745</v>
      </c>
      <c r="K700" s="358"/>
      <c r="L700" s="370">
        <f t="shared" si="30"/>
        <v>0</v>
      </c>
      <c r="M700" s="435" t="s">
        <v>258</v>
      </c>
      <c r="N700" s="435"/>
      <c r="O700" s="371">
        <f t="shared" si="31"/>
        <v>0</v>
      </c>
      <c r="P700" s="371">
        <f>IF(N700&gt;0,N700*K700/#REF!,0)</f>
        <v>0</v>
      </c>
      <c r="Q700" s="372" t="e">
        <f>IF(M700="nio",0,IF(M700&gt;0,VLOOKUP(I700,'3-Productie normen'!A:K,VLOOKUP(M700,'3-Productie normen'!$B$28:$C$36,2,FALSE),FALSE)))/VLOOKUP(B700,'2-Kosten per locatie'!$A$11:$C$41,3,FALSE)</f>
        <v>#DIV/0!</v>
      </c>
      <c r="R700" s="93" t="str">
        <f>VLOOKUP(I700,'3-Productie normen'!A:O,14,FALSE)</f>
        <v>nvt</v>
      </c>
      <c r="S700" s="93"/>
      <c r="U700" s="375">
        <f t="shared" si="32"/>
        <v>0</v>
      </c>
    </row>
    <row r="701" spans="1:21" ht="14.1" customHeight="1">
      <c r="A701" s="81">
        <v>701</v>
      </c>
      <c r="B701" s="52" t="s">
        <v>206</v>
      </c>
      <c r="C701" s="52" t="s">
        <v>742</v>
      </c>
      <c r="D701" s="91"/>
      <c r="E701" s="91"/>
      <c r="F701" s="440" t="s">
        <v>418</v>
      </c>
      <c r="G701" s="366" t="s">
        <v>754</v>
      </c>
      <c r="H701" s="98" t="s">
        <v>747</v>
      </c>
      <c r="I701" s="98" t="s">
        <v>244</v>
      </c>
      <c r="J701" s="98" t="s">
        <v>745</v>
      </c>
      <c r="K701" s="358"/>
      <c r="L701" s="370">
        <f t="shared" si="30"/>
        <v>200</v>
      </c>
      <c r="M701" s="435">
        <v>200</v>
      </c>
      <c r="N701" s="435">
        <v>0</v>
      </c>
      <c r="O701" s="371" t="e">
        <f t="shared" si="31"/>
        <v>#DIV/0!</v>
      </c>
      <c r="P701" s="371">
        <f>IF(N701&gt;0,N701*K701/#REF!,0)</f>
        <v>0</v>
      </c>
      <c r="Q701" s="372" t="e">
        <f>IF(M701="nio",0,IF(M701&gt;0,VLOOKUP(I701,'3-Productie normen'!A:K,VLOOKUP(M701,'3-Productie normen'!$B$28:$C$36,2,FALSE),FALSE)))/VLOOKUP(B701,'2-Kosten per locatie'!$A$11:$C$41,3,FALSE)</f>
        <v>#DIV/0!</v>
      </c>
      <c r="R701" s="93" t="str">
        <f>VLOOKUP(I701,'3-Productie normen'!A:O,14,FALSE)</f>
        <v>S</v>
      </c>
      <c r="S701" s="93"/>
      <c r="U701" s="375">
        <f t="shared" si="32"/>
        <v>0</v>
      </c>
    </row>
    <row r="702" spans="1:21" ht="14.1" customHeight="1">
      <c r="A702" s="81">
        <v>702</v>
      </c>
      <c r="B702" s="52" t="s">
        <v>206</v>
      </c>
      <c r="C702" s="52" t="s">
        <v>742</v>
      </c>
      <c r="D702" s="91"/>
      <c r="E702" s="91">
        <v>12</v>
      </c>
      <c r="F702" s="91" t="s">
        <v>292</v>
      </c>
      <c r="G702" s="366" t="s">
        <v>331</v>
      </c>
      <c r="H702" s="98" t="s">
        <v>748</v>
      </c>
      <c r="I702" s="98" t="s">
        <v>287</v>
      </c>
      <c r="J702" s="98" t="s">
        <v>301</v>
      </c>
      <c r="K702" s="358">
        <v>50.8</v>
      </c>
      <c r="L702" s="370">
        <f t="shared" si="30"/>
        <v>200</v>
      </c>
      <c r="M702" s="435">
        <v>200</v>
      </c>
      <c r="N702" s="435"/>
      <c r="O702" s="371" t="e">
        <f t="shared" si="31"/>
        <v>#DIV/0!</v>
      </c>
      <c r="P702" s="371">
        <f>IF(N702&gt;0,N702*K702/#REF!,0)</f>
        <v>0</v>
      </c>
      <c r="Q702" s="372" t="e">
        <f>IF(M702="nio",0,IF(M702&gt;0,VLOOKUP(I702,'3-Productie normen'!A:K,VLOOKUP(M702,'3-Productie normen'!$B$28:$C$36,2,FALSE),FALSE)))/VLOOKUP(B702,'2-Kosten per locatie'!$A$11:$C$41,3,FALSE)</f>
        <v>#DIV/0!</v>
      </c>
      <c r="R702" s="93" t="str">
        <f>VLOOKUP(I702,'3-Productie normen'!A:O,14,FALSE)</f>
        <v>L</v>
      </c>
      <c r="S702" s="93"/>
      <c r="U702" s="375">
        <f t="shared" si="32"/>
        <v>10160</v>
      </c>
    </row>
    <row r="703" spans="1:21" ht="14.1" customHeight="1">
      <c r="A703" s="81">
        <v>703</v>
      </c>
      <c r="B703" s="52" t="s">
        <v>206</v>
      </c>
      <c r="C703" s="52" t="s">
        <v>742</v>
      </c>
      <c r="D703" s="91"/>
      <c r="E703" s="91">
        <v>12</v>
      </c>
      <c r="F703" s="91" t="s">
        <v>292</v>
      </c>
      <c r="G703" s="366" t="s">
        <v>332</v>
      </c>
      <c r="H703" s="98" t="s">
        <v>748</v>
      </c>
      <c r="I703" s="98" t="s">
        <v>287</v>
      </c>
      <c r="J703" s="98" t="s">
        <v>301</v>
      </c>
      <c r="K703" s="358">
        <v>43.2</v>
      </c>
      <c r="L703" s="370">
        <f t="shared" si="30"/>
        <v>200</v>
      </c>
      <c r="M703" s="435">
        <v>200</v>
      </c>
      <c r="N703" s="435"/>
      <c r="O703" s="371" t="e">
        <f t="shared" si="31"/>
        <v>#DIV/0!</v>
      </c>
      <c r="P703" s="371">
        <f>IF(N703&gt;0,N703*K703/#REF!,0)</f>
        <v>0</v>
      </c>
      <c r="Q703" s="372" t="e">
        <f>IF(M703="nio",0,IF(M703&gt;0,VLOOKUP(I703,'3-Productie normen'!A:K,VLOOKUP(M703,'3-Productie normen'!$B$28:$C$36,2,FALSE),FALSE)))/VLOOKUP(B703,'2-Kosten per locatie'!$A$11:$C$41,3,FALSE)</f>
        <v>#DIV/0!</v>
      </c>
      <c r="R703" s="93" t="str">
        <f>VLOOKUP(I703,'3-Productie normen'!A:O,14,FALSE)</f>
        <v>L</v>
      </c>
      <c r="S703" s="93"/>
      <c r="U703" s="375">
        <f t="shared" si="32"/>
        <v>8640</v>
      </c>
    </row>
    <row r="704" spans="1:21" ht="14.1" customHeight="1">
      <c r="A704" s="81">
        <v>704</v>
      </c>
      <c r="B704" s="52" t="s">
        <v>206</v>
      </c>
      <c r="C704" s="52" t="s">
        <v>742</v>
      </c>
      <c r="D704" s="91"/>
      <c r="E704" s="91">
        <v>12</v>
      </c>
      <c r="F704" s="91" t="s">
        <v>292</v>
      </c>
      <c r="G704" s="366" t="s">
        <v>755</v>
      </c>
      <c r="H704" s="98" t="s">
        <v>744</v>
      </c>
      <c r="I704" s="98" t="s">
        <v>246</v>
      </c>
      <c r="J704" s="98" t="s">
        <v>745</v>
      </c>
      <c r="K704" s="358">
        <v>47.2</v>
      </c>
      <c r="L704" s="370">
        <f t="shared" si="30"/>
        <v>200</v>
      </c>
      <c r="M704" s="435">
        <v>200</v>
      </c>
      <c r="N704" s="435"/>
      <c r="O704" s="371" t="e">
        <f t="shared" si="31"/>
        <v>#DIV/0!</v>
      </c>
      <c r="P704" s="371">
        <f>IF(N704&gt;0,N704*K704/#REF!,0)</f>
        <v>0</v>
      </c>
      <c r="Q704" s="372" t="e">
        <f>IF(M704="nio",0,IF(M704&gt;0,VLOOKUP(I704,'3-Productie normen'!A:K,VLOOKUP(M704,'3-Productie normen'!$B$28:$C$36,2,FALSE),FALSE)))/VLOOKUP(B704,'2-Kosten per locatie'!$A$11:$C$41,3,FALSE)</f>
        <v>#DIV/0!</v>
      </c>
      <c r="R704" s="93" t="str">
        <f>VLOOKUP(I704,'3-Productie normen'!A:O,14,FALSE)</f>
        <v>V</v>
      </c>
      <c r="S704" s="93"/>
      <c r="U704" s="375">
        <f t="shared" si="32"/>
        <v>9440</v>
      </c>
    </row>
    <row r="705" spans="1:21" ht="14.1" customHeight="1">
      <c r="A705" s="81">
        <v>705</v>
      </c>
      <c r="B705" s="52" t="s">
        <v>206</v>
      </c>
      <c r="C705" s="52" t="s">
        <v>742</v>
      </c>
      <c r="D705" s="91"/>
      <c r="E705" s="91"/>
      <c r="F705" s="91" t="s">
        <v>292</v>
      </c>
      <c r="G705" s="366" t="s">
        <v>342</v>
      </c>
      <c r="H705" s="98" t="s">
        <v>748</v>
      </c>
      <c r="I705" s="98" t="s">
        <v>293</v>
      </c>
      <c r="J705" s="98" t="s">
        <v>301</v>
      </c>
      <c r="K705" s="358">
        <v>44.3</v>
      </c>
      <c r="L705" s="370">
        <f t="shared" si="30"/>
        <v>200</v>
      </c>
      <c r="M705" s="435">
        <v>200</v>
      </c>
      <c r="N705" s="435"/>
      <c r="O705" s="371" t="e">
        <f t="shared" si="31"/>
        <v>#DIV/0!</v>
      </c>
      <c r="P705" s="371">
        <f>IF(N705&gt;0,N705*K705/#REF!,0)</f>
        <v>0</v>
      </c>
      <c r="Q705" s="372" t="e">
        <f>IF(M705="nio",0,IF(M705&gt;0,VLOOKUP(I705,'3-Productie normen'!A:K,VLOOKUP(M705,'3-Productie normen'!$B$28:$C$36,2,FALSE),FALSE)))/VLOOKUP(B705,'2-Kosten per locatie'!$A$11:$C$41,3,FALSE)</f>
        <v>#DIV/0!</v>
      </c>
      <c r="R705" s="93" t="str">
        <f>VLOOKUP(I705,'3-Productie normen'!A:O,14,FALSE)</f>
        <v>L</v>
      </c>
      <c r="S705" s="93"/>
      <c r="U705" s="375">
        <f t="shared" si="32"/>
        <v>8860</v>
      </c>
    </row>
    <row r="706" spans="1:21" ht="14.1" customHeight="1">
      <c r="A706" s="81">
        <v>706</v>
      </c>
      <c r="B706" s="52" t="s">
        <v>206</v>
      </c>
      <c r="C706" s="52" t="s">
        <v>742</v>
      </c>
      <c r="D706" s="91"/>
      <c r="E706" s="91">
        <v>12</v>
      </c>
      <c r="F706" s="91" t="s">
        <v>292</v>
      </c>
      <c r="G706" s="366" t="s">
        <v>343</v>
      </c>
      <c r="H706" s="98" t="s">
        <v>748</v>
      </c>
      <c r="I706" s="98" t="s">
        <v>293</v>
      </c>
      <c r="J706" s="98" t="s">
        <v>301</v>
      </c>
      <c r="K706" s="358">
        <v>44.3</v>
      </c>
      <c r="L706" s="370">
        <f t="shared" si="30"/>
        <v>200</v>
      </c>
      <c r="M706" s="435">
        <v>200</v>
      </c>
      <c r="N706" s="435"/>
      <c r="O706" s="371" t="e">
        <f t="shared" si="31"/>
        <v>#DIV/0!</v>
      </c>
      <c r="P706" s="371">
        <f>IF(N706&gt;0,N706*K706/#REF!,0)</f>
        <v>0</v>
      </c>
      <c r="Q706" s="372" t="e">
        <f>IF(M706="nio",0,IF(M706&gt;0,VLOOKUP(I706,'3-Productie normen'!A:K,VLOOKUP(M706,'3-Productie normen'!$B$28:$C$36,2,FALSE),FALSE)))/VLOOKUP(B706,'2-Kosten per locatie'!$A$11:$C$41,3,FALSE)</f>
        <v>#DIV/0!</v>
      </c>
      <c r="R706" s="93" t="str">
        <f>VLOOKUP(I706,'3-Productie normen'!A:O,14,FALSE)</f>
        <v>L</v>
      </c>
      <c r="S706" s="93"/>
      <c r="U706" s="375">
        <f t="shared" si="32"/>
        <v>8860</v>
      </c>
    </row>
    <row r="707" spans="1:21" ht="14.1" customHeight="1">
      <c r="A707" s="81">
        <v>707</v>
      </c>
      <c r="B707" s="52" t="s">
        <v>206</v>
      </c>
      <c r="C707" s="52" t="s">
        <v>742</v>
      </c>
      <c r="D707" s="91"/>
      <c r="E707" s="91">
        <v>12</v>
      </c>
      <c r="F707" s="91" t="s">
        <v>292</v>
      </c>
      <c r="G707" s="366" t="s">
        <v>346</v>
      </c>
      <c r="H707" s="98" t="s">
        <v>267</v>
      </c>
      <c r="I707" s="98" t="s">
        <v>237</v>
      </c>
      <c r="J707" s="98" t="s">
        <v>301</v>
      </c>
      <c r="K707" s="358">
        <v>15</v>
      </c>
      <c r="L707" s="370">
        <f t="shared" si="30"/>
        <v>200</v>
      </c>
      <c r="M707" s="435">
        <v>200</v>
      </c>
      <c r="N707" s="435"/>
      <c r="O707" s="371" t="e">
        <f t="shared" si="31"/>
        <v>#DIV/0!</v>
      </c>
      <c r="P707" s="371">
        <f>IF(N707&gt;0,N707*K707/#REF!,0)</f>
        <v>0</v>
      </c>
      <c r="Q707" s="372" t="e">
        <f>IF(M707="nio",0,IF(M707&gt;0,VLOOKUP(I707,'3-Productie normen'!A:K,VLOOKUP(M707,'3-Productie normen'!$B$28:$C$36,2,FALSE),FALSE)))/VLOOKUP(B707,'2-Kosten per locatie'!$A$11:$C$41,3,FALSE)</f>
        <v>#DIV/0!</v>
      </c>
      <c r="R707" s="93" t="str">
        <f>VLOOKUP(I707,'3-Productie normen'!A:O,14,FALSE)</f>
        <v>B</v>
      </c>
      <c r="S707" s="93"/>
      <c r="U707" s="375">
        <f t="shared" si="32"/>
        <v>3000</v>
      </c>
    </row>
    <row r="708" spans="1:21" ht="14.1" customHeight="1">
      <c r="A708" s="81">
        <v>708</v>
      </c>
      <c r="B708" s="52" t="s">
        <v>206</v>
      </c>
      <c r="C708" s="52" t="s">
        <v>742</v>
      </c>
      <c r="D708" s="91"/>
      <c r="E708" s="91">
        <v>12</v>
      </c>
      <c r="F708" s="91" t="s">
        <v>292</v>
      </c>
      <c r="G708" s="366" t="s">
        <v>338</v>
      </c>
      <c r="H708" s="98" t="s">
        <v>254</v>
      </c>
      <c r="I708" s="98" t="s">
        <v>246</v>
      </c>
      <c r="J708" s="98" t="s">
        <v>745</v>
      </c>
      <c r="K708" s="358">
        <v>23.9</v>
      </c>
      <c r="L708" s="370">
        <f t="shared" si="30"/>
        <v>200</v>
      </c>
      <c r="M708" s="435">
        <v>200</v>
      </c>
      <c r="N708" s="435"/>
      <c r="O708" s="371" t="e">
        <f t="shared" si="31"/>
        <v>#DIV/0!</v>
      </c>
      <c r="P708" s="371">
        <f>IF(N708&gt;0,N708*K708/#REF!,0)</f>
        <v>0</v>
      </c>
      <c r="Q708" s="372" t="e">
        <f>IF(M708="nio",0,IF(M708&gt;0,VLOOKUP(I708,'3-Productie normen'!A:K,VLOOKUP(M708,'3-Productie normen'!$B$28:$C$36,2,FALSE),FALSE)))/VLOOKUP(B708,'2-Kosten per locatie'!$A$11:$C$41,3,FALSE)</f>
        <v>#DIV/0!</v>
      </c>
      <c r="R708" s="93" t="str">
        <f>VLOOKUP(I708,'3-Productie normen'!A:O,14,FALSE)</f>
        <v>V</v>
      </c>
      <c r="S708" s="93"/>
      <c r="U708" s="375">
        <f t="shared" si="32"/>
        <v>4780</v>
      </c>
    </row>
    <row r="709" spans="1:21" ht="14.1" customHeight="1">
      <c r="A709" s="81">
        <v>709</v>
      </c>
      <c r="B709" s="52" t="s">
        <v>206</v>
      </c>
      <c r="C709" s="52" t="s">
        <v>742</v>
      </c>
      <c r="D709" s="91"/>
      <c r="E709" s="91">
        <v>12</v>
      </c>
      <c r="F709" s="91" t="s">
        <v>292</v>
      </c>
      <c r="G709" s="366" t="s">
        <v>340</v>
      </c>
      <c r="H709" s="98" t="s">
        <v>489</v>
      </c>
      <c r="I709" s="98" t="s">
        <v>237</v>
      </c>
      <c r="J709" s="98" t="s">
        <v>301</v>
      </c>
      <c r="K709" s="358">
        <v>12.2</v>
      </c>
      <c r="L709" s="370">
        <f t="shared" si="30"/>
        <v>80</v>
      </c>
      <c r="M709" s="435">
        <v>80</v>
      </c>
      <c r="N709" s="435"/>
      <c r="O709" s="371" t="e">
        <f t="shared" si="31"/>
        <v>#DIV/0!</v>
      </c>
      <c r="P709" s="371">
        <f>IF(N709&gt;0,N709*K709/#REF!,0)</f>
        <v>0</v>
      </c>
      <c r="Q709" s="372" t="e">
        <f>IF(M709="nio",0,IF(M709&gt;0,VLOOKUP(I709,'3-Productie normen'!A:K,VLOOKUP(M709,'3-Productie normen'!$B$28:$C$36,2,FALSE),FALSE)))/VLOOKUP(B709,'2-Kosten per locatie'!$A$11:$C$41,3,FALSE)</f>
        <v>#DIV/0!</v>
      </c>
      <c r="R709" s="93" t="str">
        <f>VLOOKUP(I709,'3-Productie normen'!A:O,14,FALSE)</f>
        <v>B</v>
      </c>
      <c r="S709" s="93"/>
      <c r="U709" s="375">
        <f t="shared" si="32"/>
        <v>976</v>
      </c>
    </row>
    <row r="710" spans="1:21" ht="14.1" customHeight="1">
      <c r="A710" s="81">
        <v>710</v>
      </c>
      <c r="B710" s="52" t="s">
        <v>206</v>
      </c>
      <c r="C710" s="52" t="s">
        <v>742</v>
      </c>
      <c r="D710" s="91"/>
      <c r="E710" s="91">
        <v>12</v>
      </c>
      <c r="F710" s="91" t="s">
        <v>292</v>
      </c>
      <c r="G710" s="366" t="s">
        <v>756</v>
      </c>
      <c r="H710" s="98" t="s">
        <v>747</v>
      </c>
      <c r="I710" s="98" t="s">
        <v>244</v>
      </c>
      <c r="J710" s="98" t="s">
        <v>745</v>
      </c>
      <c r="K710" s="358">
        <v>1.3</v>
      </c>
      <c r="L710" s="370">
        <f t="shared" si="30"/>
        <v>200</v>
      </c>
      <c r="M710" s="435">
        <v>200</v>
      </c>
      <c r="N710" s="435">
        <v>0</v>
      </c>
      <c r="O710" s="371" t="e">
        <f t="shared" si="31"/>
        <v>#DIV/0!</v>
      </c>
      <c r="P710" s="371">
        <f>IF(N710&gt;0,N710*K710/#REF!,0)</f>
        <v>0</v>
      </c>
      <c r="Q710" s="372" t="e">
        <f>IF(M710="nio",0,IF(M710&gt;0,VLOOKUP(I710,'3-Productie normen'!A:K,VLOOKUP(M710,'3-Productie normen'!$B$28:$C$36,2,FALSE),FALSE)))/VLOOKUP(B710,'2-Kosten per locatie'!$A$11:$C$41,3,FALSE)</f>
        <v>#DIV/0!</v>
      </c>
      <c r="R710" s="93" t="str">
        <f>VLOOKUP(I710,'3-Productie normen'!A:O,14,FALSE)</f>
        <v>S</v>
      </c>
      <c r="S710" s="93"/>
      <c r="U710" s="375">
        <f t="shared" si="32"/>
        <v>260</v>
      </c>
    </row>
    <row r="711" spans="1:21" ht="14.1" customHeight="1">
      <c r="A711" s="81">
        <v>711</v>
      </c>
      <c r="B711" s="52" t="s">
        <v>206</v>
      </c>
      <c r="C711" s="52" t="s">
        <v>742</v>
      </c>
      <c r="D711" s="91"/>
      <c r="E711" s="91">
        <v>12</v>
      </c>
      <c r="F711" s="91" t="s">
        <v>292</v>
      </c>
      <c r="G711" s="366" t="s">
        <v>757</v>
      </c>
      <c r="H711" s="98" t="s">
        <v>747</v>
      </c>
      <c r="I711" s="98" t="s">
        <v>244</v>
      </c>
      <c r="J711" s="98" t="s">
        <v>745</v>
      </c>
      <c r="K711" s="358">
        <v>1.3</v>
      </c>
      <c r="L711" s="370">
        <f t="shared" si="30"/>
        <v>200</v>
      </c>
      <c r="M711" s="435">
        <v>200</v>
      </c>
      <c r="N711" s="435">
        <v>0</v>
      </c>
      <c r="O711" s="371" t="e">
        <f t="shared" si="31"/>
        <v>#DIV/0!</v>
      </c>
      <c r="P711" s="371">
        <f>IF(N711&gt;0,N711*K711/#REF!,0)</f>
        <v>0</v>
      </c>
      <c r="Q711" s="372" t="e">
        <f>IF(M711="nio",0,IF(M711&gt;0,VLOOKUP(I711,'3-Productie normen'!A:K,VLOOKUP(M711,'3-Productie normen'!$B$28:$C$36,2,FALSE),FALSE)))/VLOOKUP(B711,'2-Kosten per locatie'!$A$11:$C$41,3,FALSE)</f>
        <v>#DIV/0!</v>
      </c>
      <c r="R711" s="93" t="str">
        <f>VLOOKUP(I711,'3-Productie normen'!A:O,14,FALSE)</f>
        <v>S</v>
      </c>
      <c r="S711" s="93"/>
      <c r="U711" s="375">
        <f t="shared" si="32"/>
        <v>260</v>
      </c>
    </row>
    <row r="712" spans="1:21" ht="14.1" customHeight="1">
      <c r="A712" s="81">
        <v>712</v>
      </c>
      <c r="B712" s="52" t="s">
        <v>206</v>
      </c>
      <c r="C712" s="52" t="s">
        <v>742</v>
      </c>
      <c r="D712" s="91"/>
      <c r="E712" s="91">
        <v>12</v>
      </c>
      <c r="F712" s="91" t="s">
        <v>292</v>
      </c>
      <c r="G712" s="366" t="s">
        <v>758</v>
      </c>
      <c r="H712" s="98" t="s">
        <v>747</v>
      </c>
      <c r="I712" s="98" t="s">
        <v>244</v>
      </c>
      <c r="J712" s="98" t="s">
        <v>745</v>
      </c>
      <c r="K712" s="358">
        <v>1.3</v>
      </c>
      <c r="L712" s="370">
        <f t="shared" si="30"/>
        <v>200</v>
      </c>
      <c r="M712" s="435">
        <v>200</v>
      </c>
      <c r="N712" s="435">
        <v>0</v>
      </c>
      <c r="O712" s="371" t="e">
        <f t="shared" si="31"/>
        <v>#DIV/0!</v>
      </c>
      <c r="P712" s="371">
        <f>IF(N712&gt;0,N712*K712/#REF!,0)</f>
        <v>0</v>
      </c>
      <c r="Q712" s="372" t="e">
        <f>IF(M712="nio",0,IF(M712&gt;0,VLOOKUP(I712,'3-Productie normen'!A:K,VLOOKUP(M712,'3-Productie normen'!$B$28:$C$36,2,FALSE),FALSE)))/VLOOKUP(B712,'2-Kosten per locatie'!$A$11:$C$41,3,FALSE)</f>
        <v>#DIV/0!</v>
      </c>
      <c r="R712" s="93" t="str">
        <f>VLOOKUP(I712,'3-Productie normen'!A:O,14,FALSE)</f>
        <v>S</v>
      </c>
      <c r="S712" s="93"/>
      <c r="U712" s="375">
        <f t="shared" si="32"/>
        <v>260</v>
      </c>
    </row>
    <row r="713" spans="1:21" ht="14.1" customHeight="1">
      <c r="A713" s="81">
        <v>713</v>
      </c>
      <c r="B713" s="52" t="s">
        <v>206</v>
      </c>
      <c r="C713" s="52" t="s">
        <v>742</v>
      </c>
      <c r="D713" s="91"/>
      <c r="E713" s="91">
        <v>12</v>
      </c>
      <c r="F713" s="91" t="s">
        <v>292</v>
      </c>
      <c r="G713" s="366" t="s">
        <v>759</v>
      </c>
      <c r="H713" s="98" t="s">
        <v>747</v>
      </c>
      <c r="I713" s="98" t="s">
        <v>244</v>
      </c>
      <c r="J713" s="98" t="s">
        <v>745</v>
      </c>
      <c r="K713" s="358">
        <v>2.95</v>
      </c>
      <c r="L713" s="370">
        <f t="shared" si="30"/>
        <v>200</v>
      </c>
      <c r="M713" s="435">
        <v>200</v>
      </c>
      <c r="N713" s="435">
        <v>0</v>
      </c>
      <c r="O713" s="371" t="e">
        <f t="shared" si="31"/>
        <v>#DIV/0!</v>
      </c>
      <c r="P713" s="371">
        <f>IF(N713&gt;0,N713*K713/#REF!,0)</f>
        <v>0</v>
      </c>
      <c r="Q713" s="372" t="e">
        <f>IF(M713="nio",0,IF(M713&gt;0,VLOOKUP(I713,'3-Productie normen'!A:K,VLOOKUP(M713,'3-Productie normen'!$B$28:$C$36,2,FALSE),FALSE)))/VLOOKUP(B713,'2-Kosten per locatie'!$A$11:$C$41,3,FALSE)</f>
        <v>#DIV/0!</v>
      </c>
      <c r="R713" s="93" t="str">
        <f>VLOOKUP(I713,'3-Productie normen'!A:O,14,FALSE)</f>
        <v>S</v>
      </c>
      <c r="S713" s="93"/>
      <c r="U713" s="375">
        <f t="shared" si="32"/>
        <v>590</v>
      </c>
    </row>
    <row r="714" spans="1:21" ht="14.1" customHeight="1">
      <c r="A714" s="81">
        <v>714</v>
      </c>
      <c r="B714" s="52" t="s">
        <v>206</v>
      </c>
      <c r="C714" s="52" t="s">
        <v>742</v>
      </c>
      <c r="D714" s="91"/>
      <c r="E714" s="91">
        <v>12</v>
      </c>
      <c r="F714" s="91" t="s">
        <v>292</v>
      </c>
      <c r="G714" s="366" t="s">
        <v>760</v>
      </c>
      <c r="H714" s="98" t="s">
        <v>747</v>
      </c>
      <c r="I714" s="98" t="s">
        <v>244</v>
      </c>
      <c r="J714" s="98" t="s">
        <v>745</v>
      </c>
      <c r="K714" s="358">
        <v>2.5499999999999998</v>
      </c>
      <c r="L714" s="370">
        <f t="shared" ref="L714:L777" si="33">SUM(M714:N714)</f>
        <v>200</v>
      </c>
      <c r="M714" s="435">
        <v>200</v>
      </c>
      <c r="N714" s="435">
        <v>0</v>
      </c>
      <c r="O714" s="371" t="e">
        <f t="shared" ref="O714:O777" si="34">IF(M714="nio",0,IF(M714&gt;0,M714*K714/Q714,0))</f>
        <v>#DIV/0!</v>
      </c>
      <c r="P714" s="371">
        <f>IF(N714&gt;0,N714*K714/#REF!,0)</f>
        <v>0</v>
      </c>
      <c r="Q714" s="372" t="e">
        <f>IF(M714="nio",0,IF(M714&gt;0,VLOOKUP(I714,'3-Productie normen'!A:K,VLOOKUP(M714,'3-Productie normen'!$B$28:$C$36,2,FALSE),FALSE)))/VLOOKUP(B714,'2-Kosten per locatie'!$A$11:$C$41,3,FALSE)</f>
        <v>#DIV/0!</v>
      </c>
      <c r="R714" s="93" t="str">
        <f>VLOOKUP(I714,'3-Productie normen'!A:O,14,FALSE)</f>
        <v>S</v>
      </c>
      <c r="S714" s="93"/>
      <c r="U714" s="375">
        <f t="shared" ref="U714:U777" si="35">L714*K714</f>
        <v>509.99999999999994</v>
      </c>
    </row>
    <row r="715" spans="1:21" ht="14.1" customHeight="1">
      <c r="A715" s="81">
        <v>715</v>
      </c>
      <c r="B715" s="52" t="s">
        <v>206</v>
      </c>
      <c r="C715" s="52" t="s">
        <v>742</v>
      </c>
      <c r="D715" s="91"/>
      <c r="E715" s="91">
        <v>12</v>
      </c>
      <c r="F715" s="91" t="s">
        <v>292</v>
      </c>
      <c r="G715" s="366" t="s">
        <v>761</v>
      </c>
      <c r="H715" s="98" t="s">
        <v>747</v>
      </c>
      <c r="I715" s="98" t="s">
        <v>244</v>
      </c>
      <c r="J715" s="98" t="s">
        <v>745</v>
      </c>
      <c r="K715" s="358">
        <v>2.2000000000000002</v>
      </c>
      <c r="L715" s="370">
        <f t="shared" si="33"/>
        <v>200</v>
      </c>
      <c r="M715" s="435">
        <v>200</v>
      </c>
      <c r="N715" s="435">
        <v>0</v>
      </c>
      <c r="O715" s="371" t="e">
        <f t="shared" si="34"/>
        <v>#DIV/0!</v>
      </c>
      <c r="P715" s="371">
        <f>IF(N715&gt;0,N715*K715/#REF!,0)</f>
        <v>0</v>
      </c>
      <c r="Q715" s="372" t="e">
        <f>IF(M715="nio",0,IF(M715&gt;0,VLOOKUP(I715,'3-Productie normen'!A:K,VLOOKUP(M715,'3-Productie normen'!$B$28:$C$36,2,FALSE),FALSE)))/VLOOKUP(B715,'2-Kosten per locatie'!$A$11:$C$41,3,FALSE)</f>
        <v>#DIV/0!</v>
      </c>
      <c r="R715" s="93" t="str">
        <f>VLOOKUP(I715,'3-Productie normen'!A:O,14,FALSE)</f>
        <v>S</v>
      </c>
      <c r="S715" s="93"/>
      <c r="U715" s="375">
        <f t="shared" si="35"/>
        <v>440.00000000000006</v>
      </c>
    </row>
    <row r="716" spans="1:21" ht="14.1" customHeight="1">
      <c r="A716" s="81">
        <v>716</v>
      </c>
      <c r="B716" s="52" t="s">
        <v>206</v>
      </c>
      <c r="C716" s="52" t="s">
        <v>742</v>
      </c>
      <c r="D716" s="91"/>
      <c r="E716" s="91"/>
      <c r="F716" s="91" t="s">
        <v>292</v>
      </c>
      <c r="G716" s="366" t="s">
        <v>762</v>
      </c>
      <c r="H716" s="98" t="s">
        <v>404</v>
      </c>
      <c r="I716" s="52" t="s">
        <v>247</v>
      </c>
      <c r="J716" s="98" t="s">
        <v>745</v>
      </c>
      <c r="K716" s="358"/>
      <c r="L716" s="370">
        <f t="shared" si="33"/>
        <v>0</v>
      </c>
      <c r="M716" s="437" t="s">
        <v>258</v>
      </c>
      <c r="N716" s="435"/>
      <c r="O716" s="371">
        <f t="shared" si="34"/>
        <v>0</v>
      </c>
      <c r="P716" s="371">
        <f>IF(N716&gt;0,N716*K716/#REF!,0)</f>
        <v>0</v>
      </c>
      <c r="Q716" s="372" t="e">
        <f>IF(M716="nio",0,IF(M716&gt;0,VLOOKUP(I716,'3-Productie normen'!A:K,VLOOKUP(M716,'3-Productie normen'!$B$28:$C$36,2,FALSE),FALSE)))/VLOOKUP(B716,'2-Kosten per locatie'!$A$11:$C$41,3,FALSE)</f>
        <v>#DIV/0!</v>
      </c>
      <c r="R716" s="93" t="str">
        <f>VLOOKUP(I716,'3-Productie normen'!A:O,14,FALSE)</f>
        <v>nvt</v>
      </c>
      <c r="S716" s="93"/>
      <c r="U716" s="375">
        <f t="shared" si="35"/>
        <v>0</v>
      </c>
    </row>
    <row r="717" spans="1:21" ht="14.1" customHeight="1">
      <c r="A717" s="81">
        <v>717</v>
      </c>
      <c r="B717" s="52" t="s">
        <v>206</v>
      </c>
      <c r="C717" s="52" t="s">
        <v>742</v>
      </c>
      <c r="D717" s="91"/>
      <c r="E717" s="91"/>
      <c r="F717" s="91" t="s">
        <v>292</v>
      </c>
      <c r="G717" s="366" t="s">
        <v>344</v>
      </c>
      <c r="H717" s="98" t="s">
        <v>451</v>
      </c>
      <c r="I717" s="52" t="s">
        <v>247</v>
      </c>
      <c r="J717" s="98" t="s">
        <v>301</v>
      </c>
      <c r="K717" s="358">
        <v>14.9</v>
      </c>
      <c r="L717" s="370">
        <f t="shared" si="33"/>
        <v>0</v>
      </c>
      <c r="M717" s="437" t="s">
        <v>258</v>
      </c>
      <c r="N717" s="435"/>
      <c r="O717" s="371">
        <f t="shared" si="34"/>
        <v>0</v>
      </c>
      <c r="P717" s="371">
        <f>IF(N717&gt;0,N717*K717/#REF!,0)</f>
        <v>0</v>
      </c>
      <c r="Q717" s="372" t="e">
        <f>IF(M717="nio",0,IF(M717&gt;0,VLOOKUP(I717,'3-Productie normen'!A:K,VLOOKUP(M717,'3-Productie normen'!$B$28:$C$36,2,FALSE),FALSE)))/VLOOKUP(B717,'2-Kosten per locatie'!$A$11:$C$41,3,FALSE)</f>
        <v>#DIV/0!</v>
      </c>
      <c r="R717" s="93" t="str">
        <f>VLOOKUP(I717,'3-Productie normen'!A:O,14,FALSE)</f>
        <v>nvt</v>
      </c>
      <c r="S717" s="93"/>
      <c r="U717" s="375">
        <f t="shared" si="35"/>
        <v>0</v>
      </c>
    </row>
    <row r="718" spans="1:21" ht="14.1" customHeight="1">
      <c r="A718" s="81">
        <v>718</v>
      </c>
      <c r="B718" s="52" t="s">
        <v>206</v>
      </c>
      <c r="C718" s="52" t="s">
        <v>742</v>
      </c>
      <c r="D718" s="91"/>
      <c r="E718" s="91"/>
      <c r="F718" s="91" t="s">
        <v>295</v>
      </c>
      <c r="G718" s="366" t="s">
        <v>359</v>
      </c>
      <c r="H718" s="98" t="s">
        <v>748</v>
      </c>
      <c r="I718" s="98" t="s">
        <v>293</v>
      </c>
      <c r="J718" s="98" t="s">
        <v>301</v>
      </c>
      <c r="K718" s="358">
        <v>50.8</v>
      </c>
      <c r="L718" s="370">
        <f t="shared" si="33"/>
        <v>200</v>
      </c>
      <c r="M718" s="435">
        <v>200</v>
      </c>
      <c r="N718" s="435"/>
      <c r="O718" s="371" t="e">
        <f t="shared" si="34"/>
        <v>#DIV/0!</v>
      </c>
      <c r="P718" s="371">
        <f>IF(N718&gt;0,N718*K718/#REF!,0)</f>
        <v>0</v>
      </c>
      <c r="Q718" s="372" t="e">
        <f>IF(M718="nio",0,IF(M718&gt;0,VLOOKUP(I718,'3-Productie normen'!A:K,VLOOKUP(M718,'3-Productie normen'!$B$28:$C$36,2,FALSE),FALSE)))/VLOOKUP(B718,'2-Kosten per locatie'!$A$11:$C$41,3,FALSE)</f>
        <v>#DIV/0!</v>
      </c>
      <c r="R718" s="93" t="str">
        <f>VLOOKUP(I718,'3-Productie normen'!A:O,14,FALSE)</f>
        <v>L</v>
      </c>
      <c r="S718" s="93"/>
      <c r="U718" s="375">
        <f t="shared" si="35"/>
        <v>10160</v>
      </c>
    </row>
    <row r="719" spans="1:21" ht="14.1" customHeight="1">
      <c r="A719" s="81">
        <v>719</v>
      </c>
      <c r="B719" s="52" t="s">
        <v>206</v>
      </c>
      <c r="C719" s="52" t="s">
        <v>742</v>
      </c>
      <c r="D719" s="91"/>
      <c r="E719" s="91"/>
      <c r="F719" s="91" t="s">
        <v>295</v>
      </c>
      <c r="G719" s="366" t="s">
        <v>361</v>
      </c>
      <c r="H719" s="98" t="s">
        <v>748</v>
      </c>
      <c r="I719" s="98" t="s">
        <v>293</v>
      </c>
      <c r="J719" s="98" t="s">
        <v>301</v>
      </c>
      <c r="K719" s="358">
        <v>43.2</v>
      </c>
      <c r="L719" s="370">
        <f t="shared" si="33"/>
        <v>200</v>
      </c>
      <c r="M719" s="435">
        <v>200</v>
      </c>
      <c r="N719" s="435"/>
      <c r="O719" s="371" t="e">
        <f t="shared" si="34"/>
        <v>#DIV/0!</v>
      </c>
      <c r="P719" s="371">
        <f>IF(N719&gt;0,N719*K719/#REF!,0)</f>
        <v>0</v>
      </c>
      <c r="Q719" s="372" t="e">
        <f>IF(M719="nio",0,IF(M719&gt;0,VLOOKUP(I719,'3-Productie normen'!A:K,VLOOKUP(M719,'3-Productie normen'!$B$28:$C$36,2,FALSE),FALSE)))/VLOOKUP(B719,'2-Kosten per locatie'!$A$11:$C$41,3,FALSE)</f>
        <v>#DIV/0!</v>
      </c>
      <c r="R719" s="93" t="str">
        <f>VLOOKUP(I719,'3-Productie normen'!A:O,14,FALSE)</f>
        <v>L</v>
      </c>
      <c r="S719" s="93"/>
      <c r="U719" s="375">
        <f t="shared" si="35"/>
        <v>8640</v>
      </c>
    </row>
    <row r="720" spans="1:21" ht="14.1" customHeight="1">
      <c r="A720" s="81">
        <v>720</v>
      </c>
      <c r="B720" s="52" t="s">
        <v>206</v>
      </c>
      <c r="C720" s="52" t="s">
        <v>742</v>
      </c>
      <c r="D720" s="91"/>
      <c r="E720" s="91"/>
      <c r="F720" s="91" t="s">
        <v>295</v>
      </c>
      <c r="G720" s="366" t="s">
        <v>763</v>
      </c>
      <c r="H720" s="98" t="s">
        <v>744</v>
      </c>
      <c r="I720" s="98" t="s">
        <v>246</v>
      </c>
      <c r="J720" s="98" t="s">
        <v>745</v>
      </c>
      <c r="K720" s="358">
        <v>40.1</v>
      </c>
      <c r="L720" s="370">
        <f t="shared" si="33"/>
        <v>200</v>
      </c>
      <c r="M720" s="435">
        <v>200</v>
      </c>
      <c r="N720" s="435"/>
      <c r="O720" s="371" t="e">
        <f t="shared" si="34"/>
        <v>#DIV/0!</v>
      </c>
      <c r="P720" s="371">
        <f>IF(N720&gt;0,N720*K720/#REF!,0)</f>
        <v>0</v>
      </c>
      <c r="Q720" s="372" t="e">
        <f>IF(M720="nio",0,IF(M720&gt;0,VLOOKUP(I720,'3-Productie normen'!A:K,VLOOKUP(M720,'3-Productie normen'!$B$28:$C$36,2,FALSE),FALSE)))/VLOOKUP(B720,'2-Kosten per locatie'!$A$11:$C$41,3,FALSE)</f>
        <v>#DIV/0!</v>
      </c>
      <c r="R720" s="93" t="str">
        <f>VLOOKUP(I720,'3-Productie normen'!A:O,14,FALSE)</f>
        <v>V</v>
      </c>
      <c r="S720" s="93"/>
      <c r="U720" s="375">
        <f t="shared" si="35"/>
        <v>8020</v>
      </c>
    </row>
    <row r="721" spans="1:21" ht="14.1" customHeight="1">
      <c r="A721" s="81">
        <v>721</v>
      </c>
      <c r="B721" s="52" t="s">
        <v>206</v>
      </c>
      <c r="C721" s="52" t="s">
        <v>742</v>
      </c>
      <c r="D721" s="91"/>
      <c r="E721" s="91"/>
      <c r="F721" s="91" t="s">
        <v>295</v>
      </c>
      <c r="G721" s="366" t="s">
        <v>363</v>
      </c>
      <c r="H721" s="98" t="s">
        <v>279</v>
      </c>
      <c r="I721" s="52" t="s">
        <v>247</v>
      </c>
      <c r="J721" s="98" t="s">
        <v>542</v>
      </c>
      <c r="K721" s="358">
        <v>9.4</v>
      </c>
      <c r="L721" s="370">
        <f t="shared" si="33"/>
        <v>0</v>
      </c>
      <c r="M721" s="437" t="s">
        <v>258</v>
      </c>
      <c r="N721" s="435"/>
      <c r="O721" s="371">
        <f t="shared" si="34"/>
        <v>0</v>
      </c>
      <c r="P721" s="371">
        <f>IF(N721&gt;0,N721*K721/#REF!,0)</f>
        <v>0</v>
      </c>
      <c r="Q721" s="372" t="e">
        <f>IF(M721="nio",0,IF(M721&gt;0,VLOOKUP(I721,'3-Productie normen'!A:K,VLOOKUP(M721,'3-Productie normen'!$B$28:$C$36,2,FALSE),FALSE)))/VLOOKUP(B721,'2-Kosten per locatie'!$A$11:$C$41,3,FALSE)</f>
        <v>#DIV/0!</v>
      </c>
      <c r="R721" s="93" t="str">
        <f>VLOOKUP(I721,'3-Productie normen'!A:O,14,FALSE)</f>
        <v>nvt</v>
      </c>
      <c r="S721" s="93"/>
      <c r="U721" s="375">
        <f t="shared" si="35"/>
        <v>0</v>
      </c>
    </row>
    <row r="722" spans="1:21" ht="14.1" customHeight="1">
      <c r="A722" s="81">
        <v>722</v>
      </c>
      <c r="B722" s="52" t="s">
        <v>206</v>
      </c>
      <c r="C722" s="52" t="s">
        <v>742</v>
      </c>
      <c r="D722" s="91"/>
      <c r="E722" s="91"/>
      <c r="F722" s="91" t="s">
        <v>295</v>
      </c>
      <c r="G722" s="366" t="s">
        <v>764</v>
      </c>
      <c r="H722" s="98" t="s">
        <v>747</v>
      </c>
      <c r="I722" s="98" t="s">
        <v>244</v>
      </c>
      <c r="J722" s="98" t="s">
        <v>745</v>
      </c>
      <c r="K722" s="358">
        <v>1.3</v>
      </c>
      <c r="L722" s="370">
        <f t="shared" si="33"/>
        <v>200</v>
      </c>
      <c r="M722" s="435">
        <v>200</v>
      </c>
      <c r="N722" s="435">
        <v>0</v>
      </c>
      <c r="O722" s="371" t="e">
        <f t="shared" si="34"/>
        <v>#DIV/0!</v>
      </c>
      <c r="P722" s="371">
        <f>IF(N722&gt;0,N722*K722/#REF!,0)</f>
        <v>0</v>
      </c>
      <c r="Q722" s="372" t="e">
        <f>IF(M722="nio",0,IF(M722&gt;0,VLOOKUP(I722,'3-Productie normen'!A:K,VLOOKUP(M722,'3-Productie normen'!$B$28:$C$36,2,FALSE),FALSE)))/VLOOKUP(B722,'2-Kosten per locatie'!$A$11:$C$41,3,FALSE)</f>
        <v>#DIV/0!</v>
      </c>
      <c r="R722" s="93" t="str">
        <f>VLOOKUP(I722,'3-Productie normen'!A:O,14,FALSE)</f>
        <v>S</v>
      </c>
      <c r="S722" s="93"/>
      <c r="U722" s="375">
        <f t="shared" si="35"/>
        <v>260</v>
      </c>
    </row>
    <row r="723" spans="1:21" ht="14.1" customHeight="1">
      <c r="A723" s="81">
        <v>723</v>
      </c>
      <c r="B723" s="52" t="s">
        <v>206</v>
      </c>
      <c r="C723" s="52" t="s">
        <v>742</v>
      </c>
      <c r="D723" s="91"/>
      <c r="E723" s="91"/>
      <c r="F723" s="91" t="s">
        <v>295</v>
      </c>
      <c r="G723" s="366" t="s">
        <v>765</v>
      </c>
      <c r="H723" s="98" t="s">
        <v>747</v>
      </c>
      <c r="I723" s="98" t="s">
        <v>244</v>
      </c>
      <c r="J723" s="98" t="s">
        <v>745</v>
      </c>
      <c r="K723" s="358">
        <v>1.3</v>
      </c>
      <c r="L723" s="370">
        <f t="shared" si="33"/>
        <v>200</v>
      </c>
      <c r="M723" s="435">
        <v>200</v>
      </c>
      <c r="N723" s="435">
        <v>0</v>
      </c>
      <c r="O723" s="371" t="e">
        <f t="shared" si="34"/>
        <v>#DIV/0!</v>
      </c>
      <c r="P723" s="371">
        <f>IF(N723&gt;0,N723*K723/#REF!,0)</f>
        <v>0</v>
      </c>
      <c r="Q723" s="372" t="e">
        <f>IF(M723="nio",0,IF(M723&gt;0,VLOOKUP(I723,'3-Productie normen'!A:K,VLOOKUP(M723,'3-Productie normen'!$B$28:$C$36,2,FALSE),FALSE)))/VLOOKUP(B723,'2-Kosten per locatie'!$A$11:$C$41,3,FALSE)</f>
        <v>#DIV/0!</v>
      </c>
      <c r="R723" s="93" t="str">
        <f>VLOOKUP(I723,'3-Productie normen'!A:O,14,FALSE)</f>
        <v>S</v>
      </c>
      <c r="S723" s="93"/>
      <c r="U723" s="375">
        <f t="shared" si="35"/>
        <v>260</v>
      </c>
    </row>
    <row r="724" spans="1:21" ht="14.1" customHeight="1">
      <c r="A724" s="81">
        <v>724</v>
      </c>
      <c r="B724" s="52" t="s">
        <v>206</v>
      </c>
      <c r="C724" s="52" t="s">
        <v>742</v>
      </c>
      <c r="D724" s="91"/>
      <c r="E724" s="91"/>
      <c r="F724" s="91" t="s">
        <v>295</v>
      </c>
      <c r="G724" s="366" t="s">
        <v>766</v>
      </c>
      <c r="H724" s="98" t="s">
        <v>747</v>
      </c>
      <c r="I724" s="98" t="s">
        <v>244</v>
      </c>
      <c r="J724" s="98" t="s">
        <v>745</v>
      </c>
      <c r="K724" s="358">
        <v>1.3</v>
      </c>
      <c r="L724" s="370">
        <f t="shared" si="33"/>
        <v>200</v>
      </c>
      <c r="M724" s="435">
        <v>200</v>
      </c>
      <c r="N724" s="435">
        <v>0</v>
      </c>
      <c r="O724" s="371" t="e">
        <f t="shared" si="34"/>
        <v>#DIV/0!</v>
      </c>
      <c r="P724" s="371">
        <f>IF(N724&gt;0,N724*K724/#REF!,0)</f>
        <v>0</v>
      </c>
      <c r="Q724" s="372" t="e">
        <f>IF(M724="nio",0,IF(M724&gt;0,VLOOKUP(I724,'3-Productie normen'!A:K,VLOOKUP(M724,'3-Productie normen'!$B$28:$C$36,2,FALSE),FALSE)))/VLOOKUP(B724,'2-Kosten per locatie'!$A$11:$C$41,3,FALSE)</f>
        <v>#DIV/0!</v>
      </c>
      <c r="R724" s="93" t="str">
        <f>VLOOKUP(I724,'3-Productie normen'!A:O,14,FALSE)</f>
        <v>S</v>
      </c>
      <c r="S724" s="93"/>
      <c r="U724" s="375">
        <f t="shared" si="35"/>
        <v>260</v>
      </c>
    </row>
    <row r="725" spans="1:21" ht="14.1" customHeight="1">
      <c r="A725" s="81">
        <v>725</v>
      </c>
      <c r="B725" s="52" t="s">
        <v>214</v>
      </c>
      <c r="C725" s="52" t="s">
        <v>767</v>
      </c>
      <c r="D725" s="91"/>
      <c r="E725" s="91">
        <v>12</v>
      </c>
      <c r="F725" s="440" t="s">
        <v>87</v>
      </c>
      <c r="G725" s="366" t="s">
        <v>768</v>
      </c>
      <c r="H725" s="98" t="s">
        <v>412</v>
      </c>
      <c r="I725" s="98" t="s">
        <v>246</v>
      </c>
      <c r="J725" s="98" t="s">
        <v>769</v>
      </c>
      <c r="K725" s="358">
        <v>5</v>
      </c>
      <c r="L725" s="370">
        <f t="shared" si="33"/>
        <v>200</v>
      </c>
      <c r="M725" s="435">
        <v>200</v>
      </c>
      <c r="N725" s="435"/>
      <c r="O725" s="371" t="e">
        <f t="shared" si="34"/>
        <v>#DIV/0!</v>
      </c>
      <c r="P725" s="371">
        <f>IF(N725&gt;0,N725*K725/#REF!,0)</f>
        <v>0</v>
      </c>
      <c r="Q725" s="372" t="e">
        <f>IF(M725="nio",0,IF(M725&gt;0,VLOOKUP(I725,'3-Productie normen'!A:K,VLOOKUP(M725,'3-Productie normen'!$B$28:$C$36,2,FALSE),FALSE)))/VLOOKUP(B725,'2-Kosten per locatie'!$A$11:$C$41,3,FALSE)</f>
        <v>#DIV/0!</v>
      </c>
      <c r="R725" s="93" t="str">
        <f>VLOOKUP(I725,'3-Productie normen'!A:O,14,FALSE)</f>
        <v>V</v>
      </c>
      <c r="S725" s="93"/>
      <c r="U725" s="375">
        <f t="shared" si="35"/>
        <v>1000</v>
      </c>
    </row>
    <row r="726" spans="1:21" ht="14.1" customHeight="1">
      <c r="A726" s="81">
        <v>726</v>
      </c>
      <c r="B726" s="52" t="s">
        <v>214</v>
      </c>
      <c r="C726" s="52" t="s">
        <v>767</v>
      </c>
      <c r="D726" s="52"/>
      <c r="E726" s="91"/>
      <c r="F726" s="440" t="s">
        <v>87</v>
      </c>
      <c r="G726" s="366" t="s">
        <v>770</v>
      </c>
      <c r="H726" s="98" t="s">
        <v>379</v>
      </c>
      <c r="I726" s="52" t="s">
        <v>247</v>
      </c>
      <c r="J726" s="98" t="s">
        <v>542</v>
      </c>
      <c r="K726" s="358">
        <v>10</v>
      </c>
      <c r="L726" s="370">
        <f t="shared" si="33"/>
        <v>0</v>
      </c>
      <c r="M726" s="437" t="s">
        <v>258</v>
      </c>
      <c r="N726" s="435"/>
      <c r="O726" s="371">
        <f t="shared" si="34"/>
        <v>0</v>
      </c>
      <c r="P726" s="371">
        <f>IF(N726&gt;0,N726*K726/#REF!,0)</f>
        <v>0</v>
      </c>
      <c r="Q726" s="372" t="e">
        <f>IF(M726="nio",0,IF(M726&gt;0,VLOOKUP(I726,'3-Productie normen'!A:K,VLOOKUP(M726,'3-Productie normen'!$B$28:$C$36,2,FALSE),FALSE)))/VLOOKUP(B726,'2-Kosten per locatie'!$A$11:$C$41,3,FALSE)</f>
        <v>#DIV/0!</v>
      </c>
      <c r="R726" s="93" t="str">
        <f>VLOOKUP(I726,'3-Productie normen'!A:O,14,FALSE)</f>
        <v>nvt</v>
      </c>
      <c r="S726" s="93"/>
      <c r="U726" s="375">
        <f t="shared" si="35"/>
        <v>0</v>
      </c>
    </row>
    <row r="727" spans="1:21" ht="14.1" customHeight="1">
      <c r="A727" s="81">
        <v>727</v>
      </c>
      <c r="B727" s="52" t="s">
        <v>214</v>
      </c>
      <c r="C727" s="52" t="s">
        <v>767</v>
      </c>
      <c r="D727" s="52"/>
      <c r="E727" s="91"/>
      <c r="F727" s="440" t="s">
        <v>87</v>
      </c>
      <c r="G727" s="366" t="s">
        <v>771</v>
      </c>
      <c r="H727" s="98" t="s">
        <v>412</v>
      </c>
      <c r="I727" s="98" t="s">
        <v>246</v>
      </c>
      <c r="J727" s="98" t="s">
        <v>255</v>
      </c>
      <c r="K727" s="358">
        <v>8</v>
      </c>
      <c r="L727" s="370">
        <f t="shared" si="33"/>
        <v>200</v>
      </c>
      <c r="M727" s="435">
        <v>200</v>
      </c>
      <c r="N727" s="435"/>
      <c r="O727" s="371" t="e">
        <f t="shared" si="34"/>
        <v>#DIV/0!</v>
      </c>
      <c r="P727" s="371">
        <f>IF(N727&gt;0,N727*K727/#REF!,0)</f>
        <v>0</v>
      </c>
      <c r="Q727" s="372" t="e">
        <f>IF(M727="nio",0,IF(M727&gt;0,VLOOKUP(I727,'3-Productie normen'!A:K,VLOOKUP(M727,'3-Productie normen'!$B$28:$C$36,2,FALSE),FALSE)))/VLOOKUP(B727,'2-Kosten per locatie'!$A$11:$C$41,3,FALSE)</f>
        <v>#DIV/0!</v>
      </c>
      <c r="R727" s="93" t="str">
        <f>VLOOKUP(I727,'3-Productie normen'!A:O,14,FALSE)</f>
        <v>V</v>
      </c>
      <c r="S727" s="93"/>
      <c r="U727" s="375">
        <f t="shared" si="35"/>
        <v>1600</v>
      </c>
    </row>
    <row r="728" spans="1:21" ht="14.1" customHeight="1">
      <c r="A728" s="81">
        <v>728</v>
      </c>
      <c r="B728" s="52" t="s">
        <v>214</v>
      </c>
      <c r="C728" s="52" t="s">
        <v>767</v>
      </c>
      <c r="D728" s="52"/>
      <c r="E728" s="91"/>
      <c r="F728" s="440" t="s">
        <v>87</v>
      </c>
      <c r="G728" s="366" t="s">
        <v>772</v>
      </c>
      <c r="H728" s="98" t="s">
        <v>773</v>
      </c>
      <c r="I728" s="98" t="s">
        <v>244</v>
      </c>
      <c r="J728" s="98" t="s">
        <v>425</v>
      </c>
      <c r="K728" s="358">
        <v>4</v>
      </c>
      <c r="L728" s="370">
        <f t="shared" si="33"/>
        <v>200</v>
      </c>
      <c r="M728" s="435">
        <v>200</v>
      </c>
      <c r="N728" s="435">
        <v>0</v>
      </c>
      <c r="O728" s="371" t="e">
        <f t="shared" si="34"/>
        <v>#DIV/0!</v>
      </c>
      <c r="P728" s="371">
        <f>IF(N728&gt;0,N728*K728/#REF!,0)</f>
        <v>0</v>
      </c>
      <c r="Q728" s="372" t="e">
        <f>IF(M728="nio",0,IF(M728&gt;0,VLOOKUP(I728,'3-Productie normen'!A:K,VLOOKUP(M728,'3-Productie normen'!$B$28:$C$36,2,FALSE),FALSE)))/VLOOKUP(B728,'2-Kosten per locatie'!$A$11:$C$41,3,FALSE)</f>
        <v>#DIV/0!</v>
      </c>
      <c r="R728" s="93" t="str">
        <f>VLOOKUP(I728,'3-Productie normen'!A:O,14,FALSE)</f>
        <v>S</v>
      </c>
      <c r="S728" s="93"/>
      <c r="U728" s="375">
        <f t="shared" si="35"/>
        <v>800</v>
      </c>
    </row>
    <row r="729" spans="1:21" ht="14.1" customHeight="1">
      <c r="A729" s="81">
        <v>729</v>
      </c>
      <c r="B729" s="52" t="s">
        <v>214</v>
      </c>
      <c r="C729" s="52" t="s">
        <v>767</v>
      </c>
      <c r="D729" s="52"/>
      <c r="E729" s="91"/>
      <c r="F729" s="440" t="s">
        <v>87</v>
      </c>
      <c r="G729" s="366" t="s">
        <v>774</v>
      </c>
      <c r="H729" s="98" t="s">
        <v>775</v>
      </c>
      <c r="I729" s="98" t="s">
        <v>244</v>
      </c>
      <c r="J729" s="98" t="s">
        <v>425</v>
      </c>
      <c r="K729" s="358">
        <v>10</v>
      </c>
      <c r="L729" s="370">
        <f t="shared" si="33"/>
        <v>200</v>
      </c>
      <c r="M729" s="435">
        <v>200</v>
      </c>
      <c r="N729" s="435">
        <v>0</v>
      </c>
      <c r="O729" s="371" t="e">
        <f t="shared" si="34"/>
        <v>#DIV/0!</v>
      </c>
      <c r="P729" s="371">
        <f>IF(N729&gt;0,N729*K729/#REF!,0)</f>
        <v>0</v>
      </c>
      <c r="Q729" s="372" t="e">
        <f>IF(M729="nio",0,IF(M729&gt;0,VLOOKUP(I729,'3-Productie normen'!A:K,VLOOKUP(M729,'3-Productie normen'!$B$28:$C$36,2,FALSE),FALSE)))/VLOOKUP(B729,'2-Kosten per locatie'!$A$11:$C$41,3,FALSE)</f>
        <v>#DIV/0!</v>
      </c>
      <c r="R729" s="93" t="str">
        <f>VLOOKUP(I729,'3-Productie normen'!A:O,14,FALSE)</f>
        <v>S</v>
      </c>
      <c r="S729" s="93"/>
      <c r="U729" s="375">
        <f t="shared" si="35"/>
        <v>2000</v>
      </c>
    </row>
    <row r="730" spans="1:21" ht="14.1" customHeight="1">
      <c r="A730" s="81">
        <v>730</v>
      </c>
      <c r="B730" s="52" t="s">
        <v>214</v>
      </c>
      <c r="C730" s="52" t="s">
        <v>767</v>
      </c>
      <c r="D730" s="52"/>
      <c r="E730" s="91"/>
      <c r="F730" s="440" t="s">
        <v>87</v>
      </c>
      <c r="G730" s="366" t="s">
        <v>776</v>
      </c>
      <c r="H730" s="98" t="s">
        <v>633</v>
      </c>
      <c r="I730" s="98" t="s">
        <v>244</v>
      </c>
      <c r="J730" s="98" t="s">
        <v>777</v>
      </c>
      <c r="K730" s="358">
        <v>10</v>
      </c>
      <c r="L730" s="370">
        <f t="shared" si="33"/>
        <v>200</v>
      </c>
      <c r="M730" s="435">
        <v>200</v>
      </c>
      <c r="N730" s="435">
        <v>0</v>
      </c>
      <c r="O730" s="371" t="e">
        <f t="shared" si="34"/>
        <v>#DIV/0!</v>
      </c>
      <c r="P730" s="371">
        <f>IF(N730&gt;0,N730*K730/#REF!,0)</f>
        <v>0</v>
      </c>
      <c r="Q730" s="372" t="e">
        <f>IF(M730="nio",0,IF(M730&gt;0,VLOOKUP(I730,'3-Productie normen'!A:K,VLOOKUP(M730,'3-Productie normen'!$B$28:$C$36,2,FALSE),FALSE)))/VLOOKUP(B730,'2-Kosten per locatie'!$A$11:$C$41,3,FALSE)</f>
        <v>#DIV/0!</v>
      </c>
      <c r="R730" s="93" t="str">
        <f>VLOOKUP(I730,'3-Productie normen'!A:O,14,FALSE)</f>
        <v>S</v>
      </c>
      <c r="S730" s="93"/>
      <c r="U730" s="375">
        <f t="shared" si="35"/>
        <v>2000</v>
      </c>
    </row>
    <row r="731" spans="1:21" ht="14.1" customHeight="1">
      <c r="A731" s="81">
        <v>731</v>
      </c>
      <c r="B731" s="52" t="s">
        <v>214</v>
      </c>
      <c r="C731" s="52" t="s">
        <v>767</v>
      </c>
      <c r="D731" s="52"/>
      <c r="E731" s="91"/>
      <c r="F731" s="440" t="s">
        <v>87</v>
      </c>
      <c r="G731" s="366" t="s">
        <v>778</v>
      </c>
      <c r="H731" s="98" t="s">
        <v>262</v>
      </c>
      <c r="I731" s="98" t="s">
        <v>244</v>
      </c>
      <c r="J731" s="98" t="s">
        <v>425</v>
      </c>
      <c r="K731" s="358">
        <v>25</v>
      </c>
      <c r="L731" s="370">
        <f t="shared" si="33"/>
        <v>200</v>
      </c>
      <c r="M731" s="435">
        <v>200</v>
      </c>
      <c r="N731" s="435">
        <v>0</v>
      </c>
      <c r="O731" s="371" t="e">
        <f t="shared" si="34"/>
        <v>#DIV/0!</v>
      </c>
      <c r="P731" s="371">
        <f>IF(N731&gt;0,N731*K731/#REF!,0)</f>
        <v>0</v>
      </c>
      <c r="Q731" s="372" t="e">
        <f>IF(M731="nio",0,IF(M731&gt;0,VLOOKUP(I731,'3-Productie normen'!A:K,VLOOKUP(M731,'3-Productie normen'!$B$28:$C$36,2,FALSE),FALSE)))/VLOOKUP(B731,'2-Kosten per locatie'!$A$11:$C$41,3,FALSE)</f>
        <v>#DIV/0!</v>
      </c>
      <c r="R731" s="93" t="str">
        <f>VLOOKUP(I731,'3-Productie normen'!A:O,14,FALSE)</f>
        <v>S</v>
      </c>
      <c r="S731" s="93"/>
      <c r="U731" s="375">
        <f t="shared" si="35"/>
        <v>5000</v>
      </c>
    </row>
    <row r="732" spans="1:21" ht="14.1" customHeight="1">
      <c r="A732" s="81">
        <v>732</v>
      </c>
      <c r="B732" s="52" t="s">
        <v>214</v>
      </c>
      <c r="C732" s="52" t="s">
        <v>767</v>
      </c>
      <c r="D732" s="52"/>
      <c r="E732" s="91"/>
      <c r="F732" s="440" t="s">
        <v>87</v>
      </c>
      <c r="G732" s="366" t="s">
        <v>779</v>
      </c>
      <c r="H732" s="98" t="s">
        <v>633</v>
      </c>
      <c r="I732" s="98" t="s">
        <v>244</v>
      </c>
      <c r="J732" s="98" t="s">
        <v>425</v>
      </c>
      <c r="K732" s="358">
        <v>20</v>
      </c>
      <c r="L732" s="370">
        <f t="shared" si="33"/>
        <v>200</v>
      </c>
      <c r="M732" s="435">
        <v>200</v>
      </c>
      <c r="N732" s="435">
        <v>0</v>
      </c>
      <c r="O732" s="371" t="e">
        <f t="shared" si="34"/>
        <v>#DIV/0!</v>
      </c>
      <c r="P732" s="371">
        <f>IF(N732&gt;0,N732*K732/#REF!,0)</f>
        <v>0</v>
      </c>
      <c r="Q732" s="372" t="e">
        <f>IF(M732="nio",0,IF(M732&gt;0,VLOOKUP(I732,'3-Productie normen'!A:K,VLOOKUP(M732,'3-Productie normen'!$B$28:$C$36,2,FALSE),FALSE)))/VLOOKUP(B732,'2-Kosten per locatie'!$A$11:$C$41,3,FALSE)</f>
        <v>#DIV/0!</v>
      </c>
      <c r="R732" s="93" t="str">
        <f>VLOOKUP(I732,'3-Productie normen'!A:O,14,FALSE)</f>
        <v>S</v>
      </c>
      <c r="S732" s="93"/>
      <c r="U732" s="375">
        <f t="shared" si="35"/>
        <v>4000</v>
      </c>
    </row>
    <row r="733" spans="1:21" ht="14.1" customHeight="1">
      <c r="A733" s="81">
        <v>733</v>
      </c>
      <c r="B733" s="52" t="s">
        <v>214</v>
      </c>
      <c r="C733" s="52" t="s">
        <v>767</v>
      </c>
      <c r="D733" s="52"/>
      <c r="E733" s="91"/>
      <c r="F733" s="440" t="s">
        <v>87</v>
      </c>
      <c r="G733" s="366" t="s">
        <v>780</v>
      </c>
      <c r="H733" s="98" t="s">
        <v>633</v>
      </c>
      <c r="I733" s="98" t="s">
        <v>244</v>
      </c>
      <c r="J733" s="98" t="s">
        <v>425</v>
      </c>
      <c r="K733" s="358">
        <v>10</v>
      </c>
      <c r="L733" s="370">
        <f t="shared" si="33"/>
        <v>200</v>
      </c>
      <c r="M733" s="435">
        <v>200</v>
      </c>
      <c r="N733" s="435">
        <v>0</v>
      </c>
      <c r="O733" s="371" t="e">
        <f t="shared" si="34"/>
        <v>#DIV/0!</v>
      </c>
      <c r="P733" s="371">
        <f>IF(N733&gt;0,N733*K733/#REF!,0)</f>
        <v>0</v>
      </c>
      <c r="Q733" s="372" t="e">
        <f>IF(M733="nio",0,IF(M733&gt;0,VLOOKUP(I733,'3-Productie normen'!A:K,VLOOKUP(M733,'3-Productie normen'!$B$28:$C$36,2,FALSE),FALSE)))/VLOOKUP(B733,'2-Kosten per locatie'!$A$11:$C$41,3,FALSE)</f>
        <v>#DIV/0!</v>
      </c>
      <c r="R733" s="93" t="str">
        <f>VLOOKUP(I733,'3-Productie normen'!A:O,14,FALSE)</f>
        <v>S</v>
      </c>
      <c r="S733" s="93"/>
      <c r="U733" s="375">
        <f t="shared" si="35"/>
        <v>2000</v>
      </c>
    </row>
    <row r="734" spans="1:21" ht="14.1" customHeight="1">
      <c r="A734" s="81">
        <v>734</v>
      </c>
      <c r="B734" s="52" t="s">
        <v>214</v>
      </c>
      <c r="C734" s="52" t="s">
        <v>767</v>
      </c>
      <c r="D734" s="52"/>
      <c r="E734" s="91"/>
      <c r="F734" s="440" t="s">
        <v>87</v>
      </c>
      <c r="G734" s="366" t="s">
        <v>781</v>
      </c>
      <c r="H734" s="98" t="s">
        <v>730</v>
      </c>
      <c r="I734" s="52" t="s">
        <v>247</v>
      </c>
      <c r="J734" s="98" t="s">
        <v>420</v>
      </c>
      <c r="K734" s="358">
        <v>30</v>
      </c>
      <c r="L734" s="370">
        <f t="shared" si="33"/>
        <v>0</v>
      </c>
      <c r="M734" s="437" t="s">
        <v>258</v>
      </c>
      <c r="N734" s="435"/>
      <c r="O734" s="371">
        <f t="shared" si="34"/>
        <v>0</v>
      </c>
      <c r="P734" s="371">
        <f>IF(N734&gt;0,N734*K734/#REF!,0)</f>
        <v>0</v>
      </c>
      <c r="Q734" s="372" t="e">
        <f>IF(M734="nio",0,IF(M734&gt;0,VLOOKUP(I734,'3-Productie normen'!A:K,VLOOKUP(M734,'3-Productie normen'!$B$28:$C$36,2,FALSE),FALSE)))/VLOOKUP(B734,'2-Kosten per locatie'!$A$11:$C$41,3,FALSE)</f>
        <v>#DIV/0!</v>
      </c>
      <c r="R734" s="93" t="str">
        <f>VLOOKUP(I734,'3-Productie normen'!A:O,14,FALSE)</f>
        <v>nvt</v>
      </c>
      <c r="S734" s="93"/>
      <c r="U734" s="375">
        <f t="shared" si="35"/>
        <v>0</v>
      </c>
    </row>
    <row r="735" spans="1:21" ht="14.1" customHeight="1">
      <c r="A735" s="81">
        <v>735</v>
      </c>
      <c r="B735" s="52" t="s">
        <v>214</v>
      </c>
      <c r="C735" s="52" t="s">
        <v>767</v>
      </c>
      <c r="D735" s="52"/>
      <c r="E735" s="91"/>
      <c r="F735" s="440" t="s">
        <v>87</v>
      </c>
      <c r="G735" s="366" t="s">
        <v>782</v>
      </c>
      <c r="H735" s="98" t="s">
        <v>783</v>
      </c>
      <c r="I735" s="98" t="s">
        <v>239</v>
      </c>
      <c r="J735" s="98" t="s">
        <v>420</v>
      </c>
      <c r="K735" s="358">
        <v>280</v>
      </c>
      <c r="L735" s="370">
        <f t="shared" si="33"/>
        <v>200</v>
      </c>
      <c r="M735" s="435">
        <v>200</v>
      </c>
      <c r="N735" s="435"/>
      <c r="O735" s="371" t="e">
        <f t="shared" si="34"/>
        <v>#DIV/0!</v>
      </c>
      <c r="P735" s="371">
        <f>IF(N735&gt;0,N735*K735/#REF!,0)</f>
        <v>0</v>
      </c>
      <c r="Q735" s="372" t="e">
        <f>IF(M735="nio",0,IF(M735&gt;0,VLOOKUP(I735,'3-Productie normen'!A:K,VLOOKUP(M735,'3-Productie normen'!$B$28:$C$36,2,FALSE),FALSE)))/VLOOKUP(B735,'2-Kosten per locatie'!$A$11:$C$41,3,FALSE)</f>
        <v>#DIV/0!</v>
      </c>
      <c r="R735" s="93" t="str">
        <f>VLOOKUP(I735,'3-Productie normen'!A:O,14,FALSE)</f>
        <v>V</v>
      </c>
      <c r="S735" s="93"/>
      <c r="U735" s="375">
        <f t="shared" si="35"/>
        <v>56000</v>
      </c>
    </row>
    <row r="736" spans="1:21" ht="14.1" customHeight="1">
      <c r="A736" s="81">
        <v>736</v>
      </c>
      <c r="B736" s="52" t="s">
        <v>214</v>
      </c>
      <c r="C736" s="52" t="s">
        <v>767</v>
      </c>
      <c r="D736" s="52"/>
      <c r="E736" s="91"/>
      <c r="F736" s="440" t="s">
        <v>87</v>
      </c>
      <c r="G736" s="366" t="s">
        <v>784</v>
      </c>
      <c r="H736" s="98" t="s">
        <v>262</v>
      </c>
      <c r="I736" s="98" t="s">
        <v>244</v>
      </c>
      <c r="J736" s="98" t="s">
        <v>425</v>
      </c>
      <c r="K736" s="358">
        <v>3</v>
      </c>
      <c r="L736" s="370">
        <f t="shared" si="33"/>
        <v>200</v>
      </c>
      <c r="M736" s="435">
        <v>200</v>
      </c>
      <c r="N736" s="435">
        <v>0</v>
      </c>
      <c r="O736" s="371" t="e">
        <f t="shared" si="34"/>
        <v>#DIV/0!</v>
      </c>
      <c r="P736" s="371">
        <f>IF(N736&gt;0,N736*K736/#REF!,0)</f>
        <v>0</v>
      </c>
      <c r="Q736" s="372" t="e">
        <f>IF(M736="nio",0,IF(M736&gt;0,VLOOKUP(I736,'3-Productie normen'!A:K,VLOOKUP(M736,'3-Productie normen'!$B$28:$C$36,2,FALSE),FALSE)))/VLOOKUP(B736,'2-Kosten per locatie'!$A$11:$C$41,3,FALSE)</f>
        <v>#DIV/0!</v>
      </c>
      <c r="R736" s="93" t="str">
        <f>VLOOKUP(I736,'3-Productie normen'!A:O,14,FALSE)</f>
        <v>S</v>
      </c>
      <c r="S736" s="93"/>
      <c r="U736" s="375">
        <f t="shared" si="35"/>
        <v>600</v>
      </c>
    </row>
    <row r="737" spans="1:21" ht="14.1" customHeight="1">
      <c r="A737" s="81">
        <v>737</v>
      </c>
      <c r="B737" s="52" t="s">
        <v>214</v>
      </c>
      <c r="C737" s="52" t="s">
        <v>767</v>
      </c>
      <c r="D737" s="52"/>
      <c r="E737" s="91"/>
      <c r="F737" s="440" t="s">
        <v>87</v>
      </c>
      <c r="G737" s="366" t="s">
        <v>785</v>
      </c>
      <c r="H737" s="98" t="s">
        <v>262</v>
      </c>
      <c r="I737" s="98" t="s">
        <v>244</v>
      </c>
      <c r="J737" s="98" t="s">
        <v>425</v>
      </c>
      <c r="K737" s="358">
        <v>2</v>
      </c>
      <c r="L737" s="370">
        <f t="shared" si="33"/>
        <v>200</v>
      </c>
      <c r="M737" s="435">
        <v>200</v>
      </c>
      <c r="N737" s="435">
        <v>0</v>
      </c>
      <c r="O737" s="371" t="e">
        <f t="shared" si="34"/>
        <v>#DIV/0!</v>
      </c>
      <c r="P737" s="371">
        <f>IF(N737&gt;0,N737*K737/#REF!,0)</f>
        <v>0</v>
      </c>
      <c r="Q737" s="372" t="e">
        <f>IF(M737="nio",0,IF(M737&gt;0,VLOOKUP(I737,'3-Productie normen'!A:K,VLOOKUP(M737,'3-Productie normen'!$B$28:$C$36,2,FALSE),FALSE)))/VLOOKUP(B737,'2-Kosten per locatie'!$A$11:$C$41,3,FALSE)</f>
        <v>#DIV/0!</v>
      </c>
      <c r="R737" s="93" t="str">
        <f>VLOOKUP(I737,'3-Productie normen'!A:O,14,FALSE)</f>
        <v>S</v>
      </c>
      <c r="S737" s="93"/>
      <c r="U737" s="375">
        <f t="shared" si="35"/>
        <v>400</v>
      </c>
    </row>
    <row r="738" spans="1:21" ht="14.1" customHeight="1">
      <c r="A738" s="81">
        <v>738</v>
      </c>
      <c r="B738" s="52" t="s">
        <v>214</v>
      </c>
      <c r="C738" s="52" t="s">
        <v>767</v>
      </c>
      <c r="D738" s="91"/>
      <c r="E738" s="91">
        <v>12</v>
      </c>
      <c r="F738" s="440" t="s">
        <v>87</v>
      </c>
      <c r="G738" s="366" t="s">
        <v>786</v>
      </c>
      <c r="H738" s="98" t="s">
        <v>473</v>
      </c>
      <c r="I738" s="52" t="s">
        <v>1731</v>
      </c>
      <c r="J738" s="98" t="s">
        <v>255</v>
      </c>
      <c r="K738" s="358">
        <v>60</v>
      </c>
      <c r="L738" s="370">
        <f t="shared" si="33"/>
        <v>200</v>
      </c>
      <c r="M738" s="435">
        <v>200</v>
      </c>
      <c r="N738" s="435"/>
      <c r="O738" s="371" t="e">
        <f t="shared" si="34"/>
        <v>#DIV/0!</v>
      </c>
      <c r="P738" s="371">
        <f>IF(N738&gt;0,N738*K738/#REF!,0)</f>
        <v>0</v>
      </c>
      <c r="Q738" s="372" t="e">
        <f>IF(M738="nio",0,IF(M738&gt;0,VLOOKUP(I738,'3-Productie normen'!A:K,VLOOKUP(M738,'3-Productie normen'!$B$28:$C$36,2,FALSE),FALSE)))/VLOOKUP(B738,'2-Kosten per locatie'!$A$11:$C$41,3,FALSE)</f>
        <v>#DIV/0!</v>
      </c>
      <c r="R738" s="93" t="str">
        <f>VLOOKUP(I738,'3-Productie normen'!A:O,14,FALSE)</f>
        <v>V</v>
      </c>
      <c r="S738" s="93"/>
      <c r="U738" s="375">
        <f t="shared" si="35"/>
        <v>12000</v>
      </c>
    </row>
    <row r="739" spans="1:21" ht="14.1" customHeight="1">
      <c r="A739" s="81">
        <v>739</v>
      </c>
      <c r="B739" s="52" t="s">
        <v>214</v>
      </c>
      <c r="C739" s="52" t="s">
        <v>767</v>
      </c>
      <c r="D739" s="52"/>
      <c r="E739" s="91"/>
      <c r="F739" s="440" t="s">
        <v>87</v>
      </c>
      <c r="G739" s="366" t="s">
        <v>787</v>
      </c>
      <c r="H739" s="98" t="s">
        <v>262</v>
      </c>
      <c r="I739" s="98" t="s">
        <v>244</v>
      </c>
      <c r="J739" s="98" t="s">
        <v>425</v>
      </c>
      <c r="K739" s="358">
        <v>14</v>
      </c>
      <c r="L739" s="370">
        <f t="shared" si="33"/>
        <v>200</v>
      </c>
      <c r="M739" s="435">
        <v>200</v>
      </c>
      <c r="N739" s="435">
        <v>0</v>
      </c>
      <c r="O739" s="371" t="e">
        <f t="shared" si="34"/>
        <v>#DIV/0!</v>
      </c>
      <c r="P739" s="371">
        <f>IF(N739&gt;0,N739*K739/#REF!,0)</f>
        <v>0</v>
      </c>
      <c r="Q739" s="372" t="e">
        <f>IF(M739="nio",0,IF(M739&gt;0,VLOOKUP(I739,'3-Productie normen'!A:K,VLOOKUP(M739,'3-Productie normen'!$B$28:$C$36,2,FALSE),FALSE)))/VLOOKUP(B739,'2-Kosten per locatie'!$A$11:$C$41,3,FALSE)</f>
        <v>#DIV/0!</v>
      </c>
      <c r="R739" s="93" t="str">
        <f>VLOOKUP(I739,'3-Productie normen'!A:O,14,FALSE)</f>
        <v>S</v>
      </c>
      <c r="S739" s="93"/>
      <c r="U739" s="375">
        <f t="shared" si="35"/>
        <v>2800</v>
      </c>
    </row>
    <row r="740" spans="1:21" ht="14.1" customHeight="1">
      <c r="A740" s="81">
        <v>740</v>
      </c>
      <c r="B740" s="52" t="s">
        <v>214</v>
      </c>
      <c r="C740" s="52" t="s">
        <v>767</v>
      </c>
      <c r="D740" s="91"/>
      <c r="E740" s="91">
        <v>12</v>
      </c>
      <c r="F740" s="440" t="s">
        <v>87</v>
      </c>
      <c r="G740" s="366" t="s">
        <v>788</v>
      </c>
      <c r="H740" s="98" t="s">
        <v>473</v>
      </c>
      <c r="I740" s="52" t="s">
        <v>1731</v>
      </c>
      <c r="J740" s="98" t="s">
        <v>255</v>
      </c>
      <c r="K740" s="358">
        <v>60</v>
      </c>
      <c r="L740" s="370">
        <f t="shared" si="33"/>
        <v>200</v>
      </c>
      <c r="M740" s="435">
        <v>200</v>
      </c>
      <c r="N740" s="435"/>
      <c r="O740" s="371" t="e">
        <f t="shared" si="34"/>
        <v>#DIV/0!</v>
      </c>
      <c r="P740" s="371">
        <f>IF(N740&gt;0,N740*K740/#REF!,0)</f>
        <v>0</v>
      </c>
      <c r="Q740" s="372" t="e">
        <f>IF(M740="nio",0,IF(M740&gt;0,VLOOKUP(I740,'3-Productie normen'!A:K,VLOOKUP(M740,'3-Productie normen'!$B$28:$C$36,2,FALSE),FALSE)))/VLOOKUP(B740,'2-Kosten per locatie'!$A$11:$C$41,3,FALSE)</f>
        <v>#DIV/0!</v>
      </c>
      <c r="R740" s="93" t="str">
        <f>VLOOKUP(I740,'3-Productie normen'!A:O,14,FALSE)</f>
        <v>V</v>
      </c>
      <c r="S740" s="93"/>
      <c r="U740" s="375">
        <f t="shared" si="35"/>
        <v>12000</v>
      </c>
    </row>
    <row r="741" spans="1:21" ht="14.1" customHeight="1">
      <c r="A741" s="81">
        <v>741</v>
      </c>
      <c r="B741" s="52" t="s">
        <v>214</v>
      </c>
      <c r="C741" s="52" t="s">
        <v>767</v>
      </c>
      <c r="D741" s="52"/>
      <c r="E741" s="91"/>
      <c r="F741" s="440" t="s">
        <v>87</v>
      </c>
      <c r="G741" s="366" t="s">
        <v>789</v>
      </c>
      <c r="H741" s="98" t="s">
        <v>790</v>
      </c>
      <c r="I741" s="98" t="s">
        <v>246</v>
      </c>
      <c r="J741" s="98" t="s">
        <v>539</v>
      </c>
      <c r="K741" s="358">
        <v>4</v>
      </c>
      <c r="L741" s="370">
        <f t="shared" si="33"/>
        <v>200</v>
      </c>
      <c r="M741" s="435">
        <v>200</v>
      </c>
      <c r="N741" s="435"/>
      <c r="O741" s="371" t="e">
        <f t="shared" si="34"/>
        <v>#DIV/0!</v>
      </c>
      <c r="P741" s="371">
        <f>IF(N741&gt;0,N741*K741/#REF!,0)</f>
        <v>0</v>
      </c>
      <c r="Q741" s="372" t="e">
        <f>IF(M741="nio",0,IF(M741&gt;0,VLOOKUP(I741,'3-Productie normen'!A:K,VLOOKUP(M741,'3-Productie normen'!$B$28:$C$36,2,FALSE),FALSE)))/VLOOKUP(B741,'2-Kosten per locatie'!$A$11:$C$41,3,FALSE)</f>
        <v>#DIV/0!</v>
      </c>
      <c r="R741" s="93" t="str">
        <f>VLOOKUP(I741,'3-Productie normen'!A:O,14,FALSE)</f>
        <v>V</v>
      </c>
      <c r="S741" s="93"/>
      <c r="U741" s="375">
        <f t="shared" si="35"/>
        <v>800</v>
      </c>
    </row>
    <row r="742" spans="1:21" ht="14.1" customHeight="1">
      <c r="A742" s="81">
        <v>742</v>
      </c>
      <c r="B742" s="52" t="s">
        <v>214</v>
      </c>
      <c r="C742" s="52" t="s">
        <v>767</v>
      </c>
      <c r="D742" s="91"/>
      <c r="E742" s="91">
        <v>12</v>
      </c>
      <c r="F742" s="440" t="s">
        <v>87</v>
      </c>
      <c r="G742" s="366" t="s">
        <v>791</v>
      </c>
      <c r="H742" s="98" t="s">
        <v>412</v>
      </c>
      <c r="I742" s="98" t="s">
        <v>246</v>
      </c>
      <c r="J742" s="98" t="s">
        <v>255</v>
      </c>
      <c r="K742" s="358">
        <v>56</v>
      </c>
      <c r="L742" s="370">
        <f t="shared" si="33"/>
        <v>200</v>
      </c>
      <c r="M742" s="435">
        <v>200</v>
      </c>
      <c r="N742" s="435"/>
      <c r="O742" s="371" t="e">
        <f t="shared" si="34"/>
        <v>#DIV/0!</v>
      </c>
      <c r="P742" s="371">
        <f>IF(N742&gt;0,N742*K742/#REF!,0)</f>
        <v>0</v>
      </c>
      <c r="Q742" s="372" t="e">
        <f>IF(M742="nio",0,IF(M742&gt;0,VLOOKUP(I742,'3-Productie normen'!A:K,VLOOKUP(M742,'3-Productie normen'!$B$28:$C$36,2,FALSE),FALSE)))/VLOOKUP(B742,'2-Kosten per locatie'!$A$11:$C$41,3,FALSE)</f>
        <v>#DIV/0!</v>
      </c>
      <c r="R742" s="93" t="str">
        <f>VLOOKUP(I742,'3-Productie normen'!A:O,14,FALSE)</f>
        <v>V</v>
      </c>
      <c r="S742" s="93"/>
      <c r="U742" s="375">
        <f t="shared" si="35"/>
        <v>11200</v>
      </c>
    </row>
    <row r="743" spans="1:21" ht="14.1" customHeight="1">
      <c r="A743" s="81">
        <v>743</v>
      </c>
      <c r="B743" s="52" t="s">
        <v>214</v>
      </c>
      <c r="C743" s="52" t="s">
        <v>767</v>
      </c>
      <c r="D743" s="52"/>
      <c r="E743" s="91"/>
      <c r="F743" s="440" t="s">
        <v>87</v>
      </c>
      <c r="G743" s="366" t="s">
        <v>792</v>
      </c>
      <c r="H743" s="98" t="s">
        <v>428</v>
      </c>
      <c r="I743" s="98" t="s">
        <v>242</v>
      </c>
      <c r="J743" s="98" t="s">
        <v>255</v>
      </c>
      <c r="K743" s="358">
        <v>8</v>
      </c>
      <c r="L743" s="370">
        <f t="shared" si="33"/>
        <v>200</v>
      </c>
      <c r="M743" s="435">
        <v>200</v>
      </c>
      <c r="N743" s="435"/>
      <c r="O743" s="371" t="e">
        <f t="shared" si="34"/>
        <v>#DIV/0!</v>
      </c>
      <c r="P743" s="371">
        <f>IF(N743&gt;0,N743*K743/#REF!,0)</f>
        <v>0</v>
      </c>
      <c r="Q743" s="372" t="e">
        <f>IF(M743="nio",0,IF(M743&gt;0,VLOOKUP(I743,'3-Productie normen'!A:K,VLOOKUP(M743,'3-Productie normen'!$B$28:$C$36,2,FALSE),FALSE)))/VLOOKUP(B743,'2-Kosten per locatie'!$A$11:$C$41,3,FALSE)</f>
        <v>#DIV/0!</v>
      </c>
      <c r="R743" s="93" t="str">
        <f>VLOOKUP(I743,'3-Productie normen'!A:O,14,FALSE)</f>
        <v>V</v>
      </c>
      <c r="S743" s="93"/>
      <c r="U743" s="375">
        <f t="shared" si="35"/>
        <v>1600</v>
      </c>
    </row>
    <row r="744" spans="1:21" ht="14.1" customHeight="1">
      <c r="A744" s="81">
        <v>744</v>
      </c>
      <c r="B744" s="52" t="s">
        <v>214</v>
      </c>
      <c r="C744" s="52" t="s">
        <v>767</v>
      </c>
      <c r="D744" s="52"/>
      <c r="E744" s="91"/>
      <c r="F744" s="440" t="s">
        <v>87</v>
      </c>
      <c r="G744" s="366" t="s">
        <v>793</v>
      </c>
      <c r="H744" s="98" t="s">
        <v>794</v>
      </c>
      <c r="I744" s="98" t="s">
        <v>246</v>
      </c>
      <c r="J744" s="98" t="s">
        <v>255</v>
      </c>
      <c r="K744" s="358">
        <v>6</v>
      </c>
      <c r="L744" s="370">
        <f t="shared" si="33"/>
        <v>200</v>
      </c>
      <c r="M744" s="435">
        <v>200</v>
      </c>
      <c r="N744" s="435"/>
      <c r="O744" s="371" t="e">
        <f t="shared" si="34"/>
        <v>#DIV/0!</v>
      </c>
      <c r="P744" s="371">
        <f>IF(N744&gt;0,N744*K744/#REF!,0)</f>
        <v>0</v>
      </c>
      <c r="Q744" s="372" t="e">
        <f>IF(M744="nio",0,IF(M744&gt;0,VLOOKUP(I744,'3-Productie normen'!A:K,VLOOKUP(M744,'3-Productie normen'!$B$28:$C$36,2,FALSE),FALSE)))/VLOOKUP(B744,'2-Kosten per locatie'!$A$11:$C$41,3,FALSE)</f>
        <v>#DIV/0!</v>
      </c>
      <c r="R744" s="93" t="str">
        <f>VLOOKUP(I744,'3-Productie normen'!A:O,14,FALSE)</f>
        <v>V</v>
      </c>
      <c r="S744" s="93"/>
      <c r="U744" s="375">
        <f t="shared" si="35"/>
        <v>1200</v>
      </c>
    </row>
    <row r="745" spans="1:21" ht="14.1" customHeight="1">
      <c r="A745" s="81">
        <v>745</v>
      </c>
      <c r="B745" s="52" t="s">
        <v>214</v>
      </c>
      <c r="C745" s="52" t="s">
        <v>767</v>
      </c>
      <c r="D745" s="52"/>
      <c r="E745" s="91"/>
      <c r="F745" s="440" t="s">
        <v>87</v>
      </c>
      <c r="G745" s="366" t="s">
        <v>795</v>
      </c>
      <c r="H745" s="98" t="s">
        <v>796</v>
      </c>
      <c r="I745" s="98" t="s">
        <v>237</v>
      </c>
      <c r="J745" s="98" t="s">
        <v>255</v>
      </c>
      <c r="K745" s="358">
        <v>20</v>
      </c>
      <c r="L745" s="370">
        <f t="shared" si="33"/>
        <v>200</v>
      </c>
      <c r="M745" s="435">
        <v>200</v>
      </c>
      <c r="N745" s="435"/>
      <c r="O745" s="371" t="e">
        <f t="shared" si="34"/>
        <v>#DIV/0!</v>
      </c>
      <c r="P745" s="371">
        <f>IF(N745&gt;0,N745*K745/#REF!,0)</f>
        <v>0</v>
      </c>
      <c r="Q745" s="372" t="e">
        <f>IF(M745="nio",0,IF(M745&gt;0,VLOOKUP(I745,'3-Productie normen'!A:K,VLOOKUP(M745,'3-Productie normen'!$B$28:$C$36,2,FALSE),FALSE)))/VLOOKUP(B745,'2-Kosten per locatie'!$A$11:$C$41,3,FALSE)</f>
        <v>#DIV/0!</v>
      </c>
      <c r="R745" s="93" t="str">
        <f>VLOOKUP(I745,'3-Productie normen'!A:O,14,FALSE)</f>
        <v>B</v>
      </c>
      <c r="S745" s="93"/>
      <c r="U745" s="375">
        <f t="shared" si="35"/>
        <v>4000</v>
      </c>
    </row>
    <row r="746" spans="1:21" ht="14.1" customHeight="1">
      <c r="A746" s="81">
        <v>746</v>
      </c>
      <c r="B746" s="52" t="s">
        <v>214</v>
      </c>
      <c r="C746" s="52" t="s">
        <v>767</v>
      </c>
      <c r="D746" s="52"/>
      <c r="E746" s="91"/>
      <c r="F746" s="440" t="s">
        <v>87</v>
      </c>
      <c r="G746" s="366" t="s">
        <v>797</v>
      </c>
      <c r="H746" s="98" t="s">
        <v>798</v>
      </c>
      <c r="I746" s="98" t="s">
        <v>287</v>
      </c>
      <c r="J746" s="98" t="s">
        <v>255</v>
      </c>
      <c r="K746" s="358">
        <v>56</v>
      </c>
      <c r="L746" s="370">
        <f t="shared" si="33"/>
        <v>200</v>
      </c>
      <c r="M746" s="435">
        <v>200</v>
      </c>
      <c r="N746" s="435"/>
      <c r="O746" s="371" t="e">
        <f t="shared" si="34"/>
        <v>#DIV/0!</v>
      </c>
      <c r="P746" s="371">
        <f>IF(N746&gt;0,N746*K746/#REF!,0)</f>
        <v>0</v>
      </c>
      <c r="Q746" s="372" t="e">
        <f>IF(M746="nio",0,IF(M746&gt;0,VLOOKUP(I746,'3-Productie normen'!A:K,VLOOKUP(M746,'3-Productie normen'!$B$28:$C$36,2,FALSE),FALSE)))/VLOOKUP(B746,'2-Kosten per locatie'!$A$11:$C$41,3,FALSE)</f>
        <v>#DIV/0!</v>
      </c>
      <c r="R746" s="93" t="str">
        <f>VLOOKUP(I746,'3-Productie normen'!A:O,14,FALSE)</f>
        <v>L</v>
      </c>
      <c r="S746" s="93"/>
      <c r="U746" s="375">
        <f t="shared" si="35"/>
        <v>11200</v>
      </c>
    </row>
    <row r="747" spans="1:21" ht="14.1" customHeight="1">
      <c r="A747" s="81">
        <v>747</v>
      </c>
      <c r="B747" s="52" t="s">
        <v>214</v>
      </c>
      <c r="C747" s="52" t="s">
        <v>767</v>
      </c>
      <c r="D747" s="52"/>
      <c r="E747" s="91"/>
      <c r="F747" s="440" t="s">
        <v>87</v>
      </c>
      <c r="G747" s="366" t="s">
        <v>799</v>
      </c>
      <c r="H747" s="98" t="s">
        <v>262</v>
      </c>
      <c r="I747" s="98" t="s">
        <v>244</v>
      </c>
      <c r="J747" s="98" t="s">
        <v>425</v>
      </c>
      <c r="K747" s="358">
        <v>8</v>
      </c>
      <c r="L747" s="370">
        <f t="shared" si="33"/>
        <v>200</v>
      </c>
      <c r="M747" s="435">
        <v>200</v>
      </c>
      <c r="N747" s="435">
        <v>0</v>
      </c>
      <c r="O747" s="371" t="e">
        <f t="shared" si="34"/>
        <v>#DIV/0!</v>
      </c>
      <c r="P747" s="371">
        <f>IF(N747&gt;0,N747*K747/#REF!,0)</f>
        <v>0</v>
      </c>
      <c r="Q747" s="372" t="e">
        <f>IF(M747="nio",0,IF(M747&gt;0,VLOOKUP(I747,'3-Productie normen'!A:K,VLOOKUP(M747,'3-Productie normen'!$B$28:$C$36,2,FALSE),FALSE)))/VLOOKUP(B747,'2-Kosten per locatie'!$A$11:$C$41,3,FALSE)</f>
        <v>#DIV/0!</v>
      </c>
      <c r="R747" s="93" t="str">
        <f>VLOOKUP(I747,'3-Productie normen'!A:O,14,FALSE)</f>
        <v>S</v>
      </c>
      <c r="S747" s="93"/>
      <c r="U747" s="375">
        <f t="shared" si="35"/>
        <v>1600</v>
      </c>
    </row>
    <row r="748" spans="1:21" ht="14.1" customHeight="1">
      <c r="A748" s="81">
        <v>748</v>
      </c>
      <c r="B748" s="52" t="s">
        <v>214</v>
      </c>
      <c r="C748" s="52" t="s">
        <v>767</v>
      </c>
      <c r="D748" s="52"/>
      <c r="E748" s="91"/>
      <c r="F748" s="440" t="s">
        <v>87</v>
      </c>
      <c r="G748" s="366" t="s">
        <v>800</v>
      </c>
      <c r="H748" s="98" t="s">
        <v>801</v>
      </c>
      <c r="I748" s="98" t="s">
        <v>287</v>
      </c>
      <c r="J748" s="98" t="s">
        <v>255</v>
      </c>
      <c r="K748" s="358">
        <v>56</v>
      </c>
      <c r="L748" s="370">
        <f t="shared" si="33"/>
        <v>200</v>
      </c>
      <c r="M748" s="435">
        <v>200</v>
      </c>
      <c r="N748" s="435"/>
      <c r="O748" s="371" t="e">
        <f t="shared" si="34"/>
        <v>#DIV/0!</v>
      </c>
      <c r="P748" s="371">
        <f>IF(N748&gt;0,N748*K748/#REF!,0)</f>
        <v>0</v>
      </c>
      <c r="Q748" s="372" t="e">
        <f>IF(M748="nio",0,IF(M748&gt;0,VLOOKUP(I748,'3-Productie normen'!A:K,VLOOKUP(M748,'3-Productie normen'!$B$28:$C$36,2,FALSE),FALSE)))/VLOOKUP(B748,'2-Kosten per locatie'!$A$11:$C$41,3,FALSE)</f>
        <v>#DIV/0!</v>
      </c>
      <c r="R748" s="93" t="str">
        <f>VLOOKUP(I748,'3-Productie normen'!A:O,14,FALSE)</f>
        <v>L</v>
      </c>
      <c r="S748" s="93"/>
      <c r="U748" s="375">
        <f t="shared" si="35"/>
        <v>11200</v>
      </c>
    </row>
    <row r="749" spans="1:21" ht="14.1" customHeight="1">
      <c r="A749" s="81">
        <v>749</v>
      </c>
      <c r="B749" s="52" t="s">
        <v>214</v>
      </c>
      <c r="C749" s="52" t="s">
        <v>767</v>
      </c>
      <c r="D749" s="52"/>
      <c r="E749" s="91"/>
      <c r="F749" s="440" t="s">
        <v>87</v>
      </c>
      <c r="G749" s="366" t="s">
        <v>802</v>
      </c>
      <c r="H749" s="98" t="s">
        <v>803</v>
      </c>
      <c r="I749" s="444" t="s">
        <v>238</v>
      </c>
      <c r="J749" s="98" t="s">
        <v>255</v>
      </c>
      <c r="K749" s="358">
        <v>118</v>
      </c>
      <c r="L749" s="370">
        <f t="shared" si="33"/>
        <v>200</v>
      </c>
      <c r="M749" s="435">
        <v>200</v>
      </c>
      <c r="N749" s="435"/>
      <c r="O749" s="371" t="e">
        <f t="shared" si="34"/>
        <v>#DIV/0!</v>
      </c>
      <c r="P749" s="371">
        <f>IF(N749&gt;0,N749*K749/#REF!,0)</f>
        <v>0</v>
      </c>
      <c r="Q749" s="372" t="e">
        <f>IF(M749="nio",0,IF(M749&gt;0,VLOOKUP(I749,'3-Productie normen'!A:K,VLOOKUP(M749,'3-Productie normen'!$B$28:$C$36,2,FALSE),FALSE)))/VLOOKUP(B749,'2-Kosten per locatie'!$A$11:$C$41,3,FALSE)</f>
        <v>#DIV/0!</v>
      </c>
      <c r="R749" s="93" t="str">
        <f>VLOOKUP(I749,'3-Productie normen'!A:O,14,FALSE)</f>
        <v>S</v>
      </c>
      <c r="S749" s="93"/>
      <c r="U749" s="375">
        <f t="shared" si="35"/>
        <v>23600</v>
      </c>
    </row>
    <row r="750" spans="1:21" ht="14.1" customHeight="1">
      <c r="A750" s="81">
        <v>750</v>
      </c>
      <c r="B750" s="52" t="s">
        <v>214</v>
      </c>
      <c r="C750" s="52" t="s">
        <v>767</v>
      </c>
      <c r="D750" s="52"/>
      <c r="E750" s="91"/>
      <c r="F750" s="440" t="s">
        <v>87</v>
      </c>
      <c r="G750" s="366" t="s">
        <v>804</v>
      </c>
      <c r="H750" s="98" t="s">
        <v>270</v>
      </c>
      <c r="I750" s="52" t="s">
        <v>247</v>
      </c>
      <c r="J750" s="98" t="s">
        <v>255</v>
      </c>
      <c r="K750" s="358">
        <v>8</v>
      </c>
      <c r="L750" s="370">
        <f t="shared" si="33"/>
        <v>0</v>
      </c>
      <c r="M750" s="437" t="s">
        <v>258</v>
      </c>
      <c r="N750" s="435"/>
      <c r="O750" s="371">
        <f t="shared" si="34"/>
        <v>0</v>
      </c>
      <c r="P750" s="371">
        <f>IF(N750&gt;0,N750*K750/#REF!,0)</f>
        <v>0</v>
      </c>
      <c r="Q750" s="372" t="e">
        <f>IF(M750="nio",0,IF(M750&gt;0,VLOOKUP(I750,'3-Productie normen'!A:K,VLOOKUP(M750,'3-Productie normen'!$B$28:$C$36,2,FALSE),FALSE)))/VLOOKUP(B750,'2-Kosten per locatie'!$A$11:$C$41,3,FALSE)</f>
        <v>#DIV/0!</v>
      </c>
      <c r="R750" s="93" t="str">
        <f>VLOOKUP(I750,'3-Productie normen'!A:O,14,FALSE)</f>
        <v>nvt</v>
      </c>
      <c r="S750" s="93"/>
      <c r="U750" s="375">
        <f t="shared" si="35"/>
        <v>0</v>
      </c>
    </row>
    <row r="751" spans="1:21" ht="14.1" customHeight="1">
      <c r="A751" s="81">
        <v>751</v>
      </c>
      <c r="B751" s="52" t="s">
        <v>214</v>
      </c>
      <c r="C751" s="52" t="s">
        <v>767</v>
      </c>
      <c r="D751" s="52"/>
      <c r="E751" s="91"/>
      <c r="F751" s="440" t="s">
        <v>87</v>
      </c>
      <c r="G751" s="366" t="s">
        <v>805</v>
      </c>
      <c r="H751" s="98" t="s">
        <v>485</v>
      </c>
      <c r="I751" s="98" t="s">
        <v>237</v>
      </c>
      <c r="J751" s="98" t="s">
        <v>255</v>
      </c>
      <c r="K751" s="358">
        <v>14</v>
      </c>
      <c r="L751" s="370">
        <f t="shared" si="33"/>
        <v>200</v>
      </c>
      <c r="M751" s="435">
        <v>200</v>
      </c>
      <c r="N751" s="435"/>
      <c r="O751" s="371" t="e">
        <f t="shared" si="34"/>
        <v>#DIV/0!</v>
      </c>
      <c r="P751" s="371">
        <f>IF(N751&gt;0,N751*K751/#REF!,0)</f>
        <v>0</v>
      </c>
      <c r="Q751" s="372" t="e">
        <f>IF(M751="nio",0,IF(M751&gt;0,VLOOKUP(I751,'3-Productie normen'!A:K,VLOOKUP(M751,'3-Productie normen'!$B$28:$C$36,2,FALSE),FALSE)))/VLOOKUP(B751,'2-Kosten per locatie'!$A$11:$C$41,3,FALSE)</f>
        <v>#DIV/0!</v>
      </c>
      <c r="R751" s="93" t="str">
        <f>VLOOKUP(I751,'3-Productie normen'!A:O,14,FALSE)</f>
        <v>B</v>
      </c>
      <c r="S751" s="93"/>
      <c r="U751" s="375">
        <f t="shared" si="35"/>
        <v>2800</v>
      </c>
    </row>
    <row r="752" spans="1:21" ht="14.1" customHeight="1">
      <c r="A752" s="81">
        <v>752</v>
      </c>
      <c r="B752" s="52" t="s">
        <v>214</v>
      </c>
      <c r="C752" s="52" t="s">
        <v>767</v>
      </c>
      <c r="D752" s="52"/>
      <c r="E752" s="91"/>
      <c r="F752" s="440" t="s">
        <v>87</v>
      </c>
      <c r="G752" s="366" t="s">
        <v>806</v>
      </c>
      <c r="H752" s="98" t="s">
        <v>270</v>
      </c>
      <c r="I752" s="52" t="s">
        <v>247</v>
      </c>
      <c r="J752" s="98" t="s">
        <v>255</v>
      </c>
      <c r="K752" s="358">
        <v>10</v>
      </c>
      <c r="L752" s="370">
        <f t="shared" si="33"/>
        <v>0</v>
      </c>
      <c r="M752" s="437" t="s">
        <v>258</v>
      </c>
      <c r="N752" s="435"/>
      <c r="O752" s="371">
        <f t="shared" si="34"/>
        <v>0</v>
      </c>
      <c r="P752" s="371">
        <f>IF(N752&gt;0,N752*K752/#REF!,0)</f>
        <v>0</v>
      </c>
      <c r="Q752" s="372" t="e">
        <f>IF(M752="nio",0,IF(M752&gt;0,VLOOKUP(I752,'3-Productie normen'!A:K,VLOOKUP(M752,'3-Productie normen'!$B$28:$C$36,2,FALSE),FALSE)))/VLOOKUP(B752,'2-Kosten per locatie'!$A$11:$C$41,3,FALSE)</f>
        <v>#DIV/0!</v>
      </c>
      <c r="R752" s="93" t="str">
        <f>VLOOKUP(I752,'3-Productie normen'!A:O,14,FALSE)</f>
        <v>nvt</v>
      </c>
      <c r="S752" s="93"/>
      <c r="U752" s="375">
        <f t="shared" si="35"/>
        <v>0</v>
      </c>
    </row>
    <row r="753" spans="1:21" ht="14.1" customHeight="1">
      <c r="A753" s="81">
        <v>753</v>
      </c>
      <c r="B753" s="52" t="s">
        <v>214</v>
      </c>
      <c r="C753" s="52" t="s">
        <v>767</v>
      </c>
      <c r="D753" s="52"/>
      <c r="E753" s="91"/>
      <c r="F753" s="440" t="s">
        <v>87</v>
      </c>
      <c r="G753" s="366" t="s">
        <v>807</v>
      </c>
      <c r="H753" s="98" t="s">
        <v>808</v>
      </c>
      <c r="I753" s="98" t="s">
        <v>293</v>
      </c>
      <c r="J753" s="98" t="s">
        <v>809</v>
      </c>
      <c r="K753" s="358">
        <v>56</v>
      </c>
      <c r="L753" s="370">
        <f t="shared" si="33"/>
        <v>200</v>
      </c>
      <c r="M753" s="435">
        <v>200</v>
      </c>
      <c r="N753" s="435"/>
      <c r="O753" s="371" t="e">
        <f t="shared" si="34"/>
        <v>#DIV/0!</v>
      </c>
      <c r="P753" s="371">
        <f>IF(N753&gt;0,N753*K753/#REF!,0)</f>
        <v>0</v>
      </c>
      <c r="Q753" s="372" t="e">
        <f>IF(M753="nio",0,IF(M753&gt;0,VLOOKUP(I753,'3-Productie normen'!A:K,VLOOKUP(M753,'3-Productie normen'!$B$28:$C$36,2,FALSE),FALSE)))/VLOOKUP(B753,'2-Kosten per locatie'!$A$11:$C$41,3,FALSE)</f>
        <v>#DIV/0!</v>
      </c>
      <c r="R753" s="93" t="str">
        <f>VLOOKUP(I753,'3-Productie normen'!A:O,14,FALSE)</f>
        <v>L</v>
      </c>
      <c r="S753" s="93"/>
      <c r="U753" s="375">
        <f t="shared" si="35"/>
        <v>11200</v>
      </c>
    </row>
    <row r="754" spans="1:21" ht="14.1" customHeight="1">
      <c r="A754" s="81">
        <v>754</v>
      </c>
      <c r="B754" s="52" t="s">
        <v>214</v>
      </c>
      <c r="C754" s="52" t="s">
        <v>767</v>
      </c>
      <c r="D754" s="52"/>
      <c r="E754" s="91"/>
      <c r="F754" s="440" t="s">
        <v>87</v>
      </c>
      <c r="G754" s="366" t="s">
        <v>810</v>
      </c>
      <c r="H754" s="98" t="s">
        <v>262</v>
      </c>
      <c r="I754" s="98" t="s">
        <v>244</v>
      </c>
      <c r="J754" s="98" t="s">
        <v>425</v>
      </c>
      <c r="K754" s="358">
        <v>8</v>
      </c>
      <c r="L754" s="370">
        <f t="shared" si="33"/>
        <v>200</v>
      </c>
      <c r="M754" s="435">
        <v>200</v>
      </c>
      <c r="N754" s="435">
        <v>0</v>
      </c>
      <c r="O754" s="371" t="e">
        <f t="shared" si="34"/>
        <v>#DIV/0!</v>
      </c>
      <c r="P754" s="371">
        <f>IF(N754&gt;0,N754*K754/#REF!,0)</f>
        <v>0</v>
      </c>
      <c r="Q754" s="372" t="e">
        <f>IF(M754="nio",0,IF(M754&gt;0,VLOOKUP(I754,'3-Productie normen'!A:K,VLOOKUP(M754,'3-Productie normen'!$B$28:$C$36,2,FALSE),FALSE)))/VLOOKUP(B754,'2-Kosten per locatie'!$A$11:$C$41,3,FALSE)</f>
        <v>#DIV/0!</v>
      </c>
      <c r="R754" s="93" t="str">
        <f>VLOOKUP(I754,'3-Productie normen'!A:O,14,FALSE)</f>
        <v>S</v>
      </c>
      <c r="S754" s="93"/>
      <c r="U754" s="375">
        <f t="shared" si="35"/>
        <v>1600</v>
      </c>
    </row>
    <row r="755" spans="1:21" ht="14.1" customHeight="1">
      <c r="A755" s="81">
        <v>755</v>
      </c>
      <c r="B755" s="52" t="s">
        <v>214</v>
      </c>
      <c r="C755" s="52" t="s">
        <v>767</v>
      </c>
      <c r="D755" s="52"/>
      <c r="E755" s="91"/>
      <c r="F755" s="440" t="s">
        <v>87</v>
      </c>
      <c r="G755" s="366" t="s">
        <v>811</v>
      </c>
      <c r="H755" s="98" t="s">
        <v>812</v>
      </c>
      <c r="I755" s="98" t="s">
        <v>287</v>
      </c>
      <c r="J755" s="98" t="s">
        <v>809</v>
      </c>
      <c r="K755" s="358">
        <v>56</v>
      </c>
      <c r="L755" s="370">
        <f t="shared" si="33"/>
        <v>200</v>
      </c>
      <c r="M755" s="435">
        <v>200</v>
      </c>
      <c r="N755" s="435"/>
      <c r="O755" s="371" t="e">
        <f t="shared" si="34"/>
        <v>#DIV/0!</v>
      </c>
      <c r="P755" s="371">
        <f>IF(N755&gt;0,N755*K755/#REF!,0)</f>
        <v>0</v>
      </c>
      <c r="Q755" s="372" t="e">
        <f>IF(M755="nio",0,IF(M755&gt;0,VLOOKUP(I755,'3-Productie normen'!A:K,VLOOKUP(M755,'3-Productie normen'!$B$28:$C$36,2,FALSE),FALSE)))/VLOOKUP(B755,'2-Kosten per locatie'!$A$11:$C$41,3,FALSE)</f>
        <v>#DIV/0!</v>
      </c>
      <c r="R755" s="93" t="str">
        <f>VLOOKUP(I755,'3-Productie normen'!A:O,14,FALSE)</f>
        <v>L</v>
      </c>
      <c r="S755" s="93"/>
      <c r="U755" s="375">
        <f t="shared" si="35"/>
        <v>11200</v>
      </c>
    </row>
    <row r="756" spans="1:21" ht="14.1" customHeight="1">
      <c r="A756" s="81">
        <v>756</v>
      </c>
      <c r="B756" s="52" t="s">
        <v>214</v>
      </c>
      <c r="C756" s="52" t="s">
        <v>767</v>
      </c>
      <c r="D756" s="52"/>
      <c r="E756" s="91"/>
      <c r="F756" s="440" t="s">
        <v>87</v>
      </c>
      <c r="G756" s="366" t="s">
        <v>813</v>
      </c>
      <c r="H756" s="98" t="s">
        <v>814</v>
      </c>
      <c r="I756" s="98" t="s">
        <v>287</v>
      </c>
      <c r="J756" s="98" t="s">
        <v>809</v>
      </c>
      <c r="K756" s="358">
        <v>56</v>
      </c>
      <c r="L756" s="370">
        <f t="shared" si="33"/>
        <v>200</v>
      </c>
      <c r="M756" s="435">
        <v>200</v>
      </c>
      <c r="N756" s="435"/>
      <c r="O756" s="371" t="e">
        <f t="shared" si="34"/>
        <v>#DIV/0!</v>
      </c>
      <c r="P756" s="371">
        <f>IF(N756&gt;0,N756*K756/#REF!,0)</f>
        <v>0</v>
      </c>
      <c r="Q756" s="372" t="e">
        <f>IF(M756="nio",0,IF(M756&gt;0,VLOOKUP(I756,'3-Productie normen'!A:K,VLOOKUP(M756,'3-Productie normen'!$B$28:$C$36,2,FALSE),FALSE)))/VLOOKUP(B756,'2-Kosten per locatie'!$A$11:$C$41,3,FALSE)</f>
        <v>#DIV/0!</v>
      </c>
      <c r="R756" s="93" t="str">
        <f>VLOOKUP(I756,'3-Productie normen'!A:O,14,FALSE)</f>
        <v>L</v>
      </c>
      <c r="S756" s="93"/>
      <c r="U756" s="375">
        <f t="shared" si="35"/>
        <v>11200</v>
      </c>
    </row>
    <row r="757" spans="1:21" ht="14.1" customHeight="1">
      <c r="A757" s="81">
        <v>757</v>
      </c>
      <c r="B757" s="52" t="s">
        <v>214</v>
      </c>
      <c r="C757" s="52" t="s">
        <v>767</v>
      </c>
      <c r="D757" s="52"/>
      <c r="E757" s="91"/>
      <c r="F757" s="440" t="s">
        <v>87</v>
      </c>
      <c r="G757" s="366" t="s">
        <v>815</v>
      </c>
      <c r="H757" s="98" t="s">
        <v>262</v>
      </c>
      <c r="I757" s="98" t="s">
        <v>244</v>
      </c>
      <c r="J757" s="98" t="s">
        <v>425</v>
      </c>
      <c r="K757" s="358">
        <v>8</v>
      </c>
      <c r="L757" s="370">
        <f t="shared" si="33"/>
        <v>200</v>
      </c>
      <c r="M757" s="435">
        <v>200</v>
      </c>
      <c r="N757" s="435">
        <v>0</v>
      </c>
      <c r="O757" s="371" t="e">
        <f t="shared" si="34"/>
        <v>#DIV/0!</v>
      </c>
      <c r="P757" s="371">
        <f>IF(N757&gt;0,N757*K757/#REF!,0)</f>
        <v>0</v>
      </c>
      <c r="Q757" s="372" t="e">
        <f>IF(M757="nio",0,IF(M757&gt;0,VLOOKUP(I757,'3-Productie normen'!A:K,VLOOKUP(M757,'3-Productie normen'!$B$28:$C$36,2,FALSE),FALSE)))/VLOOKUP(B757,'2-Kosten per locatie'!$A$11:$C$41,3,FALSE)</f>
        <v>#DIV/0!</v>
      </c>
      <c r="R757" s="93" t="str">
        <f>VLOOKUP(I757,'3-Productie normen'!A:O,14,FALSE)</f>
        <v>S</v>
      </c>
      <c r="S757" s="93"/>
      <c r="U757" s="375">
        <f t="shared" si="35"/>
        <v>1600</v>
      </c>
    </row>
    <row r="758" spans="1:21" ht="14.1" customHeight="1">
      <c r="A758" s="81">
        <v>758</v>
      </c>
      <c r="B758" s="52" t="s">
        <v>214</v>
      </c>
      <c r="C758" s="52" t="s">
        <v>767</v>
      </c>
      <c r="D758" s="52"/>
      <c r="E758" s="91"/>
      <c r="F758" s="440" t="s">
        <v>87</v>
      </c>
      <c r="G758" s="366" t="s">
        <v>816</v>
      </c>
      <c r="H758" s="98" t="s">
        <v>817</v>
      </c>
      <c r="I758" s="98" t="s">
        <v>287</v>
      </c>
      <c r="J758" s="98" t="s">
        <v>809</v>
      </c>
      <c r="K758" s="358">
        <v>56</v>
      </c>
      <c r="L758" s="370">
        <f t="shared" si="33"/>
        <v>200</v>
      </c>
      <c r="M758" s="435">
        <v>200</v>
      </c>
      <c r="N758" s="435"/>
      <c r="O758" s="371" t="e">
        <f t="shared" si="34"/>
        <v>#DIV/0!</v>
      </c>
      <c r="P758" s="371">
        <f>IF(N758&gt;0,N758*K758/#REF!,0)</f>
        <v>0</v>
      </c>
      <c r="Q758" s="372" t="e">
        <f>IF(M758="nio",0,IF(M758&gt;0,VLOOKUP(I758,'3-Productie normen'!A:K,VLOOKUP(M758,'3-Productie normen'!$B$28:$C$36,2,FALSE),FALSE)))/VLOOKUP(B758,'2-Kosten per locatie'!$A$11:$C$41,3,FALSE)</f>
        <v>#DIV/0!</v>
      </c>
      <c r="R758" s="93" t="str">
        <f>VLOOKUP(I758,'3-Productie normen'!A:O,14,FALSE)</f>
        <v>L</v>
      </c>
      <c r="S758" s="93"/>
      <c r="U758" s="375">
        <f t="shared" si="35"/>
        <v>11200</v>
      </c>
    </row>
    <row r="759" spans="1:21" ht="14.1" customHeight="1">
      <c r="A759" s="81">
        <v>759</v>
      </c>
      <c r="B759" s="52" t="s">
        <v>214</v>
      </c>
      <c r="C759" s="52" t="s">
        <v>767</v>
      </c>
      <c r="D759" s="52"/>
      <c r="E759" s="91"/>
      <c r="F759" s="440" t="s">
        <v>87</v>
      </c>
      <c r="G759" s="366" t="s">
        <v>818</v>
      </c>
      <c r="H759" s="98" t="s">
        <v>819</v>
      </c>
      <c r="I759" s="98" t="s">
        <v>287</v>
      </c>
      <c r="J759" s="98" t="s">
        <v>809</v>
      </c>
      <c r="K759" s="358">
        <v>56</v>
      </c>
      <c r="L759" s="370">
        <f t="shared" si="33"/>
        <v>200</v>
      </c>
      <c r="M759" s="435">
        <v>200</v>
      </c>
      <c r="N759" s="435"/>
      <c r="O759" s="371" t="e">
        <f t="shared" si="34"/>
        <v>#DIV/0!</v>
      </c>
      <c r="P759" s="371">
        <f>IF(N759&gt;0,N759*K759/#REF!,0)</f>
        <v>0</v>
      </c>
      <c r="Q759" s="372" t="e">
        <f>IF(M759="nio",0,IF(M759&gt;0,VLOOKUP(I759,'3-Productie normen'!A:K,VLOOKUP(M759,'3-Productie normen'!$B$28:$C$36,2,FALSE),FALSE)))/VLOOKUP(B759,'2-Kosten per locatie'!$A$11:$C$41,3,FALSE)</f>
        <v>#DIV/0!</v>
      </c>
      <c r="R759" s="93" t="str">
        <f>VLOOKUP(I759,'3-Productie normen'!A:O,14,FALSE)</f>
        <v>L</v>
      </c>
      <c r="S759" s="93"/>
      <c r="U759" s="375">
        <f t="shared" si="35"/>
        <v>11200</v>
      </c>
    </row>
    <row r="760" spans="1:21" ht="14.1" customHeight="1">
      <c r="A760" s="81">
        <v>760</v>
      </c>
      <c r="B760" s="52" t="s">
        <v>214</v>
      </c>
      <c r="C760" s="52" t="s">
        <v>767</v>
      </c>
      <c r="D760" s="52"/>
      <c r="E760" s="91"/>
      <c r="F760" s="440" t="s">
        <v>87</v>
      </c>
      <c r="G760" s="366" t="s">
        <v>820</v>
      </c>
      <c r="H760" s="98" t="s">
        <v>262</v>
      </c>
      <c r="I760" s="98" t="s">
        <v>244</v>
      </c>
      <c r="J760" s="98" t="s">
        <v>425</v>
      </c>
      <c r="K760" s="358">
        <v>8</v>
      </c>
      <c r="L760" s="370">
        <f t="shared" si="33"/>
        <v>200</v>
      </c>
      <c r="M760" s="435">
        <v>200</v>
      </c>
      <c r="N760" s="435">
        <v>0</v>
      </c>
      <c r="O760" s="371" t="e">
        <f t="shared" si="34"/>
        <v>#DIV/0!</v>
      </c>
      <c r="P760" s="371">
        <f>IF(N760&gt;0,N760*K760/#REF!,0)</f>
        <v>0</v>
      </c>
      <c r="Q760" s="372" t="e">
        <f>IF(M760="nio",0,IF(M760&gt;0,VLOOKUP(I760,'3-Productie normen'!A:K,VLOOKUP(M760,'3-Productie normen'!$B$28:$C$36,2,FALSE),FALSE)))/VLOOKUP(B760,'2-Kosten per locatie'!$A$11:$C$41,3,FALSE)</f>
        <v>#DIV/0!</v>
      </c>
      <c r="R760" s="93" t="str">
        <f>VLOOKUP(I760,'3-Productie normen'!A:O,14,FALSE)</f>
        <v>S</v>
      </c>
      <c r="S760" s="93"/>
      <c r="U760" s="375">
        <f t="shared" si="35"/>
        <v>1600</v>
      </c>
    </row>
    <row r="761" spans="1:21" ht="14.1" customHeight="1">
      <c r="A761" s="81">
        <v>761</v>
      </c>
      <c r="B761" s="52" t="s">
        <v>214</v>
      </c>
      <c r="C761" s="52" t="s">
        <v>767</v>
      </c>
      <c r="D761" s="52"/>
      <c r="E761" s="91"/>
      <c r="F761" s="440" t="s">
        <v>87</v>
      </c>
      <c r="G761" s="366" t="s">
        <v>821</v>
      </c>
      <c r="H761" s="98" t="s">
        <v>822</v>
      </c>
      <c r="I761" s="98" t="s">
        <v>287</v>
      </c>
      <c r="J761" s="98" t="s">
        <v>809</v>
      </c>
      <c r="K761" s="358">
        <v>56</v>
      </c>
      <c r="L761" s="370">
        <f t="shared" si="33"/>
        <v>200</v>
      </c>
      <c r="M761" s="435">
        <v>200</v>
      </c>
      <c r="N761" s="435"/>
      <c r="O761" s="371" t="e">
        <f t="shared" si="34"/>
        <v>#DIV/0!</v>
      </c>
      <c r="P761" s="371">
        <f>IF(N761&gt;0,N761*K761/#REF!,0)</f>
        <v>0</v>
      </c>
      <c r="Q761" s="372" t="e">
        <f>IF(M761="nio",0,IF(M761&gt;0,VLOOKUP(I761,'3-Productie normen'!A:K,VLOOKUP(M761,'3-Productie normen'!$B$28:$C$36,2,FALSE),FALSE)))/VLOOKUP(B761,'2-Kosten per locatie'!$A$11:$C$41,3,FALSE)</f>
        <v>#DIV/0!</v>
      </c>
      <c r="R761" s="93" t="str">
        <f>VLOOKUP(I761,'3-Productie normen'!A:O,14,FALSE)</f>
        <v>L</v>
      </c>
      <c r="S761" s="93"/>
      <c r="U761" s="375">
        <f t="shared" si="35"/>
        <v>11200</v>
      </c>
    </row>
    <row r="762" spans="1:21" ht="14.1" customHeight="1">
      <c r="A762" s="81">
        <v>762</v>
      </c>
      <c r="B762" s="52" t="s">
        <v>214</v>
      </c>
      <c r="C762" s="52" t="s">
        <v>767</v>
      </c>
      <c r="D762" s="52"/>
      <c r="E762" s="91"/>
      <c r="F762" s="440" t="s">
        <v>87</v>
      </c>
      <c r="G762" s="366" t="s">
        <v>823</v>
      </c>
      <c r="H762" s="98" t="s">
        <v>413</v>
      </c>
      <c r="I762" s="98" t="s">
        <v>237</v>
      </c>
      <c r="J762" s="98" t="s">
        <v>255</v>
      </c>
      <c r="K762" s="358">
        <v>56</v>
      </c>
      <c r="L762" s="370">
        <f t="shared" si="33"/>
        <v>200</v>
      </c>
      <c r="M762" s="435">
        <v>200</v>
      </c>
      <c r="N762" s="435"/>
      <c r="O762" s="371" t="e">
        <f t="shared" si="34"/>
        <v>#DIV/0!</v>
      </c>
      <c r="P762" s="371">
        <f>IF(N762&gt;0,N762*K762/#REF!,0)</f>
        <v>0</v>
      </c>
      <c r="Q762" s="372" t="e">
        <f>IF(M762="nio",0,IF(M762&gt;0,VLOOKUP(I762,'3-Productie normen'!A:K,VLOOKUP(M762,'3-Productie normen'!$B$28:$C$36,2,FALSE),FALSE)))/VLOOKUP(B762,'2-Kosten per locatie'!$A$11:$C$41,3,FALSE)</f>
        <v>#DIV/0!</v>
      </c>
      <c r="R762" s="93" t="str">
        <f>VLOOKUP(I762,'3-Productie normen'!A:O,14,FALSE)</f>
        <v>B</v>
      </c>
      <c r="S762" s="93"/>
      <c r="U762" s="375">
        <f t="shared" si="35"/>
        <v>11200</v>
      </c>
    </row>
    <row r="763" spans="1:21" ht="14.1" customHeight="1">
      <c r="A763" s="81">
        <v>763</v>
      </c>
      <c r="B763" s="52" t="s">
        <v>214</v>
      </c>
      <c r="C763" s="52" t="s">
        <v>767</v>
      </c>
      <c r="D763" s="52"/>
      <c r="E763" s="91"/>
      <c r="F763" s="440" t="s">
        <v>87</v>
      </c>
      <c r="G763" s="366" t="s">
        <v>824</v>
      </c>
      <c r="H763" s="98" t="s">
        <v>428</v>
      </c>
      <c r="I763" s="98" t="s">
        <v>242</v>
      </c>
      <c r="J763" s="98" t="s">
        <v>255</v>
      </c>
      <c r="K763" s="358">
        <v>8</v>
      </c>
      <c r="L763" s="370">
        <f t="shared" si="33"/>
        <v>200</v>
      </c>
      <c r="M763" s="435">
        <v>200</v>
      </c>
      <c r="N763" s="435"/>
      <c r="O763" s="371" t="e">
        <f t="shared" si="34"/>
        <v>#DIV/0!</v>
      </c>
      <c r="P763" s="371">
        <f>IF(N763&gt;0,N763*K763/#REF!,0)</f>
        <v>0</v>
      </c>
      <c r="Q763" s="372" t="e">
        <f>IF(M763="nio",0,IF(M763&gt;0,VLOOKUP(I763,'3-Productie normen'!A:K,VLOOKUP(M763,'3-Productie normen'!$B$28:$C$36,2,FALSE),FALSE)))/VLOOKUP(B763,'2-Kosten per locatie'!$A$11:$C$41,3,FALSE)</f>
        <v>#DIV/0!</v>
      </c>
      <c r="R763" s="93" t="str">
        <f>VLOOKUP(I763,'3-Productie normen'!A:O,14,FALSE)</f>
        <v>V</v>
      </c>
      <c r="S763" s="93"/>
      <c r="U763" s="375">
        <f t="shared" si="35"/>
        <v>1600</v>
      </c>
    </row>
    <row r="764" spans="1:21" ht="14.1" customHeight="1">
      <c r="A764" s="81">
        <v>764</v>
      </c>
      <c r="B764" s="52" t="s">
        <v>214</v>
      </c>
      <c r="C764" s="52" t="s">
        <v>767</v>
      </c>
      <c r="D764" s="52"/>
      <c r="E764" s="91"/>
      <c r="F764" s="440" t="s">
        <v>87</v>
      </c>
      <c r="G764" s="366" t="s">
        <v>825</v>
      </c>
      <c r="H764" s="98" t="s">
        <v>310</v>
      </c>
      <c r="I764" s="98" t="s">
        <v>237</v>
      </c>
      <c r="J764" s="98" t="s">
        <v>255</v>
      </c>
      <c r="K764" s="358">
        <v>14</v>
      </c>
      <c r="L764" s="370">
        <f t="shared" si="33"/>
        <v>200</v>
      </c>
      <c r="M764" s="435">
        <v>200</v>
      </c>
      <c r="N764" s="435"/>
      <c r="O764" s="371" t="e">
        <f t="shared" si="34"/>
        <v>#DIV/0!</v>
      </c>
      <c r="P764" s="371">
        <f>IF(N764&gt;0,N764*K764/#REF!,0)</f>
        <v>0</v>
      </c>
      <c r="Q764" s="372" t="e">
        <f>IF(M764="nio",0,IF(M764&gt;0,VLOOKUP(I764,'3-Productie normen'!A:K,VLOOKUP(M764,'3-Productie normen'!$B$28:$C$36,2,FALSE),FALSE)))/VLOOKUP(B764,'2-Kosten per locatie'!$A$11:$C$41,3,FALSE)</f>
        <v>#DIV/0!</v>
      </c>
      <c r="R764" s="93" t="str">
        <f>VLOOKUP(I764,'3-Productie normen'!A:O,14,FALSE)</f>
        <v>B</v>
      </c>
      <c r="S764" s="93"/>
      <c r="U764" s="375">
        <f t="shared" si="35"/>
        <v>2800</v>
      </c>
    </row>
    <row r="765" spans="1:21" ht="14.1" customHeight="1">
      <c r="A765" s="81">
        <v>765</v>
      </c>
      <c r="B765" s="52" t="s">
        <v>214</v>
      </c>
      <c r="C765" s="52" t="s">
        <v>767</v>
      </c>
      <c r="D765" s="52"/>
      <c r="E765" s="91"/>
      <c r="F765" s="440" t="s">
        <v>87</v>
      </c>
      <c r="G765" s="366" t="s">
        <v>826</v>
      </c>
      <c r="H765" s="98" t="s">
        <v>412</v>
      </c>
      <c r="I765" s="98" t="s">
        <v>246</v>
      </c>
      <c r="J765" s="98" t="s">
        <v>255</v>
      </c>
      <c r="K765" s="358">
        <v>142</v>
      </c>
      <c r="L765" s="370">
        <f t="shared" si="33"/>
        <v>200</v>
      </c>
      <c r="M765" s="435">
        <v>200</v>
      </c>
      <c r="N765" s="435"/>
      <c r="O765" s="371" t="e">
        <f t="shared" si="34"/>
        <v>#DIV/0!</v>
      </c>
      <c r="P765" s="371">
        <f>IF(N765&gt;0,N765*K765/#REF!,0)</f>
        <v>0</v>
      </c>
      <c r="Q765" s="372" t="e">
        <f>IF(M765="nio",0,IF(M765&gt;0,VLOOKUP(I765,'3-Productie normen'!A:K,VLOOKUP(M765,'3-Productie normen'!$B$28:$C$36,2,FALSE),FALSE)))/VLOOKUP(B765,'2-Kosten per locatie'!$A$11:$C$41,3,FALSE)</f>
        <v>#DIV/0!</v>
      </c>
      <c r="R765" s="93" t="str">
        <f>VLOOKUP(I765,'3-Productie normen'!A:O,14,FALSE)</f>
        <v>V</v>
      </c>
      <c r="S765" s="93"/>
      <c r="U765" s="375">
        <f t="shared" si="35"/>
        <v>28400</v>
      </c>
    </row>
    <row r="766" spans="1:21" ht="14.1" customHeight="1">
      <c r="A766" s="81">
        <v>766</v>
      </c>
      <c r="B766" s="52" t="s">
        <v>214</v>
      </c>
      <c r="C766" s="52" t="s">
        <v>767</v>
      </c>
      <c r="D766" s="52"/>
      <c r="E766" s="91"/>
      <c r="F766" s="440" t="s">
        <v>87</v>
      </c>
      <c r="G766" s="366" t="s">
        <v>827</v>
      </c>
      <c r="H766" s="98" t="s">
        <v>773</v>
      </c>
      <c r="I766" s="98" t="s">
        <v>244</v>
      </c>
      <c r="J766" s="98" t="s">
        <v>777</v>
      </c>
      <c r="K766" s="358">
        <v>5</v>
      </c>
      <c r="L766" s="370">
        <f t="shared" si="33"/>
        <v>200</v>
      </c>
      <c r="M766" s="435">
        <v>200</v>
      </c>
      <c r="N766" s="435">
        <v>0</v>
      </c>
      <c r="O766" s="371" t="e">
        <f t="shared" si="34"/>
        <v>#DIV/0!</v>
      </c>
      <c r="P766" s="371">
        <f>IF(N766&gt;0,N766*K766/#REF!,0)</f>
        <v>0</v>
      </c>
      <c r="Q766" s="372" t="e">
        <f>IF(M766="nio",0,IF(M766&gt;0,VLOOKUP(I766,'3-Productie normen'!A:K,VLOOKUP(M766,'3-Productie normen'!$B$28:$C$36,2,FALSE),FALSE)))/VLOOKUP(B766,'2-Kosten per locatie'!$A$11:$C$41,3,FALSE)</f>
        <v>#DIV/0!</v>
      </c>
      <c r="R766" s="93" t="str">
        <f>VLOOKUP(I766,'3-Productie normen'!A:O,14,FALSE)</f>
        <v>S</v>
      </c>
      <c r="S766" s="93"/>
      <c r="U766" s="375">
        <f t="shared" si="35"/>
        <v>1000</v>
      </c>
    </row>
    <row r="767" spans="1:21" ht="14.1" customHeight="1">
      <c r="A767" s="81">
        <v>767</v>
      </c>
      <c r="B767" s="52" t="s">
        <v>214</v>
      </c>
      <c r="C767" s="52" t="s">
        <v>767</v>
      </c>
      <c r="D767" s="52"/>
      <c r="E767" s="91"/>
      <c r="F767" s="440" t="s">
        <v>87</v>
      </c>
      <c r="G767" s="366" t="s">
        <v>828</v>
      </c>
      <c r="H767" s="98" t="s">
        <v>270</v>
      </c>
      <c r="I767" s="52" t="s">
        <v>247</v>
      </c>
      <c r="J767" s="98" t="s">
        <v>255</v>
      </c>
      <c r="K767" s="358">
        <v>3</v>
      </c>
      <c r="L767" s="370">
        <f t="shared" si="33"/>
        <v>0</v>
      </c>
      <c r="M767" s="437" t="s">
        <v>258</v>
      </c>
      <c r="N767" s="435"/>
      <c r="O767" s="371">
        <f t="shared" si="34"/>
        <v>0</v>
      </c>
      <c r="P767" s="371">
        <f>IF(N767&gt;0,N767*K767/#REF!,0)</f>
        <v>0</v>
      </c>
      <c r="Q767" s="372" t="e">
        <f>IF(M767="nio",0,IF(M767&gt;0,VLOOKUP(I767,'3-Productie normen'!A:K,VLOOKUP(M767,'3-Productie normen'!$B$28:$C$36,2,FALSE),FALSE)))/VLOOKUP(B767,'2-Kosten per locatie'!$A$11:$C$41,3,FALSE)</f>
        <v>#DIV/0!</v>
      </c>
      <c r="R767" s="93" t="str">
        <f>VLOOKUP(I767,'3-Productie normen'!A:O,14,FALSE)</f>
        <v>nvt</v>
      </c>
      <c r="S767" s="93"/>
      <c r="U767" s="375">
        <f t="shared" si="35"/>
        <v>0</v>
      </c>
    </row>
    <row r="768" spans="1:21" ht="14.1" customHeight="1">
      <c r="A768" s="81">
        <v>768</v>
      </c>
      <c r="B768" s="52" t="s">
        <v>214</v>
      </c>
      <c r="C768" s="52" t="s">
        <v>767</v>
      </c>
      <c r="D768" s="52"/>
      <c r="E768" s="91"/>
      <c r="F768" s="440" t="s">
        <v>87</v>
      </c>
      <c r="G768" s="366" t="s">
        <v>829</v>
      </c>
      <c r="H768" s="98" t="s">
        <v>262</v>
      </c>
      <c r="I768" s="98" t="s">
        <v>244</v>
      </c>
      <c r="J768" s="98" t="s">
        <v>425</v>
      </c>
      <c r="K768" s="358">
        <v>5</v>
      </c>
      <c r="L768" s="370">
        <f t="shared" si="33"/>
        <v>200</v>
      </c>
      <c r="M768" s="435">
        <v>200</v>
      </c>
      <c r="N768" s="435">
        <v>0</v>
      </c>
      <c r="O768" s="371" t="e">
        <f t="shared" si="34"/>
        <v>#DIV/0!</v>
      </c>
      <c r="P768" s="371">
        <f>IF(N768&gt;0,N768*K768/#REF!,0)</f>
        <v>0</v>
      </c>
      <c r="Q768" s="372" t="e">
        <f>IF(M768="nio",0,IF(M768&gt;0,VLOOKUP(I768,'3-Productie normen'!A:K,VLOOKUP(M768,'3-Productie normen'!$B$28:$C$36,2,FALSE),FALSE)))/VLOOKUP(B768,'2-Kosten per locatie'!$A$11:$C$41,3,FALSE)</f>
        <v>#DIV/0!</v>
      </c>
      <c r="R768" s="93" t="str">
        <f>VLOOKUP(I768,'3-Productie normen'!A:O,14,FALSE)</f>
        <v>S</v>
      </c>
      <c r="S768" s="93"/>
      <c r="U768" s="375">
        <f t="shared" si="35"/>
        <v>1000</v>
      </c>
    </row>
    <row r="769" spans="1:21" ht="14.1" customHeight="1">
      <c r="A769" s="81">
        <v>769</v>
      </c>
      <c r="B769" s="52" t="s">
        <v>214</v>
      </c>
      <c r="C769" s="52" t="s">
        <v>767</v>
      </c>
      <c r="D769" s="52"/>
      <c r="E769" s="91"/>
      <c r="F769" s="440" t="s">
        <v>87</v>
      </c>
      <c r="G769" s="366" t="s">
        <v>830</v>
      </c>
      <c r="H769" s="98" t="s">
        <v>412</v>
      </c>
      <c r="I769" s="98" t="s">
        <v>246</v>
      </c>
      <c r="J769" s="98" t="s">
        <v>255</v>
      </c>
      <c r="K769" s="358">
        <v>32</v>
      </c>
      <c r="L769" s="370">
        <f t="shared" si="33"/>
        <v>200</v>
      </c>
      <c r="M769" s="435">
        <v>200</v>
      </c>
      <c r="N769" s="435"/>
      <c r="O769" s="371" t="e">
        <f t="shared" si="34"/>
        <v>#DIV/0!</v>
      </c>
      <c r="P769" s="371">
        <f>IF(N769&gt;0,N769*K769/#REF!,0)</f>
        <v>0</v>
      </c>
      <c r="Q769" s="372" t="e">
        <f>IF(M769="nio",0,IF(M769&gt;0,VLOOKUP(I769,'3-Productie normen'!A:K,VLOOKUP(M769,'3-Productie normen'!$B$28:$C$36,2,FALSE),FALSE)))/VLOOKUP(B769,'2-Kosten per locatie'!$A$11:$C$41,3,FALSE)</f>
        <v>#DIV/0!</v>
      </c>
      <c r="R769" s="93" t="str">
        <f>VLOOKUP(I769,'3-Productie normen'!A:O,14,FALSE)</f>
        <v>V</v>
      </c>
      <c r="S769" s="93"/>
      <c r="U769" s="375">
        <f t="shared" si="35"/>
        <v>6400</v>
      </c>
    </row>
    <row r="770" spans="1:21" ht="14.1" customHeight="1">
      <c r="A770" s="81">
        <v>770</v>
      </c>
      <c r="B770" s="52" t="s">
        <v>214</v>
      </c>
      <c r="C770" s="52" t="s">
        <v>767</v>
      </c>
      <c r="D770" s="52"/>
      <c r="E770" s="91"/>
      <c r="F770" s="440" t="s">
        <v>87</v>
      </c>
      <c r="G770" s="366" t="s">
        <v>831</v>
      </c>
      <c r="H770" s="98" t="s">
        <v>270</v>
      </c>
      <c r="I770" s="52" t="s">
        <v>247</v>
      </c>
      <c r="J770" s="98" t="s">
        <v>255</v>
      </c>
      <c r="K770" s="358">
        <v>14</v>
      </c>
      <c r="L770" s="370">
        <f t="shared" si="33"/>
        <v>0</v>
      </c>
      <c r="M770" s="437" t="s">
        <v>258</v>
      </c>
      <c r="N770" s="435"/>
      <c r="O770" s="371">
        <f t="shared" si="34"/>
        <v>0</v>
      </c>
      <c r="P770" s="371">
        <f>IF(N770&gt;0,N770*K770/#REF!,0)</f>
        <v>0</v>
      </c>
      <c r="Q770" s="372" t="e">
        <f>IF(M770="nio",0,IF(M770&gt;0,VLOOKUP(I770,'3-Productie normen'!A:K,VLOOKUP(M770,'3-Productie normen'!$B$28:$C$36,2,FALSE),FALSE)))/VLOOKUP(B770,'2-Kosten per locatie'!$A$11:$C$41,3,FALSE)</f>
        <v>#DIV/0!</v>
      </c>
      <c r="R770" s="93" t="str">
        <f>VLOOKUP(I770,'3-Productie normen'!A:O,14,FALSE)</f>
        <v>nvt</v>
      </c>
      <c r="S770" s="93"/>
      <c r="U770" s="375">
        <f t="shared" si="35"/>
        <v>0</v>
      </c>
    </row>
    <row r="771" spans="1:21" ht="14.1" customHeight="1">
      <c r="A771" s="81">
        <v>771</v>
      </c>
      <c r="B771" s="52" t="s">
        <v>214</v>
      </c>
      <c r="C771" s="52" t="s">
        <v>767</v>
      </c>
      <c r="D771" s="91"/>
      <c r="E771" s="91">
        <v>12</v>
      </c>
      <c r="F771" s="440" t="s">
        <v>87</v>
      </c>
      <c r="G771" s="366" t="s">
        <v>832</v>
      </c>
      <c r="H771" s="98" t="s">
        <v>553</v>
      </c>
      <c r="I771" s="98" t="s">
        <v>246</v>
      </c>
      <c r="J771" s="98" t="s">
        <v>833</v>
      </c>
      <c r="K771" s="358">
        <v>132</v>
      </c>
      <c r="L771" s="370">
        <f t="shared" si="33"/>
        <v>200</v>
      </c>
      <c r="M771" s="435">
        <v>200</v>
      </c>
      <c r="N771" s="435"/>
      <c r="O771" s="371" t="e">
        <f t="shared" si="34"/>
        <v>#DIV/0!</v>
      </c>
      <c r="P771" s="371">
        <f>IF(N771&gt;0,N771*K771/#REF!,0)</f>
        <v>0</v>
      </c>
      <c r="Q771" s="372" t="e">
        <f>IF(M771="nio",0,IF(M771&gt;0,VLOOKUP(I771,'3-Productie normen'!A:K,VLOOKUP(M771,'3-Productie normen'!$B$28:$C$36,2,FALSE),FALSE)))/VLOOKUP(B771,'2-Kosten per locatie'!$A$11:$C$41,3,FALSE)</f>
        <v>#DIV/0!</v>
      </c>
      <c r="R771" s="93" t="str">
        <f>VLOOKUP(I771,'3-Productie normen'!A:O,14,FALSE)</f>
        <v>V</v>
      </c>
      <c r="S771" s="93"/>
      <c r="U771" s="375">
        <f t="shared" si="35"/>
        <v>26400</v>
      </c>
    </row>
    <row r="772" spans="1:21" ht="14.1" customHeight="1">
      <c r="A772" s="81">
        <v>772</v>
      </c>
      <c r="B772" s="52" t="s">
        <v>214</v>
      </c>
      <c r="C772" s="52" t="s">
        <v>767</v>
      </c>
      <c r="D772" s="52"/>
      <c r="E772" s="91"/>
      <c r="F772" s="440" t="s">
        <v>87</v>
      </c>
      <c r="G772" s="366" t="s">
        <v>834</v>
      </c>
      <c r="H772" s="98" t="s">
        <v>323</v>
      </c>
      <c r="I772" s="92" t="s">
        <v>88</v>
      </c>
      <c r="J772" s="98" t="s">
        <v>539</v>
      </c>
      <c r="K772" s="358">
        <v>14</v>
      </c>
      <c r="L772" s="370">
        <f t="shared" si="33"/>
        <v>200</v>
      </c>
      <c r="M772" s="435">
        <v>200</v>
      </c>
      <c r="N772" s="435"/>
      <c r="O772" s="371" t="e">
        <f t="shared" si="34"/>
        <v>#DIV/0!</v>
      </c>
      <c r="P772" s="371">
        <f>IF(N772&gt;0,N772*K772/#REF!,0)</f>
        <v>0</v>
      </c>
      <c r="Q772" s="372" t="e">
        <f>IF(M772="nio",0,IF(M772&gt;0,VLOOKUP(I772,'3-Productie normen'!A:K,VLOOKUP(M772,'3-Productie normen'!$B$28:$C$36,2,FALSE),FALSE)))/VLOOKUP(B772,'2-Kosten per locatie'!$A$11:$C$41,3,FALSE)</f>
        <v>#DIV/0!</v>
      </c>
      <c r="R772" s="93" t="str">
        <f>VLOOKUP(I772,'3-Productie normen'!A:O,14,FALSE)</f>
        <v>V</v>
      </c>
      <c r="S772" s="93"/>
      <c r="U772" s="375">
        <f t="shared" si="35"/>
        <v>2800</v>
      </c>
    </row>
    <row r="773" spans="1:21" ht="14.1" customHeight="1">
      <c r="A773" s="81">
        <v>773</v>
      </c>
      <c r="B773" s="52" t="s">
        <v>214</v>
      </c>
      <c r="C773" s="52" t="s">
        <v>767</v>
      </c>
      <c r="D773" s="52"/>
      <c r="E773" s="91"/>
      <c r="F773" s="440" t="s">
        <v>87</v>
      </c>
      <c r="G773" s="366" t="s">
        <v>835</v>
      </c>
      <c r="H773" s="98" t="s">
        <v>270</v>
      </c>
      <c r="I773" s="52" t="s">
        <v>247</v>
      </c>
      <c r="J773" s="98" t="s">
        <v>255</v>
      </c>
      <c r="K773" s="358">
        <v>6</v>
      </c>
      <c r="L773" s="370">
        <f t="shared" si="33"/>
        <v>0</v>
      </c>
      <c r="M773" s="437" t="s">
        <v>258</v>
      </c>
      <c r="N773" s="435"/>
      <c r="O773" s="371">
        <f t="shared" si="34"/>
        <v>0</v>
      </c>
      <c r="P773" s="371">
        <f>IF(N773&gt;0,N773*K773/#REF!,0)</f>
        <v>0</v>
      </c>
      <c r="Q773" s="372" t="e">
        <f>IF(M773="nio",0,IF(M773&gt;0,VLOOKUP(I773,'3-Productie normen'!A:K,VLOOKUP(M773,'3-Productie normen'!$B$28:$C$36,2,FALSE),FALSE)))/VLOOKUP(B773,'2-Kosten per locatie'!$A$11:$C$41,3,FALSE)</f>
        <v>#DIV/0!</v>
      </c>
      <c r="R773" s="93" t="str">
        <f>VLOOKUP(I773,'3-Productie normen'!A:O,14,FALSE)</f>
        <v>nvt</v>
      </c>
      <c r="S773" s="93"/>
      <c r="U773" s="375">
        <f t="shared" si="35"/>
        <v>0</v>
      </c>
    </row>
    <row r="774" spans="1:21" ht="14.1" customHeight="1">
      <c r="A774" s="81">
        <v>774</v>
      </c>
      <c r="B774" s="52" t="s">
        <v>214</v>
      </c>
      <c r="C774" s="52" t="s">
        <v>767</v>
      </c>
      <c r="D774" s="52"/>
      <c r="E774" s="91"/>
      <c r="F774" s="440" t="s">
        <v>87</v>
      </c>
      <c r="G774" s="366" t="s">
        <v>836</v>
      </c>
      <c r="H774" s="98" t="s">
        <v>270</v>
      </c>
      <c r="I774" s="52" t="s">
        <v>247</v>
      </c>
      <c r="J774" s="98" t="s">
        <v>255</v>
      </c>
      <c r="K774" s="358">
        <v>5</v>
      </c>
      <c r="L774" s="370">
        <f t="shared" si="33"/>
        <v>0</v>
      </c>
      <c r="M774" s="437" t="s">
        <v>258</v>
      </c>
      <c r="N774" s="435"/>
      <c r="O774" s="371">
        <f t="shared" si="34"/>
        <v>0</v>
      </c>
      <c r="P774" s="371">
        <f>IF(N774&gt;0,N774*K774/#REF!,0)</f>
        <v>0</v>
      </c>
      <c r="Q774" s="372" t="e">
        <f>IF(M774="nio",0,IF(M774&gt;0,VLOOKUP(I774,'3-Productie normen'!A:K,VLOOKUP(M774,'3-Productie normen'!$B$28:$C$36,2,FALSE),FALSE)))/VLOOKUP(B774,'2-Kosten per locatie'!$A$11:$C$41,3,FALSE)</f>
        <v>#DIV/0!</v>
      </c>
      <c r="R774" s="93" t="str">
        <f>VLOOKUP(I774,'3-Productie normen'!A:O,14,FALSE)</f>
        <v>nvt</v>
      </c>
      <c r="S774" s="93"/>
      <c r="U774" s="375">
        <f t="shared" si="35"/>
        <v>0</v>
      </c>
    </row>
    <row r="775" spans="1:21" ht="14.1" customHeight="1">
      <c r="A775" s="81">
        <v>775</v>
      </c>
      <c r="B775" s="52" t="s">
        <v>214</v>
      </c>
      <c r="C775" s="52" t="s">
        <v>767</v>
      </c>
      <c r="D775" s="52"/>
      <c r="E775" s="91"/>
      <c r="F775" s="440" t="s">
        <v>87</v>
      </c>
      <c r="G775" s="366" t="s">
        <v>837</v>
      </c>
      <c r="H775" s="98" t="s">
        <v>289</v>
      </c>
      <c r="I775" s="52" t="s">
        <v>1731</v>
      </c>
      <c r="J775" s="98" t="s">
        <v>420</v>
      </c>
      <c r="K775" s="358">
        <v>82</v>
      </c>
      <c r="L775" s="370">
        <f t="shared" si="33"/>
        <v>200</v>
      </c>
      <c r="M775" s="435">
        <v>200</v>
      </c>
      <c r="N775" s="435"/>
      <c r="O775" s="371" t="e">
        <f t="shared" si="34"/>
        <v>#DIV/0!</v>
      </c>
      <c r="P775" s="371">
        <f>IF(N775&gt;0,N775*K775/#REF!,0)</f>
        <v>0</v>
      </c>
      <c r="Q775" s="372" t="e">
        <f>IF(M775="nio",0,IF(M775&gt;0,VLOOKUP(I775,'3-Productie normen'!A:K,VLOOKUP(M775,'3-Productie normen'!$B$28:$C$36,2,FALSE),FALSE)))/VLOOKUP(B775,'2-Kosten per locatie'!$A$11:$C$41,3,FALSE)</f>
        <v>#DIV/0!</v>
      </c>
      <c r="R775" s="93" t="str">
        <f>VLOOKUP(I775,'3-Productie normen'!A:O,14,FALSE)</f>
        <v>V</v>
      </c>
      <c r="S775" s="93"/>
      <c r="U775" s="375">
        <f t="shared" si="35"/>
        <v>16400</v>
      </c>
    </row>
    <row r="776" spans="1:21" ht="14.1" customHeight="1">
      <c r="A776" s="81">
        <v>776</v>
      </c>
      <c r="B776" s="52" t="s">
        <v>214</v>
      </c>
      <c r="C776" s="52" t="s">
        <v>767</v>
      </c>
      <c r="D776" s="52"/>
      <c r="E776" s="91"/>
      <c r="F776" s="440" t="s">
        <v>87</v>
      </c>
      <c r="G776" s="366" t="s">
        <v>838</v>
      </c>
      <c r="H776" s="98" t="s">
        <v>289</v>
      </c>
      <c r="I776" s="52" t="s">
        <v>1731</v>
      </c>
      <c r="J776" s="98" t="s">
        <v>420</v>
      </c>
      <c r="K776" s="358">
        <v>82</v>
      </c>
      <c r="L776" s="370">
        <f t="shared" si="33"/>
        <v>200</v>
      </c>
      <c r="M776" s="435">
        <v>200</v>
      </c>
      <c r="N776" s="435"/>
      <c r="O776" s="371" t="e">
        <f t="shared" si="34"/>
        <v>#DIV/0!</v>
      </c>
      <c r="P776" s="371">
        <f>IF(N776&gt;0,N776*K776/#REF!,0)</f>
        <v>0</v>
      </c>
      <c r="Q776" s="372" t="e">
        <f>IF(M776="nio",0,IF(M776&gt;0,VLOOKUP(I776,'3-Productie normen'!A:K,VLOOKUP(M776,'3-Productie normen'!$B$28:$C$36,2,FALSE),FALSE)))/VLOOKUP(B776,'2-Kosten per locatie'!$A$11:$C$41,3,FALSE)</f>
        <v>#DIV/0!</v>
      </c>
      <c r="R776" s="93" t="str">
        <f>VLOOKUP(I776,'3-Productie normen'!A:O,14,FALSE)</f>
        <v>V</v>
      </c>
      <c r="S776" s="93"/>
      <c r="U776" s="375">
        <f t="shared" si="35"/>
        <v>16400</v>
      </c>
    </row>
    <row r="777" spans="1:21" ht="14.1" customHeight="1">
      <c r="A777" s="81">
        <v>777</v>
      </c>
      <c r="B777" s="52" t="s">
        <v>214</v>
      </c>
      <c r="C777" s="52" t="s">
        <v>767</v>
      </c>
      <c r="D777" s="52"/>
      <c r="E777" s="91"/>
      <c r="F777" s="440" t="s">
        <v>87</v>
      </c>
      <c r="G777" s="366" t="s">
        <v>839</v>
      </c>
      <c r="H777" s="98" t="s">
        <v>270</v>
      </c>
      <c r="I777" s="52" t="s">
        <v>247</v>
      </c>
      <c r="J777" s="98" t="s">
        <v>255</v>
      </c>
      <c r="K777" s="358">
        <v>5</v>
      </c>
      <c r="L777" s="370">
        <f t="shared" si="33"/>
        <v>0</v>
      </c>
      <c r="M777" s="437" t="s">
        <v>258</v>
      </c>
      <c r="N777" s="435"/>
      <c r="O777" s="371">
        <f t="shared" si="34"/>
        <v>0</v>
      </c>
      <c r="P777" s="371">
        <f>IF(N777&gt;0,N777*K777/#REF!,0)</f>
        <v>0</v>
      </c>
      <c r="Q777" s="372" t="e">
        <f>IF(M777="nio",0,IF(M777&gt;0,VLOOKUP(I777,'3-Productie normen'!A:K,VLOOKUP(M777,'3-Productie normen'!$B$28:$C$36,2,FALSE),FALSE)))/VLOOKUP(B777,'2-Kosten per locatie'!$A$11:$C$41,3,FALSE)</f>
        <v>#DIV/0!</v>
      </c>
      <c r="R777" s="93" t="str">
        <f>VLOOKUP(I777,'3-Productie normen'!A:O,14,FALSE)</f>
        <v>nvt</v>
      </c>
      <c r="S777" s="93"/>
      <c r="U777" s="375">
        <f t="shared" si="35"/>
        <v>0</v>
      </c>
    </row>
    <row r="778" spans="1:21" ht="14.1" customHeight="1">
      <c r="A778" s="81">
        <v>778</v>
      </c>
      <c r="B778" s="52" t="s">
        <v>214</v>
      </c>
      <c r="C778" s="52" t="s">
        <v>767</v>
      </c>
      <c r="D778" s="52"/>
      <c r="E778" s="91"/>
      <c r="F778" s="440" t="s">
        <v>87</v>
      </c>
      <c r="G778" s="366"/>
      <c r="H778" s="98" t="s">
        <v>286</v>
      </c>
      <c r="I778" s="98" t="s">
        <v>293</v>
      </c>
      <c r="J778" s="98" t="s">
        <v>255</v>
      </c>
      <c r="K778" s="358">
        <v>57.9</v>
      </c>
      <c r="L778" s="370">
        <f t="shared" ref="L778:L841" si="36">SUM(M778:N778)</f>
        <v>200</v>
      </c>
      <c r="M778" s="435">
        <v>200</v>
      </c>
      <c r="N778" s="435"/>
      <c r="O778" s="371" t="e">
        <f t="shared" ref="O778:O841" si="37">IF(M778="nio",0,IF(M778&gt;0,M778*K778/Q778,0))</f>
        <v>#DIV/0!</v>
      </c>
      <c r="P778" s="371">
        <f>IF(N778&gt;0,N778*K778/#REF!,0)</f>
        <v>0</v>
      </c>
      <c r="Q778" s="372" t="e">
        <f>IF(M778="nio",0,IF(M778&gt;0,VLOOKUP(I778,'3-Productie normen'!A:K,VLOOKUP(M778,'3-Productie normen'!$B$28:$C$36,2,FALSE),FALSE)))/VLOOKUP(B778,'2-Kosten per locatie'!$A$11:$C$41,3,FALSE)</f>
        <v>#DIV/0!</v>
      </c>
      <c r="R778" s="93" t="str">
        <f>VLOOKUP(I778,'3-Productie normen'!A:O,14,FALSE)</f>
        <v>L</v>
      </c>
      <c r="S778" s="93"/>
      <c r="U778" s="375">
        <f t="shared" ref="U778:U841" si="38">L778*K778</f>
        <v>11580</v>
      </c>
    </row>
    <row r="779" spans="1:21" ht="14.1" customHeight="1">
      <c r="A779" s="81">
        <v>779</v>
      </c>
      <c r="B779" s="52" t="s">
        <v>214</v>
      </c>
      <c r="C779" s="52" t="s">
        <v>767</v>
      </c>
      <c r="D779" s="52"/>
      <c r="E779" s="91"/>
      <c r="F779" s="440" t="s">
        <v>87</v>
      </c>
      <c r="G779" s="366"/>
      <c r="H779" s="98" t="s">
        <v>286</v>
      </c>
      <c r="I779" s="98" t="s">
        <v>293</v>
      </c>
      <c r="J779" s="98" t="s">
        <v>255</v>
      </c>
      <c r="K779" s="358">
        <v>57.9</v>
      </c>
      <c r="L779" s="370">
        <f t="shared" si="36"/>
        <v>200</v>
      </c>
      <c r="M779" s="435">
        <v>200</v>
      </c>
      <c r="N779" s="435"/>
      <c r="O779" s="371" t="e">
        <f t="shared" si="37"/>
        <v>#DIV/0!</v>
      </c>
      <c r="P779" s="371">
        <f>IF(N779&gt;0,N779*K779/#REF!,0)</f>
        <v>0</v>
      </c>
      <c r="Q779" s="372" t="e">
        <f>IF(M779="nio",0,IF(M779&gt;0,VLOOKUP(I779,'3-Productie normen'!A:K,VLOOKUP(M779,'3-Productie normen'!$B$28:$C$36,2,FALSE),FALSE)))/VLOOKUP(B779,'2-Kosten per locatie'!$A$11:$C$41,3,FALSE)</f>
        <v>#DIV/0!</v>
      </c>
      <c r="R779" s="93" t="str">
        <f>VLOOKUP(I779,'3-Productie normen'!A:O,14,FALSE)</f>
        <v>L</v>
      </c>
      <c r="S779" s="93"/>
      <c r="U779" s="375">
        <f t="shared" si="38"/>
        <v>11580</v>
      </c>
    </row>
    <row r="780" spans="1:21" ht="14.1" customHeight="1">
      <c r="A780" s="81">
        <v>780</v>
      </c>
      <c r="B780" s="52" t="s">
        <v>214</v>
      </c>
      <c r="C780" s="52" t="s">
        <v>767</v>
      </c>
      <c r="D780" s="52"/>
      <c r="E780" s="91"/>
      <c r="F780" s="440" t="s">
        <v>87</v>
      </c>
      <c r="G780" s="366"/>
      <c r="H780" s="98" t="s">
        <v>262</v>
      </c>
      <c r="I780" s="98" t="s">
        <v>244</v>
      </c>
      <c r="J780" s="98" t="s">
        <v>425</v>
      </c>
      <c r="K780" s="358">
        <v>8</v>
      </c>
      <c r="L780" s="370">
        <f t="shared" si="36"/>
        <v>200</v>
      </c>
      <c r="M780" s="435">
        <v>200</v>
      </c>
      <c r="N780" s="435">
        <v>0</v>
      </c>
      <c r="O780" s="371" t="e">
        <f t="shared" si="37"/>
        <v>#DIV/0!</v>
      </c>
      <c r="P780" s="371">
        <f>IF(N780&gt;0,N780*K780/#REF!,0)</f>
        <v>0</v>
      </c>
      <c r="Q780" s="372" t="e">
        <f>IF(M780="nio",0,IF(M780&gt;0,VLOOKUP(I780,'3-Productie normen'!A:K,VLOOKUP(M780,'3-Productie normen'!$B$28:$C$36,2,FALSE),FALSE)))/VLOOKUP(B780,'2-Kosten per locatie'!$A$11:$C$41,3,FALSE)</f>
        <v>#DIV/0!</v>
      </c>
      <c r="R780" s="93" t="str">
        <f>VLOOKUP(I780,'3-Productie normen'!A:O,14,FALSE)</f>
        <v>S</v>
      </c>
      <c r="S780" s="93"/>
      <c r="U780" s="375">
        <f t="shared" si="38"/>
        <v>1600</v>
      </c>
    </row>
    <row r="781" spans="1:21" ht="14.1" customHeight="1">
      <c r="A781" s="81">
        <v>781</v>
      </c>
      <c r="B781" s="52" t="s">
        <v>214</v>
      </c>
      <c r="C781" s="52" t="s">
        <v>767</v>
      </c>
      <c r="D781" s="52"/>
      <c r="E781" s="91"/>
      <c r="F781" s="91" t="s">
        <v>292</v>
      </c>
      <c r="G781" s="366" t="s">
        <v>840</v>
      </c>
      <c r="H781" s="98" t="s">
        <v>379</v>
      </c>
      <c r="I781" s="52" t="s">
        <v>247</v>
      </c>
      <c r="J781" s="98" t="s">
        <v>841</v>
      </c>
      <c r="K781" s="358">
        <v>22</v>
      </c>
      <c r="L781" s="370">
        <f t="shared" si="36"/>
        <v>0</v>
      </c>
      <c r="M781" s="437" t="s">
        <v>258</v>
      </c>
      <c r="N781" s="435"/>
      <c r="O781" s="371">
        <f t="shared" si="37"/>
        <v>0</v>
      </c>
      <c r="P781" s="371">
        <f>IF(N781&gt;0,N781*K781/#REF!,0)</f>
        <v>0</v>
      </c>
      <c r="Q781" s="372" t="e">
        <f>IF(M781="nio",0,IF(M781&gt;0,VLOOKUP(I781,'3-Productie normen'!A:K,VLOOKUP(M781,'3-Productie normen'!$B$28:$C$36,2,FALSE),FALSE)))/VLOOKUP(B781,'2-Kosten per locatie'!$A$11:$C$41,3,FALSE)</f>
        <v>#DIV/0!</v>
      </c>
      <c r="R781" s="93" t="str">
        <f>VLOOKUP(I781,'3-Productie normen'!A:O,14,FALSE)</f>
        <v>nvt</v>
      </c>
      <c r="S781" s="93"/>
      <c r="U781" s="375">
        <f t="shared" si="38"/>
        <v>0</v>
      </c>
    </row>
    <row r="782" spans="1:21" ht="14.1" customHeight="1">
      <c r="A782" s="81">
        <v>782</v>
      </c>
      <c r="B782" s="52" t="s">
        <v>214</v>
      </c>
      <c r="C782" s="52" t="s">
        <v>767</v>
      </c>
      <c r="D782" s="52"/>
      <c r="E782" s="91"/>
      <c r="F782" s="91" t="s">
        <v>292</v>
      </c>
      <c r="G782" s="366" t="s">
        <v>842</v>
      </c>
      <c r="H782" s="98" t="s">
        <v>254</v>
      </c>
      <c r="I782" s="98" t="s">
        <v>246</v>
      </c>
      <c r="J782" s="98" t="s">
        <v>255</v>
      </c>
      <c r="K782" s="358">
        <v>3</v>
      </c>
      <c r="L782" s="370">
        <f t="shared" si="36"/>
        <v>200</v>
      </c>
      <c r="M782" s="435">
        <v>200</v>
      </c>
      <c r="N782" s="435"/>
      <c r="O782" s="371" t="e">
        <f t="shared" si="37"/>
        <v>#DIV/0!</v>
      </c>
      <c r="P782" s="371">
        <f>IF(N782&gt;0,N782*K782/#REF!,0)</f>
        <v>0</v>
      </c>
      <c r="Q782" s="372" t="e">
        <f>IF(M782="nio",0,IF(M782&gt;0,VLOOKUP(I782,'3-Productie normen'!A:K,VLOOKUP(M782,'3-Productie normen'!$B$28:$C$36,2,FALSE),FALSE)))/VLOOKUP(B782,'2-Kosten per locatie'!$A$11:$C$41,3,FALSE)</f>
        <v>#DIV/0!</v>
      </c>
      <c r="R782" s="93" t="str">
        <f>VLOOKUP(I782,'3-Productie normen'!A:O,14,FALSE)</f>
        <v>V</v>
      </c>
      <c r="S782" s="93"/>
      <c r="U782" s="375">
        <f t="shared" si="38"/>
        <v>600</v>
      </c>
    </row>
    <row r="783" spans="1:21" ht="14.1" customHeight="1">
      <c r="A783" s="81">
        <v>783</v>
      </c>
      <c r="B783" s="52" t="s">
        <v>214</v>
      </c>
      <c r="C783" s="52" t="s">
        <v>767</v>
      </c>
      <c r="D783" s="52"/>
      <c r="E783" s="91"/>
      <c r="F783" s="91" t="s">
        <v>292</v>
      </c>
      <c r="G783" s="366" t="s">
        <v>843</v>
      </c>
      <c r="H783" s="98" t="s">
        <v>844</v>
      </c>
      <c r="I783" s="98" t="s">
        <v>287</v>
      </c>
      <c r="J783" s="98" t="s">
        <v>255</v>
      </c>
      <c r="K783" s="358">
        <v>52</v>
      </c>
      <c r="L783" s="370">
        <f t="shared" si="36"/>
        <v>200</v>
      </c>
      <c r="M783" s="435">
        <v>200</v>
      </c>
      <c r="N783" s="435"/>
      <c r="O783" s="371" t="e">
        <f t="shared" si="37"/>
        <v>#DIV/0!</v>
      </c>
      <c r="P783" s="371">
        <f>IF(N783&gt;0,N783*K783/#REF!,0)</f>
        <v>0</v>
      </c>
      <c r="Q783" s="372" t="e">
        <f>IF(M783="nio",0,IF(M783&gt;0,VLOOKUP(I783,'3-Productie normen'!A:K,VLOOKUP(M783,'3-Productie normen'!$B$28:$C$36,2,FALSE),FALSE)))/VLOOKUP(B783,'2-Kosten per locatie'!$A$11:$C$41,3,FALSE)</f>
        <v>#DIV/0!</v>
      </c>
      <c r="R783" s="93" t="str">
        <f>VLOOKUP(I783,'3-Productie normen'!A:O,14,FALSE)</f>
        <v>L</v>
      </c>
      <c r="S783" s="93"/>
      <c r="U783" s="375">
        <f t="shared" si="38"/>
        <v>10400</v>
      </c>
    </row>
    <row r="784" spans="1:21" ht="14.1" customHeight="1">
      <c r="A784" s="81">
        <v>784</v>
      </c>
      <c r="B784" s="52" t="s">
        <v>214</v>
      </c>
      <c r="C784" s="52" t="s">
        <v>767</v>
      </c>
      <c r="D784" s="52"/>
      <c r="E784" s="91"/>
      <c r="F784" s="91" t="s">
        <v>292</v>
      </c>
      <c r="G784" s="366" t="s">
        <v>845</v>
      </c>
      <c r="H784" s="98" t="s">
        <v>262</v>
      </c>
      <c r="I784" s="98" t="s">
        <v>244</v>
      </c>
      <c r="J784" s="98" t="s">
        <v>425</v>
      </c>
      <c r="K784" s="358">
        <v>5</v>
      </c>
      <c r="L784" s="370">
        <f t="shared" si="36"/>
        <v>200</v>
      </c>
      <c r="M784" s="435">
        <v>200</v>
      </c>
      <c r="N784" s="435">
        <v>0</v>
      </c>
      <c r="O784" s="371" t="e">
        <f t="shared" si="37"/>
        <v>#DIV/0!</v>
      </c>
      <c r="P784" s="371">
        <f>IF(N784&gt;0,N784*K784/#REF!,0)</f>
        <v>0</v>
      </c>
      <c r="Q784" s="372" t="e">
        <f>IF(M784="nio",0,IF(M784&gt;0,VLOOKUP(I784,'3-Productie normen'!A:K,VLOOKUP(M784,'3-Productie normen'!$B$28:$C$36,2,FALSE),FALSE)))/VLOOKUP(B784,'2-Kosten per locatie'!$A$11:$C$41,3,FALSE)</f>
        <v>#DIV/0!</v>
      </c>
      <c r="R784" s="93" t="str">
        <f>VLOOKUP(I784,'3-Productie normen'!A:O,14,FALSE)</f>
        <v>S</v>
      </c>
      <c r="S784" s="93"/>
      <c r="U784" s="375">
        <f t="shared" si="38"/>
        <v>1000</v>
      </c>
    </row>
    <row r="785" spans="1:21" ht="14.1" customHeight="1">
      <c r="A785" s="81">
        <v>785</v>
      </c>
      <c r="B785" s="52" t="s">
        <v>214</v>
      </c>
      <c r="C785" s="52" t="s">
        <v>767</v>
      </c>
      <c r="D785" s="52"/>
      <c r="E785" s="91"/>
      <c r="F785" s="91" t="s">
        <v>292</v>
      </c>
      <c r="G785" s="366" t="s">
        <v>846</v>
      </c>
      <c r="H785" s="98" t="s">
        <v>285</v>
      </c>
      <c r="I785" s="98" t="s">
        <v>246</v>
      </c>
      <c r="J785" s="98" t="s">
        <v>255</v>
      </c>
      <c r="K785" s="358">
        <v>10</v>
      </c>
      <c r="L785" s="370">
        <f t="shared" si="36"/>
        <v>200</v>
      </c>
      <c r="M785" s="435">
        <v>200</v>
      </c>
      <c r="N785" s="435"/>
      <c r="O785" s="371" t="e">
        <f t="shared" si="37"/>
        <v>#DIV/0!</v>
      </c>
      <c r="P785" s="371">
        <f>IF(N785&gt;0,N785*K785/#REF!,0)</f>
        <v>0</v>
      </c>
      <c r="Q785" s="372" t="e">
        <f>IF(M785="nio",0,IF(M785&gt;0,VLOOKUP(I785,'3-Productie normen'!A:K,VLOOKUP(M785,'3-Productie normen'!$B$28:$C$36,2,FALSE),FALSE)))/VLOOKUP(B785,'2-Kosten per locatie'!$A$11:$C$41,3,FALSE)</f>
        <v>#DIV/0!</v>
      </c>
      <c r="R785" s="93" t="str">
        <f>VLOOKUP(I785,'3-Productie normen'!A:O,14,FALSE)</f>
        <v>V</v>
      </c>
      <c r="S785" s="93"/>
      <c r="U785" s="375">
        <f t="shared" si="38"/>
        <v>2000</v>
      </c>
    </row>
    <row r="786" spans="1:21" ht="14.1" customHeight="1">
      <c r="A786" s="81">
        <v>786</v>
      </c>
      <c r="B786" s="52" t="s">
        <v>214</v>
      </c>
      <c r="C786" s="52" t="s">
        <v>767</v>
      </c>
      <c r="D786" s="52"/>
      <c r="E786" s="91"/>
      <c r="F786" s="91" t="s">
        <v>292</v>
      </c>
      <c r="G786" s="366" t="s">
        <v>847</v>
      </c>
      <c r="H786" s="98" t="s">
        <v>848</v>
      </c>
      <c r="I786" s="98" t="s">
        <v>287</v>
      </c>
      <c r="J786" s="98" t="s">
        <v>255</v>
      </c>
      <c r="K786" s="358">
        <v>56</v>
      </c>
      <c r="L786" s="370">
        <f t="shared" si="36"/>
        <v>200</v>
      </c>
      <c r="M786" s="435">
        <v>200</v>
      </c>
      <c r="N786" s="435"/>
      <c r="O786" s="371" t="e">
        <f t="shared" si="37"/>
        <v>#DIV/0!</v>
      </c>
      <c r="P786" s="371">
        <f>IF(N786&gt;0,N786*K786/#REF!,0)</f>
        <v>0</v>
      </c>
      <c r="Q786" s="372" t="e">
        <f>IF(M786="nio",0,IF(M786&gt;0,VLOOKUP(I786,'3-Productie normen'!A:K,VLOOKUP(M786,'3-Productie normen'!$B$28:$C$36,2,FALSE),FALSE)))/VLOOKUP(B786,'2-Kosten per locatie'!$A$11:$C$41,3,FALSE)</f>
        <v>#DIV/0!</v>
      </c>
      <c r="R786" s="93" t="str">
        <f>VLOOKUP(I786,'3-Productie normen'!A:O,14,FALSE)</f>
        <v>L</v>
      </c>
      <c r="S786" s="93"/>
      <c r="U786" s="375">
        <f t="shared" si="38"/>
        <v>11200</v>
      </c>
    </row>
    <row r="787" spans="1:21" ht="14.1" customHeight="1">
      <c r="A787" s="81">
        <v>787</v>
      </c>
      <c r="B787" s="52" t="s">
        <v>214</v>
      </c>
      <c r="C787" s="52" t="s">
        <v>767</v>
      </c>
      <c r="D787" s="52"/>
      <c r="E787" s="91"/>
      <c r="F787" s="91" t="s">
        <v>292</v>
      </c>
      <c r="G787" s="366" t="s">
        <v>849</v>
      </c>
      <c r="H787" s="98" t="s">
        <v>262</v>
      </c>
      <c r="I787" s="98" t="s">
        <v>244</v>
      </c>
      <c r="J787" s="98" t="s">
        <v>425</v>
      </c>
      <c r="K787" s="358">
        <v>8</v>
      </c>
      <c r="L787" s="370">
        <f t="shared" si="36"/>
        <v>200</v>
      </c>
      <c r="M787" s="435">
        <v>200</v>
      </c>
      <c r="N787" s="435">
        <v>0</v>
      </c>
      <c r="O787" s="371" t="e">
        <f t="shared" si="37"/>
        <v>#DIV/0!</v>
      </c>
      <c r="P787" s="371">
        <f>IF(N787&gt;0,N787*K787/#REF!,0)</f>
        <v>0</v>
      </c>
      <c r="Q787" s="372" t="e">
        <f>IF(M787="nio",0,IF(M787&gt;0,VLOOKUP(I787,'3-Productie normen'!A:K,VLOOKUP(M787,'3-Productie normen'!$B$28:$C$36,2,FALSE),FALSE)))/VLOOKUP(B787,'2-Kosten per locatie'!$A$11:$C$41,3,FALSE)</f>
        <v>#DIV/0!</v>
      </c>
      <c r="R787" s="93" t="str">
        <f>VLOOKUP(I787,'3-Productie normen'!A:O,14,FALSE)</f>
        <v>S</v>
      </c>
      <c r="S787" s="93"/>
      <c r="U787" s="375">
        <f t="shared" si="38"/>
        <v>1600</v>
      </c>
    </row>
    <row r="788" spans="1:21" ht="14.1" customHeight="1">
      <c r="A788" s="81">
        <v>788</v>
      </c>
      <c r="B788" s="52" t="s">
        <v>214</v>
      </c>
      <c r="C788" s="52" t="s">
        <v>767</v>
      </c>
      <c r="D788" s="52"/>
      <c r="E788" s="91"/>
      <c r="F788" s="91" t="s">
        <v>292</v>
      </c>
      <c r="G788" s="366" t="s">
        <v>850</v>
      </c>
      <c r="H788" s="98" t="s">
        <v>851</v>
      </c>
      <c r="I788" s="98" t="s">
        <v>287</v>
      </c>
      <c r="J788" s="98" t="s">
        <v>255</v>
      </c>
      <c r="K788" s="358">
        <v>56</v>
      </c>
      <c r="L788" s="370">
        <f t="shared" si="36"/>
        <v>200</v>
      </c>
      <c r="M788" s="435">
        <v>200</v>
      </c>
      <c r="N788" s="435"/>
      <c r="O788" s="371" t="e">
        <f t="shared" si="37"/>
        <v>#DIV/0!</v>
      </c>
      <c r="P788" s="371">
        <f>IF(N788&gt;0,N788*K788/#REF!,0)</f>
        <v>0</v>
      </c>
      <c r="Q788" s="372" t="e">
        <f>IF(M788="nio",0,IF(M788&gt;0,VLOOKUP(I788,'3-Productie normen'!A:K,VLOOKUP(M788,'3-Productie normen'!$B$28:$C$36,2,FALSE),FALSE)))/VLOOKUP(B788,'2-Kosten per locatie'!$A$11:$C$41,3,FALSE)</f>
        <v>#DIV/0!</v>
      </c>
      <c r="R788" s="93" t="str">
        <f>VLOOKUP(I788,'3-Productie normen'!A:O,14,FALSE)</f>
        <v>L</v>
      </c>
      <c r="S788" s="93"/>
      <c r="U788" s="375">
        <f t="shared" si="38"/>
        <v>11200</v>
      </c>
    </row>
    <row r="789" spans="1:21" ht="14.1" customHeight="1">
      <c r="A789" s="81">
        <v>789</v>
      </c>
      <c r="B789" s="52" t="s">
        <v>214</v>
      </c>
      <c r="C789" s="52" t="s">
        <v>767</v>
      </c>
      <c r="D789" s="52"/>
      <c r="E789" s="91"/>
      <c r="F789" s="91" t="s">
        <v>292</v>
      </c>
      <c r="G789" s="366" t="s">
        <v>852</v>
      </c>
      <c r="H789" s="98" t="s">
        <v>270</v>
      </c>
      <c r="I789" s="52" t="s">
        <v>247</v>
      </c>
      <c r="J789" s="98" t="s">
        <v>255</v>
      </c>
      <c r="K789" s="358">
        <v>8</v>
      </c>
      <c r="L789" s="370">
        <f t="shared" si="36"/>
        <v>0</v>
      </c>
      <c r="M789" s="437" t="s">
        <v>258</v>
      </c>
      <c r="N789" s="435"/>
      <c r="O789" s="371">
        <f t="shared" si="37"/>
        <v>0</v>
      </c>
      <c r="P789" s="371">
        <f>IF(N789&gt;0,N789*K789/#REF!,0)</f>
        <v>0</v>
      </c>
      <c r="Q789" s="372" t="e">
        <f>IF(M789="nio",0,IF(M789&gt;0,VLOOKUP(I789,'3-Productie normen'!A:K,VLOOKUP(M789,'3-Productie normen'!$B$28:$C$36,2,FALSE),FALSE)))/VLOOKUP(B789,'2-Kosten per locatie'!$A$11:$C$41,3,FALSE)</f>
        <v>#DIV/0!</v>
      </c>
      <c r="R789" s="93" t="str">
        <f>VLOOKUP(I789,'3-Productie normen'!A:O,14,FALSE)</f>
        <v>nvt</v>
      </c>
      <c r="S789" s="93"/>
      <c r="U789" s="375">
        <f t="shared" si="38"/>
        <v>0</v>
      </c>
    </row>
    <row r="790" spans="1:21" ht="14.1" customHeight="1">
      <c r="A790" s="81">
        <v>790</v>
      </c>
      <c r="B790" s="52" t="s">
        <v>214</v>
      </c>
      <c r="C790" s="52" t="s">
        <v>767</v>
      </c>
      <c r="D790" s="52"/>
      <c r="E790" s="91"/>
      <c r="F790" s="91" t="s">
        <v>292</v>
      </c>
      <c r="G790" s="366" t="s">
        <v>853</v>
      </c>
      <c r="H790" s="98" t="s">
        <v>254</v>
      </c>
      <c r="I790" s="98" t="s">
        <v>246</v>
      </c>
      <c r="J790" s="98" t="s">
        <v>255</v>
      </c>
      <c r="K790" s="358">
        <v>100</v>
      </c>
      <c r="L790" s="370">
        <f t="shared" si="36"/>
        <v>200</v>
      </c>
      <c r="M790" s="435">
        <v>200</v>
      </c>
      <c r="N790" s="435"/>
      <c r="O790" s="371" t="e">
        <f t="shared" si="37"/>
        <v>#DIV/0!</v>
      </c>
      <c r="P790" s="371">
        <f>IF(N790&gt;0,N790*K790/#REF!,0)</f>
        <v>0</v>
      </c>
      <c r="Q790" s="372" t="e">
        <f>IF(M790="nio",0,IF(M790&gt;0,VLOOKUP(I790,'3-Productie normen'!A:K,VLOOKUP(M790,'3-Productie normen'!$B$28:$C$36,2,FALSE),FALSE)))/VLOOKUP(B790,'2-Kosten per locatie'!$A$11:$C$41,3,FALSE)</f>
        <v>#DIV/0!</v>
      </c>
      <c r="R790" s="93" t="str">
        <f>VLOOKUP(I790,'3-Productie normen'!A:O,14,FALSE)</f>
        <v>V</v>
      </c>
      <c r="S790" s="93"/>
      <c r="U790" s="375">
        <f t="shared" si="38"/>
        <v>20000</v>
      </c>
    </row>
    <row r="791" spans="1:21" ht="14.1" customHeight="1">
      <c r="A791" s="81">
        <v>791</v>
      </c>
      <c r="B791" s="52" t="s">
        <v>214</v>
      </c>
      <c r="C791" s="52" t="s">
        <v>767</v>
      </c>
      <c r="D791" s="52"/>
      <c r="E791" s="91"/>
      <c r="F791" s="91" t="s">
        <v>292</v>
      </c>
      <c r="G791" s="366" t="s">
        <v>854</v>
      </c>
      <c r="H791" s="98" t="s">
        <v>485</v>
      </c>
      <c r="I791" s="98" t="s">
        <v>237</v>
      </c>
      <c r="J791" s="98" t="s">
        <v>255</v>
      </c>
      <c r="K791" s="358">
        <v>14</v>
      </c>
      <c r="L791" s="370">
        <f t="shared" si="36"/>
        <v>200</v>
      </c>
      <c r="M791" s="435">
        <v>200</v>
      </c>
      <c r="N791" s="435"/>
      <c r="O791" s="371" t="e">
        <f t="shared" si="37"/>
        <v>#DIV/0!</v>
      </c>
      <c r="P791" s="371">
        <f>IF(N791&gt;0,N791*K791/#REF!,0)</f>
        <v>0</v>
      </c>
      <c r="Q791" s="372" t="e">
        <f>IF(M791="nio",0,IF(M791&gt;0,VLOOKUP(I791,'3-Productie normen'!A:K,VLOOKUP(M791,'3-Productie normen'!$B$28:$C$36,2,FALSE),FALSE)))/VLOOKUP(B791,'2-Kosten per locatie'!$A$11:$C$41,3,FALSE)</f>
        <v>#DIV/0!</v>
      </c>
      <c r="R791" s="93" t="str">
        <f>VLOOKUP(I791,'3-Productie normen'!A:O,14,FALSE)</f>
        <v>B</v>
      </c>
      <c r="S791" s="93"/>
      <c r="U791" s="375">
        <f t="shared" si="38"/>
        <v>2800</v>
      </c>
    </row>
    <row r="792" spans="1:21" ht="14.1" customHeight="1">
      <c r="A792" s="81">
        <v>792</v>
      </c>
      <c r="B792" s="52" t="s">
        <v>214</v>
      </c>
      <c r="C792" s="52" t="s">
        <v>767</v>
      </c>
      <c r="D792" s="52"/>
      <c r="E792" s="91"/>
      <c r="F792" s="91" t="s">
        <v>292</v>
      </c>
      <c r="G792" s="366" t="s">
        <v>855</v>
      </c>
      <c r="H792" s="98" t="s">
        <v>270</v>
      </c>
      <c r="I792" s="52" t="s">
        <v>247</v>
      </c>
      <c r="J792" s="98" t="s">
        <v>255</v>
      </c>
      <c r="K792" s="358">
        <v>10</v>
      </c>
      <c r="L792" s="370">
        <f t="shared" si="36"/>
        <v>0</v>
      </c>
      <c r="M792" s="437" t="s">
        <v>258</v>
      </c>
      <c r="N792" s="435"/>
      <c r="O792" s="371">
        <f t="shared" si="37"/>
        <v>0</v>
      </c>
      <c r="P792" s="371">
        <f>IF(N792&gt;0,N792*K792/#REF!,0)</f>
        <v>0</v>
      </c>
      <c r="Q792" s="372" t="e">
        <f>IF(M792="nio",0,IF(M792&gt;0,VLOOKUP(I792,'3-Productie normen'!A:K,VLOOKUP(M792,'3-Productie normen'!$B$28:$C$36,2,FALSE),FALSE)))/VLOOKUP(B792,'2-Kosten per locatie'!$A$11:$C$41,3,FALSE)</f>
        <v>#DIV/0!</v>
      </c>
      <c r="R792" s="93" t="str">
        <f>VLOOKUP(I792,'3-Productie normen'!A:O,14,FALSE)</f>
        <v>nvt</v>
      </c>
      <c r="S792" s="93"/>
      <c r="U792" s="375">
        <f t="shared" si="38"/>
        <v>0</v>
      </c>
    </row>
    <row r="793" spans="1:21" ht="14.1" customHeight="1">
      <c r="A793" s="81">
        <v>793</v>
      </c>
      <c r="B793" s="52" t="s">
        <v>214</v>
      </c>
      <c r="C793" s="52" t="s">
        <v>767</v>
      </c>
      <c r="D793" s="52"/>
      <c r="E793" s="91"/>
      <c r="F793" s="91" t="s">
        <v>292</v>
      </c>
      <c r="G793" s="366" t="s">
        <v>856</v>
      </c>
      <c r="H793" s="98" t="s">
        <v>857</v>
      </c>
      <c r="I793" s="98" t="s">
        <v>293</v>
      </c>
      <c r="J793" s="98" t="s">
        <v>255</v>
      </c>
      <c r="K793" s="358">
        <v>56</v>
      </c>
      <c r="L793" s="370">
        <f t="shared" si="36"/>
        <v>200</v>
      </c>
      <c r="M793" s="435">
        <v>200</v>
      </c>
      <c r="N793" s="435"/>
      <c r="O793" s="371" t="e">
        <f t="shared" si="37"/>
        <v>#DIV/0!</v>
      </c>
      <c r="P793" s="371">
        <f>IF(N793&gt;0,N793*K793/#REF!,0)</f>
        <v>0</v>
      </c>
      <c r="Q793" s="372" t="e">
        <f>IF(M793="nio",0,IF(M793&gt;0,VLOOKUP(I793,'3-Productie normen'!A:K,VLOOKUP(M793,'3-Productie normen'!$B$28:$C$36,2,FALSE),FALSE)))/VLOOKUP(B793,'2-Kosten per locatie'!$A$11:$C$41,3,FALSE)</f>
        <v>#DIV/0!</v>
      </c>
      <c r="R793" s="93" t="str">
        <f>VLOOKUP(I793,'3-Productie normen'!A:O,14,FALSE)</f>
        <v>L</v>
      </c>
      <c r="S793" s="93"/>
      <c r="U793" s="375">
        <f t="shared" si="38"/>
        <v>11200</v>
      </c>
    </row>
    <row r="794" spans="1:21" ht="14.1" customHeight="1">
      <c r="A794" s="81">
        <v>794</v>
      </c>
      <c r="B794" s="52" t="s">
        <v>214</v>
      </c>
      <c r="C794" s="52" t="s">
        <v>767</v>
      </c>
      <c r="D794" s="52"/>
      <c r="E794" s="91"/>
      <c r="F794" s="91" t="s">
        <v>292</v>
      </c>
      <c r="G794" s="366" t="s">
        <v>858</v>
      </c>
      <c r="H794" s="98" t="s">
        <v>262</v>
      </c>
      <c r="I794" s="98" t="s">
        <v>244</v>
      </c>
      <c r="J794" s="98" t="s">
        <v>425</v>
      </c>
      <c r="K794" s="358">
        <v>8</v>
      </c>
      <c r="L794" s="370">
        <f t="shared" si="36"/>
        <v>200</v>
      </c>
      <c r="M794" s="435">
        <v>200</v>
      </c>
      <c r="N794" s="435">
        <v>0</v>
      </c>
      <c r="O794" s="371" t="e">
        <f t="shared" si="37"/>
        <v>#DIV/0!</v>
      </c>
      <c r="P794" s="371">
        <f>IF(N794&gt;0,N794*K794/#REF!,0)</f>
        <v>0</v>
      </c>
      <c r="Q794" s="372" t="e">
        <f>IF(M794="nio",0,IF(M794&gt;0,VLOOKUP(I794,'3-Productie normen'!A:K,VLOOKUP(M794,'3-Productie normen'!$B$28:$C$36,2,FALSE),FALSE)))/VLOOKUP(B794,'2-Kosten per locatie'!$A$11:$C$41,3,FALSE)</f>
        <v>#DIV/0!</v>
      </c>
      <c r="R794" s="93" t="str">
        <f>VLOOKUP(I794,'3-Productie normen'!A:O,14,FALSE)</f>
        <v>S</v>
      </c>
      <c r="S794" s="93"/>
      <c r="U794" s="375">
        <f t="shared" si="38"/>
        <v>1600</v>
      </c>
    </row>
    <row r="795" spans="1:21" ht="14.1" customHeight="1">
      <c r="A795" s="81">
        <v>795</v>
      </c>
      <c r="B795" s="52" t="s">
        <v>214</v>
      </c>
      <c r="C795" s="52" t="s">
        <v>767</v>
      </c>
      <c r="D795" s="52"/>
      <c r="E795" s="91"/>
      <c r="F795" s="91" t="s">
        <v>292</v>
      </c>
      <c r="G795" s="366" t="s">
        <v>859</v>
      </c>
      <c r="H795" s="98" t="s">
        <v>860</v>
      </c>
      <c r="I795" s="98" t="s">
        <v>293</v>
      </c>
      <c r="J795" s="98" t="s">
        <v>255</v>
      </c>
      <c r="K795" s="358">
        <v>56</v>
      </c>
      <c r="L795" s="370">
        <f t="shared" si="36"/>
        <v>200</v>
      </c>
      <c r="M795" s="435">
        <v>200</v>
      </c>
      <c r="N795" s="435"/>
      <c r="O795" s="371" t="e">
        <f t="shared" si="37"/>
        <v>#DIV/0!</v>
      </c>
      <c r="P795" s="371">
        <f>IF(N795&gt;0,N795*K795/#REF!,0)</f>
        <v>0</v>
      </c>
      <c r="Q795" s="372" t="e">
        <f>IF(M795="nio",0,IF(M795&gt;0,VLOOKUP(I795,'3-Productie normen'!A:K,VLOOKUP(M795,'3-Productie normen'!$B$28:$C$36,2,FALSE),FALSE)))/VLOOKUP(B795,'2-Kosten per locatie'!$A$11:$C$41,3,FALSE)</f>
        <v>#DIV/0!</v>
      </c>
      <c r="R795" s="93" t="str">
        <f>VLOOKUP(I795,'3-Productie normen'!A:O,14,FALSE)</f>
        <v>L</v>
      </c>
      <c r="S795" s="93"/>
      <c r="U795" s="375">
        <f t="shared" si="38"/>
        <v>11200</v>
      </c>
    </row>
    <row r="796" spans="1:21" ht="14.1" customHeight="1">
      <c r="A796" s="81">
        <v>796</v>
      </c>
      <c r="B796" s="52" t="s">
        <v>214</v>
      </c>
      <c r="C796" s="52" t="s">
        <v>767</v>
      </c>
      <c r="D796" s="52"/>
      <c r="E796" s="91"/>
      <c r="F796" s="91" t="s">
        <v>292</v>
      </c>
      <c r="G796" s="366" t="s">
        <v>861</v>
      </c>
      <c r="H796" s="98" t="s">
        <v>862</v>
      </c>
      <c r="I796" s="98" t="s">
        <v>293</v>
      </c>
      <c r="J796" s="98" t="s">
        <v>255</v>
      </c>
      <c r="K796" s="358">
        <v>56</v>
      </c>
      <c r="L796" s="370">
        <f t="shared" si="36"/>
        <v>200</v>
      </c>
      <c r="M796" s="435">
        <v>200</v>
      </c>
      <c r="N796" s="435"/>
      <c r="O796" s="371" t="e">
        <f t="shared" si="37"/>
        <v>#DIV/0!</v>
      </c>
      <c r="P796" s="371">
        <f>IF(N796&gt;0,N796*K796/#REF!,0)</f>
        <v>0</v>
      </c>
      <c r="Q796" s="372" t="e">
        <f>IF(M796="nio",0,IF(M796&gt;0,VLOOKUP(I796,'3-Productie normen'!A:K,VLOOKUP(M796,'3-Productie normen'!$B$28:$C$36,2,FALSE),FALSE)))/VLOOKUP(B796,'2-Kosten per locatie'!$A$11:$C$41,3,FALSE)</f>
        <v>#DIV/0!</v>
      </c>
      <c r="R796" s="93" t="str">
        <f>VLOOKUP(I796,'3-Productie normen'!A:O,14,FALSE)</f>
        <v>L</v>
      </c>
      <c r="S796" s="93"/>
      <c r="U796" s="375">
        <f t="shared" si="38"/>
        <v>11200</v>
      </c>
    </row>
    <row r="797" spans="1:21" ht="14.1" customHeight="1">
      <c r="A797" s="81">
        <v>797</v>
      </c>
      <c r="B797" s="52" t="s">
        <v>214</v>
      </c>
      <c r="C797" s="52" t="s">
        <v>767</v>
      </c>
      <c r="D797" s="52"/>
      <c r="E797" s="91"/>
      <c r="F797" s="91" t="s">
        <v>292</v>
      </c>
      <c r="G797" s="366" t="s">
        <v>863</v>
      </c>
      <c r="H797" s="98" t="s">
        <v>262</v>
      </c>
      <c r="I797" s="98" t="s">
        <v>244</v>
      </c>
      <c r="J797" s="98" t="s">
        <v>425</v>
      </c>
      <c r="K797" s="358">
        <v>8</v>
      </c>
      <c r="L797" s="370">
        <f t="shared" si="36"/>
        <v>200</v>
      </c>
      <c r="M797" s="435">
        <v>200</v>
      </c>
      <c r="N797" s="435">
        <v>0</v>
      </c>
      <c r="O797" s="371" t="e">
        <f t="shared" si="37"/>
        <v>#DIV/0!</v>
      </c>
      <c r="P797" s="371">
        <f>IF(N797&gt;0,N797*K797/#REF!,0)</f>
        <v>0</v>
      </c>
      <c r="Q797" s="372" t="e">
        <f>IF(M797="nio",0,IF(M797&gt;0,VLOOKUP(I797,'3-Productie normen'!A:K,VLOOKUP(M797,'3-Productie normen'!$B$28:$C$36,2,FALSE),FALSE)))/VLOOKUP(B797,'2-Kosten per locatie'!$A$11:$C$41,3,FALSE)</f>
        <v>#DIV/0!</v>
      </c>
      <c r="R797" s="93" t="str">
        <f>VLOOKUP(I797,'3-Productie normen'!A:O,14,FALSE)</f>
        <v>S</v>
      </c>
      <c r="S797" s="93"/>
      <c r="U797" s="375">
        <f t="shared" si="38"/>
        <v>1600</v>
      </c>
    </row>
    <row r="798" spans="1:21" ht="14.1" customHeight="1">
      <c r="A798" s="81">
        <v>798</v>
      </c>
      <c r="B798" s="52" t="s">
        <v>214</v>
      </c>
      <c r="C798" s="52" t="s">
        <v>767</v>
      </c>
      <c r="D798" s="52"/>
      <c r="E798" s="91"/>
      <c r="F798" s="91" t="s">
        <v>292</v>
      </c>
      <c r="G798" s="366" t="s">
        <v>864</v>
      </c>
      <c r="H798" s="98" t="s">
        <v>865</v>
      </c>
      <c r="I798" s="98" t="s">
        <v>293</v>
      </c>
      <c r="J798" s="98" t="s">
        <v>255</v>
      </c>
      <c r="K798" s="358">
        <v>56</v>
      </c>
      <c r="L798" s="370">
        <f t="shared" si="36"/>
        <v>200</v>
      </c>
      <c r="M798" s="435">
        <v>200</v>
      </c>
      <c r="N798" s="435"/>
      <c r="O798" s="371" t="e">
        <f t="shared" si="37"/>
        <v>#DIV/0!</v>
      </c>
      <c r="P798" s="371">
        <f>IF(N798&gt;0,N798*K798/#REF!,0)</f>
        <v>0</v>
      </c>
      <c r="Q798" s="372" t="e">
        <f>IF(M798="nio",0,IF(M798&gt;0,VLOOKUP(I798,'3-Productie normen'!A:K,VLOOKUP(M798,'3-Productie normen'!$B$28:$C$36,2,FALSE),FALSE)))/VLOOKUP(B798,'2-Kosten per locatie'!$A$11:$C$41,3,FALSE)</f>
        <v>#DIV/0!</v>
      </c>
      <c r="R798" s="93" t="str">
        <f>VLOOKUP(I798,'3-Productie normen'!A:O,14,FALSE)</f>
        <v>L</v>
      </c>
      <c r="S798" s="93"/>
      <c r="U798" s="375">
        <f t="shared" si="38"/>
        <v>11200</v>
      </c>
    </row>
    <row r="799" spans="1:21" ht="14.1" customHeight="1">
      <c r="A799" s="81">
        <v>799</v>
      </c>
      <c r="B799" s="52" t="s">
        <v>214</v>
      </c>
      <c r="C799" s="52" t="s">
        <v>767</v>
      </c>
      <c r="D799" s="52"/>
      <c r="E799" s="91"/>
      <c r="F799" s="91" t="s">
        <v>292</v>
      </c>
      <c r="G799" s="366" t="s">
        <v>866</v>
      </c>
      <c r="H799" s="98" t="s">
        <v>867</v>
      </c>
      <c r="I799" s="98" t="s">
        <v>293</v>
      </c>
      <c r="J799" s="98" t="s">
        <v>255</v>
      </c>
      <c r="K799" s="358">
        <v>56</v>
      </c>
      <c r="L799" s="370">
        <f t="shared" si="36"/>
        <v>200</v>
      </c>
      <c r="M799" s="435">
        <v>200</v>
      </c>
      <c r="N799" s="435"/>
      <c r="O799" s="371" t="e">
        <f t="shared" si="37"/>
        <v>#DIV/0!</v>
      </c>
      <c r="P799" s="371">
        <f>IF(N799&gt;0,N799*K799/#REF!,0)</f>
        <v>0</v>
      </c>
      <c r="Q799" s="372" t="e">
        <f>IF(M799="nio",0,IF(M799&gt;0,VLOOKUP(I799,'3-Productie normen'!A:K,VLOOKUP(M799,'3-Productie normen'!$B$28:$C$36,2,FALSE),FALSE)))/VLOOKUP(B799,'2-Kosten per locatie'!$A$11:$C$41,3,FALSE)</f>
        <v>#DIV/0!</v>
      </c>
      <c r="R799" s="93" t="str">
        <f>VLOOKUP(I799,'3-Productie normen'!A:O,14,FALSE)</f>
        <v>L</v>
      </c>
      <c r="S799" s="93"/>
      <c r="U799" s="375">
        <f t="shared" si="38"/>
        <v>11200</v>
      </c>
    </row>
    <row r="800" spans="1:21" ht="14.1" customHeight="1">
      <c r="A800" s="81">
        <v>800</v>
      </c>
      <c r="B800" s="52" t="s">
        <v>214</v>
      </c>
      <c r="C800" s="52" t="s">
        <v>767</v>
      </c>
      <c r="D800" s="52"/>
      <c r="E800" s="91"/>
      <c r="F800" s="91" t="s">
        <v>292</v>
      </c>
      <c r="G800" s="366" t="s">
        <v>868</v>
      </c>
      <c r="H800" s="98" t="s">
        <v>262</v>
      </c>
      <c r="I800" s="98" t="s">
        <v>244</v>
      </c>
      <c r="J800" s="98" t="s">
        <v>425</v>
      </c>
      <c r="K800" s="358">
        <v>8</v>
      </c>
      <c r="L800" s="370">
        <f t="shared" si="36"/>
        <v>200</v>
      </c>
      <c r="M800" s="435">
        <v>200</v>
      </c>
      <c r="N800" s="435">
        <v>0</v>
      </c>
      <c r="O800" s="371" t="e">
        <f t="shared" si="37"/>
        <v>#DIV/0!</v>
      </c>
      <c r="P800" s="371">
        <f>IF(N800&gt;0,N800*K800/#REF!,0)</f>
        <v>0</v>
      </c>
      <c r="Q800" s="372" t="e">
        <f>IF(M800="nio",0,IF(M800&gt;0,VLOOKUP(I800,'3-Productie normen'!A:K,VLOOKUP(M800,'3-Productie normen'!$B$28:$C$36,2,FALSE),FALSE)))/VLOOKUP(B800,'2-Kosten per locatie'!$A$11:$C$41,3,FALSE)</f>
        <v>#DIV/0!</v>
      </c>
      <c r="R800" s="93" t="str">
        <f>VLOOKUP(I800,'3-Productie normen'!A:O,14,FALSE)</f>
        <v>S</v>
      </c>
      <c r="S800" s="93"/>
      <c r="U800" s="375">
        <f t="shared" si="38"/>
        <v>1600</v>
      </c>
    </row>
    <row r="801" spans="1:21" ht="14.1" customHeight="1">
      <c r="A801" s="81">
        <v>801</v>
      </c>
      <c r="B801" s="52" t="s">
        <v>214</v>
      </c>
      <c r="C801" s="52" t="s">
        <v>767</v>
      </c>
      <c r="D801" s="52"/>
      <c r="E801" s="91"/>
      <c r="F801" s="91" t="s">
        <v>292</v>
      </c>
      <c r="G801" s="366" t="s">
        <v>869</v>
      </c>
      <c r="H801" s="98" t="s">
        <v>870</v>
      </c>
      <c r="I801" s="98" t="s">
        <v>293</v>
      </c>
      <c r="J801" s="98" t="s">
        <v>255</v>
      </c>
      <c r="K801" s="358">
        <v>56</v>
      </c>
      <c r="L801" s="370">
        <f t="shared" si="36"/>
        <v>200</v>
      </c>
      <c r="M801" s="435">
        <v>200</v>
      </c>
      <c r="N801" s="435"/>
      <c r="O801" s="371" t="e">
        <f t="shared" si="37"/>
        <v>#DIV/0!</v>
      </c>
      <c r="P801" s="371">
        <f>IF(N801&gt;0,N801*K801/#REF!,0)</f>
        <v>0</v>
      </c>
      <c r="Q801" s="372" t="e">
        <f>IF(M801="nio",0,IF(M801&gt;0,VLOOKUP(I801,'3-Productie normen'!A:K,VLOOKUP(M801,'3-Productie normen'!$B$28:$C$36,2,FALSE),FALSE)))/VLOOKUP(B801,'2-Kosten per locatie'!$A$11:$C$41,3,FALSE)</f>
        <v>#DIV/0!</v>
      </c>
      <c r="R801" s="93" t="str">
        <f>VLOOKUP(I801,'3-Productie normen'!A:O,14,FALSE)</f>
        <v>L</v>
      </c>
      <c r="S801" s="93"/>
      <c r="U801" s="375">
        <f t="shared" si="38"/>
        <v>11200</v>
      </c>
    </row>
    <row r="802" spans="1:21" ht="14.1" customHeight="1">
      <c r="A802" s="81">
        <v>802</v>
      </c>
      <c r="B802" s="52" t="s">
        <v>214</v>
      </c>
      <c r="C802" s="52" t="s">
        <v>767</v>
      </c>
      <c r="D802" s="52"/>
      <c r="E802" s="91"/>
      <c r="F802" s="91" t="s">
        <v>292</v>
      </c>
      <c r="G802" s="366" t="s">
        <v>871</v>
      </c>
      <c r="H802" s="98" t="s">
        <v>270</v>
      </c>
      <c r="I802" s="52" t="s">
        <v>247</v>
      </c>
      <c r="J802" s="98" t="s">
        <v>255</v>
      </c>
      <c r="K802" s="358">
        <v>8</v>
      </c>
      <c r="L802" s="370">
        <f t="shared" si="36"/>
        <v>0</v>
      </c>
      <c r="M802" s="437" t="s">
        <v>258</v>
      </c>
      <c r="N802" s="435"/>
      <c r="O802" s="371">
        <f t="shared" si="37"/>
        <v>0</v>
      </c>
      <c r="P802" s="371">
        <f>IF(N802&gt;0,N802*K802/#REF!,0)</f>
        <v>0</v>
      </c>
      <c r="Q802" s="372" t="e">
        <f>IF(M802="nio",0,IF(M802&gt;0,VLOOKUP(I802,'3-Productie normen'!A:K,VLOOKUP(M802,'3-Productie normen'!$B$28:$C$36,2,FALSE),FALSE)))/VLOOKUP(B802,'2-Kosten per locatie'!$A$11:$C$41,3,FALSE)</f>
        <v>#DIV/0!</v>
      </c>
      <c r="R802" s="93" t="str">
        <f>VLOOKUP(I802,'3-Productie normen'!A:O,14,FALSE)</f>
        <v>nvt</v>
      </c>
      <c r="S802" s="93"/>
      <c r="U802" s="375">
        <f t="shared" si="38"/>
        <v>0</v>
      </c>
    </row>
    <row r="803" spans="1:21" ht="14.1" customHeight="1">
      <c r="A803" s="81">
        <v>803</v>
      </c>
      <c r="B803" s="52" t="s">
        <v>214</v>
      </c>
      <c r="C803" s="52" t="s">
        <v>767</v>
      </c>
      <c r="D803" s="52"/>
      <c r="E803" s="91"/>
      <c r="F803" s="91" t="s">
        <v>292</v>
      </c>
      <c r="G803" s="366" t="s">
        <v>872</v>
      </c>
      <c r="H803" s="98" t="s">
        <v>485</v>
      </c>
      <c r="I803" s="98" t="s">
        <v>237</v>
      </c>
      <c r="J803" s="98" t="s">
        <v>252</v>
      </c>
      <c r="K803" s="358">
        <v>14</v>
      </c>
      <c r="L803" s="370">
        <f t="shared" si="36"/>
        <v>200</v>
      </c>
      <c r="M803" s="435">
        <v>200</v>
      </c>
      <c r="N803" s="435"/>
      <c r="O803" s="371" t="e">
        <f t="shared" si="37"/>
        <v>#DIV/0!</v>
      </c>
      <c r="P803" s="371">
        <f>IF(N803&gt;0,N803*K803/#REF!,0)</f>
        <v>0</v>
      </c>
      <c r="Q803" s="372" t="e">
        <f>IF(M803="nio",0,IF(M803&gt;0,VLOOKUP(I803,'3-Productie normen'!A:K,VLOOKUP(M803,'3-Productie normen'!$B$28:$C$36,2,FALSE),FALSE)))/VLOOKUP(B803,'2-Kosten per locatie'!$A$11:$C$41,3,FALSE)</f>
        <v>#DIV/0!</v>
      </c>
      <c r="R803" s="93" t="str">
        <f>VLOOKUP(I803,'3-Productie normen'!A:O,14,FALSE)</f>
        <v>B</v>
      </c>
      <c r="S803" s="93"/>
      <c r="U803" s="375">
        <f t="shared" si="38"/>
        <v>2800</v>
      </c>
    </row>
    <row r="804" spans="1:21" ht="14.1" customHeight="1">
      <c r="A804" s="81">
        <v>804</v>
      </c>
      <c r="B804" s="52" t="s">
        <v>214</v>
      </c>
      <c r="C804" s="52" t="s">
        <v>767</v>
      </c>
      <c r="D804" s="52"/>
      <c r="E804" s="91"/>
      <c r="F804" s="91" t="s">
        <v>292</v>
      </c>
      <c r="G804" s="366" t="s">
        <v>873</v>
      </c>
      <c r="H804" s="98" t="s">
        <v>874</v>
      </c>
      <c r="I804" s="98" t="s">
        <v>237</v>
      </c>
      <c r="J804" s="98" t="s">
        <v>252</v>
      </c>
      <c r="K804" s="358">
        <v>16</v>
      </c>
      <c r="L804" s="370">
        <f t="shared" si="36"/>
        <v>200</v>
      </c>
      <c r="M804" s="435">
        <v>200</v>
      </c>
      <c r="N804" s="435"/>
      <c r="O804" s="371" t="e">
        <f t="shared" si="37"/>
        <v>#DIV/0!</v>
      </c>
      <c r="P804" s="371">
        <f>IF(N804&gt;0,N804*K804/#REF!,0)</f>
        <v>0</v>
      </c>
      <c r="Q804" s="372" t="e">
        <f>IF(M804="nio",0,IF(M804&gt;0,VLOOKUP(I804,'3-Productie normen'!A:K,VLOOKUP(M804,'3-Productie normen'!$B$28:$C$36,2,FALSE),FALSE)))/VLOOKUP(B804,'2-Kosten per locatie'!$A$11:$C$41,3,FALSE)</f>
        <v>#DIV/0!</v>
      </c>
      <c r="R804" s="93" t="str">
        <f>VLOOKUP(I804,'3-Productie normen'!A:O,14,FALSE)</f>
        <v>B</v>
      </c>
      <c r="S804" s="93"/>
      <c r="U804" s="375">
        <f t="shared" si="38"/>
        <v>3200</v>
      </c>
    </row>
    <row r="805" spans="1:21" ht="14.1" customHeight="1">
      <c r="A805" s="81">
        <v>805</v>
      </c>
      <c r="B805" s="52" t="s">
        <v>214</v>
      </c>
      <c r="C805" s="52" t="s">
        <v>767</v>
      </c>
      <c r="D805" s="52"/>
      <c r="E805" s="91"/>
      <c r="F805" s="91" t="s">
        <v>292</v>
      </c>
      <c r="G805" s="366" t="s">
        <v>875</v>
      </c>
      <c r="H805" s="98" t="s">
        <v>487</v>
      </c>
      <c r="I805" s="98" t="s">
        <v>237</v>
      </c>
      <c r="J805" s="98" t="s">
        <v>252</v>
      </c>
      <c r="K805" s="358">
        <v>36</v>
      </c>
      <c r="L805" s="370">
        <f t="shared" si="36"/>
        <v>200</v>
      </c>
      <c r="M805" s="435">
        <v>200</v>
      </c>
      <c r="N805" s="435"/>
      <c r="O805" s="371" t="e">
        <f t="shared" si="37"/>
        <v>#DIV/0!</v>
      </c>
      <c r="P805" s="371">
        <f>IF(N805&gt;0,N805*K805/#REF!,0)</f>
        <v>0</v>
      </c>
      <c r="Q805" s="372" t="e">
        <f>IF(M805="nio",0,IF(M805&gt;0,VLOOKUP(I805,'3-Productie normen'!A:K,VLOOKUP(M805,'3-Productie normen'!$B$28:$C$36,2,FALSE),FALSE)))/VLOOKUP(B805,'2-Kosten per locatie'!$A$11:$C$41,3,FALSE)</f>
        <v>#DIV/0!</v>
      </c>
      <c r="R805" s="93" t="str">
        <f>VLOOKUP(I805,'3-Productie normen'!A:O,14,FALSE)</f>
        <v>B</v>
      </c>
      <c r="S805" s="93"/>
      <c r="U805" s="375">
        <f t="shared" si="38"/>
        <v>7200</v>
      </c>
    </row>
    <row r="806" spans="1:21" ht="14.1" customHeight="1">
      <c r="A806" s="81">
        <v>806</v>
      </c>
      <c r="B806" s="52" t="s">
        <v>214</v>
      </c>
      <c r="C806" s="52" t="s">
        <v>767</v>
      </c>
      <c r="D806" s="52"/>
      <c r="E806" s="91"/>
      <c r="F806" s="91" t="s">
        <v>292</v>
      </c>
      <c r="G806" s="366" t="s">
        <v>876</v>
      </c>
      <c r="H806" s="98" t="s">
        <v>412</v>
      </c>
      <c r="I806" s="98" t="s">
        <v>246</v>
      </c>
      <c r="J806" s="98" t="s">
        <v>255</v>
      </c>
      <c r="K806" s="358">
        <v>45</v>
      </c>
      <c r="L806" s="370">
        <f t="shared" si="36"/>
        <v>200</v>
      </c>
      <c r="M806" s="435">
        <v>200</v>
      </c>
      <c r="N806" s="435"/>
      <c r="O806" s="371" t="e">
        <f t="shared" si="37"/>
        <v>#DIV/0!</v>
      </c>
      <c r="P806" s="371">
        <f>IF(N806&gt;0,N806*K806/#REF!,0)</f>
        <v>0</v>
      </c>
      <c r="Q806" s="372" t="e">
        <f>IF(M806="nio",0,IF(M806&gt;0,VLOOKUP(I806,'3-Productie normen'!A:K,VLOOKUP(M806,'3-Productie normen'!$B$28:$C$36,2,FALSE),FALSE)))/VLOOKUP(B806,'2-Kosten per locatie'!$A$11:$C$41,3,FALSE)</f>
        <v>#DIV/0!</v>
      </c>
      <c r="R806" s="93" t="str">
        <f>VLOOKUP(I806,'3-Productie normen'!A:O,14,FALSE)</f>
        <v>V</v>
      </c>
      <c r="S806" s="93"/>
      <c r="U806" s="375">
        <f t="shared" si="38"/>
        <v>9000</v>
      </c>
    </row>
    <row r="807" spans="1:21" ht="14.1" customHeight="1">
      <c r="A807" s="81">
        <v>807</v>
      </c>
      <c r="B807" s="52" t="s">
        <v>214</v>
      </c>
      <c r="C807" s="52" t="s">
        <v>767</v>
      </c>
      <c r="D807" s="52"/>
      <c r="E807" s="91"/>
      <c r="F807" s="91" t="s">
        <v>292</v>
      </c>
      <c r="G807" s="366" t="s">
        <v>877</v>
      </c>
      <c r="H807" s="98" t="s">
        <v>285</v>
      </c>
      <c r="I807" s="98" t="s">
        <v>246</v>
      </c>
      <c r="J807" s="98" t="s">
        <v>255</v>
      </c>
      <c r="K807" s="358">
        <v>16</v>
      </c>
      <c r="L807" s="370">
        <f t="shared" si="36"/>
        <v>200</v>
      </c>
      <c r="M807" s="435">
        <v>200</v>
      </c>
      <c r="N807" s="435"/>
      <c r="O807" s="371" t="e">
        <f t="shared" si="37"/>
        <v>#DIV/0!</v>
      </c>
      <c r="P807" s="371">
        <f>IF(N807&gt;0,N807*K807/#REF!,0)</f>
        <v>0</v>
      </c>
      <c r="Q807" s="372" t="e">
        <f>IF(M807="nio",0,IF(M807&gt;0,VLOOKUP(I807,'3-Productie normen'!A:K,VLOOKUP(M807,'3-Productie normen'!$B$28:$C$36,2,FALSE),FALSE)))/VLOOKUP(B807,'2-Kosten per locatie'!$A$11:$C$41,3,FALSE)</f>
        <v>#DIV/0!</v>
      </c>
      <c r="R807" s="93" t="str">
        <f>VLOOKUP(I807,'3-Productie normen'!A:O,14,FALSE)</f>
        <v>V</v>
      </c>
      <c r="S807" s="93"/>
      <c r="U807" s="375">
        <f t="shared" si="38"/>
        <v>3200</v>
      </c>
    </row>
    <row r="808" spans="1:21" ht="14.1" customHeight="1">
      <c r="A808" s="81">
        <v>808</v>
      </c>
      <c r="B808" s="52" t="s">
        <v>214</v>
      </c>
      <c r="C808" s="52" t="s">
        <v>767</v>
      </c>
      <c r="D808" s="52"/>
      <c r="E808" s="91"/>
      <c r="F808" s="91" t="s">
        <v>292</v>
      </c>
      <c r="G808" s="366" t="s">
        <v>878</v>
      </c>
      <c r="H808" s="98" t="s">
        <v>879</v>
      </c>
      <c r="I808" s="52" t="s">
        <v>247</v>
      </c>
      <c r="J808" s="98" t="s">
        <v>255</v>
      </c>
      <c r="K808" s="358">
        <v>3</v>
      </c>
      <c r="L808" s="370">
        <f t="shared" si="36"/>
        <v>0</v>
      </c>
      <c r="M808" s="437" t="s">
        <v>258</v>
      </c>
      <c r="N808" s="435"/>
      <c r="O808" s="371">
        <f t="shared" si="37"/>
        <v>0</v>
      </c>
      <c r="P808" s="371">
        <f>IF(N808&gt;0,N808*K808/#REF!,0)</f>
        <v>0</v>
      </c>
      <c r="Q808" s="372" t="e">
        <f>IF(M808="nio",0,IF(M808&gt;0,VLOOKUP(I808,'3-Productie normen'!A:K,VLOOKUP(M808,'3-Productie normen'!$B$28:$C$36,2,FALSE),FALSE)))/VLOOKUP(B808,'2-Kosten per locatie'!$A$11:$C$41,3,FALSE)</f>
        <v>#DIV/0!</v>
      </c>
      <c r="R808" s="93" t="str">
        <f>VLOOKUP(I808,'3-Productie normen'!A:O,14,FALSE)</f>
        <v>nvt</v>
      </c>
      <c r="S808" s="93"/>
      <c r="U808" s="375">
        <f t="shared" si="38"/>
        <v>0</v>
      </c>
    </row>
    <row r="809" spans="1:21" ht="14.1" customHeight="1">
      <c r="A809" s="81">
        <v>809</v>
      </c>
      <c r="B809" s="52" t="s">
        <v>214</v>
      </c>
      <c r="C809" s="52" t="s">
        <v>767</v>
      </c>
      <c r="D809" s="52"/>
      <c r="E809" s="91"/>
      <c r="F809" s="91" t="s">
        <v>292</v>
      </c>
      <c r="G809" s="366" t="s">
        <v>880</v>
      </c>
      <c r="H809" s="98" t="s">
        <v>270</v>
      </c>
      <c r="I809" s="52" t="s">
        <v>247</v>
      </c>
      <c r="J809" s="98" t="s">
        <v>255</v>
      </c>
      <c r="K809" s="358">
        <v>3.5</v>
      </c>
      <c r="L809" s="370">
        <f t="shared" si="36"/>
        <v>0</v>
      </c>
      <c r="M809" s="437" t="s">
        <v>258</v>
      </c>
      <c r="N809" s="435"/>
      <c r="O809" s="371">
        <f t="shared" si="37"/>
        <v>0</v>
      </c>
      <c r="P809" s="371">
        <f>IF(N809&gt;0,N809*K809/#REF!,0)</f>
        <v>0</v>
      </c>
      <c r="Q809" s="372" t="e">
        <f>IF(M809="nio",0,IF(M809&gt;0,VLOOKUP(I809,'3-Productie normen'!A:K,VLOOKUP(M809,'3-Productie normen'!$B$28:$C$36,2,FALSE),FALSE)))/VLOOKUP(B809,'2-Kosten per locatie'!$A$11:$C$41,3,FALSE)</f>
        <v>#DIV/0!</v>
      </c>
      <c r="R809" s="93" t="str">
        <f>VLOOKUP(I809,'3-Productie normen'!A:O,14,FALSE)</f>
        <v>nvt</v>
      </c>
      <c r="S809" s="93"/>
      <c r="U809" s="375">
        <f t="shared" si="38"/>
        <v>0</v>
      </c>
    </row>
    <row r="810" spans="1:21" ht="14.1" customHeight="1">
      <c r="A810" s="81">
        <v>810</v>
      </c>
      <c r="B810" s="52" t="s">
        <v>214</v>
      </c>
      <c r="C810" s="52" t="s">
        <v>767</v>
      </c>
      <c r="D810" s="52"/>
      <c r="E810" s="91"/>
      <c r="F810" s="91" t="s">
        <v>292</v>
      </c>
      <c r="G810" s="366" t="s">
        <v>881</v>
      </c>
      <c r="H810" s="98" t="s">
        <v>262</v>
      </c>
      <c r="I810" s="98" t="s">
        <v>244</v>
      </c>
      <c r="J810" s="98" t="s">
        <v>425</v>
      </c>
      <c r="K810" s="358">
        <v>2</v>
      </c>
      <c r="L810" s="370">
        <f t="shared" si="36"/>
        <v>200</v>
      </c>
      <c r="M810" s="435">
        <v>200</v>
      </c>
      <c r="N810" s="435">
        <v>0</v>
      </c>
      <c r="O810" s="371" t="e">
        <f t="shared" si="37"/>
        <v>#DIV/0!</v>
      </c>
      <c r="P810" s="371">
        <f>IF(N810&gt;0,N810*K810/#REF!,0)</f>
        <v>0</v>
      </c>
      <c r="Q810" s="372" t="e">
        <f>IF(M810="nio",0,IF(M810&gt;0,VLOOKUP(I810,'3-Productie normen'!A:K,VLOOKUP(M810,'3-Productie normen'!$B$28:$C$36,2,FALSE),FALSE)))/VLOOKUP(B810,'2-Kosten per locatie'!$A$11:$C$41,3,FALSE)</f>
        <v>#DIV/0!</v>
      </c>
      <c r="R810" s="93" t="str">
        <f>VLOOKUP(I810,'3-Productie normen'!A:O,14,FALSE)</f>
        <v>S</v>
      </c>
      <c r="S810" s="93"/>
      <c r="U810" s="375">
        <f t="shared" si="38"/>
        <v>400</v>
      </c>
    </row>
    <row r="811" spans="1:21" ht="14.1" customHeight="1">
      <c r="A811" s="81">
        <v>811</v>
      </c>
      <c r="B811" s="52" t="s">
        <v>214</v>
      </c>
      <c r="C811" s="52" t="s">
        <v>767</v>
      </c>
      <c r="D811" s="52"/>
      <c r="E811" s="91"/>
      <c r="F811" s="91" t="s">
        <v>292</v>
      </c>
      <c r="G811" s="366" t="s">
        <v>882</v>
      </c>
      <c r="H811" s="98" t="s">
        <v>773</v>
      </c>
      <c r="I811" s="98" t="s">
        <v>244</v>
      </c>
      <c r="J811" s="98" t="s">
        <v>425</v>
      </c>
      <c r="K811" s="358">
        <v>3</v>
      </c>
      <c r="L811" s="370">
        <f t="shared" si="36"/>
        <v>200</v>
      </c>
      <c r="M811" s="435">
        <v>200</v>
      </c>
      <c r="N811" s="435">
        <v>0</v>
      </c>
      <c r="O811" s="371" t="e">
        <f t="shared" si="37"/>
        <v>#DIV/0!</v>
      </c>
      <c r="P811" s="371">
        <f>IF(N811&gt;0,N811*K811/#REF!,0)</f>
        <v>0</v>
      </c>
      <c r="Q811" s="372" t="e">
        <f>IF(M811="nio",0,IF(M811&gt;0,VLOOKUP(I811,'3-Productie normen'!A:K,VLOOKUP(M811,'3-Productie normen'!$B$28:$C$36,2,FALSE),FALSE)))/VLOOKUP(B811,'2-Kosten per locatie'!$A$11:$C$41,3,FALSE)</f>
        <v>#DIV/0!</v>
      </c>
      <c r="R811" s="93" t="str">
        <f>VLOOKUP(I811,'3-Productie normen'!A:O,14,FALSE)</f>
        <v>S</v>
      </c>
      <c r="S811" s="93"/>
      <c r="U811" s="375">
        <f t="shared" si="38"/>
        <v>600</v>
      </c>
    </row>
    <row r="812" spans="1:21" ht="14.1" customHeight="1">
      <c r="A812" s="81">
        <v>812</v>
      </c>
      <c r="B812" s="52" t="s">
        <v>214</v>
      </c>
      <c r="C812" s="52" t="s">
        <v>767</v>
      </c>
      <c r="D812" s="52"/>
      <c r="E812" s="91"/>
      <c r="F812" s="91" t="s">
        <v>292</v>
      </c>
      <c r="G812" s="366" t="s">
        <v>883</v>
      </c>
      <c r="H812" s="98" t="s">
        <v>412</v>
      </c>
      <c r="I812" s="98" t="s">
        <v>246</v>
      </c>
      <c r="J812" s="98" t="s">
        <v>255</v>
      </c>
      <c r="K812" s="358">
        <v>60</v>
      </c>
      <c r="L812" s="370">
        <f t="shared" si="36"/>
        <v>200</v>
      </c>
      <c r="M812" s="435">
        <v>200</v>
      </c>
      <c r="N812" s="435"/>
      <c r="O812" s="371" t="e">
        <f t="shared" si="37"/>
        <v>#DIV/0!</v>
      </c>
      <c r="P812" s="371">
        <f>IF(N812&gt;0,N812*K812/#REF!,0)</f>
        <v>0</v>
      </c>
      <c r="Q812" s="372" t="e">
        <f>IF(M812="nio",0,IF(M812&gt;0,VLOOKUP(I812,'3-Productie normen'!A:K,VLOOKUP(M812,'3-Productie normen'!$B$28:$C$36,2,FALSE),FALSE)))/VLOOKUP(B812,'2-Kosten per locatie'!$A$11:$C$41,3,FALSE)</f>
        <v>#DIV/0!</v>
      </c>
      <c r="R812" s="93" t="str">
        <f>VLOOKUP(I812,'3-Productie normen'!A:O,14,FALSE)</f>
        <v>V</v>
      </c>
      <c r="S812" s="93"/>
      <c r="U812" s="375">
        <f t="shared" si="38"/>
        <v>12000</v>
      </c>
    </row>
    <row r="813" spans="1:21" ht="14.1" customHeight="1">
      <c r="A813" s="81">
        <v>813</v>
      </c>
      <c r="B813" s="52" t="s">
        <v>214</v>
      </c>
      <c r="C813" s="52" t="s">
        <v>767</v>
      </c>
      <c r="D813" s="52"/>
      <c r="E813" s="91"/>
      <c r="F813" s="91" t="s">
        <v>292</v>
      </c>
      <c r="G813" s="366" t="s">
        <v>884</v>
      </c>
      <c r="H813" s="98" t="s">
        <v>485</v>
      </c>
      <c r="I813" s="98" t="s">
        <v>237</v>
      </c>
      <c r="J813" s="98" t="s">
        <v>252</v>
      </c>
      <c r="K813" s="358">
        <v>16</v>
      </c>
      <c r="L813" s="370">
        <f t="shared" si="36"/>
        <v>200</v>
      </c>
      <c r="M813" s="435">
        <v>200</v>
      </c>
      <c r="N813" s="435"/>
      <c r="O813" s="371" t="e">
        <f t="shared" si="37"/>
        <v>#DIV/0!</v>
      </c>
      <c r="P813" s="371">
        <f>IF(N813&gt;0,N813*K813/#REF!,0)</f>
        <v>0</v>
      </c>
      <c r="Q813" s="372" t="e">
        <f>IF(M813="nio",0,IF(M813&gt;0,VLOOKUP(I813,'3-Productie normen'!A:K,VLOOKUP(M813,'3-Productie normen'!$B$28:$C$36,2,FALSE),FALSE)))/VLOOKUP(B813,'2-Kosten per locatie'!$A$11:$C$41,3,FALSE)</f>
        <v>#DIV/0!</v>
      </c>
      <c r="R813" s="93" t="str">
        <f>VLOOKUP(I813,'3-Productie normen'!A:O,14,FALSE)</f>
        <v>B</v>
      </c>
      <c r="S813" s="93"/>
      <c r="U813" s="375">
        <f t="shared" si="38"/>
        <v>3200</v>
      </c>
    </row>
    <row r="814" spans="1:21" ht="14.1" customHeight="1">
      <c r="A814" s="81">
        <v>814</v>
      </c>
      <c r="B814" s="52" t="s">
        <v>214</v>
      </c>
      <c r="C814" s="52" t="s">
        <v>767</v>
      </c>
      <c r="D814" s="52"/>
      <c r="E814" s="91"/>
      <c r="F814" s="91" t="s">
        <v>292</v>
      </c>
      <c r="G814" s="366" t="s">
        <v>885</v>
      </c>
      <c r="H814" s="98" t="s">
        <v>481</v>
      </c>
      <c r="I814" s="98" t="s">
        <v>237</v>
      </c>
      <c r="J814" s="98" t="s">
        <v>252</v>
      </c>
      <c r="K814" s="358">
        <v>10</v>
      </c>
      <c r="L814" s="370">
        <f t="shared" si="36"/>
        <v>200</v>
      </c>
      <c r="M814" s="435">
        <v>200</v>
      </c>
      <c r="N814" s="435"/>
      <c r="O814" s="371" t="e">
        <f t="shared" si="37"/>
        <v>#DIV/0!</v>
      </c>
      <c r="P814" s="371">
        <f>IF(N814&gt;0,N814*K814/#REF!,0)</f>
        <v>0</v>
      </c>
      <c r="Q814" s="372" t="e">
        <f>IF(M814="nio",0,IF(M814&gt;0,VLOOKUP(I814,'3-Productie normen'!A:K,VLOOKUP(M814,'3-Productie normen'!$B$28:$C$36,2,FALSE),FALSE)))/VLOOKUP(B814,'2-Kosten per locatie'!$A$11:$C$41,3,FALSE)</f>
        <v>#DIV/0!</v>
      </c>
      <c r="R814" s="93" t="str">
        <f>VLOOKUP(I814,'3-Productie normen'!A:O,14,FALSE)</f>
        <v>B</v>
      </c>
      <c r="S814" s="93"/>
      <c r="U814" s="375">
        <f t="shared" si="38"/>
        <v>2000</v>
      </c>
    </row>
    <row r="815" spans="1:21" ht="14.1" customHeight="1">
      <c r="A815" s="81">
        <v>815</v>
      </c>
      <c r="B815" s="52" t="s">
        <v>214</v>
      </c>
      <c r="C815" s="52" t="s">
        <v>767</v>
      </c>
      <c r="D815" s="52"/>
      <c r="E815" s="91"/>
      <c r="F815" s="91" t="s">
        <v>292</v>
      </c>
      <c r="G815" s="366" t="s">
        <v>886</v>
      </c>
      <c r="H815" s="98" t="s">
        <v>887</v>
      </c>
      <c r="I815" s="98" t="s">
        <v>246</v>
      </c>
      <c r="J815" s="98" t="s">
        <v>252</v>
      </c>
      <c r="K815" s="358">
        <v>22</v>
      </c>
      <c r="L815" s="370">
        <f t="shared" si="36"/>
        <v>200</v>
      </c>
      <c r="M815" s="435">
        <v>200</v>
      </c>
      <c r="N815" s="435"/>
      <c r="O815" s="371" t="e">
        <f t="shared" si="37"/>
        <v>#DIV/0!</v>
      </c>
      <c r="P815" s="371">
        <f>IF(N815&gt;0,N815*K815/#REF!,0)</f>
        <v>0</v>
      </c>
      <c r="Q815" s="372" t="e">
        <f>IF(M815="nio",0,IF(M815&gt;0,VLOOKUP(I815,'3-Productie normen'!A:K,VLOOKUP(M815,'3-Productie normen'!$B$28:$C$36,2,FALSE),FALSE)))/VLOOKUP(B815,'2-Kosten per locatie'!$A$11:$C$41,3,FALSE)</f>
        <v>#DIV/0!</v>
      </c>
      <c r="R815" s="93" t="str">
        <f>VLOOKUP(I815,'3-Productie normen'!A:O,14,FALSE)</f>
        <v>V</v>
      </c>
      <c r="S815" s="93"/>
      <c r="U815" s="375">
        <f t="shared" si="38"/>
        <v>4400</v>
      </c>
    </row>
    <row r="816" spans="1:21" ht="14.1" customHeight="1">
      <c r="A816" s="81">
        <v>816</v>
      </c>
      <c r="B816" s="52" t="s">
        <v>214</v>
      </c>
      <c r="C816" s="52" t="s">
        <v>767</v>
      </c>
      <c r="D816" s="52"/>
      <c r="E816" s="91"/>
      <c r="F816" s="91" t="s">
        <v>292</v>
      </c>
      <c r="G816" s="366" t="s">
        <v>888</v>
      </c>
      <c r="H816" s="98" t="s">
        <v>889</v>
      </c>
      <c r="I816" s="98" t="s">
        <v>293</v>
      </c>
      <c r="J816" s="98" t="s">
        <v>255</v>
      </c>
      <c r="K816" s="358">
        <v>56</v>
      </c>
      <c r="L816" s="370">
        <f t="shared" si="36"/>
        <v>200</v>
      </c>
      <c r="M816" s="435">
        <v>200</v>
      </c>
      <c r="N816" s="435"/>
      <c r="O816" s="371" t="e">
        <f t="shared" si="37"/>
        <v>#DIV/0!</v>
      </c>
      <c r="P816" s="371">
        <f>IF(N816&gt;0,N816*K816/#REF!,0)</f>
        <v>0</v>
      </c>
      <c r="Q816" s="372" t="e">
        <f>IF(M816="nio",0,IF(M816&gt;0,VLOOKUP(I816,'3-Productie normen'!A:K,VLOOKUP(M816,'3-Productie normen'!$B$28:$C$36,2,FALSE),FALSE)))/VLOOKUP(B816,'2-Kosten per locatie'!$A$11:$C$41,3,FALSE)</f>
        <v>#DIV/0!</v>
      </c>
      <c r="R816" s="93" t="str">
        <f>VLOOKUP(I816,'3-Productie normen'!A:O,14,FALSE)</f>
        <v>L</v>
      </c>
      <c r="S816" s="93"/>
      <c r="U816" s="375">
        <f t="shared" si="38"/>
        <v>11200</v>
      </c>
    </row>
    <row r="817" spans="1:21" ht="14.1" customHeight="1">
      <c r="A817" s="81">
        <v>817</v>
      </c>
      <c r="B817" s="52" t="s">
        <v>214</v>
      </c>
      <c r="C817" s="52" t="s">
        <v>767</v>
      </c>
      <c r="D817" s="52"/>
      <c r="E817" s="91"/>
      <c r="F817" s="91" t="s">
        <v>292</v>
      </c>
      <c r="G817" s="366" t="s">
        <v>890</v>
      </c>
      <c r="H817" s="98" t="s">
        <v>262</v>
      </c>
      <c r="I817" s="98" t="s">
        <v>244</v>
      </c>
      <c r="J817" s="98" t="s">
        <v>425</v>
      </c>
      <c r="K817" s="358">
        <v>8</v>
      </c>
      <c r="L817" s="370">
        <f t="shared" si="36"/>
        <v>200</v>
      </c>
      <c r="M817" s="435">
        <v>200</v>
      </c>
      <c r="N817" s="435">
        <v>0</v>
      </c>
      <c r="O817" s="371" t="e">
        <f t="shared" si="37"/>
        <v>#DIV/0!</v>
      </c>
      <c r="P817" s="371">
        <f>IF(N817&gt;0,N817*K817/#REF!,0)</f>
        <v>0</v>
      </c>
      <c r="Q817" s="372" t="e">
        <f>IF(M817="nio",0,IF(M817&gt;0,VLOOKUP(I817,'3-Productie normen'!A:K,VLOOKUP(M817,'3-Productie normen'!$B$28:$C$36,2,FALSE),FALSE)))/VLOOKUP(B817,'2-Kosten per locatie'!$A$11:$C$41,3,FALSE)</f>
        <v>#DIV/0!</v>
      </c>
      <c r="R817" s="93" t="str">
        <f>VLOOKUP(I817,'3-Productie normen'!A:O,14,FALSE)</f>
        <v>S</v>
      </c>
      <c r="S817" s="93"/>
      <c r="U817" s="375">
        <f t="shared" si="38"/>
        <v>1600</v>
      </c>
    </row>
    <row r="818" spans="1:21" ht="14.1" customHeight="1">
      <c r="A818" s="81">
        <v>818</v>
      </c>
      <c r="B818" s="52" t="s">
        <v>214</v>
      </c>
      <c r="C818" s="52" t="s">
        <v>767</v>
      </c>
      <c r="D818" s="52"/>
      <c r="E818" s="91"/>
      <c r="F818" s="91" t="s">
        <v>292</v>
      </c>
      <c r="G818" s="366" t="s">
        <v>891</v>
      </c>
      <c r="H818" s="98" t="s">
        <v>892</v>
      </c>
      <c r="I818" s="98" t="s">
        <v>293</v>
      </c>
      <c r="J818" s="98" t="s">
        <v>255</v>
      </c>
      <c r="K818" s="358">
        <v>56</v>
      </c>
      <c r="L818" s="370">
        <f t="shared" si="36"/>
        <v>200</v>
      </c>
      <c r="M818" s="435">
        <v>200</v>
      </c>
      <c r="N818" s="435"/>
      <c r="O818" s="371" t="e">
        <f t="shared" si="37"/>
        <v>#DIV/0!</v>
      </c>
      <c r="P818" s="371">
        <f>IF(N818&gt;0,N818*K818/#REF!,0)</f>
        <v>0</v>
      </c>
      <c r="Q818" s="372" t="e">
        <f>IF(M818="nio",0,IF(M818&gt;0,VLOOKUP(I818,'3-Productie normen'!A:K,VLOOKUP(M818,'3-Productie normen'!$B$28:$C$36,2,FALSE),FALSE)))/VLOOKUP(B818,'2-Kosten per locatie'!$A$11:$C$41,3,FALSE)</f>
        <v>#DIV/0!</v>
      </c>
      <c r="R818" s="93" t="str">
        <f>VLOOKUP(I818,'3-Productie normen'!A:O,14,FALSE)</f>
        <v>L</v>
      </c>
      <c r="S818" s="93"/>
      <c r="U818" s="375">
        <f t="shared" si="38"/>
        <v>11200</v>
      </c>
    </row>
    <row r="819" spans="1:21" ht="14.1" customHeight="1">
      <c r="A819" s="81">
        <v>819</v>
      </c>
      <c r="B819" s="52" t="s">
        <v>214</v>
      </c>
      <c r="C819" s="52" t="s">
        <v>767</v>
      </c>
      <c r="D819" s="52"/>
      <c r="E819" s="91"/>
      <c r="F819" s="91" t="s">
        <v>292</v>
      </c>
      <c r="G819" s="366" t="s">
        <v>893</v>
      </c>
      <c r="H819" s="98" t="s">
        <v>894</v>
      </c>
      <c r="I819" s="52" t="s">
        <v>247</v>
      </c>
      <c r="J819" s="98" t="s">
        <v>255</v>
      </c>
      <c r="K819" s="358">
        <v>6</v>
      </c>
      <c r="L819" s="370">
        <f t="shared" si="36"/>
        <v>0</v>
      </c>
      <c r="M819" s="437" t="s">
        <v>258</v>
      </c>
      <c r="N819" s="435"/>
      <c r="O819" s="371">
        <f t="shared" si="37"/>
        <v>0</v>
      </c>
      <c r="P819" s="371">
        <f>IF(N819&gt;0,N819*K819/#REF!,0)</f>
        <v>0</v>
      </c>
      <c r="Q819" s="372" t="e">
        <f>IF(M819="nio",0,IF(M819&gt;0,VLOOKUP(I819,'3-Productie normen'!A:K,VLOOKUP(M819,'3-Productie normen'!$B$28:$C$36,2,FALSE),FALSE)))/VLOOKUP(B819,'2-Kosten per locatie'!$A$11:$C$41,3,FALSE)</f>
        <v>#DIV/0!</v>
      </c>
      <c r="R819" s="93" t="str">
        <f>VLOOKUP(I819,'3-Productie normen'!A:O,14,FALSE)</f>
        <v>nvt</v>
      </c>
      <c r="S819" s="93"/>
      <c r="U819" s="375">
        <f t="shared" si="38"/>
        <v>0</v>
      </c>
    </row>
    <row r="820" spans="1:21" ht="14.1" customHeight="1">
      <c r="A820" s="81">
        <v>820</v>
      </c>
      <c r="B820" s="52" t="s">
        <v>214</v>
      </c>
      <c r="C820" s="52" t="s">
        <v>767</v>
      </c>
      <c r="D820" s="52"/>
      <c r="E820" s="91"/>
      <c r="F820" s="91" t="s">
        <v>292</v>
      </c>
      <c r="G820" s="366" t="s">
        <v>895</v>
      </c>
      <c r="H820" s="98" t="s">
        <v>896</v>
      </c>
      <c r="I820" s="52" t="s">
        <v>247</v>
      </c>
      <c r="J820" s="98" t="s">
        <v>255</v>
      </c>
      <c r="K820" s="358">
        <v>8</v>
      </c>
      <c r="L820" s="370">
        <f t="shared" si="36"/>
        <v>0</v>
      </c>
      <c r="M820" s="437" t="s">
        <v>258</v>
      </c>
      <c r="N820" s="435"/>
      <c r="O820" s="371">
        <f t="shared" si="37"/>
        <v>0</v>
      </c>
      <c r="P820" s="371">
        <f>IF(N820&gt;0,N820*K820/#REF!,0)</f>
        <v>0</v>
      </c>
      <c r="Q820" s="372" t="e">
        <f>IF(M820="nio",0,IF(M820&gt;0,VLOOKUP(I820,'3-Productie normen'!A:K,VLOOKUP(M820,'3-Productie normen'!$B$28:$C$36,2,FALSE),FALSE)))/VLOOKUP(B820,'2-Kosten per locatie'!$A$11:$C$41,3,FALSE)</f>
        <v>#DIV/0!</v>
      </c>
      <c r="R820" s="93" t="str">
        <f>VLOOKUP(I820,'3-Productie normen'!A:O,14,FALSE)</f>
        <v>nvt</v>
      </c>
      <c r="S820" s="93"/>
      <c r="U820" s="375">
        <f t="shared" si="38"/>
        <v>0</v>
      </c>
    </row>
    <row r="821" spans="1:21" ht="14.1" customHeight="1">
      <c r="A821" s="81">
        <v>821</v>
      </c>
      <c r="B821" s="52" t="s">
        <v>214</v>
      </c>
      <c r="C821" s="52" t="s">
        <v>767</v>
      </c>
      <c r="D821" s="52"/>
      <c r="E821" s="91"/>
      <c r="F821" s="91" t="s">
        <v>292</v>
      </c>
      <c r="G821" s="366" t="s">
        <v>897</v>
      </c>
      <c r="H821" s="98" t="s">
        <v>898</v>
      </c>
      <c r="I821" s="98" t="s">
        <v>293</v>
      </c>
      <c r="J821" s="98" t="s">
        <v>255</v>
      </c>
      <c r="K821" s="358">
        <v>56</v>
      </c>
      <c r="L821" s="370">
        <f t="shared" si="36"/>
        <v>200</v>
      </c>
      <c r="M821" s="435">
        <v>200</v>
      </c>
      <c r="N821" s="435"/>
      <c r="O821" s="371" t="e">
        <f t="shared" si="37"/>
        <v>#DIV/0!</v>
      </c>
      <c r="P821" s="371">
        <f>IF(N821&gt;0,N821*K821/#REF!,0)</f>
        <v>0</v>
      </c>
      <c r="Q821" s="372" t="e">
        <f>IF(M821="nio",0,IF(M821&gt;0,VLOOKUP(I821,'3-Productie normen'!A:K,VLOOKUP(M821,'3-Productie normen'!$B$28:$C$36,2,FALSE),FALSE)))/VLOOKUP(B821,'2-Kosten per locatie'!$A$11:$C$41,3,FALSE)</f>
        <v>#DIV/0!</v>
      </c>
      <c r="R821" s="93" t="str">
        <f>VLOOKUP(I821,'3-Productie normen'!A:O,14,FALSE)</f>
        <v>L</v>
      </c>
      <c r="S821" s="93"/>
      <c r="U821" s="375">
        <f t="shared" si="38"/>
        <v>11200</v>
      </c>
    </row>
    <row r="822" spans="1:21" ht="14.1" customHeight="1">
      <c r="A822" s="81">
        <v>822</v>
      </c>
      <c r="B822" s="52" t="s">
        <v>214</v>
      </c>
      <c r="C822" s="52" t="s">
        <v>767</v>
      </c>
      <c r="D822" s="52"/>
      <c r="E822" s="91"/>
      <c r="F822" s="91" t="s">
        <v>292</v>
      </c>
      <c r="G822" s="366" t="s">
        <v>899</v>
      </c>
      <c r="H822" s="98" t="s">
        <v>900</v>
      </c>
      <c r="I822" s="98" t="s">
        <v>293</v>
      </c>
      <c r="J822" s="98" t="s">
        <v>255</v>
      </c>
      <c r="K822" s="358">
        <v>56</v>
      </c>
      <c r="L822" s="370">
        <f t="shared" si="36"/>
        <v>200</v>
      </c>
      <c r="M822" s="435">
        <v>200</v>
      </c>
      <c r="N822" s="435"/>
      <c r="O822" s="371" t="e">
        <f t="shared" si="37"/>
        <v>#DIV/0!</v>
      </c>
      <c r="P822" s="371">
        <f>IF(N822&gt;0,N822*K822/#REF!,0)</f>
        <v>0</v>
      </c>
      <c r="Q822" s="372" t="e">
        <f>IF(M822="nio",0,IF(M822&gt;0,VLOOKUP(I822,'3-Productie normen'!A:K,VLOOKUP(M822,'3-Productie normen'!$B$28:$C$36,2,FALSE),FALSE)))/VLOOKUP(B822,'2-Kosten per locatie'!$A$11:$C$41,3,FALSE)</f>
        <v>#DIV/0!</v>
      </c>
      <c r="R822" s="93" t="str">
        <f>VLOOKUP(I822,'3-Productie normen'!A:O,14,FALSE)</f>
        <v>L</v>
      </c>
      <c r="S822" s="93"/>
      <c r="U822" s="375">
        <f t="shared" si="38"/>
        <v>11200</v>
      </c>
    </row>
    <row r="823" spans="1:21" ht="14.1" customHeight="1">
      <c r="A823" s="81">
        <v>823</v>
      </c>
      <c r="B823" s="52" t="s">
        <v>214</v>
      </c>
      <c r="C823" s="52" t="s">
        <v>767</v>
      </c>
      <c r="D823" s="52"/>
      <c r="E823" s="91"/>
      <c r="F823" s="91" t="s">
        <v>292</v>
      </c>
      <c r="G823" s="366" t="s">
        <v>901</v>
      </c>
      <c r="H823" s="98" t="s">
        <v>262</v>
      </c>
      <c r="I823" s="98" t="s">
        <v>244</v>
      </c>
      <c r="J823" s="98" t="s">
        <v>425</v>
      </c>
      <c r="K823" s="358">
        <v>8</v>
      </c>
      <c r="L823" s="370">
        <f t="shared" si="36"/>
        <v>200</v>
      </c>
      <c r="M823" s="435">
        <v>200</v>
      </c>
      <c r="N823" s="435">
        <v>0</v>
      </c>
      <c r="O823" s="371" t="e">
        <f t="shared" si="37"/>
        <v>#DIV/0!</v>
      </c>
      <c r="P823" s="371">
        <f>IF(N823&gt;0,N823*K823/#REF!,0)</f>
        <v>0</v>
      </c>
      <c r="Q823" s="372" t="e">
        <f>IF(M823="nio",0,IF(M823&gt;0,VLOOKUP(I823,'3-Productie normen'!A:K,VLOOKUP(M823,'3-Productie normen'!$B$28:$C$36,2,FALSE),FALSE)))/VLOOKUP(B823,'2-Kosten per locatie'!$A$11:$C$41,3,FALSE)</f>
        <v>#DIV/0!</v>
      </c>
      <c r="R823" s="93" t="str">
        <f>VLOOKUP(I823,'3-Productie normen'!A:O,14,FALSE)</f>
        <v>S</v>
      </c>
      <c r="S823" s="93"/>
      <c r="U823" s="375">
        <f t="shared" si="38"/>
        <v>1600</v>
      </c>
    </row>
    <row r="824" spans="1:21" ht="14.1" customHeight="1">
      <c r="A824" s="81">
        <v>824</v>
      </c>
      <c r="B824" s="52" t="s">
        <v>214</v>
      </c>
      <c r="C824" s="52" t="s">
        <v>767</v>
      </c>
      <c r="D824" s="52"/>
      <c r="E824" s="91"/>
      <c r="F824" s="91" t="s">
        <v>292</v>
      </c>
      <c r="G824" s="366" t="s">
        <v>902</v>
      </c>
      <c r="H824" s="98" t="s">
        <v>903</v>
      </c>
      <c r="I824" s="98" t="s">
        <v>293</v>
      </c>
      <c r="J824" s="98" t="s">
        <v>255</v>
      </c>
      <c r="K824" s="358">
        <v>56</v>
      </c>
      <c r="L824" s="370">
        <f t="shared" si="36"/>
        <v>200</v>
      </c>
      <c r="M824" s="435">
        <v>200</v>
      </c>
      <c r="N824" s="435"/>
      <c r="O824" s="371" t="e">
        <f t="shared" si="37"/>
        <v>#DIV/0!</v>
      </c>
      <c r="P824" s="371">
        <f>IF(N824&gt;0,N824*K824/#REF!,0)</f>
        <v>0</v>
      </c>
      <c r="Q824" s="372" t="e">
        <f>IF(M824="nio",0,IF(M824&gt;0,VLOOKUP(I824,'3-Productie normen'!A:K,VLOOKUP(M824,'3-Productie normen'!$B$28:$C$36,2,FALSE),FALSE)))/VLOOKUP(B824,'2-Kosten per locatie'!$A$11:$C$41,3,FALSE)</f>
        <v>#DIV/0!</v>
      </c>
      <c r="R824" s="93" t="str">
        <f>VLOOKUP(I824,'3-Productie normen'!A:O,14,FALSE)</f>
        <v>L</v>
      </c>
      <c r="S824" s="93"/>
      <c r="U824" s="375">
        <f t="shared" si="38"/>
        <v>11200</v>
      </c>
    </row>
    <row r="825" spans="1:21" ht="14.1" customHeight="1">
      <c r="A825" s="81">
        <v>825</v>
      </c>
      <c r="B825" s="52" t="s">
        <v>214</v>
      </c>
      <c r="C825" s="52" t="s">
        <v>767</v>
      </c>
      <c r="D825" s="52"/>
      <c r="E825" s="91"/>
      <c r="F825" s="91" t="s">
        <v>292</v>
      </c>
      <c r="G825" s="366" t="s">
        <v>904</v>
      </c>
      <c r="H825" s="98" t="s">
        <v>905</v>
      </c>
      <c r="I825" s="98" t="s">
        <v>293</v>
      </c>
      <c r="J825" s="98" t="s">
        <v>255</v>
      </c>
      <c r="K825" s="358">
        <v>56</v>
      </c>
      <c r="L825" s="370">
        <f t="shared" si="36"/>
        <v>200</v>
      </c>
      <c r="M825" s="435">
        <v>200</v>
      </c>
      <c r="N825" s="435"/>
      <c r="O825" s="371" t="e">
        <f t="shared" si="37"/>
        <v>#DIV/0!</v>
      </c>
      <c r="P825" s="371">
        <f>IF(N825&gt;0,N825*K825/#REF!,0)</f>
        <v>0</v>
      </c>
      <c r="Q825" s="372" t="e">
        <f>IF(M825="nio",0,IF(M825&gt;0,VLOOKUP(I825,'3-Productie normen'!A:K,VLOOKUP(M825,'3-Productie normen'!$B$28:$C$36,2,FALSE),FALSE)))/VLOOKUP(B825,'2-Kosten per locatie'!$A$11:$C$41,3,FALSE)</f>
        <v>#DIV/0!</v>
      </c>
      <c r="R825" s="93" t="str">
        <f>VLOOKUP(I825,'3-Productie normen'!A:O,14,FALSE)</f>
        <v>L</v>
      </c>
      <c r="S825" s="93"/>
      <c r="U825" s="375">
        <f t="shared" si="38"/>
        <v>11200</v>
      </c>
    </row>
    <row r="826" spans="1:21" ht="14.1" customHeight="1">
      <c r="A826" s="81">
        <v>826</v>
      </c>
      <c r="B826" s="52" t="s">
        <v>214</v>
      </c>
      <c r="C826" s="52" t="s">
        <v>767</v>
      </c>
      <c r="D826" s="91"/>
      <c r="E826" s="91">
        <v>12</v>
      </c>
      <c r="F826" s="91" t="s">
        <v>292</v>
      </c>
      <c r="G826" s="366" t="s">
        <v>906</v>
      </c>
      <c r="H826" s="98" t="s">
        <v>262</v>
      </c>
      <c r="I826" s="98" t="s">
        <v>244</v>
      </c>
      <c r="J826" s="98" t="s">
        <v>425</v>
      </c>
      <c r="K826" s="358">
        <v>8</v>
      </c>
      <c r="L826" s="370">
        <f t="shared" si="36"/>
        <v>200</v>
      </c>
      <c r="M826" s="435">
        <v>200</v>
      </c>
      <c r="N826" s="435">
        <v>0</v>
      </c>
      <c r="O826" s="371" t="e">
        <f t="shared" si="37"/>
        <v>#DIV/0!</v>
      </c>
      <c r="P826" s="371">
        <f>IF(N826&gt;0,N826*K826/#REF!,0)</f>
        <v>0</v>
      </c>
      <c r="Q826" s="372" t="e">
        <f>IF(M826="nio",0,IF(M826&gt;0,VLOOKUP(I826,'3-Productie normen'!A:K,VLOOKUP(M826,'3-Productie normen'!$B$28:$C$36,2,FALSE),FALSE)))/VLOOKUP(B826,'2-Kosten per locatie'!$A$11:$C$41,3,FALSE)</f>
        <v>#DIV/0!</v>
      </c>
      <c r="R826" s="93" t="str">
        <f>VLOOKUP(I826,'3-Productie normen'!A:O,14,FALSE)</f>
        <v>S</v>
      </c>
      <c r="S826" s="93"/>
      <c r="U826" s="375">
        <f t="shared" si="38"/>
        <v>1600</v>
      </c>
    </row>
    <row r="827" spans="1:21" ht="14.1" customHeight="1">
      <c r="A827" s="81">
        <v>827</v>
      </c>
      <c r="B827" s="52" t="s">
        <v>214</v>
      </c>
      <c r="C827" s="52" t="s">
        <v>767</v>
      </c>
      <c r="D827" s="91"/>
      <c r="E827" s="91">
        <v>12</v>
      </c>
      <c r="F827" s="91" t="s">
        <v>292</v>
      </c>
      <c r="G827" s="366" t="s">
        <v>907</v>
      </c>
      <c r="H827" s="98" t="s">
        <v>908</v>
      </c>
      <c r="I827" s="98" t="s">
        <v>293</v>
      </c>
      <c r="J827" s="98" t="s">
        <v>255</v>
      </c>
      <c r="K827" s="358">
        <v>56</v>
      </c>
      <c r="L827" s="370">
        <f t="shared" si="36"/>
        <v>200</v>
      </c>
      <c r="M827" s="435">
        <v>200</v>
      </c>
      <c r="N827" s="435"/>
      <c r="O827" s="371" t="e">
        <f t="shared" si="37"/>
        <v>#DIV/0!</v>
      </c>
      <c r="P827" s="371">
        <f>IF(N827&gt;0,N827*K827/#REF!,0)</f>
        <v>0</v>
      </c>
      <c r="Q827" s="372" t="e">
        <f>IF(M827="nio",0,IF(M827&gt;0,VLOOKUP(I827,'3-Productie normen'!A:K,VLOOKUP(M827,'3-Productie normen'!$B$28:$C$36,2,FALSE),FALSE)))/VLOOKUP(B827,'2-Kosten per locatie'!$A$11:$C$41,3,FALSE)</f>
        <v>#DIV/0!</v>
      </c>
      <c r="R827" s="93" t="str">
        <f>VLOOKUP(I827,'3-Productie normen'!A:O,14,FALSE)</f>
        <v>L</v>
      </c>
      <c r="S827" s="93"/>
      <c r="U827" s="375">
        <f t="shared" si="38"/>
        <v>11200</v>
      </c>
    </row>
    <row r="828" spans="1:21" ht="14.1" customHeight="1">
      <c r="A828" s="81">
        <v>828</v>
      </c>
      <c r="B828" s="52" t="s">
        <v>204</v>
      </c>
      <c r="C828" s="52" t="s">
        <v>909</v>
      </c>
      <c r="D828" s="52"/>
      <c r="E828" s="91"/>
      <c r="F828" s="440" t="s">
        <v>87</v>
      </c>
      <c r="G828" s="366" t="s">
        <v>299</v>
      </c>
      <c r="H828" s="98" t="s">
        <v>910</v>
      </c>
      <c r="I828" s="98" t="s">
        <v>287</v>
      </c>
      <c r="J828" s="98" t="s">
        <v>255</v>
      </c>
      <c r="K828" s="358">
        <v>46</v>
      </c>
      <c r="L828" s="370">
        <f t="shared" si="36"/>
        <v>200</v>
      </c>
      <c r="M828" s="435">
        <v>200</v>
      </c>
      <c r="N828" s="435"/>
      <c r="O828" s="371" t="e">
        <f t="shared" si="37"/>
        <v>#DIV/0!</v>
      </c>
      <c r="P828" s="371">
        <f>IF(N828&gt;0,N828*K828/#REF!,0)</f>
        <v>0</v>
      </c>
      <c r="Q828" s="372" t="e">
        <f>IF(M828="nio",0,IF(M828&gt;0,VLOOKUP(I828,'3-Productie normen'!A:K,VLOOKUP(M828,'3-Productie normen'!$B$28:$C$36,2,FALSE),FALSE)))/VLOOKUP(B828,'2-Kosten per locatie'!$A$11:$C$41,3,FALSE)</f>
        <v>#DIV/0!</v>
      </c>
      <c r="R828" s="93" t="str">
        <f>VLOOKUP(I828,'3-Productie normen'!A:O,14,FALSE)</f>
        <v>L</v>
      </c>
      <c r="S828" s="93"/>
      <c r="U828" s="375">
        <f t="shared" si="38"/>
        <v>9200</v>
      </c>
    </row>
    <row r="829" spans="1:21" ht="14.1" customHeight="1">
      <c r="A829" s="81">
        <v>829</v>
      </c>
      <c r="B829" s="52" t="s">
        <v>204</v>
      </c>
      <c r="C829" s="52" t="s">
        <v>909</v>
      </c>
      <c r="D829" s="52"/>
      <c r="E829" s="91"/>
      <c r="F829" s="440" t="s">
        <v>87</v>
      </c>
      <c r="G829" s="366" t="s">
        <v>302</v>
      </c>
      <c r="H829" s="98" t="s">
        <v>910</v>
      </c>
      <c r="I829" s="98" t="s">
        <v>287</v>
      </c>
      <c r="J829" s="98" t="s">
        <v>255</v>
      </c>
      <c r="K829" s="358">
        <v>49</v>
      </c>
      <c r="L829" s="370">
        <f t="shared" si="36"/>
        <v>200</v>
      </c>
      <c r="M829" s="435">
        <v>200</v>
      </c>
      <c r="N829" s="435"/>
      <c r="O829" s="371" t="e">
        <f t="shared" si="37"/>
        <v>#DIV/0!</v>
      </c>
      <c r="P829" s="371">
        <f>IF(N829&gt;0,N829*K829/#REF!,0)</f>
        <v>0</v>
      </c>
      <c r="Q829" s="372" t="e">
        <f>IF(M829="nio",0,IF(M829&gt;0,VLOOKUP(I829,'3-Productie normen'!A:K,VLOOKUP(M829,'3-Productie normen'!$B$28:$C$36,2,FALSE),FALSE)))/VLOOKUP(B829,'2-Kosten per locatie'!$A$11:$C$41,3,FALSE)</f>
        <v>#DIV/0!</v>
      </c>
      <c r="R829" s="93" t="str">
        <f>VLOOKUP(I829,'3-Productie normen'!A:O,14,FALSE)</f>
        <v>L</v>
      </c>
      <c r="S829" s="93"/>
      <c r="U829" s="375">
        <f t="shared" si="38"/>
        <v>9800</v>
      </c>
    </row>
    <row r="830" spans="1:21" ht="14.1" customHeight="1">
      <c r="A830" s="81">
        <v>830</v>
      </c>
      <c r="B830" s="52" t="s">
        <v>204</v>
      </c>
      <c r="C830" s="52" t="s">
        <v>909</v>
      </c>
      <c r="D830" s="52"/>
      <c r="E830" s="91"/>
      <c r="F830" s="440" t="s">
        <v>87</v>
      </c>
      <c r="G830" s="366" t="s">
        <v>303</v>
      </c>
      <c r="H830" s="98" t="s">
        <v>911</v>
      </c>
      <c r="I830" s="98" t="s">
        <v>293</v>
      </c>
      <c r="J830" s="98" t="s">
        <v>255</v>
      </c>
      <c r="K830" s="358">
        <v>49</v>
      </c>
      <c r="L830" s="370">
        <f t="shared" si="36"/>
        <v>200</v>
      </c>
      <c r="M830" s="435">
        <v>200</v>
      </c>
      <c r="N830" s="435"/>
      <c r="O830" s="371" t="e">
        <f t="shared" si="37"/>
        <v>#DIV/0!</v>
      </c>
      <c r="P830" s="371">
        <f>IF(N830&gt;0,N830*K830/#REF!,0)</f>
        <v>0</v>
      </c>
      <c r="Q830" s="372" t="e">
        <f>IF(M830="nio",0,IF(M830&gt;0,VLOOKUP(I830,'3-Productie normen'!A:K,VLOOKUP(M830,'3-Productie normen'!$B$28:$C$36,2,FALSE),FALSE)))/VLOOKUP(B830,'2-Kosten per locatie'!$A$11:$C$41,3,FALSE)</f>
        <v>#DIV/0!</v>
      </c>
      <c r="R830" s="93" t="str">
        <f>VLOOKUP(I830,'3-Productie normen'!A:O,14,FALSE)</f>
        <v>L</v>
      </c>
      <c r="S830" s="93"/>
      <c r="U830" s="375">
        <f t="shared" si="38"/>
        <v>9800</v>
      </c>
    </row>
    <row r="831" spans="1:21" ht="14.1" customHeight="1">
      <c r="A831" s="81">
        <v>831</v>
      </c>
      <c r="B831" s="52" t="s">
        <v>204</v>
      </c>
      <c r="C831" s="52" t="s">
        <v>909</v>
      </c>
      <c r="D831" s="52"/>
      <c r="E831" s="91"/>
      <c r="F831" s="440" t="s">
        <v>87</v>
      </c>
      <c r="G831" s="366" t="s">
        <v>304</v>
      </c>
      <c r="H831" s="98" t="s">
        <v>911</v>
      </c>
      <c r="I831" s="98" t="s">
        <v>293</v>
      </c>
      <c r="J831" s="98" t="s">
        <v>255</v>
      </c>
      <c r="K831" s="358">
        <v>46</v>
      </c>
      <c r="L831" s="370">
        <f t="shared" si="36"/>
        <v>200</v>
      </c>
      <c r="M831" s="435">
        <v>200</v>
      </c>
      <c r="N831" s="435"/>
      <c r="O831" s="371" t="e">
        <f t="shared" si="37"/>
        <v>#DIV/0!</v>
      </c>
      <c r="P831" s="371">
        <f>IF(N831&gt;0,N831*K831/#REF!,0)</f>
        <v>0</v>
      </c>
      <c r="Q831" s="372" t="e">
        <f>IF(M831="nio",0,IF(M831&gt;0,VLOOKUP(I831,'3-Productie normen'!A:K,VLOOKUP(M831,'3-Productie normen'!$B$28:$C$36,2,FALSE),FALSE)))/VLOOKUP(B831,'2-Kosten per locatie'!$A$11:$C$41,3,FALSE)</f>
        <v>#DIV/0!</v>
      </c>
      <c r="R831" s="93" t="str">
        <f>VLOOKUP(I831,'3-Productie normen'!A:O,14,FALSE)</f>
        <v>L</v>
      </c>
      <c r="S831" s="93"/>
      <c r="U831" s="375">
        <f t="shared" si="38"/>
        <v>9200</v>
      </c>
    </row>
    <row r="832" spans="1:21" ht="14.1" customHeight="1">
      <c r="A832" s="81">
        <v>832</v>
      </c>
      <c r="B832" s="52" t="s">
        <v>204</v>
      </c>
      <c r="C832" s="52" t="s">
        <v>909</v>
      </c>
      <c r="D832" s="52" t="s">
        <v>1736</v>
      </c>
      <c r="E832" s="91"/>
      <c r="F832" s="440" t="s">
        <v>87</v>
      </c>
      <c r="G832" s="366" t="s">
        <v>305</v>
      </c>
      <c r="H832" s="98" t="s">
        <v>912</v>
      </c>
      <c r="I832" s="98" t="s">
        <v>1731</v>
      </c>
      <c r="J832" s="98" t="s">
        <v>255</v>
      </c>
      <c r="K832" s="358">
        <v>48.5</v>
      </c>
      <c r="L832" s="370">
        <f t="shared" si="36"/>
        <v>200</v>
      </c>
      <c r="M832" s="437">
        <v>200</v>
      </c>
      <c r="N832" s="435"/>
      <c r="O832" s="371" t="e">
        <f t="shared" si="37"/>
        <v>#DIV/0!</v>
      </c>
      <c r="P832" s="371">
        <f>IF(N832&gt;0,N832*K832/#REF!,0)</f>
        <v>0</v>
      </c>
      <c r="Q832" s="372" t="e">
        <f>IF(M832="nio",0,IF(M832&gt;0,VLOOKUP(I832,'3-Productie normen'!A:K,VLOOKUP(M832,'3-Productie normen'!$B$28:$C$36,2,FALSE),FALSE)))/VLOOKUP(B832,'2-Kosten per locatie'!$A$11:$C$41,3,FALSE)</f>
        <v>#DIV/0!</v>
      </c>
      <c r="R832" s="93" t="str">
        <f>VLOOKUP(I832,'3-Productie normen'!A:O,14,FALSE)</f>
        <v>V</v>
      </c>
      <c r="S832" s="93"/>
      <c r="U832" s="375">
        <f t="shared" si="38"/>
        <v>9700</v>
      </c>
    </row>
    <row r="833" spans="1:21" ht="14.1" customHeight="1">
      <c r="A833" s="81">
        <v>833</v>
      </c>
      <c r="B833" s="52" t="s">
        <v>204</v>
      </c>
      <c r="C833" s="52" t="s">
        <v>909</v>
      </c>
      <c r="D833" s="52"/>
      <c r="E833" s="91"/>
      <c r="F833" s="440" t="s">
        <v>87</v>
      </c>
      <c r="G833" s="366" t="s">
        <v>307</v>
      </c>
      <c r="H833" s="98" t="s">
        <v>910</v>
      </c>
      <c r="I833" s="98" t="s">
        <v>287</v>
      </c>
      <c r="J833" s="98" t="s">
        <v>255</v>
      </c>
      <c r="K833" s="358">
        <v>51</v>
      </c>
      <c r="L833" s="370">
        <f t="shared" si="36"/>
        <v>200</v>
      </c>
      <c r="M833" s="435">
        <v>200</v>
      </c>
      <c r="N833" s="435"/>
      <c r="O833" s="371" t="e">
        <f t="shared" si="37"/>
        <v>#DIV/0!</v>
      </c>
      <c r="P833" s="371">
        <f>IF(N833&gt;0,N833*K833/#REF!,0)</f>
        <v>0</v>
      </c>
      <c r="Q833" s="372" t="e">
        <f>IF(M833="nio",0,IF(M833&gt;0,VLOOKUP(I833,'3-Productie normen'!A:K,VLOOKUP(M833,'3-Productie normen'!$B$28:$C$36,2,FALSE),FALSE)))/VLOOKUP(B833,'2-Kosten per locatie'!$A$11:$C$41,3,FALSE)</f>
        <v>#DIV/0!</v>
      </c>
      <c r="R833" s="93" t="str">
        <f>VLOOKUP(I833,'3-Productie normen'!A:O,14,FALSE)</f>
        <v>L</v>
      </c>
      <c r="S833" s="93"/>
      <c r="U833" s="375">
        <f t="shared" si="38"/>
        <v>10200</v>
      </c>
    </row>
    <row r="834" spans="1:21" ht="14.1" customHeight="1">
      <c r="A834" s="81">
        <v>834</v>
      </c>
      <c r="B834" s="52" t="s">
        <v>204</v>
      </c>
      <c r="C834" s="52" t="s">
        <v>909</v>
      </c>
      <c r="D834" s="52"/>
      <c r="E834" s="91"/>
      <c r="F834" s="440" t="s">
        <v>87</v>
      </c>
      <c r="G834" s="366" t="s">
        <v>309</v>
      </c>
      <c r="H834" s="98" t="s">
        <v>911</v>
      </c>
      <c r="I834" s="98" t="s">
        <v>293</v>
      </c>
      <c r="J834" s="98" t="s">
        <v>255</v>
      </c>
      <c r="K834" s="358">
        <v>51</v>
      </c>
      <c r="L834" s="370">
        <f t="shared" si="36"/>
        <v>200</v>
      </c>
      <c r="M834" s="435">
        <v>200</v>
      </c>
      <c r="N834" s="435"/>
      <c r="O834" s="371" t="e">
        <f t="shared" si="37"/>
        <v>#DIV/0!</v>
      </c>
      <c r="P834" s="371">
        <f>IF(N834&gt;0,N834*K834/#REF!,0)</f>
        <v>0</v>
      </c>
      <c r="Q834" s="372" t="e">
        <f>IF(M834="nio",0,IF(M834&gt;0,VLOOKUP(I834,'3-Productie normen'!A:K,VLOOKUP(M834,'3-Productie normen'!$B$28:$C$36,2,FALSE),FALSE)))/VLOOKUP(B834,'2-Kosten per locatie'!$A$11:$C$41,3,FALSE)</f>
        <v>#DIV/0!</v>
      </c>
      <c r="R834" s="93" t="str">
        <f>VLOOKUP(I834,'3-Productie normen'!A:O,14,FALSE)</f>
        <v>L</v>
      </c>
      <c r="S834" s="93"/>
      <c r="U834" s="375">
        <f t="shared" si="38"/>
        <v>10200</v>
      </c>
    </row>
    <row r="835" spans="1:21" ht="14.1" customHeight="1">
      <c r="A835" s="81">
        <v>835</v>
      </c>
      <c r="B835" s="52" t="s">
        <v>204</v>
      </c>
      <c r="C835" s="52" t="s">
        <v>909</v>
      </c>
      <c r="D835" s="52"/>
      <c r="E835" s="91"/>
      <c r="F835" s="440" t="s">
        <v>87</v>
      </c>
      <c r="G835" s="366" t="s">
        <v>311</v>
      </c>
      <c r="H835" s="98" t="s">
        <v>911</v>
      </c>
      <c r="I835" s="98" t="s">
        <v>293</v>
      </c>
      <c r="J835" s="98" t="s">
        <v>255</v>
      </c>
      <c r="K835" s="358">
        <v>48.5</v>
      </c>
      <c r="L835" s="370">
        <f t="shared" si="36"/>
        <v>200</v>
      </c>
      <c r="M835" s="435">
        <v>200</v>
      </c>
      <c r="N835" s="435"/>
      <c r="O835" s="371" t="e">
        <f t="shared" si="37"/>
        <v>#DIV/0!</v>
      </c>
      <c r="P835" s="371">
        <f>IF(N835&gt;0,N835*K835/#REF!,0)</f>
        <v>0</v>
      </c>
      <c r="Q835" s="372" t="e">
        <f>IF(M835="nio",0,IF(M835&gt;0,VLOOKUP(I835,'3-Productie normen'!A:K,VLOOKUP(M835,'3-Productie normen'!$B$28:$C$36,2,FALSE),FALSE)))/VLOOKUP(B835,'2-Kosten per locatie'!$A$11:$C$41,3,FALSE)</f>
        <v>#DIV/0!</v>
      </c>
      <c r="R835" s="93" t="str">
        <f>VLOOKUP(I835,'3-Productie normen'!A:O,14,FALSE)</f>
        <v>L</v>
      </c>
      <c r="S835" s="93"/>
      <c r="U835" s="375">
        <f t="shared" si="38"/>
        <v>9700</v>
      </c>
    </row>
    <row r="836" spans="1:21" ht="14.1" customHeight="1">
      <c r="A836" s="81">
        <v>836</v>
      </c>
      <c r="B836" s="52" t="s">
        <v>204</v>
      </c>
      <c r="C836" s="52" t="s">
        <v>909</v>
      </c>
      <c r="D836" s="52"/>
      <c r="E836" s="91"/>
      <c r="F836" s="440" t="s">
        <v>87</v>
      </c>
      <c r="G836" s="366" t="s">
        <v>312</v>
      </c>
      <c r="H836" s="98" t="s">
        <v>747</v>
      </c>
      <c r="I836" s="98" t="s">
        <v>244</v>
      </c>
      <c r="J836" s="98" t="s">
        <v>425</v>
      </c>
      <c r="K836" s="358">
        <v>9</v>
      </c>
      <c r="L836" s="370">
        <f t="shared" si="36"/>
        <v>200</v>
      </c>
      <c r="M836" s="435">
        <v>200</v>
      </c>
      <c r="N836" s="435">
        <v>0</v>
      </c>
      <c r="O836" s="371" t="e">
        <f t="shared" si="37"/>
        <v>#DIV/0!</v>
      </c>
      <c r="P836" s="371">
        <f>IF(N836&gt;0,N836*K836/#REF!,0)</f>
        <v>0</v>
      </c>
      <c r="Q836" s="372" t="e">
        <f>IF(M836="nio",0,IF(M836&gt;0,VLOOKUP(I836,'3-Productie normen'!A:K,VLOOKUP(M836,'3-Productie normen'!$B$28:$C$36,2,FALSE),FALSE)))/VLOOKUP(B836,'2-Kosten per locatie'!$A$11:$C$41,3,FALSE)</f>
        <v>#DIV/0!</v>
      </c>
      <c r="R836" s="93" t="str">
        <f>VLOOKUP(I836,'3-Productie normen'!A:O,14,FALSE)</f>
        <v>S</v>
      </c>
      <c r="S836" s="93"/>
      <c r="U836" s="375">
        <f t="shared" si="38"/>
        <v>1800</v>
      </c>
    </row>
    <row r="837" spans="1:21" ht="14.1" customHeight="1">
      <c r="A837" s="81">
        <v>837</v>
      </c>
      <c r="B837" s="52" t="s">
        <v>204</v>
      </c>
      <c r="C837" s="52" t="s">
        <v>909</v>
      </c>
      <c r="D837" s="52"/>
      <c r="E837" s="91"/>
      <c r="F837" s="440" t="s">
        <v>87</v>
      </c>
      <c r="G837" s="366" t="s">
        <v>314</v>
      </c>
      <c r="H837" s="98" t="s">
        <v>747</v>
      </c>
      <c r="I837" s="98" t="s">
        <v>244</v>
      </c>
      <c r="J837" s="98" t="s">
        <v>425</v>
      </c>
      <c r="K837" s="358">
        <v>6.5</v>
      </c>
      <c r="L837" s="370">
        <f t="shared" si="36"/>
        <v>200</v>
      </c>
      <c r="M837" s="435">
        <v>200</v>
      </c>
      <c r="N837" s="435">
        <v>0</v>
      </c>
      <c r="O837" s="371" t="e">
        <f t="shared" si="37"/>
        <v>#DIV/0!</v>
      </c>
      <c r="P837" s="371">
        <f>IF(N837&gt;0,N837*K837/#REF!,0)</f>
        <v>0</v>
      </c>
      <c r="Q837" s="372" t="e">
        <f>IF(M837="nio",0,IF(M837&gt;0,VLOOKUP(I837,'3-Productie normen'!A:K,VLOOKUP(M837,'3-Productie normen'!$B$28:$C$36,2,FALSE),FALSE)))/VLOOKUP(B837,'2-Kosten per locatie'!$A$11:$C$41,3,FALSE)</f>
        <v>#DIV/0!</v>
      </c>
      <c r="R837" s="93" t="str">
        <f>VLOOKUP(I837,'3-Productie normen'!A:O,14,FALSE)</f>
        <v>S</v>
      </c>
      <c r="S837" s="93"/>
      <c r="U837" s="375">
        <f t="shared" si="38"/>
        <v>1300</v>
      </c>
    </row>
    <row r="838" spans="1:21" ht="14.1" customHeight="1">
      <c r="A838" s="81">
        <v>838</v>
      </c>
      <c r="B838" s="52" t="s">
        <v>204</v>
      </c>
      <c r="C838" s="52" t="s">
        <v>909</v>
      </c>
      <c r="D838" s="52" t="s">
        <v>1736</v>
      </c>
      <c r="E838" s="91"/>
      <c r="F838" s="440" t="s">
        <v>87</v>
      </c>
      <c r="G838" s="366" t="s">
        <v>316</v>
      </c>
      <c r="H838" s="98" t="s">
        <v>913</v>
      </c>
      <c r="I838" s="98" t="s">
        <v>244</v>
      </c>
      <c r="J838" s="98" t="s">
        <v>425</v>
      </c>
      <c r="K838" s="358">
        <v>5</v>
      </c>
      <c r="L838" s="370">
        <f t="shared" si="36"/>
        <v>200</v>
      </c>
      <c r="M838" s="435">
        <v>200</v>
      </c>
      <c r="N838" s="435">
        <v>0</v>
      </c>
      <c r="O838" s="371" t="e">
        <f t="shared" si="37"/>
        <v>#DIV/0!</v>
      </c>
      <c r="P838" s="371">
        <f>IF(N838&gt;0,N838*K838/#REF!,0)</f>
        <v>0</v>
      </c>
      <c r="Q838" s="372" t="e">
        <f>IF(M838="nio",0,IF(M838&gt;0,VLOOKUP(I838,'3-Productie normen'!A:K,VLOOKUP(M838,'3-Productie normen'!$B$28:$C$36,2,FALSE),FALSE)))/VLOOKUP(B838,'2-Kosten per locatie'!$A$11:$C$41,3,FALSE)</f>
        <v>#DIV/0!</v>
      </c>
      <c r="R838" s="93" t="str">
        <f>VLOOKUP(I838,'3-Productie normen'!A:O,14,FALSE)</f>
        <v>S</v>
      </c>
      <c r="S838" s="93"/>
      <c r="U838" s="375">
        <f t="shared" si="38"/>
        <v>1000</v>
      </c>
    </row>
    <row r="839" spans="1:21" ht="14.1" customHeight="1">
      <c r="A839" s="81">
        <v>839</v>
      </c>
      <c r="B839" s="52" t="s">
        <v>204</v>
      </c>
      <c r="C839" s="52" t="s">
        <v>909</v>
      </c>
      <c r="D839" s="52"/>
      <c r="E839" s="91"/>
      <c r="F839" s="440" t="s">
        <v>87</v>
      </c>
      <c r="G839" s="366" t="s">
        <v>318</v>
      </c>
      <c r="H839" s="98" t="s">
        <v>747</v>
      </c>
      <c r="I839" s="98" t="s">
        <v>244</v>
      </c>
      <c r="J839" s="98" t="s">
        <v>425</v>
      </c>
      <c r="K839" s="358">
        <v>6.5</v>
      </c>
      <c r="L839" s="370">
        <f t="shared" si="36"/>
        <v>200</v>
      </c>
      <c r="M839" s="435">
        <v>200</v>
      </c>
      <c r="N839" s="435">
        <v>0</v>
      </c>
      <c r="O839" s="371" t="e">
        <f t="shared" si="37"/>
        <v>#DIV/0!</v>
      </c>
      <c r="P839" s="371">
        <f>IF(N839&gt;0,N839*K839/#REF!,0)</f>
        <v>0</v>
      </c>
      <c r="Q839" s="372" t="e">
        <f>IF(M839="nio",0,IF(M839&gt;0,VLOOKUP(I839,'3-Productie normen'!A:K,VLOOKUP(M839,'3-Productie normen'!$B$28:$C$36,2,FALSE),FALSE)))/VLOOKUP(B839,'2-Kosten per locatie'!$A$11:$C$41,3,FALSE)</f>
        <v>#DIV/0!</v>
      </c>
      <c r="R839" s="93" t="str">
        <f>VLOOKUP(I839,'3-Productie normen'!A:O,14,FALSE)</f>
        <v>S</v>
      </c>
      <c r="S839" s="93"/>
      <c r="U839" s="375">
        <f t="shared" si="38"/>
        <v>1300</v>
      </c>
    </row>
    <row r="840" spans="1:21" ht="14.1" customHeight="1">
      <c r="A840" s="81">
        <v>840</v>
      </c>
      <c r="B840" s="52" t="s">
        <v>204</v>
      </c>
      <c r="C840" s="52" t="s">
        <v>909</v>
      </c>
      <c r="D840" s="52"/>
      <c r="E840" s="91"/>
      <c r="F840" s="440" t="s">
        <v>87</v>
      </c>
      <c r="G840" s="366" t="s">
        <v>320</v>
      </c>
      <c r="H840" s="98" t="s">
        <v>914</v>
      </c>
      <c r="I840" s="98" t="s">
        <v>287</v>
      </c>
      <c r="J840" s="98" t="s">
        <v>255</v>
      </c>
      <c r="K840" s="358">
        <v>38</v>
      </c>
      <c r="L840" s="370">
        <f t="shared" si="36"/>
        <v>200</v>
      </c>
      <c r="M840" s="435">
        <v>200</v>
      </c>
      <c r="N840" s="435"/>
      <c r="O840" s="371" t="e">
        <f t="shared" si="37"/>
        <v>#DIV/0!</v>
      </c>
      <c r="P840" s="371">
        <f>IF(N840&gt;0,N840*K840/#REF!,0)</f>
        <v>0</v>
      </c>
      <c r="Q840" s="372" t="e">
        <f>IF(M840="nio",0,IF(M840&gt;0,VLOOKUP(I840,'3-Productie normen'!A:K,VLOOKUP(M840,'3-Productie normen'!$B$28:$C$36,2,FALSE),FALSE)))/VLOOKUP(B840,'2-Kosten per locatie'!$A$11:$C$41,3,FALSE)</f>
        <v>#DIV/0!</v>
      </c>
      <c r="R840" s="93" t="str">
        <f>VLOOKUP(I840,'3-Productie normen'!A:O,14,FALSE)</f>
        <v>L</v>
      </c>
      <c r="S840" s="93"/>
      <c r="U840" s="375">
        <f t="shared" si="38"/>
        <v>7600</v>
      </c>
    </row>
    <row r="841" spans="1:21" ht="14.1" customHeight="1">
      <c r="A841" s="81">
        <v>841</v>
      </c>
      <c r="B841" s="52" t="s">
        <v>204</v>
      </c>
      <c r="C841" s="52" t="s">
        <v>909</v>
      </c>
      <c r="D841" s="52"/>
      <c r="E841" s="91"/>
      <c r="F841" s="440" t="s">
        <v>87</v>
      </c>
      <c r="G841" s="366" t="s">
        <v>321</v>
      </c>
      <c r="H841" s="98" t="s">
        <v>915</v>
      </c>
      <c r="I841" s="98" t="s">
        <v>293</v>
      </c>
      <c r="J841" s="98" t="s">
        <v>255</v>
      </c>
      <c r="K841" s="358">
        <v>38</v>
      </c>
      <c r="L841" s="370">
        <f t="shared" si="36"/>
        <v>200</v>
      </c>
      <c r="M841" s="435">
        <v>200</v>
      </c>
      <c r="N841" s="435"/>
      <c r="O841" s="371" t="e">
        <f t="shared" si="37"/>
        <v>#DIV/0!</v>
      </c>
      <c r="P841" s="371">
        <f>IF(N841&gt;0,N841*K841/#REF!,0)</f>
        <v>0</v>
      </c>
      <c r="Q841" s="372" t="e">
        <f>IF(M841="nio",0,IF(M841&gt;0,VLOOKUP(I841,'3-Productie normen'!A:K,VLOOKUP(M841,'3-Productie normen'!$B$28:$C$36,2,FALSE),FALSE)))/VLOOKUP(B841,'2-Kosten per locatie'!$A$11:$C$41,3,FALSE)</f>
        <v>#DIV/0!</v>
      </c>
      <c r="R841" s="93" t="str">
        <f>VLOOKUP(I841,'3-Productie normen'!A:O,14,FALSE)</f>
        <v>L</v>
      </c>
      <c r="S841" s="93"/>
      <c r="U841" s="375">
        <f t="shared" si="38"/>
        <v>7600</v>
      </c>
    </row>
    <row r="842" spans="1:21" ht="14.1" customHeight="1">
      <c r="A842" s="81">
        <v>842</v>
      </c>
      <c r="B842" s="52" t="s">
        <v>204</v>
      </c>
      <c r="C842" s="52" t="s">
        <v>909</v>
      </c>
      <c r="D842" s="52"/>
      <c r="E842" s="91"/>
      <c r="F842" s="440" t="s">
        <v>87</v>
      </c>
      <c r="G842" s="366" t="s">
        <v>322</v>
      </c>
      <c r="H842" s="98" t="s">
        <v>289</v>
      </c>
      <c r="I842" s="98" t="s">
        <v>245</v>
      </c>
      <c r="J842" s="98" t="s">
        <v>420</v>
      </c>
      <c r="K842" s="358">
        <v>79.5</v>
      </c>
      <c r="L842" s="370">
        <f t="shared" ref="L842:L905" si="39">SUM(M842:N842)</f>
        <v>200</v>
      </c>
      <c r="M842" s="435">
        <v>200</v>
      </c>
      <c r="N842" s="435"/>
      <c r="O842" s="371" t="e">
        <f t="shared" ref="O842:O905" si="40">IF(M842="nio",0,IF(M842&gt;0,M842*K842/Q842,0))</f>
        <v>#DIV/0!</v>
      </c>
      <c r="P842" s="371">
        <f>IF(N842&gt;0,N842*K842/#REF!,0)</f>
        <v>0</v>
      </c>
      <c r="Q842" s="372" t="e">
        <f>IF(M842="nio",0,IF(M842&gt;0,VLOOKUP(I842,'3-Productie normen'!A:K,VLOOKUP(M842,'3-Productie normen'!$B$28:$C$36,2,FALSE),FALSE)))/VLOOKUP(B842,'2-Kosten per locatie'!$A$11:$C$41,3,FALSE)</f>
        <v>#DIV/0!</v>
      </c>
      <c r="R842" s="93" t="str">
        <f>VLOOKUP(I842,'3-Productie normen'!A:O,14,FALSE)</f>
        <v>V</v>
      </c>
      <c r="S842" s="93"/>
      <c r="U842" s="375">
        <f t="shared" ref="U842:U905" si="41">L842*K842</f>
        <v>15900</v>
      </c>
    </row>
    <row r="843" spans="1:21" ht="14.1" customHeight="1">
      <c r="A843" s="81">
        <v>843</v>
      </c>
      <c r="B843" s="52" t="s">
        <v>204</v>
      </c>
      <c r="C843" s="52" t="s">
        <v>909</v>
      </c>
      <c r="D843" s="52"/>
      <c r="E843" s="91"/>
      <c r="F843" s="440" t="s">
        <v>87</v>
      </c>
      <c r="G843" s="366" t="s">
        <v>324</v>
      </c>
      <c r="H843" s="98" t="s">
        <v>568</v>
      </c>
      <c r="I843" s="98" t="s">
        <v>246</v>
      </c>
      <c r="J843" s="98" t="s">
        <v>255</v>
      </c>
      <c r="K843" s="358">
        <v>16</v>
      </c>
      <c r="L843" s="370">
        <f t="shared" si="39"/>
        <v>200</v>
      </c>
      <c r="M843" s="435">
        <v>200</v>
      </c>
      <c r="N843" s="435"/>
      <c r="O843" s="371" t="e">
        <f t="shared" si="40"/>
        <v>#DIV/0!</v>
      </c>
      <c r="P843" s="371">
        <f>IF(N843&gt;0,N843*K843/#REF!,0)</f>
        <v>0</v>
      </c>
      <c r="Q843" s="372" t="e">
        <f>IF(M843="nio",0,IF(M843&gt;0,VLOOKUP(I843,'3-Productie normen'!A:K,VLOOKUP(M843,'3-Productie normen'!$B$28:$C$36,2,FALSE),FALSE)))/VLOOKUP(B843,'2-Kosten per locatie'!$A$11:$C$41,3,FALSE)</f>
        <v>#DIV/0!</v>
      </c>
      <c r="R843" s="93" t="str">
        <f>VLOOKUP(I843,'3-Productie normen'!A:O,14,FALSE)</f>
        <v>V</v>
      </c>
      <c r="S843" s="93"/>
      <c r="U843" s="375">
        <f t="shared" si="41"/>
        <v>3200</v>
      </c>
    </row>
    <row r="844" spans="1:21" ht="14.1" customHeight="1">
      <c r="A844" s="81">
        <v>844</v>
      </c>
      <c r="B844" s="52" t="s">
        <v>204</v>
      </c>
      <c r="C844" s="52" t="s">
        <v>909</v>
      </c>
      <c r="D844" s="52"/>
      <c r="E844" s="91"/>
      <c r="F844" s="440" t="s">
        <v>87</v>
      </c>
      <c r="G844" s="366" t="s">
        <v>326</v>
      </c>
      <c r="H844" s="98" t="s">
        <v>916</v>
      </c>
      <c r="I844" s="98" t="s">
        <v>246</v>
      </c>
      <c r="J844" s="98" t="s">
        <v>542</v>
      </c>
      <c r="K844" s="358">
        <v>10.5</v>
      </c>
      <c r="L844" s="370">
        <f t="shared" si="39"/>
        <v>200</v>
      </c>
      <c r="M844" s="435">
        <v>200</v>
      </c>
      <c r="N844" s="435"/>
      <c r="O844" s="371" t="e">
        <f t="shared" si="40"/>
        <v>#DIV/0!</v>
      </c>
      <c r="P844" s="371">
        <f>IF(N844&gt;0,N844*K844/#REF!,0)</f>
        <v>0</v>
      </c>
      <c r="Q844" s="372" t="e">
        <f>IF(M844="nio",0,IF(M844&gt;0,VLOOKUP(I844,'3-Productie normen'!A:K,VLOOKUP(M844,'3-Productie normen'!$B$28:$C$36,2,FALSE),FALSE)))/VLOOKUP(B844,'2-Kosten per locatie'!$A$11:$C$41,3,FALSE)</f>
        <v>#DIV/0!</v>
      </c>
      <c r="R844" s="93" t="str">
        <f>VLOOKUP(I844,'3-Productie normen'!A:O,14,FALSE)</f>
        <v>V</v>
      </c>
      <c r="S844" s="93"/>
      <c r="U844" s="375">
        <f t="shared" si="41"/>
        <v>2100</v>
      </c>
    </row>
    <row r="845" spans="1:21" ht="14.1" customHeight="1">
      <c r="A845" s="81">
        <v>845</v>
      </c>
      <c r="B845" s="52" t="s">
        <v>204</v>
      </c>
      <c r="C845" s="52" t="s">
        <v>909</v>
      </c>
      <c r="D845" s="52"/>
      <c r="E845" s="91"/>
      <c r="F845" s="440" t="s">
        <v>87</v>
      </c>
      <c r="G845" s="366" t="s">
        <v>326</v>
      </c>
      <c r="H845" s="98" t="s">
        <v>917</v>
      </c>
      <c r="I845" s="92" t="s">
        <v>88</v>
      </c>
      <c r="J845" s="98" t="s">
        <v>918</v>
      </c>
      <c r="K845" s="358">
        <v>13.3</v>
      </c>
      <c r="L845" s="370">
        <f t="shared" si="39"/>
        <v>200</v>
      </c>
      <c r="M845" s="435">
        <v>200</v>
      </c>
      <c r="N845" s="435"/>
      <c r="O845" s="371" t="e">
        <f t="shared" si="40"/>
        <v>#DIV/0!</v>
      </c>
      <c r="P845" s="371">
        <f>IF(N845&gt;0,N845*K845/#REF!,0)</f>
        <v>0</v>
      </c>
      <c r="Q845" s="372" t="e">
        <f>IF(M845="nio",0,IF(M845&gt;0,VLOOKUP(I845,'3-Productie normen'!A:K,VLOOKUP(M845,'3-Productie normen'!$B$28:$C$36,2,FALSE),FALSE)))/VLOOKUP(B845,'2-Kosten per locatie'!$A$11:$C$41,3,FALSE)</f>
        <v>#DIV/0!</v>
      </c>
      <c r="R845" s="93" t="str">
        <f>VLOOKUP(I845,'3-Productie normen'!A:O,14,FALSE)</f>
        <v>V</v>
      </c>
      <c r="S845" s="93"/>
      <c r="U845" s="375">
        <f t="shared" si="41"/>
        <v>2660</v>
      </c>
    </row>
    <row r="846" spans="1:21" ht="14.1" customHeight="1">
      <c r="A846" s="81">
        <v>846</v>
      </c>
      <c r="B846" s="52" t="s">
        <v>204</v>
      </c>
      <c r="C846" s="52" t="s">
        <v>909</v>
      </c>
      <c r="D846" s="52"/>
      <c r="E846" s="91"/>
      <c r="F846" s="440" t="s">
        <v>87</v>
      </c>
      <c r="G846" s="366" t="s">
        <v>326</v>
      </c>
      <c r="H846" s="98" t="s">
        <v>919</v>
      </c>
      <c r="I846" s="92" t="s">
        <v>88</v>
      </c>
      <c r="J846" s="98" t="s">
        <v>255</v>
      </c>
      <c r="K846" s="358">
        <v>17.5</v>
      </c>
      <c r="L846" s="370">
        <f t="shared" si="39"/>
        <v>200</v>
      </c>
      <c r="M846" s="435">
        <v>200</v>
      </c>
      <c r="N846" s="435"/>
      <c r="O846" s="371" t="e">
        <f t="shared" si="40"/>
        <v>#DIV/0!</v>
      </c>
      <c r="P846" s="371">
        <f>IF(N846&gt;0,N846*K846/#REF!,0)</f>
        <v>0</v>
      </c>
      <c r="Q846" s="372" t="e">
        <f>IF(M846="nio",0,IF(M846&gt;0,VLOOKUP(I846,'3-Productie normen'!A:K,VLOOKUP(M846,'3-Productie normen'!$B$28:$C$36,2,FALSE),FALSE)))/VLOOKUP(B846,'2-Kosten per locatie'!$A$11:$C$41,3,FALSE)</f>
        <v>#DIV/0!</v>
      </c>
      <c r="R846" s="93" t="str">
        <f>VLOOKUP(I846,'3-Productie normen'!A:O,14,FALSE)</f>
        <v>V</v>
      </c>
      <c r="S846" s="93"/>
      <c r="U846" s="375">
        <f t="shared" si="41"/>
        <v>3500</v>
      </c>
    </row>
    <row r="847" spans="1:21" ht="14.1" customHeight="1">
      <c r="A847" s="81">
        <v>847</v>
      </c>
      <c r="B847" s="52" t="s">
        <v>204</v>
      </c>
      <c r="C847" s="52" t="s">
        <v>909</v>
      </c>
      <c r="D847" s="52"/>
      <c r="E847" s="91"/>
      <c r="F847" s="440" t="s">
        <v>87</v>
      </c>
      <c r="G847" s="366" t="s">
        <v>587</v>
      </c>
      <c r="H847" s="98" t="s">
        <v>920</v>
      </c>
      <c r="I847" s="98" t="s">
        <v>246</v>
      </c>
      <c r="J847" s="98" t="s">
        <v>542</v>
      </c>
      <c r="K847" s="358">
        <v>8</v>
      </c>
      <c r="L847" s="370">
        <f t="shared" si="39"/>
        <v>200</v>
      </c>
      <c r="M847" s="435">
        <v>200</v>
      </c>
      <c r="N847" s="435"/>
      <c r="O847" s="371" t="e">
        <f t="shared" si="40"/>
        <v>#DIV/0!</v>
      </c>
      <c r="P847" s="371">
        <f>IF(N847&gt;0,N847*K847/#REF!,0)</f>
        <v>0</v>
      </c>
      <c r="Q847" s="372" t="e">
        <f>IF(M847="nio",0,IF(M847&gt;0,VLOOKUP(I847,'3-Productie normen'!A:K,VLOOKUP(M847,'3-Productie normen'!$B$28:$C$36,2,FALSE),FALSE)))/VLOOKUP(B847,'2-Kosten per locatie'!$A$11:$C$41,3,FALSE)</f>
        <v>#DIV/0!</v>
      </c>
      <c r="R847" s="93" t="str">
        <f>VLOOKUP(I847,'3-Productie normen'!A:O,14,FALSE)</f>
        <v>V</v>
      </c>
      <c r="S847" s="93"/>
      <c r="U847" s="375">
        <f t="shared" si="41"/>
        <v>1600</v>
      </c>
    </row>
    <row r="848" spans="1:21" ht="14.1" customHeight="1">
      <c r="A848" s="81">
        <v>848</v>
      </c>
      <c r="B848" s="52" t="s">
        <v>204</v>
      </c>
      <c r="C848" s="52" t="s">
        <v>909</v>
      </c>
      <c r="D848" s="52"/>
      <c r="E848" s="91"/>
      <c r="F848" s="440" t="s">
        <v>87</v>
      </c>
      <c r="G848" s="366" t="s">
        <v>587</v>
      </c>
      <c r="H848" s="98" t="s">
        <v>921</v>
      </c>
      <c r="I848" s="98" t="s">
        <v>246</v>
      </c>
      <c r="J848" s="98" t="s">
        <v>255</v>
      </c>
      <c r="K848" s="358">
        <v>2.2000000000000002</v>
      </c>
      <c r="L848" s="370">
        <f t="shared" si="39"/>
        <v>200</v>
      </c>
      <c r="M848" s="435">
        <v>200</v>
      </c>
      <c r="N848" s="435"/>
      <c r="O848" s="371" t="e">
        <f t="shared" si="40"/>
        <v>#DIV/0!</v>
      </c>
      <c r="P848" s="371">
        <f>IF(N848&gt;0,N848*K848/#REF!,0)</f>
        <v>0</v>
      </c>
      <c r="Q848" s="372" t="e">
        <f>IF(M848="nio",0,IF(M848&gt;0,VLOOKUP(I848,'3-Productie normen'!A:K,VLOOKUP(M848,'3-Productie normen'!$B$28:$C$36,2,FALSE),FALSE)))/VLOOKUP(B848,'2-Kosten per locatie'!$A$11:$C$41,3,FALSE)</f>
        <v>#DIV/0!</v>
      </c>
      <c r="R848" s="93" t="str">
        <f>VLOOKUP(I848,'3-Productie normen'!A:O,14,FALSE)</f>
        <v>V</v>
      </c>
      <c r="S848" s="93"/>
      <c r="U848" s="375">
        <f t="shared" si="41"/>
        <v>440.00000000000006</v>
      </c>
    </row>
    <row r="849" spans="1:21" ht="14.1" customHeight="1">
      <c r="A849" s="81">
        <v>849</v>
      </c>
      <c r="B849" s="52" t="s">
        <v>204</v>
      </c>
      <c r="C849" s="52" t="s">
        <v>909</v>
      </c>
      <c r="D849" s="52"/>
      <c r="E849" s="91"/>
      <c r="F849" s="440" t="s">
        <v>87</v>
      </c>
      <c r="G849" s="366" t="s">
        <v>589</v>
      </c>
      <c r="H849" s="98" t="s">
        <v>920</v>
      </c>
      <c r="I849" s="98" t="s">
        <v>246</v>
      </c>
      <c r="J849" s="98" t="s">
        <v>542</v>
      </c>
      <c r="K849" s="358">
        <v>8</v>
      </c>
      <c r="L849" s="370">
        <f t="shared" si="39"/>
        <v>200</v>
      </c>
      <c r="M849" s="435">
        <v>200</v>
      </c>
      <c r="N849" s="435"/>
      <c r="O849" s="371" t="e">
        <f t="shared" si="40"/>
        <v>#DIV/0!</v>
      </c>
      <c r="P849" s="371">
        <f>IF(N849&gt;0,N849*K849/#REF!,0)</f>
        <v>0</v>
      </c>
      <c r="Q849" s="372" t="e">
        <f>IF(M849="nio",0,IF(M849&gt;0,VLOOKUP(I849,'3-Productie normen'!A:K,VLOOKUP(M849,'3-Productie normen'!$B$28:$C$36,2,FALSE),FALSE)))/VLOOKUP(B849,'2-Kosten per locatie'!$A$11:$C$41,3,FALSE)</f>
        <v>#DIV/0!</v>
      </c>
      <c r="R849" s="93" t="str">
        <f>VLOOKUP(I849,'3-Productie normen'!A:O,14,FALSE)</f>
        <v>V</v>
      </c>
      <c r="S849" s="93"/>
      <c r="U849" s="375">
        <f t="shared" si="41"/>
        <v>1600</v>
      </c>
    </row>
    <row r="850" spans="1:21" ht="14.1" customHeight="1">
      <c r="A850" s="81">
        <v>850</v>
      </c>
      <c r="B850" s="52" t="s">
        <v>204</v>
      </c>
      <c r="C850" s="52" t="s">
        <v>909</v>
      </c>
      <c r="D850" s="52"/>
      <c r="E850" s="91"/>
      <c r="F850" s="440" t="s">
        <v>87</v>
      </c>
      <c r="G850" s="366" t="s">
        <v>589</v>
      </c>
      <c r="H850" s="98" t="s">
        <v>921</v>
      </c>
      <c r="I850" s="98" t="s">
        <v>246</v>
      </c>
      <c r="J850" s="98" t="s">
        <v>255</v>
      </c>
      <c r="K850" s="358">
        <v>2.2000000000000002</v>
      </c>
      <c r="L850" s="370">
        <f t="shared" si="39"/>
        <v>200</v>
      </c>
      <c r="M850" s="435">
        <v>200</v>
      </c>
      <c r="N850" s="435"/>
      <c r="O850" s="371" t="e">
        <f t="shared" si="40"/>
        <v>#DIV/0!</v>
      </c>
      <c r="P850" s="371">
        <f>IF(N850&gt;0,N850*K850/#REF!,0)</f>
        <v>0</v>
      </c>
      <c r="Q850" s="372" t="e">
        <f>IF(M850="nio",0,IF(M850&gt;0,VLOOKUP(I850,'3-Productie normen'!A:K,VLOOKUP(M850,'3-Productie normen'!$B$28:$C$36,2,FALSE),FALSE)))/VLOOKUP(B850,'2-Kosten per locatie'!$A$11:$C$41,3,FALSE)</f>
        <v>#DIV/0!</v>
      </c>
      <c r="R850" s="93" t="str">
        <f>VLOOKUP(I850,'3-Productie normen'!A:O,14,FALSE)</f>
        <v>V</v>
      </c>
      <c r="S850" s="93"/>
      <c r="U850" s="375">
        <f t="shared" si="41"/>
        <v>440.00000000000006</v>
      </c>
    </row>
    <row r="851" spans="1:21" ht="14.1" customHeight="1">
      <c r="A851" s="81">
        <v>851</v>
      </c>
      <c r="B851" s="52" t="s">
        <v>204</v>
      </c>
      <c r="C851" s="52" t="s">
        <v>909</v>
      </c>
      <c r="D851" s="52"/>
      <c r="E851" s="91"/>
      <c r="F851" s="440" t="s">
        <v>87</v>
      </c>
      <c r="G851" s="366" t="s">
        <v>590</v>
      </c>
      <c r="H851" s="98" t="s">
        <v>747</v>
      </c>
      <c r="I851" s="98" t="s">
        <v>244</v>
      </c>
      <c r="J851" s="98" t="s">
        <v>425</v>
      </c>
      <c r="K851" s="358">
        <v>1</v>
      </c>
      <c r="L851" s="370">
        <f t="shared" si="39"/>
        <v>200</v>
      </c>
      <c r="M851" s="435">
        <v>200</v>
      </c>
      <c r="N851" s="435">
        <v>0</v>
      </c>
      <c r="O851" s="371" t="e">
        <f t="shared" si="40"/>
        <v>#DIV/0!</v>
      </c>
      <c r="P851" s="371">
        <f>IF(N851&gt;0,N851*K851/#REF!,0)</f>
        <v>0</v>
      </c>
      <c r="Q851" s="372" t="e">
        <f>IF(M851="nio",0,IF(M851&gt;0,VLOOKUP(I851,'3-Productie normen'!A:K,VLOOKUP(M851,'3-Productie normen'!$B$28:$C$36,2,FALSE),FALSE)))/VLOOKUP(B851,'2-Kosten per locatie'!$A$11:$C$41,3,FALSE)</f>
        <v>#DIV/0!</v>
      </c>
      <c r="R851" s="93" t="str">
        <f>VLOOKUP(I851,'3-Productie normen'!A:O,14,FALSE)</f>
        <v>S</v>
      </c>
      <c r="S851" s="93"/>
      <c r="U851" s="375">
        <f t="shared" si="41"/>
        <v>200</v>
      </c>
    </row>
    <row r="852" spans="1:21" ht="14.1" customHeight="1">
      <c r="A852" s="81">
        <v>852</v>
      </c>
      <c r="B852" s="52" t="s">
        <v>204</v>
      </c>
      <c r="C852" s="52" t="s">
        <v>909</v>
      </c>
      <c r="D852" s="52"/>
      <c r="E852" s="91"/>
      <c r="F852" s="440" t="s">
        <v>87</v>
      </c>
      <c r="G852" s="366" t="s">
        <v>592</v>
      </c>
      <c r="H852" s="98" t="s">
        <v>747</v>
      </c>
      <c r="I852" s="98" t="s">
        <v>244</v>
      </c>
      <c r="J852" s="98" t="s">
        <v>425</v>
      </c>
      <c r="K852" s="358">
        <v>1.5</v>
      </c>
      <c r="L852" s="370">
        <f t="shared" si="39"/>
        <v>200</v>
      </c>
      <c r="M852" s="435">
        <v>200</v>
      </c>
      <c r="N852" s="435">
        <v>0</v>
      </c>
      <c r="O852" s="371" t="e">
        <f t="shared" si="40"/>
        <v>#DIV/0!</v>
      </c>
      <c r="P852" s="371">
        <f>IF(N852&gt;0,N852*K852/#REF!,0)</f>
        <v>0</v>
      </c>
      <c r="Q852" s="372" t="e">
        <f>IF(M852="nio",0,IF(M852&gt;0,VLOOKUP(I852,'3-Productie normen'!A:K,VLOOKUP(M852,'3-Productie normen'!$B$28:$C$36,2,FALSE),FALSE)))/VLOOKUP(B852,'2-Kosten per locatie'!$A$11:$C$41,3,FALSE)</f>
        <v>#DIV/0!</v>
      </c>
      <c r="R852" s="93" t="str">
        <f>VLOOKUP(I852,'3-Productie normen'!A:O,14,FALSE)</f>
        <v>S</v>
      </c>
      <c r="S852" s="93"/>
      <c r="U852" s="375">
        <f t="shared" si="41"/>
        <v>300</v>
      </c>
    </row>
    <row r="853" spans="1:21" ht="14.1" customHeight="1">
      <c r="A853" s="81">
        <v>853</v>
      </c>
      <c r="B853" s="52" t="s">
        <v>204</v>
      </c>
      <c r="C853" s="52" t="s">
        <v>909</v>
      </c>
      <c r="D853" s="52"/>
      <c r="E853" s="91"/>
      <c r="F853" s="440" t="s">
        <v>87</v>
      </c>
      <c r="G853" s="366" t="s">
        <v>594</v>
      </c>
      <c r="H853" s="98" t="s">
        <v>922</v>
      </c>
      <c r="I853" s="52" t="s">
        <v>247</v>
      </c>
      <c r="J853" s="98" t="s">
        <v>923</v>
      </c>
      <c r="K853" s="358">
        <v>1.5</v>
      </c>
      <c r="L853" s="370">
        <f t="shared" si="39"/>
        <v>0</v>
      </c>
      <c r="M853" s="437" t="s">
        <v>258</v>
      </c>
      <c r="N853" s="435"/>
      <c r="O853" s="371">
        <f t="shared" si="40"/>
        <v>0</v>
      </c>
      <c r="P853" s="371">
        <f>IF(N853&gt;0,N853*K853/#REF!,0)</f>
        <v>0</v>
      </c>
      <c r="Q853" s="372" t="e">
        <f>IF(M853="nio",0,IF(M853&gt;0,VLOOKUP(I853,'3-Productie normen'!A:K,VLOOKUP(M853,'3-Productie normen'!$B$28:$C$36,2,FALSE),FALSE)))/VLOOKUP(B853,'2-Kosten per locatie'!$A$11:$C$41,3,FALSE)</f>
        <v>#DIV/0!</v>
      </c>
      <c r="R853" s="93" t="str">
        <f>VLOOKUP(I853,'3-Productie normen'!A:O,14,FALSE)</f>
        <v>nvt</v>
      </c>
      <c r="S853" s="93"/>
      <c r="U853" s="375">
        <f t="shared" si="41"/>
        <v>0</v>
      </c>
    </row>
    <row r="854" spans="1:21" ht="14.1" customHeight="1">
      <c r="A854" s="81">
        <v>854</v>
      </c>
      <c r="B854" s="52" t="s">
        <v>204</v>
      </c>
      <c r="C854" s="52" t="s">
        <v>909</v>
      </c>
      <c r="D854" s="52"/>
      <c r="E854" s="91"/>
      <c r="F854" s="440" t="s">
        <v>87</v>
      </c>
      <c r="G854" s="366" t="s">
        <v>598</v>
      </c>
      <c r="H854" s="98" t="s">
        <v>270</v>
      </c>
      <c r="I854" s="52" t="s">
        <v>247</v>
      </c>
      <c r="J854" s="98" t="s">
        <v>425</v>
      </c>
      <c r="K854" s="358">
        <v>2</v>
      </c>
      <c r="L854" s="370">
        <f t="shared" si="39"/>
        <v>0</v>
      </c>
      <c r="M854" s="437" t="s">
        <v>258</v>
      </c>
      <c r="N854" s="435"/>
      <c r="O854" s="371">
        <f t="shared" si="40"/>
        <v>0</v>
      </c>
      <c r="P854" s="371">
        <f>IF(N854&gt;0,N854*K854/#REF!,0)</f>
        <v>0</v>
      </c>
      <c r="Q854" s="372" t="e">
        <f>IF(M854="nio",0,IF(M854&gt;0,VLOOKUP(I854,'3-Productie normen'!A:K,VLOOKUP(M854,'3-Productie normen'!$B$28:$C$36,2,FALSE),FALSE)))/VLOOKUP(B854,'2-Kosten per locatie'!$A$11:$C$41,3,FALSE)</f>
        <v>#DIV/0!</v>
      </c>
      <c r="R854" s="93" t="str">
        <f>VLOOKUP(I854,'3-Productie normen'!A:O,14,FALSE)</f>
        <v>nvt</v>
      </c>
      <c r="S854" s="93"/>
      <c r="U854" s="375">
        <f t="shared" si="41"/>
        <v>0</v>
      </c>
    </row>
    <row r="855" spans="1:21" ht="14.1" customHeight="1">
      <c r="A855" s="81">
        <v>855</v>
      </c>
      <c r="B855" s="52" t="s">
        <v>204</v>
      </c>
      <c r="C855" s="52" t="s">
        <v>909</v>
      </c>
      <c r="D855" s="52"/>
      <c r="E855" s="91"/>
      <c r="F855" s="440" t="s">
        <v>87</v>
      </c>
      <c r="G855" s="366" t="s">
        <v>599</v>
      </c>
      <c r="H855" s="98" t="s">
        <v>270</v>
      </c>
      <c r="I855" s="52" t="s">
        <v>247</v>
      </c>
      <c r="J855" s="98" t="s">
        <v>255</v>
      </c>
      <c r="K855" s="358">
        <v>7</v>
      </c>
      <c r="L855" s="370">
        <f t="shared" si="39"/>
        <v>0</v>
      </c>
      <c r="M855" s="437" t="s">
        <v>258</v>
      </c>
      <c r="N855" s="435"/>
      <c r="O855" s="371">
        <f t="shared" si="40"/>
        <v>0</v>
      </c>
      <c r="P855" s="371">
        <f>IF(N855&gt;0,N855*K855/#REF!,0)</f>
        <v>0</v>
      </c>
      <c r="Q855" s="372" t="e">
        <f>IF(M855="nio",0,IF(M855&gt;0,VLOOKUP(I855,'3-Productie normen'!A:K,VLOOKUP(M855,'3-Productie normen'!$B$28:$C$36,2,FALSE),FALSE)))/VLOOKUP(B855,'2-Kosten per locatie'!$A$11:$C$41,3,FALSE)</f>
        <v>#DIV/0!</v>
      </c>
      <c r="R855" s="93" t="str">
        <f>VLOOKUP(I855,'3-Productie normen'!A:O,14,FALSE)</f>
        <v>nvt</v>
      </c>
      <c r="S855" s="93"/>
      <c r="U855" s="375">
        <f t="shared" si="41"/>
        <v>0</v>
      </c>
    </row>
    <row r="856" spans="1:21" ht="14.1" customHeight="1">
      <c r="A856" s="81">
        <v>856</v>
      </c>
      <c r="B856" s="52" t="s">
        <v>204</v>
      </c>
      <c r="C856" s="52" t="s">
        <v>909</v>
      </c>
      <c r="D856" s="52"/>
      <c r="E856" s="91"/>
      <c r="F856" s="440" t="s">
        <v>87</v>
      </c>
      <c r="G856" s="366" t="s">
        <v>712</v>
      </c>
      <c r="H856" s="98" t="s">
        <v>924</v>
      </c>
      <c r="I856" s="98" t="s">
        <v>237</v>
      </c>
      <c r="J856" s="98" t="s">
        <v>255</v>
      </c>
      <c r="K856" s="358">
        <v>9</v>
      </c>
      <c r="L856" s="370">
        <f t="shared" si="39"/>
        <v>80</v>
      </c>
      <c r="M856" s="437">
        <v>80</v>
      </c>
      <c r="N856" s="435"/>
      <c r="O856" s="371" t="e">
        <f t="shared" si="40"/>
        <v>#DIV/0!</v>
      </c>
      <c r="P856" s="371">
        <f>IF(N856&gt;0,N856*K856/#REF!,0)</f>
        <v>0</v>
      </c>
      <c r="Q856" s="372" t="e">
        <f>IF(M856="nio",0,IF(M856&gt;0,VLOOKUP(I856,'3-Productie normen'!A:K,VLOOKUP(M856,'3-Productie normen'!$B$28:$C$36,2,FALSE),FALSE)))/VLOOKUP(B856,'2-Kosten per locatie'!$A$11:$C$41,3,FALSE)</f>
        <v>#DIV/0!</v>
      </c>
      <c r="R856" s="93" t="str">
        <f>VLOOKUP(I856,'3-Productie normen'!A:O,14,FALSE)</f>
        <v>B</v>
      </c>
      <c r="S856" s="93"/>
      <c r="U856" s="375">
        <f t="shared" si="41"/>
        <v>720</v>
      </c>
    </row>
    <row r="857" spans="1:21" ht="14.1" customHeight="1">
      <c r="A857" s="81">
        <v>857</v>
      </c>
      <c r="B857" s="52" t="s">
        <v>204</v>
      </c>
      <c r="C857" s="52" t="s">
        <v>909</v>
      </c>
      <c r="D857" s="52"/>
      <c r="E857" s="91"/>
      <c r="F857" s="440" t="s">
        <v>87</v>
      </c>
      <c r="G857" s="366" t="s">
        <v>713</v>
      </c>
      <c r="H857" s="98" t="s">
        <v>270</v>
      </c>
      <c r="I857" s="52" t="s">
        <v>247</v>
      </c>
      <c r="J857" s="98" t="s">
        <v>255</v>
      </c>
      <c r="K857" s="358">
        <v>3.5</v>
      </c>
      <c r="L857" s="370">
        <f t="shared" si="39"/>
        <v>0</v>
      </c>
      <c r="M857" s="437" t="s">
        <v>258</v>
      </c>
      <c r="N857" s="435"/>
      <c r="O857" s="371">
        <f t="shared" si="40"/>
        <v>0</v>
      </c>
      <c r="P857" s="371">
        <f>IF(N857&gt;0,N857*K857/#REF!,0)</f>
        <v>0</v>
      </c>
      <c r="Q857" s="372" t="e">
        <f>IF(M857="nio",0,IF(M857&gt;0,VLOOKUP(I857,'3-Productie normen'!A:K,VLOOKUP(M857,'3-Productie normen'!$B$28:$C$36,2,FALSE),FALSE)))/VLOOKUP(B857,'2-Kosten per locatie'!$A$11:$C$41,3,FALSE)</f>
        <v>#DIV/0!</v>
      </c>
      <c r="R857" s="93" t="str">
        <f>VLOOKUP(I857,'3-Productie normen'!A:O,14,FALSE)</f>
        <v>nvt</v>
      </c>
      <c r="S857" s="93"/>
      <c r="U857" s="375">
        <f t="shared" si="41"/>
        <v>0</v>
      </c>
    </row>
    <row r="858" spans="1:21" ht="14.1" customHeight="1">
      <c r="A858" s="81">
        <v>858</v>
      </c>
      <c r="B858" s="52" t="s">
        <v>204</v>
      </c>
      <c r="C858" s="52" t="s">
        <v>909</v>
      </c>
      <c r="D858" s="52"/>
      <c r="E858" s="91"/>
      <c r="F858" s="440" t="s">
        <v>87</v>
      </c>
      <c r="G858" s="366" t="s">
        <v>714</v>
      </c>
      <c r="H858" s="98" t="s">
        <v>270</v>
      </c>
      <c r="I858" s="98" t="s">
        <v>245</v>
      </c>
      <c r="J858" s="98" t="s">
        <v>420</v>
      </c>
      <c r="K858" s="358">
        <v>1</v>
      </c>
      <c r="L858" s="370">
        <f t="shared" si="39"/>
        <v>200</v>
      </c>
      <c r="M858" s="435">
        <v>200</v>
      </c>
      <c r="N858" s="435"/>
      <c r="O858" s="371" t="e">
        <f t="shared" si="40"/>
        <v>#DIV/0!</v>
      </c>
      <c r="P858" s="371">
        <f>IF(N858&gt;0,N858*K858/#REF!,0)</f>
        <v>0</v>
      </c>
      <c r="Q858" s="372" t="e">
        <f>IF(M858="nio",0,IF(M858&gt;0,VLOOKUP(I858,'3-Productie normen'!A:K,VLOOKUP(M858,'3-Productie normen'!$B$28:$C$36,2,FALSE),FALSE)))/VLOOKUP(B858,'2-Kosten per locatie'!$A$11:$C$41,3,FALSE)</f>
        <v>#DIV/0!</v>
      </c>
      <c r="R858" s="93" t="str">
        <f>VLOOKUP(I858,'3-Productie normen'!A:O,14,FALSE)</f>
        <v>V</v>
      </c>
      <c r="S858" s="93"/>
      <c r="U858" s="375">
        <f t="shared" si="41"/>
        <v>200</v>
      </c>
    </row>
    <row r="859" spans="1:21" ht="14.1" customHeight="1">
      <c r="A859" s="81">
        <v>859</v>
      </c>
      <c r="B859" s="52" t="s">
        <v>204</v>
      </c>
      <c r="C859" s="52" t="s">
        <v>909</v>
      </c>
      <c r="D859" s="52"/>
      <c r="E859" s="91"/>
      <c r="F859" s="440" t="s">
        <v>87</v>
      </c>
      <c r="G859" s="366" t="s">
        <v>715</v>
      </c>
      <c r="H859" s="98" t="s">
        <v>270</v>
      </c>
      <c r="I859" s="98" t="s">
        <v>245</v>
      </c>
      <c r="J859" s="98" t="s">
        <v>420</v>
      </c>
      <c r="K859" s="358">
        <v>5</v>
      </c>
      <c r="L859" s="370">
        <f t="shared" si="39"/>
        <v>200</v>
      </c>
      <c r="M859" s="435">
        <v>200</v>
      </c>
      <c r="N859" s="435"/>
      <c r="O859" s="371" t="e">
        <f t="shared" si="40"/>
        <v>#DIV/0!</v>
      </c>
      <c r="P859" s="371">
        <f>IF(N859&gt;0,N859*K859/#REF!,0)</f>
        <v>0</v>
      </c>
      <c r="Q859" s="372" t="e">
        <f>IF(M859="nio",0,IF(M859&gt;0,VLOOKUP(I859,'3-Productie normen'!A:K,VLOOKUP(M859,'3-Productie normen'!$B$28:$C$36,2,FALSE),FALSE)))/VLOOKUP(B859,'2-Kosten per locatie'!$A$11:$C$41,3,FALSE)</f>
        <v>#DIV/0!</v>
      </c>
      <c r="R859" s="93" t="str">
        <f>VLOOKUP(I859,'3-Productie normen'!A:O,14,FALSE)</f>
        <v>V</v>
      </c>
      <c r="S859" s="93"/>
      <c r="U859" s="375">
        <f t="shared" si="41"/>
        <v>1000</v>
      </c>
    </row>
    <row r="860" spans="1:21" ht="14.1" customHeight="1">
      <c r="A860" s="81">
        <v>860</v>
      </c>
      <c r="B860" s="52" t="s">
        <v>204</v>
      </c>
      <c r="C860" s="52" t="s">
        <v>909</v>
      </c>
      <c r="D860" s="52"/>
      <c r="E860" s="91"/>
      <c r="F860" s="440" t="s">
        <v>87</v>
      </c>
      <c r="G860" s="366" t="s">
        <v>716</v>
      </c>
      <c r="H860" s="98" t="s">
        <v>925</v>
      </c>
      <c r="I860" s="52" t="s">
        <v>247</v>
      </c>
      <c r="J860" s="98" t="s">
        <v>923</v>
      </c>
      <c r="K860" s="358">
        <v>1.5</v>
      </c>
      <c r="L860" s="370">
        <f t="shared" si="39"/>
        <v>0</v>
      </c>
      <c r="M860" s="437" t="s">
        <v>258</v>
      </c>
      <c r="N860" s="435"/>
      <c r="O860" s="371">
        <f t="shared" si="40"/>
        <v>0</v>
      </c>
      <c r="P860" s="371">
        <f>IF(N860&gt;0,N860*K860/#REF!,0)</f>
        <v>0</v>
      </c>
      <c r="Q860" s="372" t="e">
        <f>IF(M860="nio",0,IF(M860&gt;0,VLOOKUP(I860,'3-Productie normen'!A:K,VLOOKUP(M860,'3-Productie normen'!$B$28:$C$36,2,FALSE),FALSE)))/VLOOKUP(B860,'2-Kosten per locatie'!$A$11:$C$41,3,FALSE)</f>
        <v>#DIV/0!</v>
      </c>
      <c r="R860" s="93" t="str">
        <f>VLOOKUP(I860,'3-Productie normen'!A:O,14,FALSE)</f>
        <v>nvt</v>
      </c>
      <c r="S860" s="93"/>
      <c r="U860" s="375">
        <f t="shared" si="41"/>
        <v>0</v>
      </c>
    </row>
    <row r="861" spans="1:21" ht="14.1" customHeight="1">
      <c r="A861" s="81">
        <v>861</v>
      </c>
      <c r="B861" s="52" t="s">
        <v>204</v>
      </c>
      <c r="C861" s="52" t="s">
        <v>909</v>
      </c>
      <c r="D861" s="52"/>
      <c r="E861" s="91"/>
      <c r="F861" s="440" t="s">
        <v>87</v>
      </c>
      <c r="G861" s="366" t="s">
        <v>600</v>
      </c>
      <c r="H861" s="98" t="s">
        <v>329</v>
      </c>
      <c r="I861" s="98" t="s">
        <v>246</v>
      </c>
      <c r="J861" s="98" t="s">
        <v>255</v>
      </c>
      <c r="K861" s="358">
        <v>2.5</v>
      </c>
      <c r="L861" s="370">
        <f t="shared" si="39"/>
        <v>200</v>
      </c>
      <c r="M861" s="435">
        <v>200</v>
      </c>
      <c r="N861" s="435"/>
      <c r="O861" s="371" t="e">
        <f t="shared" si="40"/>
        <v>#DIV/0!</v>
      </c>
      <c r="P861" s="371">
        <f>IF(N861&gt;0,N861*K861/#REF!,0)</f>
        <v>0</v>
      </c>
      <c r="Q861" s="372" t="e">
        <f>IF(M861="nio",0,IF(M861&gt;0,VLOOKUP(I861,'3-Productie normen'!A:K,VLOOKUP(M861,'3-Productie normen'!$B$28:$C$36,2,FALSE),FALSE)))/VLOOKUP(B861,'2-Kosten per locatie'!$A$11:$C$41,3,FALSE)</f>
        <v>#DIV/0!</v>
      </c>
      <c r="R861" s="93" t="str">
        <f>VLOOKUP(I861,'3-Productie normen'!A:O,14,FALSE)</f>
        <v>V</v>
      </c>
      <c r="S861" s="93"/>
      <c r="U861" s="375">
        <f t="shared" si="41"/>
        <v>500</v>
      </c>
    </row>
    <row r="862" spans="1:21" ht="14.1" customHeight="1">
      <c r="A862" s="81">
        <v>862</v>
      </c>
      <c r="B862" s="52" t="s">
        <v>204</v>
      </c>
      <c r="C862" s="52" t="s">
        <v>909</v>
      </c>
      <c r="D862" s="52"/>
      <c r="E862" s="91"/>
      <c r="F862" s="91" t="s">
        <v>292</v>
      </c>
      <c r="G862" s="366" t="s">
        <v>331</v>
      </c>
      <c r="H862" s="98" t="s">
        <v>911</v>
      </c>
      <c r="I862" s="98" t="s">
        <v>293</v>
      </c>
      <c r="J862" s="98" t="s">
        <v>255</v>
      </c>
      <c r="K862" s="358">
        <v>46</v>
      </c>
      <c r="L862" s="370">
        <f t="shared" si="39"/>
        <v>200</v>
      </c>
      <c r="M862" s="435">
        <v>200</v>
      </c>
      <c r="N862" s="435"/>
      <c r="O862" s="371" t="e">
        <f t="shared" si="40"/>
        <v>#DIV/0!</v>
      </c>
      <c r="P862" s="371">
        <f>IF(N862&gt;0,N862*K862/#REF!,0)</f>
        <v>0</v>
      </c>
      <c r="Q862" s="372" t="e">
        <f>IF(M862="nio",0,IF(M862&gt;0,VLOOKUP(I862,'3-Productie normen'!A:K,VLOOKUP(M862,'3-Productie normen'!$B$28:$C$36,2,FALSE),FALSE)))/VLOOKUP(B862,'2-Kosten per locatie'!$A$11:$C$41,3,FALSE)</f>
        <v>#DIV/0!</v>
      </c>
      <c r="R862" s="93" t="str">
        <f>VLOOKUP(I862,'3-Productie normen'!A:O,14,FALSE)</f>
        <v>L</v>
      </c>
      <c r="S862" s="93"/>
      <c r="U862" s="375">
        <f t="shared" si="41"/>
        <v>9200</v>
      </c>
    </row>
    <row r="863" spans="1:21" ht="14.1" customHeight="1">
      <c r="A863" s="81">
        <v>863</v>
      </c>
      <c r="B863" s="52" t="s">
        <v>204</v>
      </c>
      <c r="C863" s="52" t="s">
        <v>909</v>
      </c>
      <c r="D863" s="52"/>
      <c r="E863" s="91"/>
      <c r="F863" s="91" t="s">
        <v>292</v>
      </c>
      <c r="G863" s="366" t="s">
        <v>332</v>
      </c>
      <c r="H863" s="98" t="s">
        <v>911</v>
      </c>
      <c r="I863" s="98" t="s">
        <v>293</v>
      </c>
      <c r="J863" s="98" t="s">
        <v>255</v>
      </c>
      <c r="K863" s="358">
        <v>36</v>
      </c>
      <c r="L863" s="370">
        <f t="shared" si="39"/>
        <v>200</v>
      </c>
      <c r="M863" s="435">
        <v>200</v>
      </c>
      <c r="N863" s="435"/>
      <c r="O863" s="371" t="e">
        <f t="shared" si="40"/>
        <v>#DIV/0!</v>
      </c>
      <c r="P863" s="371">
        <f>IF(N863&gt;0,N863*K863/#REF!,0)</f>
        <v>0</v>
      </c>
      <c r="Q863" s="372" t="e">
        <f>IF(M863="nio",0,IF(M863&gt;0,VLOOKUP(I863,'3-Productie normen'!A:K,VLOOKUP(M863,'3-Productie normen'!$B$28:$C$36,2,FALSE),FALSE)))/VLOOKUP(B863,'2-Kosten per locatie'!$A$11:$C$41,3,FALSE)</f>
        <v>#DIV/0!</v>
      </c>
      <c r="R863" s="93" t="str">
        <f>VLOOKUP(I863,'3-Productie normen'!A:O,14,FALSE)</f>
        <v>L</v>
      </c>
      <c r="S863" s="93"/>
      <c r="U863" s="375">
        <f t="shared" si="41"/>
        <v>7200</v>
      </c>
    </row>
    <row r="864" spans="1:21" ht="14.1" customHeight="1">
      <c r="A864" s="81">
        <v>864</v>
      </c>
      <c r="B864" s="52" t="s">
        <v>204</v>
      </c>
      <c r="C864" s="52" t="s">
        <v>909</v>
      </c>
      <c r="D864" s="52"/>
      <c r="E864" s="91"/>
      <c r="F864" s="91" t="s">
        <v>292</v>
      </c>
      <c r="G864" s="366" t="s">
        <v>334</v>
      </c>
      <c r="H864" s="98" t="s">
        <v>911</v>
      </c>
      <c r="I864" s="98" t="s">
        <v>293</v>
      </c>
      <c r="J864" s="98" t="s">
        <v>255</v>
      </c>
      <c r="K864" s="358">
        <v>36</v>
      </c>
      <c r="L864" s="370">
        <f t="shared" si="39"/>
        <v>200</v>
      </c>
      <c r="M864" s="435">
        <v>200</v>
      </c>
      <c r="N864" s="435"/>
      <c r="O864" s="371" t="e">
        <f t="shared" si="40"/>
        <v>#DIV/0!</v>
      </c>
      <c r="P864" s="371">
        <f>IF(N864&gt;0,N864*K864/#REF!,0)</f>
        <v>0</v>
      </c>
      <c r="Q864" s="372" t="e">
        <f>IF(M864="nio",0,IF(M864&gt;0,VLOOKUP(I864,'3-Productie normen'!A:K,VLOOKUP(M864,'3-Productie normen'!$B$28:$C$36,2,FALSE),FALSE)))/VLOOKUP(B864,'2-Kosten per locatie'!$A$11:$C$41,3,FALSE)</f>
        <v>#DIV/0!</v>
      </c>
      <c r="R864" s="93" t="str">
        <f>VLOOKUP(I864,'3-Productie normen'!A:O,14,FALSE)</f>
        <v>L</v>
      </c>
      <c r="S864" s="93"/>
      <c r="U864" s="375">
        <f t="shared" si="41"/>
        <v>7200</v>
      </c>
    </row>
    <row r="865" spans="1:21" ht="14.1" customHeight="1">
      <c r="A865" s="81">
        <v>865</v>
      </c>
      <c r="B865" s="52" t="s">
        <v>204</v>
      </c>
      <c r="C865" s="52" t="s">
        <v>909</v>
      </c>
      <c r="D865" s="52"/>
      <c r="E865" s="91"/>
      <c r="F865" s="91" t="s">
        <v>292</v>
      </c>
      <c r="G865" s="366" t="s">
        <v>336</v>
      </c>
      <c r="H865" s="98" t="s">
        <v>911</v>
      </c>
      <c r="I865" s="98" t="s">
        <v>293</v>
      </c>
      <c r="J865" s="98" t="s">
        <v>255</v>
      </c>
      <c r="K865" s="358">
        <v>46</v>
      </c>
      <c r="L865" s="370">
        <f t="shared" si="39"/>
        <v>200</v>
      </c>
      <c r="M865" s="435">
        <v>200</v>
      </c>
      <c r="N865" s="435"/>
      <c r="O865" s="371" t="e">
        <f t="shared" si="40"/>
        <v>#DIV/0!</v>
      </c>
      <c r="P865" s="371">
        <f>IF(N865&gt;0,N865*K865/#REF!,0)</f>
        <v>0</v>
      </c>
      <c r="Q865" s="372" t="e">
        <f>IF(M865="nio",0,IF(M865&gt;0,VLOOKUP(I865,'3-Productie normen'!A:K,VLOOKUP(M865,'3-Productie normen'!$B$28:$C$36,2,FALSE),FALSE)))/VLOOKUP(B865,'2-Kosten per locatie'!$A$11:$C$41,3,FALSE)</f>
        <v>#DIV/0!</v>
      </c>
      <c r="R865" s="93" t="str">
        <f>VLOOKUP(I865,'3-Productie normen'!A:O,14,FALSE)</f>
        <v>L</v>
      </c>
      <c r="S865" s="93"/>
      <c r="U865" s="375">
        <f t="shared" si="41"/>
        <v>9200</v>
      </c>
    </row>
    <row r="866" spans="1:21" ht="14.1" customHeight="1">
      <c r="A866" s="81">
        <v>866</v>
      </c>
      <c r="B866" s="52" t="s">
        <v>204</v>
      </c>
      <c r="C866" s="52" t="s">
        <v>909</v>
      </c>
      <c r="D866" s="52"/>
      <c r="E866" s="91"/>
      <c r="F866" s="91" t="s">
        <v>292</v>
      </c>
      <c r="G866" s="366" t="s">
        <v>338</v>
      </c>
      <c r="H866" s="98" t="s">
        <v>379</v>
      </c>
      <c r="I866" s="52" t="s">
        <v>247</v>
      </c>
      <c r="J866" s="98" t="s">
        <v>255</v>
      </c>
      <c r="K866" s="358">
        <v>10</v>
      </c>
      <c r="L866" s="370">
        <f t="shared" si="39"/>
        <v>0</v>
      </c>
      <c r="M866" s="437" t="s">
        <v>258</v>
      </c>
      <c r="N866" s="435"/>
      <c r="O866" s="371">
        <f t="shared" si="40"/>
        <v>0</v>
      </c>
      <c r="P866" s="371">
        <f>IF(N866&gt;0,N866*K866/#REF!,0)</f>
        <v>0</v>
      </c>
      <c r="Q866" s="372" t="e">
        <f>IF(M866="nio",0,IF(M866&gt;0,VLOOKUP(I866,'3-Productie normen'!A:K,VLOOKUP(M866,'3-Productie normen'!$B$28:$C$36,2,FALSE),FALSE)))/VLOOKUP(B866,'2-Kosten per locatie'!$A$11:$C$41,3,FALSE)</f>
        <v>#DIV/0!</v>
      </c>
      <c r="R866" s="93" t="str">
        <f>VLOOKUP(I866,'3-Productie normen'!A:O,14,FALSE)</f>
        <v>nvt</v>
      </c>
      <c r="S866" s="93"/>
      <c r="U866" s="375">
        <f t="shared" si="41"/>
        <v>0</v>
      </c>
    </row>
    <row r="867" spans="1:21" ht="14.1" customHeight="1">
      <c r="A867" s="81">
        <v>867</v>
      </c>
      <c r="B867" s="52" t="s">
        <v>204</v>
      </c>
      <c r="C867" s="52" t="s">
        <v>909</v>
      </c>
      <c r="D867" s="52"/>
      <c r="E867" s="91"/>
      <c r="F867" s="91" t="s">
        <v>292</v>
      </c>
      <c r="G867" s="366" t="s">
        <v>340</v>
      </c>
      <c r="H867" s="98" t="s">
        <v>453</v>
      </c>
      <c r="I867" s="52" t="s">
        <v>247</v>
      </c>
      <c r="J867" s="98" t="s">
        <v>255</v>
      </c>
      <c r="K867" s="358">
        <v>11.5</v>
      </c>
      <c r="L867" s="370">
        <f t="shared" si="39"/>
        <v>0</v>
      </c>
      <c r="M867" s="437" t="s">
        <v>258</v>
      </c>
      <c r="N867" s="435"/>
      <c r="O867" s="371">
        <f t="shared" si="40"/>
        <v>0</v>
      </c>
      <c r="P867" s="371">
        <f>IF(N867&gt;0,N867*K867/#REF!,0)</f>
        <v>0</v>
      </c>
      <c r="Q867" s="372" t="e">
        <f>IF(M867="nio",0,IF(M867&gt;0,VLOOKUP(I867,'3-Productie normen'!A:K,VLOOKUP(M867,'3-Productie normen'!$B$28:$C$36,2,FALSE),FALSE)))/VLOOKUP(B867,'2-Kosten per locatie'!$A$11:$C$41,3,FALSE)</f>
        <v>#DIV/0!</v>
      </c>
      <c r="R867" s="93" t="str">
        <f>VLOOKUP(I867,'3-Productie normen'!A:O,14,FALSE)</f>
        <v>nvt</v>
      </c>
      <c r="S867" s="93"/>
      <c r="U867" s="375">
        <f t="shared" si="41"/>
        <v>0</v>
      </c>
    </row>
    <row r="868" spans="1:21" ht="14.1" customHeight="1">
      <c r="A868" s="81">
        <v>868</v>
      </c>
      <c r="B868" s="52" t="s">
        <v>204</v>
      </c>
      <c r="C868" s="52" t="s">
        <v>909</v>
      </c>
      <c r="D868" s="52"/>
      <c r="E868" s="91"/>
      <c r="F868" s="91" t="s">
        <v>292</v>
      </c>
      <c r="G868" s="366" t="s">
        <v>341</v>
      </c>
      <c r="H868" s="98" t="s">
        <v>428</v>
      </c>
      <c r="I868" s="98" t="s">
        <v>242</v>
      </c>
      <c r="J868" s="98" t="s">
        <v>255</v>
      </c>
      <c r="K868" s="358">
        <v>15.5</v>
      </c>
      <c r="L868" s="370">
        <f t="shared" si="39"/>
        <v>200</v>
      </c>
      <c r="M868" s="435">
        <v>200</v>
      </c>
      <c r="N868" s="435"/>
      <c r="O868" s="371" t="e">
        <f t="shared" si="40"/>
        <v>#DIV/0!</v>
      </c>
      <c r="P868" s="371">
        <f>IF(N868&gt;0,N868*K868/#REF!,0)</f>
        <v>0</v>
      </c>
      <c r="Q868" s="372" t="e">
        <f>IF(M868="nio",0,IF(M868&gt;0,VLOOKUP(I868,'3-Productie normen'!A:K,VLOOKUP(M868,'3-Productie normen'!$B$28:$C$36,2,FALSE),FALSE)))/VLOOKUP(B868,'2-Kosten per locatie'!$A$11:$C$41,3,FALSE)</f>
        <v>#DIV/0!</v>
      </c>
      <c r="R868" s="93" t="str">
        <f>VLOOKUP(I868,'3-Productie normen'!A:O,14,FALSE)</f>
        <v>V</v>
      </c>
      <c r="S868" s="93"/>
      <c r="U868" s="375">
        <f t="shared" si="41"/>
        <v>3100</v>
      </c>
    </row>
    <row r="869" spans="1:21" ht="14.1" customHeight="1">
      <c r="A869" s="81">
        <v>869</v>
      </c>
      <c r="B869" s="52" t="s">
        <v>204</v>
      </c>
      <c r="C869" s="52" t="s">
        <v>909</v>
      </c>
      <c r="D869" s="52"/>
      <c r="E869" s="91"/>
      <c r="F869" s="91" t="s">
        <v>292</v>
      </c>
      <c r="G869" s="366" t="s">
        <v>342</v>
      </c>
      <c r="H869" s="98" t="s">
        <v>669</v>
      </c>
      <c r="I869" s="98" t="s">
        <v>237</v>
      </c>
      <c r="J869" s="98" t="s">
        <v>255</v>
      </c>
      <c r="K869" s="358">
        <v>36.5</v>
      </c>
      <c r="L869" s="370">
        <f t="shared" si="39"/>
        <v>80</v>
      </c>
      <c r="M869" s="437">
        <v>80</v>
      </c>
      <c r="N869" s="435"/>
      <c r="O869" s="371" t="e">
        <f t="shared" si="40"/>
        <v>#DIV/0!</v>
      </c>
      <c r="P869" s="371">
        <f>IF(N869&gt;0,N869*K869/#REF!,0)</f>
        <v>0</v>
      </c>
      <c r="Q869" s="372" t="e">
        <f>IF(M869="nio",0,IF(M869&gt;0,VLOOKUP(I869,'3-Productie normen'!A:K,VLOOKUP(M869,'3-Productie normen'!$B$28:$C$36,2,FALSE),FALSE)))/VLOOKUP(B869,'2-Kosten per locatie'!$A$11:$C$41,3,FALSE)</f>
        <v>#DIV/0!</v>
      </c>
      <c r="R869" s="93" t="str">
        <f>VLOOKUP(I869,'3-Productie normen'!A:O,14,FALSE)</f>
        <v>B</v>
      </c>
      <c r="S869" s="93"/>
      <c r="U869" s="375">
        <f t="shared" si="41"/>
        <v>2920</v>
      </c>
    </row>
    <row r="870" spans="1:21" ht="14.1" customHeight="1">
      <c r="A870" s="81">
        <v>870</v>
      </c>
      <c r="B870" s="52" t="s">
        <v>204</v>
      </c>
      <c r="C870" s="52" t="s">
        <v>909</v>
      </c>
      <c r="D870" s="52"/>
      <c r="E870" s="91"/>
      <c r="F870" s="91" t="s">
        <v>292</v>
      </c>
      <c r="G870" s="366" t="s">
        <v>343</v>
      </c>
      <c r="H870" s="98" t="s">
        <v>747</v>
      </c>
      <c r="I870" s="98" t="s">
        <v>244</v>
      </c>
      <c r="J870" s="98" t="s">
        <v>425</v>
      </c>
      <c r="K870" s="358">
        <v>7.5</v>
      </c>
      <c r="L870" s="370">
        <f t="shared" si="39"/>
        <v>200</v>
      </c>
      <c r="M870" s="435">
        <v>200</v>
      </c>
      <c r="N870" s="435">
        <v>0</v>
      </c>
      <c r="O870" s="371" t="e">
        <f t="shared" si="40"/>
        <v>#DIV/0!</v>
      </c>
      <c r="P870" s="371">
        <f>IF(N870&gt;0,N870*K870/#REF!,0)</f>
        <v>0</v>
      </c>
      <c r="Q870" s="372" t="e">
        <f>IF(M870="nio",0,IF(M870&gt;0,VLOOKUP(I870,'3-Productie normen'!A:K,VLOOKUP(M870,'3-Productie normen'!$B$28:$C$36,2,FALSE),FALSE)))/VLOOKUP(B870,'2-Kosten per locatie'!$A$11:$C$41,3,FALSE)</f>
        <v>#DIV/0!</v>
      </c>
      <c r="R870" s="93" t="str">
        <f>VLOOKUP(I870,'3-Productie normen'!A:O,14,FALSE)</f>
        <v>S</v>
      </c>
      <c r="S870" s="93"/>
      <c r="U870" s="375">
        <f t="shared" si="41"/>
        <v>1500</v>
      </c>
    </row>
    <row r="871" spans="1:21" ht="14.1" customHeight="1">
      <c r="A871" s="81">
        <v>871</v>
      </c>
      <c r="B871" s="52" t="s">
        <v>204</v>
      </c>
      <c r="C871" s="52" t="s">
        <v>909</v>
      </c>
      <c r="D871" s="52"/>
      <c r="E871" s="91"/>
      <c r="F871" s="91" t="s">
        <v>292</v>
      </c>
      <c r="G871" s="366" t="s">
        <v>344</v>
      </c>
      <c r="H871" s="98" t="s">
        <v>747</v>
      </c>
      <c r="I871" s="98" t="s">
        <v>244</v>
      </c>
      <c r="J871" s="98" t="s">
        <v>425</v>
      </c>
      <c r="K871" s="358">
        <v>7.5</v>
      </c>
      <c r="L871" s="370">
        <f t="shared" si="39"/>
        <v>200</v>
      </c>
      <c r="M871" s="435">
        <v>200</v>
      </c>
      <c r="N871" s="435">
        <v>0</v>
      </c>
      <c r="O871" s="371" t="e">
        <f t="shared" si="40"/>
        <v>#DIV/0!</v>
      </c>
      <c r="P871" s="371">
        <f>IF(N871&gt;0,N871*K871/#REF!,0)</f>
        <v>0</v>
      </c>
      <c r="Q871" s="372" t="e">
        <f>IF(M871="nio",0,IF(M871&gt;0,VLOOKUP(I871,'3-Productie normen'!A:K,VLOOKUP(M871,'3-Productie normen'!$B$28:$C$36,2,FALSE),FALSE)))/VLOOKUP(B871,'2-Kosten per locatie'!$A$11:$C$41,3,FALSE)</f>
        <v>#DIV/0!</v>
      </c>
      <c r="R871" s="93" t="str">
        <f>VLOOKUP(I871,'3-Productie normen'!A:O,14,FALSE)</f>
        <v>S</v>
      </c>
      <c r="S871" s="93"/>
      <c r="U871" s="375">
        <f t="shared" si="41"/>
        <v>1500</v>
      </c>
    </row>
    <row r="872" spans="1:21" ht="14.1" customHeight="1">
      <c r="A872" s="81">
        <v>872</v>
      </c>
      <c r="B872" s="52" t="s">
        <v>204</v>
      </c>
      <c r="C872" s="52" t="s">
        <v>909</v>
      </c>
      <c r="D872" s="52"/>
      <c r="E872" s="91"/>
      <c r="F872" s="91" t="s">
        <v>292</v>
      </c>
      <c r="G872" s="366" t="s">
        <v>345</v>
      </c>
      <c r="H872" s="98" t="s">
        <v>747</v>
      </c>
      <c r="I872" s="98" t="s">
        <v>244</v>
      </c>
      <c r="J872" s="98" t="s">
        <v>425</v>
      </c>
      <c r="K872" s="358">
        <v>2</v>
      </c>
      <c r="L872" s="370">
        <f t="shared" si="39"/>
        <v>200</v>
      </c>
      <c r="M872" s="435">
        <v>200</v>
      </c>
      <c r="N872" s="435">
        <v>0</v>
      </c>
      <c r="O872" s="371" t="e">
        <f t="shared" si="40"/>
        <v>#DIV/0!</v>
      </c>
      <c r="P872" s="371">
        <f>IF(N872&gt;0,N872*K872/#REF!,0)</f>
        <v>0</v>
      </c>
      <c r="Q872" s="372" t="e">
        <f>IF(M872="nio",0,IF(M872&gt;0,VLOOKUP(I872,'3-Productie normen'!A:K,VLOOKUP(M872,'3-Productie normen'!$B$28:$C$36,2,FALSE),FALSE)))/VLOOKUP(B872,'2-Kosten per locatie'!$A$11:$C$41,3,FALSE)</f>
        <v>#DIV/0!</v>
      </c>
      <c r="R872" s="93" t="str">
        <f>VLOOKUP(I872,'3-Productie normen'!A:O,14,FALSE)</f>
        <v>S</v>
      </c>
      <c r="S872" s="93"/>
      <c r="U872" s="375">
        <f t="shared" si="41"/>
        <v>400</v>
      </c>
    </row>
    <row r="873" spans="1:21" ht="14.1" customHeight="1">
      <c r="A873" s="81">
        <v>873</v>
      </c>
      <c r="B873" s="52" t="s">
        <v>204</v>
      </c>
      <c r="C873" s="52" t="s">
        <v>909</v>
      </c>
      <c r="D873" s="52"/>
      <c r="E873" s="91"/>
      <c r="F873" s="91" t="s">
        <v>292</v>
      </c>
      <c r="G873" s="366" t="s">
        <v>346</v>
      </c>
      <c r="H873" s="98" t="s">
        <v>747</v>
      </c>
      <c r="I873" s="98" t="s">
        <v>244</v>
      </c>
      <c r="J873" s="98" t="s">
        <v>425</v>
      </c>
      <c r="K873" s="358">
        <v>3.5</v>
      </c>
      <c r="L873" s="370">
        <f t="shared" si="39"/>
        <v>200</v>
      </c>
      <c r="M873" s="435">
        <v>200</v>
      </c>
      <c r="N873" s="435">
        <v>0</v>
      </c>
      <c r="O873" s="371" t="e">
        <f t="shared" si="40"/>
        <v>#DIV/0!</v>
      </c>
      <c r="P873" s="371">
        <f>IF(N873&gt;0,N873*K873/#REF!,0)</f>
        <v>0</v>
      </c>
      <c r="Q873" s="372" t="e">
        <f>IF(M873="nio",0,IF(M873&gt;0,VLOOKUP(I873,'3-Productie normen'!A:K,VLOOKUP(M873,'3-Productie normen'!$B$28:$C$36,2,FALSE),FALSE)))/VLOOKUP(B873,'2-Kosten per locatie'!$A$11:$C$41,3,FALSE)</f>
        <v>#DIV/0!</v>
      </c>
      <c r="R873" s="93" t="str">
        <f>VLOOKUP(I873,'3-Productie normen'!A:O,14,FALSE)</f>
        <v>S</v>
      </c>
      <c r="S873" s="93"/>
      <c r="U873" s="375">
        <f t="shared" si="41"/>
        <v>700</v>
      </c>
    </row>
    <row r="874" spans="1:21" ht="14.1" customHeight="1">
      <c r="A874" s="81">
        <v>874</v>
      </c>
      <c r="B874" s="52" t="s">
        <v>204</v>
      </c>
      <c r="C874" s="52" t="s">
        <v>909</v>
      </c>
      <c r="D874" s="52"/>
      <c r="E874" s="91"/>
      <c r="F874" s="91" t="s">
        <v>292</v>
      </c>
      <c r="G874" s="366" t="s">
        <v>348</v>
      </c>
      <c r="H874" s="98" t="s">
        <v>915</v>
      </c>
      <c r="I874" s="98" t="s">
        <v>293</v>
      </c>
      <c r="J874" s="98" t="s">
        <v>255</v>
      </c>
      <c r="K874" s="358">
        <v>32</v>
      </c>
      <c r="L874" s="370">
        <f t="shared" si="39"/>
        <v>200</v>
      </c>
      <c r="M874" s="435">
        <v>200</v>
      </c>
      <c r="N874" s="435"/>
      <c r="O874" s="371" t="e">
        <f t="shared" si="40"/>
        <v>#DIV/0!</v>
      </c>
      <c r="P874" s="371">
        <f>IF(N874&gt;0,N874*K874/#REF!,0)</f>
        <v>0</v>
      </c>
      <c r="Q874" s="372" t="e">
        <f>IF(M874="nio",0,IF(M874&gt;0,VLOOKUP(I874,'3-Productie normen'!A:K,VLOOKUP(M874,'3-Productie normen'!$B$28:$C$36,2,FALSE),FALSE)))/VLOOKUP(B874,'2-Kosten per locatie'!$A$11:$C$41,3,FALSE)</f>
        <v>#DIV/0!</v>
      </c>
      <c r="R874" s="93" t="str">
        <f>VLOOKUP(I874,'3-Productie normen'!A:O,14,FALSE)</f>
        <v>L</v>
      </c>
      <c r="S874" s="93"/>
      <c r="U874" s="375">
        <f t="shared" si="41"/>
        <v>6400</v>
      </c>
    </row>
    <row r="875" spans="1:21" ht="14.1" customHeight="1">
      <c r="A875" s="81">
        <v>875</v>
      </c>
      <c r="B875" s="52" t="s">
        <v>204</v>
      </c>
      <c r="C875" s="52" t="s">
        <v>909</v>
      </c>
      <c r="D875" s="52"/>
      <c r="E875" s="91"/>
      <c r="F875" s="91" t="s">
        <v>292</v>
      </c>
      <c r="G875" s="366" t="s">
        <v>349</v>
      </c>
      <c r="H875" s="98" t="s">
        <v>915</v>
      </c>
      <c r="I875" s="98" t="s">
        <v>293</v>
      </c>
      <c r="J875" s="98" t="s">
        <v>255</v>
      </c>
      <c r="K875" s="358">
        <v>29.5</v>
      </c>
      <c r="L875" s="370">
        <f t="shared" si="39"/>
        <v>200</v>
      </c>
      <c r="M875" s="435">
        <v>200</v>
      </c>
      <c r="N875" s="435"/>
      <c r="O875" s="371" t="e">
        <f t="shared" si="40"/>
        <v>#DIV/0!</v>
      </c>
      <c r="P875" s="371">
        <f>IF(N875&gt;0,N875*K875/#REF!,0)</f>
        <v>0</v>
      </c>
      <c r="Q875" s="372" t="e">
        <f>IF(M875="nio",0,IF(M875&gt;0,VLOOKUP(I875,'3-Productie normen'!A:K,VLOOKUP(M875,'3-Productie normen'!$B$28:$C$36,2,FALSE),FALSE)))/VLOOKUP(B875,'2-Kosten per locatie'!$A$11:$C$41,3,FALSE)</f>
        <v>#DIV/0!</v>
      </c>
      <c r="R875" s="93" t="str">
        <f>VLOOKUP(I875,'3-Productie normen'!A:O,14,FALSE)</f>
        <v>L</v>
      </c>
      <c r="S875" s="93"/>
      <c r="U875" s="375">
        <f t="shared" si="41"/>
        <v>5900</v>
      </c>
    </row>
    <row r="876" spans="1:21" ht="14.1" customHeight="1">
      <c r="A876" s="81">
        <v>876</v>
      </c>
      <c r="B876" s="52" t="s">
        <v>204</v>
      </c>
      <c r="C876" s="52" t="s">
        <v>909</v>
      </c>
      <c r="D876" s="52"/>
      <c r="E876" s="91"/>
      <c r="F876" s="91" t="s">
        <v>292</v>
      </c>
      <c r="G876" s="366" t="s">
        <v>926</v>
      </c>
      <c r="H876" s="98" t="s">
        <v>927</v>
      </c>
      <c r="I876" s="458" t="s">
        <v>238</v>
      </c>
      <c r="J876" s="98" t="s">
        <v>255</v>
      </c>
      <c r="K876" s="358">
        <v>119</v>
      </c>
      <c r="L876" s="370">
        <f t="shared" si="39"/>
        <v>200</v>
      </c>
      <c r="M876" s="435">
        <v>200</v>
      </c>
      <c r="N876" s="435"/>
      <c r="O876" s="371" t="e">
        <f t="shared" si="40"/>
        <v>#DIV/0!</v>
      </c>
      <c r="P876" s="371">
        <f>IF(N876&gt;0,N876*K876/#REF!,0)</f>
        <v>0</v>
      </c>
      <c r="Q876" s="372" t="e">
        <f>IF(M876="nio",0,IF(M876&gt;0,VLOOKUP(I876,'3-Productie normen'!A:K,VLOOKUP(M876,'3-Productie normen'!$B$28:$C$36,2,FALSE),FALSE)))/VLOOKUP(B876,'2-Kosten per locatie'!$A$11:$C$41,3,FALSE)</f>
        <v>#DIV/0!</v>
      </c>
      <c r="R876" s="93" t="str">
        <f>VLOOKUP(I876,'3-Productie normen'!A:O,14,FALSE)</f>
        <v>S</v>
      </c>
      <c r="S876" s="93"/>
      <c r="U876" s="375">
        <f t="shared" si="41"/>
        <v>23800</v>
      </c>
    </row>
    <row r="877" spans="1:21" ht="14.1" customHeight="1">
      <c r="A877" s="81">
        <v>877</v>
      </c>
      <c r="B877" s="52" t="s">
        <v>204</v>
      </c>
      <c r="C877" s="52" t="s">
        <v>909</v>
      </c>
      <c r="D877" s="52"/>
      <c r="E877" s="91"/>
      <c r="F877" s="91" t="s">
        <v>292</v>
      </c>
      <c r="G877" s="366" t="s">
        <v>353</v>
      </c>
      <c r="H877" s="98" t="s">
        <v>404</v>
      </c>
      <c r="I877" s="52" t="s">
        <v>247</v>
      </c>
      <c r="J877" s="98" t="s">
        <v>425</v>
      </c>
      <c r="K877" s="358">
        <v>2.5</v>
      </c>
      <c r="L877" s="370">
        <f t="shared" si="39"/>
        <v>0</v>
      </c>
      <c r="M877" s="437" t="s">
        <v>258</v>
      </c>
      <c r="N877" s="435"/>
      <c r="O877" s="371">
        <f t="shared" si="40"/>
        <v>0</v>
      </c>
      <c r="P877" s="371">
        <f>IF(N877&gt;0,N877*K877/#REF!,0)</f>
        <v>0</v>
      </c>
      <c r="Q877" s="372" t="e">
        <f>IF(M877="nio",0,IF(M877&gt;0,VLOOKUP(I877,'3-Productie normen'!A:K,VLOOKUP(M877,'3-Productie normen'!$B$28:$C$36,2,FALSE),FALSE)))/VLOOKUP(B877,'2-Kosten per locatie'!$A$11:$C$41,3,FALSE)</f>
        <v>#DIV/0!</v>
      </c>
      <c r="R877" s="93" t="str">
        <f>VLOOKUP(I877,'3-Productie normen'!A:O,14,FALSE)</f>
        <v>nvt</v>
      </c>
      <c r="S877" s="93"/>
      <c r="U877" s="375">
        <f t="shared" si="41"/>
        <v>0</v>
      </c>
    </row>
    <row r="878" spans="1:21" ht="14.1" customHeight="1">
      <c r="A878" s="81">
        <v>878</v>
      </c>
      <c r="B878" s="52" t="s">
        <v>204</v>
      </c>
      <c r="C878" s="52" t="s">
        <v>909</v>
      </c>
      <c r="D878" s="52"/>
      <c r="E878" s="91"/>
      <c r="F878" s="91" t="s">
        <v>292</v>
      </c>
      <c r="G878" s="366" t="s">
        <v>625</v>
      </c>
      <c r="H878" s="98" t="s">
        <v>568</v>
      </c>
      <c r="I878" s="98" t="s">
        <v>246</v>
      </c>
      <c r="J878" s="98" t="s">
        <v>255</v>
      </c>
      <c r="K878" s="358">
        <v>12.6</v>
      </c>
      <c r="L878" s="370">
        <f t="shared" si="39"/>
        <v>200</v>
      </c>
      <c r="M878" s="435">
        <v>200</v>
      </c>
      <c r="N878" s="435"/>
      <c r="O878" s="371" t="e">
        <f t="shared" si="40"/>
        <v>#DIV/0!</v>
      </c>
      <c r="P878" s="371">
        <f>IF(N878&gt;0,N878*K878/#REF!,0)</f>
        <v>0</v>
      </c>
      <c r="Q878" s="372" t="e">
        <f>IF(M878="nio",0,IF(M878&gt;0,VLOOKUP(I878,'3-Productie normen'!A:K,VLOOKUP(M878,'3-Productie normen'!$B$28:$C$36,2,FALSE),FALSE)))/VLOOKUP(B878,'2-Kosten per locatie'!$A$11:$C$41,3,FALSE)</f>
        <v>#DIV/0!</v>
      </c>
      <c r="R878" s="93" t="str">
        <f>VLOOKUP(I878,'3-Productie normen'!A:O,14,FALSE)</f>
        <v>V</v>
      </c>
      <c r="S878" s="93"/>
      <c r="U878" s="375">
        <f t="shared" si="41"/>
        <v>2520</v>
      </c>
    </row>
    <row r="879" spans="1:21" ht="14.1" customHeight="1">
      <c r="A879" s="81">
        <v>879</v>
      </c>
      <c r="B879" s="52" t="s">
        <v>204</v>
      </c>
      <c r="C879" s="52" t="s">
        <v>909</v>
      </c>
      <c r="D879" s="52"/>
      <c r="E879" s="91"/>
      <c r="F879" s="91" t="s">
        <v>292</v>
      </c>
      <c r="G879" s="366" t="s">
        <v>627</v>
      </c>
      <c r="H879" s="98" t="s">
        <v>738</v>
      </c>
      <c r="I879" s="98" t="s">
        <v>246</v>
      </c>
      <c r="J879" s="98" t="s">
        <v>542</v>
      </c>
      <c r="K879" s="358">
        <v>11</v>
      </c>
      <c r="L879" s="370">
        <f t="shared" si="39"/>
        <v>200</v>
      </c>
      <c r="M879" s="435">
        <v>200</v>
      </c>
      <c r="N879" s="435"/>
      <c r="O879" s="371" t="e">
        <f t="shared" si="40"/>
        <v>#DIV/0!</v>
      </c>
      <c r="P879" s="371">
        <f>IF(N879&gt;0,N879*K879/#REF!,0)</f>
        <v>0</v>
      </c>
      <c r="Q879" s="372" t="e">
        <f>IF(M879="nio",0,IF(M879&gt;0,VLOOKUP(I879,'3-Productie normen'!A:K,VLOOKUP(M879,'3-Productie normen'!$B$28:$C$36,2,FALSE),FALSE)))/VLOOKUP(B879,'2-Kosten per locatie'!$A$11:$C$41,3,FALSE)</f>
        <v>#DIV/0!</v>
      </c>
      <c r="R879" s="93" t="str">
        <f>VLOOKUP(I879,'3-Productie normen'!A:O,14,FALSE)</f>
        <v>V</v>
      </c>
      <c r="S879" s="93"/>
      <c r="U879" s="375">
        <f t="shared" si="41"/>
        <v>2200</v>
      </c>
    </row>
    <row r="880" spans="1:21" ht="14.1" customHeight="1">
      <c r="A880" s="81">
        <v>880</v>
      </c>
      <c r="B880" s="52" t="s">
        <v>204</v>
      </c>
      <c r="C880" s="52" t="s">
        <v>909</v>
      </c>
      <c r="D880" s="52"/>
      <c r="E880" s="91"/>
      <c r="F880" s="91" t="s">
        <v>292</v>
      </c>
      <c r="G880" s="366" t="s">
        <v>628</v>
      </c>
      <c r="H880" s="98" t="s">
        <v>738</v>
      </c>
      <c r="I880" s="98" t="s">
        <v>246</v>
      </c>
      <c r="J880" s="98" t="s">
        <v>542</v>
      </c>
      <c r="K880" s="358">
        <v>11</v>
      </c>
      <c r="L880" s="370">
        <f t="shared" si="39"/>
        <v>200</v>
      </c>
      <c r="M880" s="435">
        <v>200</v>
      </c>
      <c r="N880" s="435"/>
      <c r="O880" s="371" t="e">
        <f t="shared" si="40"/>
        <v>#DIV/0!</v>
      </c>
      <c r="P880" s="371">
        <f>IF(N880&gt;0,N880*K880/#REF!,0)</f>
        <v>0</v>
      </c>
      <c r="Q880" s="372" t="e">
        <f>IF(M880="nio",0,IF(M880&gt;0,VLOOKUP(I880,'3-Productie normen'!A:K,VLOOKUP(M880,'3-Productie normen'!$B$28:$C$36,2,FALSE),FALSE)))/VLOOKUP(B880,'2-Kosten per locatie'!$A$11:$C$41,3,FALSE)</f>
        <v>#DIV/0!</v>
      </c>
      <c r="R880" s="93" t="str">
        <f>VLOOKUP(I880,'3-Productie normen'!A:O,14,FALSE)</f>
        <v>V</v>
      </c>
      <c r="S880" s="93"/>
      <c r="U880" s="375">
        <f t="shared" si="41"/>
        <v>2200</v>
      </c>
    </row>
    <row r="881" spans="1:21" ht="14.1" customHeight="1">
      <c r="A881" s="81">
        <v>881</v>
      </c>
      <c r="B881" s="52" t="s">
        <v>204</v>
      </c>
      <c r="C881" s="52" t="s">
        <v>909</v>
      </c>
      <c r="D881" s="52"/>
      <c r="E881" s="91"/>
      <c r="F881" s="91" t="s">
        <v>292</v>
      </c>
      <c r="G881" s="366" t="s">
        <v>630</v>
      </c>
      <c r="H881" s="98" t="s">
        <v>414</v>
      </c>
      <c r="I881" s="98" t="s">
        <v>237</v>
      </c>
      <c r="J881" s="98" t="s">
        <v>255</v>
      </c>
      <c r="K881" s="358">
        <v>16</v>
      </c>
      <c r="L881" s="370">
        <f t="shared" si="39"/>
        <v>200</v>
      </c>
      <c r="M881" s="435">
        <v>200</v>
      </c>
      <c r="N881" s="435"/>
      <c r="O881" s="371" t="e">
        <f t="shared" si="40"/>
        <v>#DIV/0!</v>
      </c>
      <c r="P881" s="371">
        <f>IF(N881&gt;0,N881*K881/#REF!,0)</f>
        <v>0</v>
      </c>
      <c r="Q881" s="372" t="e">
        <f>IF(M881="nio",0,IF(M881&gt;0,VLOOKUP(I881,'3-Productie normen'!A:K,VLOOKUP(M881,'3-Productie normen'!$B$28:$C$36,2,FALSE),FALSE)))/VLOOKUP(B881,'2-Kosten per locatie'!$A$11:$C$41,3,FALSE)</f>
        <v>#DIV/0!</v>
      </c>
      <c r="R881" s="93" t="str">
        <f>VLOOKUP(I881,'3-Productie normen'!A:O,14,FALSE)</f>
        <v>B</v>
      </c>
      <c r="S881" s="93"/>
      <c r="U881" s="375">
        <f t="shared" si="41"/>
        <v>3200</v>
      </c>
    </row>
    <row r="882" spans="1:21" ht="14.1" customHeight="1">
      <c r="A882" s="81">
        <v>882</v>
      </c>
      <c r="B882" s="52" t="s">
        <v>204</v>
      </c>
      <c r="C882" s="52" t="s">
        <v>909</v>
      </c>
      <c r="D882" s="52"/>
      <c r="E882" s="91"/>
      <c r="F882" s="91" t="s">
        <v>292</v>
      </c>
      <c r="G882" s="366" t="s">
        <v>632</v>
      </c>
      <c r="H882" s="98" t="s">
        <v>928</v>
      </c>
      <c r="I882" s="98" t="s">
        <v>237</v>
      </c>
      <c r="J882" s="98" t="s">
        <v>255</v>
      </c>
      <c r="K882" s="358">
        <v>15</v>
      </c>
      <c r="L882" s="370">
        <f t="shared" si="39"/>
        <v>80</v>
      </c>
      <c r="M882" s="437">
        <v>80</v>
      </c>
      <c r="N882" s="435"/>
      <c r="O882" s="371" t="e">
        <f t="shared" si="40"/>
        <v>#DIV/0!</v>
      </c>
      <c r="P882" s="371">
        <f>IF(N882&gt;0,N882*K882/#REF!,0)</f>
        <v>0</v>
      </c>
      <c r="Q882" s="372" t="e">
        <f>IF(M882="nio",0,IF(M882&gt;0,VLOOKUP(I882,'3-Productie normen'!A:K,VLOOKUP(M882,'3-Productie normen'!$B$28:$C$36,2,FALSE),FALSE)))/VLOOKUP(B882,'2-Kosten per locatie'!$A$11:$C$41,3,FALSE)</f>
        <v>#DIV/0!</v>
      </c>
      <c r="R882" s="93" t="str">
        <f>VLOOKUP(I882,'3-Productie normen'!A:O,14,FALSE)</f>
        <v>B</v>
      </c>
      <c r="S882" s="93"/>
      <c r="U882" s="375">
        <f t="shared" si="41"/>
        <v>1200</v>
      </c>
    </row>
    <row r="883" spans="1:21" ht="14.1" customHeight="1">
      <c r="A883" s="81">
        <v>883</v>
      </c>
      <c r="B883" s="52" t="s">
        <v>204</v>
      </c>
      <c r="C883" s="52" t="s">
        <v>909</v>
      </c>
      <c r="D883" s="52"/>
      <c r="E883" s="91"/>
      <c r="F883" s="91" t="s">
        <v>292</v>
      </c>
      <c r="G883" s="366" t="s">
        <v>634</v>
      </c>
      <c r="H883" s="98" t="s">
        <v>929</v>
      </c>
      <c r="I883" s="98" t="s">
        <v>237</v>
      </c>
      <c r="J883" s="98" t="s">
        <v>255</v>
      </c>
      <c r="K883" s="358">
        <v>8.5</v>
      </c>
      <c r="L883" s="370">
        <f t="shared" si="39"/>
        <v>80</v>
      </c>
      <c r="M883" s="437">
        <v>80</v>
      </c>
      <c r="N883" s="435"/>
      <c r="O883" s="371" t="e">
        <f t="shared" si="40"/>
        <v>#DIV/0!</v>
      </c>
      <c r="P883" s="371">
        <f>IF(N883&gt;0,N883*K883/#REF!,0)</f>
        <v>0</v>
      </c>
      <c r="Q883" s="372" t="e">
        <f>IF(M883="nio",0,IF(M883&gt;0,VLOOKUP(I883,'3-Productie normen'!A:K,VLOOKUP(M883,'3-Productie normen'!$B$28:$C$36,2,FALSE),FALSE)))/VLOOKUP(B883,'2-Kosten per locatie'!$A$11:$C$41,3,FALSE)</f>
        <v>#DIV/0!</v>
      </c>
      <c r="R883" s="93" t="str">
        <f>VLOOKUP(I883,'3-Productie normen'!A:O,14,FALSE)</f>
        <v>B</v>
      </c>
      <c r="S883" s="93"/>
      <c r="U883" s="375">
        <f t="shared" si="41"/>
        <v>680</v>
      </c>
    </row>
    <row r="884" spans="1:21" ht="14.1" customHeight="1">
      <c r="A884" s="81">
        <v>884</v>
      </c>
      <c r="B884" s="52" t="s">
        <v>204</v>
      </c>
      <c r="C884" s="52" t="s">
        <v>909</v>
      </c>
      <c r="D884" s="52"/>
      <c r="E884" s="91"/>
      <c r="F884" s="91" t="s">
        <v>292</v>
      </c>
      <c r="G884" s="366" t="s">
        <v>635</v>
      </c>
      <c r="H884" s="98" t="s">
        <v>485</v>
      </c>
      <c r="I884" s="98" t="s">
        <v>237</v>
      </c>
      <c r="J884" s="98" t="s">
        <v>255</v>
      </c>
      <c r="K884" s="358">
        <v>14.5</v>
      </c>
      <c r="L884" s="370">
        <f t="shared" si="39"/>
        <v>80</v>
      </c>
      <c r="M884" s="437">
        <v>80</v>
      </c>
      <c r="N884" s="435"/>
      <c r="O884" s="371" t="e">
        <f t="shared" si="40"/>
        <v>#DIV/0!</v>
      </c>
      <c r="P884" s="371">
        <f>IF(N884&gt;0,N884*K884/#REF!,0)</f>
        <v>0</v>
      </c>
      <c r="Q884" s="372" t="e">
        <f>IF(M884="nio",0,IF(M884&gt;0,VLOOKUP(I884,'3-Productie normen'!A:K,VLOOKUP(M884,'3-Productie normen'!$B$28:$C$36,2,FALSE),FALSE)))/VLOOKUP(B884,'2-Kosten per locatie'!$A$11:$C$41,3,FALSE)</f>
        <v>#DIV/0!</v>
      </c>
      <c r="R884" s="93" t="str">
        <f>VLOOKUP(I884,'3-Productie normen'!A:O,14,FALSE)</f>
        <v>B</v>
      </c>
      <c r="S884" s="93"/>
      <c r="U884" s="375">
        <f t="shared" si="41"/>
        <v>1160</v>
      </c>
    </row>
    <row r="885" spans="1:21" ht="14.1" customHeight="1">
      <c r="A885" s="81">
        <v>885</v>
      </c>
      <c r="B885" s="52" t="s">
        <v>204</v>
      </c>
      <c r="C885" s="52" t="s">
        <v>909</v>
      </c>
      <c r="D885" s="52"/>
      <c r="E885" s="91"/>
      <c r="F885" s="91" t="s">
        <v>292</v>
      </c>
      <c r="G885" s="366" t="s">
        <v>636</v>
      </c>
      <c r="H885" s="98" t="s">
        <v>930</v>
      </c>
      <c r="I885" s="98" t="s">
        <v>237</v>
      </c>
      <c r="J885" s="98" t="s">
        <v>255</v>
      </c>
      <c r="K885" s="358">
        <v>10</v>
      </c>
      <c r="L885" s="370">
        <f t="shared" si="39"/>
        <v>80</v>
      </c>
      <c r="M885" s="437">
        <v>80</v>
      </c>
      <c r="N885" s="435"/>
      <c r="O885" s="371" t="e">
        <f t="shared" si="40"/>
        <v>#DIV/0!</v>
      </c>
      <c r="P885" s="371">
        <f>IF(N885&gt;0,N885*K885/#REF!,0)</f>
        <v>0</v>
      </c>
      <c r="Q885" s="372" t="e">
        <f>IF(M885="nio",0,IF(M885&gt;0,VLOOKUP(I885,'3-Productie normen'!A:K,VLOOKUP(M885,'3-Productie normen'!$B$28:$C$36,2,FALSE),FALSE)))/VLOOKUP(B885,'2-Kosten per locatie'!$A$11:$C$41,3,FALSE)</f>
        <v>#DIV/0!</v>
      </c>
      <c r="R885" s="93" t="str">
        <f>VLOOKUP(I885,'3-Productie normen'!A:O,14,FALSE)</f>
        <v>B</v>
      </c>
      <c r="S885" s="93"/>
      <c r="U885" s="375">
        <f t="shared" si="41"/>
        <v>800</v>
      </c>
    </row>
    <row r="886" spans="1:21" ht="14.1" customHeight="1">
      <c r="A886" s="81">
        <v>886</v>
      </c>
      <c r="B886" s="52" t="s">
        <v>204</v>
      </c>
      <c r="C886" s="52" t="s">
        <v>909</v>
      </c>
      <c r="D886" s="52"/>
      <c r="E886" s="91"/>
      <c r="F886" s="91" t="s">
        <v>292</v>
      </c>
      <c r="G886" s="366"/>
      <c r="H886" s="98" t="s">
        <v>931</v>
      </c>
      <c r="I886" s="98" t="s">
        <v>246</v>
      </c>
      <c r="J886" s="98" t="s">
        <v>255</v>
      </c>
      <c r="K886" s="358">
        <v>1</v>
      </c>
      <c r="L886" s="370">
        <f t="shared" si="39"/>
        <v>200</v>
      </c>
      <c r="M886" s="435">
        <v>200</v>
      </c>
      <c r="N886" s="435"/>
      <c r="O886" s="371" t="e">
        <f t="shared" si="40"/>
        <v>#DIV/0!</v>
      </c>
      <c r="P886" s="371">
        <f>IF(N886&gt;0,N886*K886/#REF!,0)</f>
        <v>0</v>
      </c>
      <c r="Q886" s="372" t="e">
        <f>IF(M886="nio",0,IF(M886&gt;0,VLOOKUP(I886,'3-Productie normen'!A:K,VLOOKUP(M886,'3-Productie normen'!$B$28:$C$36,2,FALSE),FALSE)))/VLOOKUP(B886,'2-Kosten per locatie'!$A$11:$C$41,3,FALSE)</f>
        <v>#DIV/0!</v>
      </c>
      <c r="R886" s="93" t="str">
        <f>VLOOKUP(I886,'3-Productie normen'!A:O,14,FALSE)</f>
        <v>V</v>
      </c>
      <c r="S886" s="93"/>
      <c r="U886" s="375">
        <f t="shared" si="41"/>
        <v>200</v>
      </c>
    </row>
    <row r="887" spans="1:21" ht="14.1" customHeight="1">
      <c r="A887" s="81">
        <v>887</v>
      </c>
      <c r="B887" s="52" t="s">
        <v>212</v>
      </c>
      <c r="C887" s="52" t="s">
        <v>932</v>
      </c>
      <c r="D887" s="91"/>
      <c r="E887" s="91"/>
      <c r="F887" s="91" t="s">
        <v>292</v>
      </c>
      <c r="G887" s="366" t="s">
        <v>933</v>
      </c>
      <c r="H887" s="98" t="s">
        <v>934</v>
      </c>
      <c r="I887" s="98" t="s">
        <v>287</v>
      </c>
      <c r="J887" s="98" t="s">
        <v>935</v>
      </c>
      <c r="K887" s="358">
        <v>57.8</v>
      </c>
      <c r="L887" s="370">
        <f t="shared" si="39"/>
        <v>200</v>
      </c>
      <c r="M887" s="435">
        <v>200</v>
      </c>
      <c r="N887" s="435"/>
      <c r="O887" s="371" t="e">
        <f t="shared" si="40"/>
        <v>#DIV/0!</v>
      </c>
      <c r="P887" s="371">
        <f>IF(N887&gt;0,N887*K887/#REF!,0)</f>
        <v>0</v>
      </c>
      <c r="Q887" s="372" t="e">
        <f>IF(M887="nio",0,IF(M887&gt;0,VLOOKUP(I887,'3-Productie normen'!A:K,VLOOKUP(M887,'3-Productie normen'!$B$28:$C$36,2,FALSE),FALSE)))/VLOOKUP(B887,'2-Kosten per locatie'!$A$11:$C$41,3,FALSE)</f>
        <v>#DIV/0!</v>
      </c>
      <c r="R887" s="93" t="str">
        <f>VLOOKUP(I887,'3-Productie normen'!A:O,14,FALSE)</f>
        <v>L</v>
      </c>
      <c r="S887" s="93"/>
      <c r="U887" s="375">
        <f t="shared" si="41"/>
        <v>11560</v>
      </c>
    </row>
    <row r="888" spans="1:21" ht="14.1" customHeight="1">
      <c r="A888" s="81">
        <v>888</v>
      </c>
      <c r="B888" s="52" t="s">
        <v>212</v>
      </c>
      <c r="C888" s="52" t="s">
        <v>932</v>
      </c>
      <c r="D888" s="91"/>
      <c r="E888" s="91"/>
      <c r="F888" s="91" t="s">
        <v>292</v>
      </c>
      <c r="G888" s="366" t="s">
        <v>936</v>
      </c>
      <c r="H888" s="98" t="s">
        <v>394</v>
      </c>
      <c r="I888" s="98" t="s">
        <v>237</v>
      </c>
      <c r="J888" s="98" t="s">
        <v>935</v>
      </c>
      <c r="K888" s="358">
        <v>11.1</v>
      </c>
      <c r="L888" s="370">
        <f t="shared" si="39"/>
        <v>80</v>
      </c>
      <c r="M888" s="437">
        <v>80</v>
      </c>
      <c r="N888" s="435"/>
      <c r="O888" s="371" t="e">
        <f t="shared" si="40"/>
        <v>#DIV/0!</v>
      </c>
      <c r="P888" s="371">
        <f>IF(N888&gt;0,N888*K888/#REF!,0)</f>
        <v>0</v>
      </c>
      <c r="Q888" s="372" t="e">
        <f>IF(M888="nio",0,IF(M888&gt;0,VLOOKUP(I888,'3-Productie normen'!A:K,VLOOKUP(M888,'3-Productie normen'!$B$28:$C$36,2,FALSE),FALSE)))/VLOOKUP(B888,'2-Kosten per locatie'!$A$11:$C$41,3,FALSE)</f>
        <v>#DIV/0!</v>
      </c>
      <c r="R888" s="93" t="str">
        <f>VLOOKUP(I888,'3-Productie normen'!A:O,14,FALSE)</f>
        <v>B</v>
      </c>
      <c r="S888" s="93"/>
      <c r="U888" s="375">
        <f t="shared" si="41"/>
        <v>888</v>
      </c>
    </row>
    <row r="889" spans="1:21" ht="14.1" customHeight="1">
      <c r="A889" s="81">
        <v>889</v>
      </c>
      <c r="B889" s="52" t="s">
        <v>212</v>
      </c>
      <c r="C889" s="52" t="s">
        <v>932</v>
      </c>
      <c r="D889" s="91"/>
      <c r="E889" s="91"/>
      <c r="F889" s="91" t="s">
        <v>292</v>
      </c>
      <c r="G889" s="366" t="s">
        <v>937</v>
      </c>
      <c r="H889" s="98" t="s">
        <v>555</v>
      </c>
      <c r="I889" s="98" t="s">
        <v>237</v>
      </c>
      <c r="J889" s="98" t="s">
        <v>935</v>
      </c>
      <c r="K889" s="358">
        <v>13.3</v>
      </c>
      <c r="L889" s="370">
        <f t="shared" si="39"/>
        <v>80</v>
      </c>
      <c r="M889" s="437">
        <v>80</v>
      </c>
      <c r="N889" s="435"/>
      <c r="O889" s="371" t="e">
        <f t="shared" si="40"/>
        <v>#DIV/0!</v>
      </c>
      <c r="P889" s="371">
        <f>IF(N889&gt;0,N889*K889/#REF!,0)</f>
        <v>0</v>
      </c>
      <c r="Q889" s="372" t="e">
        <f>IF(M889="nio",0,IF(M889&gt;0,VLOOKUP(I889,'3-Productie normen'!A:K,VLOOKUP(M889,'3-Productie normen'!$B$28:$C$36,2,FALSE),FALSE)))/VLOOKUP(B889,'2-Kosten per locatie'!$A$11:$C$41,3,FALSE)</f>
        <v>#DIV/0!</v>
      </c>
      <c r="R889" s="93" t="str">
        <f>VLOOKUP(I889,'3-Productie normen'!A:O,14,FALSE)</f>
        <v>B</v>
      </c>
      <c r="S889" s="93"/>
      <c r="U889" s="375">
        <f t="shared" si="41"/>
        <v>1064</v>
      </c>
    </row>
    <row r="890" spans="1:21" ht="14.1" customHeight="1">
      <c r="A890" s="81">
        <v>890</v>
      </c>
      <c r="B890" s="52" t="s">
        <v>212</v>
      </c>
      <c r="C890" s="52" t="s">
        <v>932</v>
      </c>
      <c r="D890" s="91"/>
      <c r="E890" s="91"/>
      <c r="F890" s="91" t="s">
        <v>292</v>
      </c>
      <c r="G890" s="366" t="s">
        <v>938</v>
      </c>
      <c r="H890" s="98" t="s">
        <v>939</v>
      </c>
      <c r="I890" s="98" t="s">
        <v>293</v>
      </c>
      <c r="J890" s="98" t="s">
        <v>935</v>
      </c>
      <c r="K890" s="358">
        <v>57.8</v>
      </c>
      <c r="L890" s="370">
        <f t="shared" si="39"/>
        <v>200</v>
      </c>
      <c r="M890" s="435">
        <v>200</v>
      </c>
      <c r="N890" s="435"/>
      <c r="O890" s="371" t="e">
        <f t="shared" si="40"/>
        <v>#DIV/0!</v>
      </c>
      <c r="P890" s="371">
        <f>IF(N890&gt;0,N890*K890/#REF!,0)</f>
        <v>0</v>
      </c>
      <c r="Q890" s="372" t="e">
        <f>IF(M890="nio",0,IF(M890&gt;0,VLOOKUP(I890,'3-Productie normen'!A:K,VLOOKUP(M890,'3-Productie normen'!$B$28:$C$36,2,FALSE),FALSE)))/VLOOKUP(B890,'2-Kosten per locatie'!$A$11:$C$41,3,FALSE)</f>
        <v>#DIV/0!</v>
      </c>
      <c r="R890" s="93" t="str">
        <f>VLOOKUP(I890,'3-Productie normen'!A:O,14,FALSE)</f>
        <v>L</v>
      </c>
      <c r="S890" s="93"/>
      <c r="U890" s="375">
        <f t="shared" si="41"/>
        <v>11560</v>
      </c>
    </row>
    <row r="891" spans="1:21" ht="14.1" customHeight="1">
      <c r="A891" s="81">
        <v>891</v>
      </c>
      <c r="B891" s="52" t="s">
        <v>212</v>
      </c>
      <c r="C891" s="52" t="s">
        <v>932</v>
      </c>
      <c r="D891" s="91"/>
      <c r="E891" s="91"/>
      <c r="F891" s="91" t="s">
        <v>292</v>
      </c>
      <c r="G891" s="366" t="s">
        <v>940</v>
      </c>
      <c r="H891" s="98" t="s">
        <v>941</v>
      </c>
      <c r="I891" s="444" t="s">
        <v>238</v>
      </c>
      <c r="J891" s="98" t="s">
        <v>935</v>
      </c>
      <c r="K891" s="358">
        <v>27.5</v>
      </c>
      <c r="L891" s="370">
        <f t="shared" si="39"/>
        <v>200</v>
      </c>
      <c r="M891" s="435">
        <v>200</v>
      </c>
      <c r="N891" s="435"/>
      <c r="O891" s="371" t="e">
        <f t="shared" si="40"/>
        <v>#DIV/0!</v>
      </c>
      <c r="P891" s="371">
        <f>IF(N891&gt;0,N891*K891/#REF!,0)</f>
        <v>0</v>
      </c>
      <c r="Q891" s="372" t="e">
        <f>IF(M891="nio",0,IF(M891&gt;0,VLOOKUP(I891,'3-Productie normen'!A:K,VLOOKUP(M891,'3-Productie normen'!$B$28:$C$36,2,FALSE),FALSE)))/VLOOKUP(B891,'2-Kosten per locatie'!$A$11:$C$41,3,FALSE)</f>
        <v>#DIV/0!</v>
      </c>
      <c r="R891" s="93" t="str">
        <f>VLOOKUP(I891,'3-Productie normen'!A:O,14,FALSE)</f>
        <v>S</v>
      </c>
      <c r="S891" s="93"/>
      <c r="U891" s="375">
        <f t="shared" si="41"/>
        <v>5500</v>
      </c>
    </row>
    <row r="892" spans="1:21" ht="14.1" customHeight="1">
      <c r="A892" s="81">
        <v>892</v>
      </c>
      <c r="B892" s="52" t="s">
        <v>212</v>
      </c>
      <c r="C892" s="52" t="s">
        <v>932</v>
      </c>
      <c r="D892" s="91"/>
      <c r="E892" s="91"/>
      <c r="F892" s="91" t="s">
        <v>292</v>
      </c>
      <c r="G892" s="366" t="s">
        <v>942</v>
      </c>
      <c r="H892" s="98" t="s">
        <v>943</v>
      </c>
      <c r="I892" s="52" t="s">
        <v>247</v>
      </c>
      <c r="J892" s="98" t="s">
        <v>944</v>
      </c>
      <c r="K892" s="358">
        <v>26.9</v>
      </c>
      <c r="L892" s="370">
        <f t="shared" si="39"/>
        <v>0</v>
      </c>
      <c r="M892" s="437" t="s">
        <v>258</v>
      </c>
      <c r="N892" s="435"/>
      <c r="O892" s="371">
        <f t="shared" si="40"/>
        <v>0</v>
      </c>
      <c r="P892" s="371">
        <f>IF(N892&gt;0,N892*K892/#REF!,0)</f>
        <v>0</v>
      </c>
      <c r="Q892" s="372" t="e">
        <f>IF(M892="nio",0,IF(M892&gt;0,VLOOKUP(I892,'3-Productie normen'!A:K,VLOOKUP(M892,'3-Productie normen'!$B$28:$C$36,2,FALSE),FALSE)))/VLOOKUP(B892,'2-Kosten per locatie'!$A$11:$C$41,3,FALSE)</f>
        <v>#DIV/0!</v>
      </c>
      <c r="R892" s="93" t="str">
        <f>VLOOKUP(I892,'3-Productie normen'!A:O,14,FALSE)</f>
        <v>nvt</v>
      </c>
      <c r="S892" s="93"/>
      <c r="U892" s="375">
        <f t="shared" si="41"/>
        <v>0</v>
      </c>
    </row>
    <row r="893" spans="1:21" ht="14.1" customHeight="1">
      <c r="A893" s="81">
        <v>893</v>
      </c>
      <c r="B893" s="52" t="s">
        <v>212</v>
      </c>
      <c r="C893" s="52" t="s">
        <v>932</v>
      </c>
      <c r="D893" s="91"/>
      <c r="E893" s="91"/>
      <c r="F893" s="91" t="s">
        <v>292</v>
      </c>
      <c r="G893" s="366" t="s">
        <v>945</v>
      </c>
      <c r="H893" s="98" t="s">
        <v>941</v>
      </c>
      <c r="I893" s="444" t="s">
        <v>238</v>
      </c>
      <c r="J893" s="98" t="s">
        <v>935</v>
      </c>
      <c r="K893" s="358">
        <v>27.5</v>
      </c>
      <c r="L893" s="370">
        <f t="shared" si="39"/>
        <v>200</v>
      </c>
      <c r="M893" s="435">
        <v>200</v>
      </c>
      <c r="N893" s="435"/>
      <c r="O893" s="371" t="e">
        <f t="shared" si="40"/>
        <v>#DIV/0!</v>
      </c>
      <c r="P893" s="371">
        <f>IF(N893&gt;0,N893*K893/#REF!,0)</f>
        <v>0</v>
      </c>
      <c r="Q893" s="372" t="e">
        <f>IF(M893="nio",0,IF(M893&gt;0,VLOOKUP(I893,'3-Productie normen'!A:K,VLOOKUP(M893,'3-Productie normen'!$B$28:$C$36,2,FALSE),FALSE)))/VLOOKUP(B893,'2-Kosten per locatie'!$A$11:$C$41,3,FALSE)</f>
        <v>#DIV/0!</v>
      </c>
      <c r="R893" s="93" t="str">
        <f>VLOOKUP(I893,'3-Productie normen'!A:O,14,FALSE)</f>
        <v>S</v>
      </c>
      <c r="S893" s="93"/>
      <c r="U893" s="375">
        <f t="shared" si="41"/>
        <v>5500</v>
      </c>
    </row>
    <row r="894" spans="1:21" ht="14.1" customHeight="1">
      <c r="A894" s="81">
        <v>894</v>
      </c>
      <c r="B894" s="52" t="s">
        <v>212</v>
      </c>
      <c r="C894" s="52" t="s">
        <v>932</v>
      </c>
      <c r="D894" s="91"/>
      <c r="E894" s="91"/>
      <c r="F894" s="91" t="s">
        <v>292</v>
      </c>
      <c r="G894" s="366" t="s">
        <v>946</v>
      </c>
      <c r="H894" s="98" t="s">
        <v>947</v>
      </c>
      <c r="I894" s="98" t="s">
        <v>293</v>
      </c>
      <c r="J894" s="98" t="s">
        <v>935</v>
      </c>
      <c r="K894" s="358">
        <v>55</v>
      </c>
      <c r="L894" s="370">
        <f t="shared" si="39"/>
        <v>200</v>
      </c>
      <c r="M894" s="435">
        <v>200</v>
      </c>
      <c r="N894" s="435"/>
      <c r="O894" s="371" t="e">
        <f t="shared" si="40"/>
        <v>#DIV/0!</v>
      </c>
      <c r="P894" s="371">
        <f>IF(N894&gt;0,N894*K894/#REF!,0)</f>
        <v>0</v>
      </c>
      <c r="Q894" s="372" t="e">
        <f>IF(M894="nio",0,IF(M894&gt;0,VLOOKUP(I894,'3-Productie normen'!A:K,VLOOKUP(M894,'3-Productie normen'!$B$28:$C$36,2,FALSE),FALSE)))/VLOOKUP(B894,'2-Kosten per locatie'!$A$11:$C$41,3,FALSE)</f>
        <v>#DIV/0!</v>
      </c>
      <c r="R894" s="93" t="str">
        <f>VLOOKUP(I894,'3-Productie normen'!A:O,14,FALSE)</f>
        <v>L</v>
      </c>
      <c r="S894" s="93"/>
      <c r="U894" s="375">
        <f t="shared" si="41"/>
        <v>11000</v>
      </c>
    </row>
    <row r="895" spans="1:21" ht="14.1" customHeight="1">
      <c r="A895" s="81">
        <v>895</v>
      </c>
      <c r="B895" s="52" t="s">
        <v>212</v>
      </c>
      <c r="C895" s="52" t="s">
        <v>932</v>
      </c>
      <c r="D895" s="91"/>
      <c r="E895" s="91"/>
      <c r="F895" s="91" t="s">
        <v>292</v>
      </c>
      <c r="G895" s="366" t="s">
        <v>948</v>
      </c>
      <c r="H895" s="98" t="s">
        <v>949</v>
      </c>
      <c r="I895" s="98" t="s">
        <v>244</v>
      </c>
      <c r="J895" s="98" t="s">
        <v>950</v>
      </c>
      <c r="K895" s="358">
        <v>7.5</v>
      </c>
      <c r="L895" s="370">
        <f t="shared" si="39"/>
        <v>200</v>
      </c>
      <c r="M895" s="435">
        <v>200</v>
      </c>
      <c r="N895" s="435">
        <v>0</v>
      </c>
      <c r="O895" s="371" t="e">
        <f t="shared" si="40"/>
        <v>#DIV/0!</v>
      </c>
      <c r="P895" s="371">
        <f>IF(N895&gt;0,N895*K895/#REF!,0)</f>
        <v>0</v>
      </c>
      <c r="Q895" s="372" t="e">
        <f>IF(M895="nio",0,IF(M895&gt;0,VLOOKUP(I895,'3-Productie normen'!A:K,VLOOKUP(M895,'3-Productie normen'!$B$28:$C$36,2,FALSE),FALSE)))/VLOOKUP(B895,'2-Kosten per locatie'!$A$11:$C$41,3,FALSE)</f>
        <v>#DIV/0!</v>
      </c>
      <c r="R895" s="93" t="str">
        <f>VLOOKUP(I895,'3-Productie normen'!A:O,14,FALSE)</f>
        <v>S</v>
      </c>
      <c r="S895" s="93"/>
      <c r="U895" s="375">
        <f t="shared" si="41"/>
        <v>1500</v>
      </c>
    </row>
    <row r="896" spans="1:21" ht="14.1" customHeight="1">
      <c r="A896" s="81">
        <v>896</v>
      </c>
      <c r="B896" s="52" t="s">
        <v>212</v>
      </c>
      <c r="C896" s="52" t="s">
        <v>932</v>
      </c>
      <c r="D896" s="91"/>
      <c r="E896" s="91"/>
      <c r="F896" s="91" t="s">
        <v>292</v>
      </c>
      <c r="G896" s="366" t="s">
        <v>951</v>
      </c>
      <c r="H896" s="98" t="s">
        <v>949</v>
      </c>
      <c r="I896" s="98" t="s">
        <v>244</v>
      </c>
      <c r="J896" s="98" t="s">
        <v>950</v>
      </c>
      <c r="K896" s="358">
        <v>7.5</v>
      </c>
      <c r="L896" s="370">
        <f t="shared" si="39"/>
        <v>200</v>
      </c>
      <c r="M896" s="435">
        <v>200</v>
      </c>
      <c r="N896" s="435">
        <v>0</v>
      </c>
      <c r="O896" s="371" t="e">
        <f t="shared" si="40"/>
        <v>#DIV/0!</v>
      </c>
      <c r="P896" s="371">
        <f>IF(N896&gt;0,N896*K896/#REF!,0)</f>
        <v>0</v>
      </c>
      <c r="Q896" s="372" t="e">
        <f>IF(M896="nio",0,IF(M896&gt;0,VLOOKUP(I896,'3-Productie normen'!A:K,VLOOKUP(M896,'3-Productie normen'!$B$28:$C$36,2,FALSE),FALSE)))/VLOOKUP(B896,'2-Kosten per locatie'!$A$11:$C$41,3,FALSE)</f>
        <v>#DIV/0!</v>
      </c>
      <c r="R896" s="93" t="str">
        <f>VLOOKUP(I896,'3-Productie normen'!A:O,14,FALSE)</f>
        <v>S</v>
      </c>
      <c r="S896" s="93"/>
      <c r="U896" s="375">
        <f t="shared" si="41"/>
        <v>1500</v>
      </c>
    </row>
    <row r="897" spans="1:21" ht="14.1" customHeight="1">
      <c r="A897" s="81">
        <v>897</v>
      </c>
      <c r="B897" s="52" t="s">
        <v>212</v>
      </c>
      <c r="C897" s="52" t="s">
        <v>932</v>
      </c>
      <c r="D897" s="91"/>
      <c r="E897" s="91"/>
      <c r="F897" s="91" t="s">
        <v>292</v>
      </c>
      <c r="G897" s="366" t="s">
        <v>952</v>
      </c>
      <c r="H897" s="98" t="s">
        <v>953</v>
      </c>
      <c r="I897" s="98" t="s">
        <v>293</v>
      </c>
      <c r="J897" s="98" t="s">
        <v>935</v>
      </c>
      <c r="K897" s="358">
        <v>55</v>
      </c>
      <c r="L897" s="370">
        <f t="shared" si="39"/>
        <v>200</v>
      </c>
      <c r="M897" s="435">
        <v>200</v>
      </c>
      <c r="N897" s="435"/>
      <c r="O897" s="371" t="e">
        <f t="shared" si="40"/>
        <v>#DIV/0!</v>
      </c>
      <c r="P897" s="371">
        <f>IF(N897&gt;0,N897*K897/#REF!,0)</f>
        <v>0</v>
      </c>
      <c r="Q897" s="372" t="e">
        <f>IF(M897="nio",0,IF(M897&gt;0,VLOOKUP(I897,'3-Productie normen'!A:K,VLOOKUP(M897,'3-Productie normen'!$B$28:$C$36,2,FALSE),FALSE)))/VLOOKUP(B897,'2-Kosten per locatie'!$A$11:$C$41,3,FALSE)</f>
        <v>#DIV/0!</v>
      </c>
      <c r="R897" s="93" t="str">
        <f>VLOOKUP(I897,'3-Productie normen'!A:O,14,FALSE)</f>
        <v>L</v>
      </c>
      <c r="S897" s="93"/>
      <c r="U897" s="375">
        <f t="shared" si="41"/>
        <v>11000</v>
      </c>
    </row>
    <row r="898" spans="1:21" ht="14.1" customHeight="1">
      <c r="A898" s="81">
        <v>898</v>
      </c>
      <c r="B898" s="52" t="s">
        <v>212</v>
      </c>
      <c r="C898" s="52" t="s">
        <v>932</v>
      </c>
      <c r="D898" s="91"/>
      <c r="E898" s="91"/>
      <c r="F898" s="91" t="s">
        <v>292</v>
      </c>
      <c r="G898" s="366" t="s">
        <v>954</v>
      </c>
      <c r="H898" s="98" t="s">
        <v>955</v>
      </c>
      <c r="I898" s="52" t="s">
        <v>247</v>
      </c>
      <c r="J898" s="98" t="s">
        <v>935</v>
      </c>
      <c r="K898" s="358">
        <v>6.8</v>
      </c>
      <c r="L898" s="370">
        <f t="shared" si="39"/>
        <v>0</v>
      </c>
      <c r="M898" s="437" t="s">
        <v>258</v>
      </c>
      <c r="N898" s="435"/>
      <c r="O898" s="371">
        <f t="shared" si="40"/>
        <v>0</v>
      </c>
      <c r="P898" s="371">
        <f>IF(N898&gt;0,N898*K898/#REF!,0)</f>
        <v>0</v>
      </c>
      <c r="Q898" s="372" t="e">
        <f>IF(M898="nio",0,IF(M898&gt;0,VLOOKUP(I898,'3-Productie normen'!A:K,VLOOKUP(M898,'3-Productie normen'!$B$28:$C$36,2,FALSE),FALSE)))/VLOOKUP(B898,'2-Kosten per locatie'!$A$11:$C$41,3,FALSE)</f>
        <v>#DIV/0!</v>
      </c>
      <c r="R898" s="93" t="str">
        <f>VLOOKUP(I898,'3-Productie normen'!A:O,14,FALSE)</f>
        <v>nvt</v>
      </c>
      <c r="S898" s="93"/>
      <c r="U898" s="375">
        <f t="shared" si="41"/>
        <v>0</v>
      </c>
    </row>
    <row r="899" spans="1:21" ht="14.1" customHeight="1">
      <c r="A899" s="81">
        <v>899</v>
      </c>
      <c r="B899" s="52" t="s">
        <v>212</v>
      </c>
      <c r="C899" s="52" t="s">
        <v>932</v>
      </c>
      <c r="D899" s="91"/>
      <c r="E899" s="91">
        <v>12</v>
      </c>
      <c r="F899" s="91" t="s">
        <v>292</v>
      </c>
      <c r="G899" s="366" t="s">
        <v>956</v>
      </c>
      <c r="H899" s="98" t="s">
        <v>957</v>
      </c>
      <c r="I899" s="98" t="s">
        <v>244</v>
      </c>
      <c r="J899" s="98" t="s">
        <v>950</v>
      </c>
      <c r="K899" s="358">
        <v>5.9</v>
      </c>
      <c r="L899" s="370">
        <f t="shared" si="39"/>
        <v>200</v>
      </c>
      <c r="M899" s="435">
        <v>200</v>
      </c>
      <c r="N899" s="435">
        <v>0</v>
      </c>
      <c r="O899" s="371" t="e">
        <f t="shared" si="40"/>
        <v>#DIV/0!</v>
      </c>
      <c r="P899" s="371">
        <f>IF(N899&gt;0,N899*K899/#REF!,0)</f>
        <v>0</v>
      </c>
      <c r="Q899" s="372" t="e">
        <f>IF(M899="nio",0,IF(M899&gt;0,VLOOKUP(I899,'3-Productie normen'!A:K,VLOOKUP(M899,'3-Productie normen'!$B$28:$C$36,2,FALSE),FALSE)))/VLOOKUP(B899,'2-Kosten per locatie'!$A$11:$C$41,3,FALSE)</f>
        <v>#DIV/0!</v>
      </c>
      <c r="R899" s="93" t="str">
        <f>VLOOKUP(I899,'3-Productie normen'!A:O,14,FALSE)</f>
        <v>S</v>
      </c>
      <c r="S899" s="93"/>
      <c r="U899" s="375">
        <f t="shared" si="41"/>
        <v>1180</v>
      </c>
    </row>
    <row r="900" spans="1:21" ht="14.1" customHeight="1">
      <c r="A900" s="81">
        <v>900</v>
      </c>
      <c r="B900" s="52" t="s">
        <v>212</v>
      </c>
      <c r="C900" s="52" t="s">
        <v>932</v>
      </c>
      <c r="D900" s="91"/>
      <c r="E900" s="91"/>
      <c r="F900" s="91" t="s">
        <v>292</v>
      </c>
      <c r="G900" s="366" t="s">
        <v>958</v>
      </c>
      <c r="H900" s="98" t="s">
        <v>959</v>
      </c>
      <c r="I900" s="98" t="s">
        <v>293</v>
      </c>
      <c r="J900" s="98" t="s">
        <v>935</v>
      </c>
      <c r="K900" s="358">
        <v>55</v>
      </c>
      <c r="L900" s="370">
        <f t="shared" si="39"/>
        <v>200</v>
      </c>
      <c r="M900" s="435">
        <v>200</v>
      </c>
      <c r="N900" s="435"/>
      <c r="O900" s="371" t="e">
        <f t="shared" si="40"/>
        <v>#DIV/0!</v>
      </c>
      <c r="P900" s="371">
        <f>IF(N900&gt;0,N900*K900/#REF!,0)</f>
        <v>0</v>
      </c>
      <c r="Q900" s="372" t="e">
        <f>IF(M900="nio",0,IF(M900&gt;0,VLOOKUP(I900,'3-Productie normen'!A:K,VLOOKUP(M900,'3-Productie normen'!$B$28:$C$36,2,FALSE),FALSE)))/VLOOKUP(B900,'2-Kosten per locatie'!$A$11:$C$41,3,FALSE)</f>
        <v>#DIV/0!</v>
      </c>
      <c r="R900" s="93" t="str">
        <f>VLOOKUP(I900,'3-Productie normen'!A:O,14,FALSE)</f>
        <v>L</v>
      </c>
      <c r="S900" s="93"/>
      <c r="U900" s="375">
        <f t="shared" si="41"/>
        <v>11000</v>
      </c>
    </row>
    <row r="901" spans="1:21" ht="14.1" customHeight="1">
      <c r="A901" s="81">
        <v>901</v>
      </c>
      <c r="B901" s="52" t="s">
        <v>212</v>
      </c>
      <c r="C901" s="52" t="s">
        <v>932</v>
      </c>
      <c r="D901" s="91"/>
      <c r="E901" s="91">
        <v>12</v>
      </c>
      <c r="F901" s="91" t="s">
        <v>292</v>
      </c>
      <c r="G901" s="366" t="s">
        <v>960</v>
      </c>
      <c r="H901" s="98" t="s">
        <v>961</v>
      </c>
      <c r="I901" s="98" t="s">
        <v>246</v>
      </c>
      <c r="J901" s="98" t="s">
        <v>935</v>
      </c>
      <c r="K901" s="358">
        <v>24.93</v>
      </c>
      <c r="L901" s="370">
        <f t="shared" si="39"/>
        <v>200</v>
      </c>
      <c r="M901" s="435">
        <v>200</v>
      </c>
      <c r="N901" s="435"/>
      <c r="O901" s="371" t="e">
        <f t="shared" si="40"/>
        <v>#DIV/0!</v>
      </c>
      <c r="P901" s="371">
        <f>IF(N901&gt;0,N901*K901/#REF!,0)</f>
        <v>0</v>
      </c>
      <c r="Q901" s="372" t="e">
        <f>IF(M901="nio",0,IF(M901&gt;0,VLOOKUP(I901,'3-Productie normen'!A:K,VLOOKUP(M901,'3-Productie normen'!$B$28:$C$36,2,FALSE),FALSE)))/VLOOKUP(B901,'2-Kosten per locatie'!$A$11:$C$41,3,FALSE)</f>
        <v>#DIV/0!</v>
      </c>
      <c r="R901" s="93" t="str">
        <f>VLOOKUP(I901,'3-Productie normen'!A:O,14,FALSE)</f>
        <v>V</v>
      </c>
      <c r="S901" s="93"/>
      <c r="U901" s="375">
        <f t="shared" si="41"/>
        <v>4986</v>
      </c>
    </row>
    <row r="902" spans="1:21" ht="14.1" customHeight="1">
      <c r="A902" s="81">
        <v>902</v>
      </c>
      <c r="B902" s="52" t="s">
        <v>212</v>
      </c>
      <c r="C902" s="52" t="s">
        <v>932</v>
      </c>
      <c r="D902" s="91"/>
      <c r="E902" s="91"/>
      <c r="F902" s="91" t="s">
        <v>292</v>
      </c>
      <c r="G902" s="366" t="s">
        <v>962</v>
      </c>
      <c r="H902" s="98" t="s">
        <v>963</v>
      </c>
      <c r="I902" s="52" t="s">
        <v>247</v>
      </c>
      <c r="J902" s="98" t="s">
        <v>935</v>
      </c>
      <c r="K902" s="358">
        <v>2.1</v>
      </c>
      <c r="L902" s="370">
        <f t="shared" si="39"/>
        <v>0</v>
      </c>
      <c r="M902" s="437" t="s">
        <v>258</v>
      </c>
      <c r="N902" s="435"/>
      <c r="O902" s="371">
        <f t="shared" si="40"/>
        <v>0</v>
      </c>
      <c r="P902" s="371">
        <f>IF(N902&gt;0,N902*K902/#REF!,0)</f>
        <v>0</v>
      </c>
      <c r="Q902" s="372" t="e">
        <f>IF(M902="nio",0,IF(M902&gt;0,VLOOKUP(I902,'3-Productie normen'!A:K,VLOOKUP(M902,'3-Productie normen'!$B$28:$C$36,2,FALSE),FALSE)))/VLOOKUP(B902,'2-Kosten per locatie'!$A$11:$C$41,3,FALSE)</f>
        <v>#DIV/0!</v>
      </c>
      <c r="R902" s="93" t="str">
        <f>VLOOKUP(I902,'3-Productie normen'!A:O,14,FALSE)</f>
        <v>nvt</v>
      </c>
      <c r="S902" s="93"/>
      <c r="U902" s="375">
        <f t="shared" si="41"/>
        <v>0</v>
      </c>
    </row>
    <row r="903" spans="1:21" ht="14.1" customHeight="1">
      <c r="A903" s="81">
        <v>903</v>
      </c>
      <c r="B903" s="52" t="s">
        <v>212</v>
      </c>
      <c r="C903" s="52" t="s">
        <v>932</v>
      </c>
      <c r="D903" s="91"/>
      <c r="E903" s="91"/>
      <c r="F903" s="91" t="s">
        <v>292</v>
      </c>
      <c r="G903" s="366" t="s">
        <v>964</v>
      </c>
      <c r="H903" s="98" t="s">
        <v>965</v>
      </c>
      <c r="I903" s="98" t="s">
        <v>246</v>
      </c>
      <c r="J903" s="98" t="s">
        <v>935</v>
      </c>
      <c r="K903" s="358">
        <v>14.9</v>
      </c>
      <c r="L903" s="370">
        <f t="shared" si="39"/>
        <v>200</v>
      </c>
      <c r="M903" s="435">
        <v>200</v>
      </c>
      <c r="N903" s="435"/>
      <c r="O903" s="371" t="e">
        <f t="shared" si="40"/>
        <v>#DIV/0!</v>
      </c>
      <c r="P903" s="371">
        <f>IF(N903&gt;0,N903*K903/#REF!,0)</f>
        <v>0</v>
      </c>
      <c r="Q903" s="372" t="e">
        <f>IF(M903="nio",0,IF(M903&gt;0,VLOOKUP(I903,'3-Productie normen'!A:K,VLOOKUP(M903,'3-Productie normen'!$B$28:$C$36,2,FALSE),FALSE)))/VLOOKUP(B903,'2-Kosten per locatie'!$A$11:$C$41,3,FALSE)</f>
        <v>#DIV/0!</v>
      </c>
      <c r="R903" s="93" t="str">
        <f>VLOOKUP(I903,'3-Productie normen'!A:O,14,FALSE)</f>
        <v>V</v>
      </c>
      <c r="S903" s="93"/>
      <c r="U903" s="375">
        <f t="shared" si="41"/>
        <v>2980</v>
      </c>
    </row>
    <row r="904" spans="1:21" ht="14.1" customHeight="1">
      <c r="A904" s="81">
        <v>904</v>
      </c>
      <c r="B904" s="52" t="s">
        <v>212</v>
      </c>
      <c r="C904" s="52" t="s">
        <v>932</v>
      </c>
      <c r="D904" s="91"/>
      <c r="E904" s="91"/>
      <c r="F904" s="91" t="s">
        <v>292</v>
      </c>
      <c r="G904" s="366" t="s">
        <v>966</v>
      </c>
      <c r="H904" s="98" t="s">
        <v>967</v>
      </c>
      <c r="I904" s="98" t="s">
        <v>293</v>
      </c>
      <c r="J904" s="98" t="s">
        <v>935</v>
      </c>
      <c r="K904" s="358">
        <v>55</v>
      </c>
      <c r="L904" s="370">
        <f t="shared" si="39"/>
        <v>200</v>
      </c>
      <c r="M904" s="435">
        <v>200</v>
      </c>
      <c r="N904" s="435"/>
      <c r="O904" s="371" t="e">
        <f t="shared" si="40"/>
        <v>#DIV/0!</v>
      </c>
      <c r="P904" s="371">
        <f>IF(N904&gt;0,N904*K904/#REF!,0)</f>
        <v>0</v>
      </c>
      <c r="Q904" s="372" t="e">
        <f>IF(M904="nio",0,IF(M904&gt;0,VLOOKUP(I904,'3-Productie normen'!A:K,VLOOKUP(M904,'3-Productie normen'!$B$28:$C$36,2,FALSE),FALSE)))/VLOOKUP(B904,'2-Kosten per locatie'!$A$11:$C$41,3,FALSE)</f>
        <v>#DIV/0!</v>
      </c>
      <c r="R904" s="93" t="str">
        <f>VLOOKUP(I904,'3-Productie normen'!A:O,14,FALSE)</f>
        <v>L</v>
      </c>
      <c r="S904" s="93"/>
      <c r="U904" s="375">
        <f t="shared" si="41"/>
        <v>11000</v>
      </c>
    </row>
    <row r="905" spans="1:21" ht="14.1" customHeight="1">
      <c r="A905" s="81">
        <v>905</v>
      </c>
      <c r="B905" s="52" t="s">
        <v>212</v>
      </c>
      <c r="C905" s="52" t="s">
        <v>932</v>
      </c>
      <c r="D905" s="91"/>
      <c r="E905" s="91"/>
      <c r="F905" s="91" t="s">
        <v>292</v>
      </c>
      <c r="G905" s="366" t="s">
        <v>968</v>
      </c>
      <c r="H905" s="98" t="s">
        <v>969</v>
      </c>
      <c r="I905" s="98" t="s">
        <v>293</v>
      </c>
      <c r="J905" s="98" t="s">
        <v>935</v>
      </c>
      <c r="K905" s="358">
        <v>57.8</v>
      </c>
      <c r="L905" s="370">
        <f t="shared" si="39"/>
        <v>200</v>
      </c>
      <c r="M905" s="435">
        <v>200</v>
      </c>
      <c r="N905" s="435"/>
      <c r="O905" s="371" t="e">
        <f t="shared" si="40"/>
        <v>#DIV/0!</v>
      </c>
      <c r="P905" s="371">
        <f>IF(N905&gt;0,N905*K905/#REF!,0)</f>
        <v>0</v>
      </c>
      <c r="Q905" s="372" t="e">
        <f>IF(M905="nio",0,IF(M905&gt;0,VLOOKUP(I905,'3-Productie normen'!A:K,VLOOKUP(M905,'3-Productie normen'!$B$28:$C$36,2,FALSE),FALSE)))/VLOOKUP(B905,'2-Kosten per locatie'!$A$11:$C$41,3,FALSE)</f>
        <v>#DIV/0!</v>
      </c>
      <c r="R905" s="93" t="str">
        <f>VLOOKUP(I905,'3-Productie normen'!A:O,14,FALSE)</f>
        <v>L</v>
      </c>
      <c r="S905" s="93"/>
      <c r="U905" s="375">
        <f t="shared" si="41"/>
        <v>11560</v>
      </c>
    </row>
    <row r="906" spans="1:21" ht="14.1" customHeight="1">
      <c r="A906" s="81">
        <v>906</v>
      </c>
      <c r="B906" s="52" t="s">
        <v>212</v>
      </c>
      <c r="C906" s="52" t="s">
        <v>932</v>
      </c>
      <c r="D906" s="91"/>
      <c r="E906" s="91">
        <v>12</v>
      </c>
      <c r="F906" s="91" t="s">
        <v>292</v>
      </c>
      <c r="G906" s="366" t="s">
        <v>970</v>
      </c>
      <c r="H906" s="98" t="s">
        <v>387</v>
      </c>
      <c r="I906" s="98" t="s">
        <v>246</v>
      </c>
      <c r="J906" s="98" t="s">
        <v>935</v>
      </c>
      <c r="K906" s="358">
        <v>53.8</v>
      </c>
      <c r="L906" s="370">
        <f t="shared" ref="L906:L963" si="42">SUM(M906:N906)</f>
        <v>200</v>
      </c>
      <c r="M906" s="435">
        <v>200</v>
      </c>
      <c r="N906" s="435"/>
      <c r="O906" s="371" t="e">
        <f t="shared" ref="O906:O963" si="43">IF(M906="nio",0,IF(M906&gt;0,M906*K906/Q906,0))</f>
        <v>#DIV/0!</v>
      </c>
      <c r="P906" s="371">
        <f>IF(N906&gt;0,N906*K906/#REF!,0)</f>
        <v>0</v>
      </c>
      <c r="Q906" s="372" t="e">
        <f>IF(M906="nio",0,IF(M906&gt;0,VLOOKUP(I906,'3-Productie normen'!A:K,VLOOKUP(M906,'3-Productie normen'!$B$28:$C$36,2,FALSE),FALSE)))/VLOOKUP(B906,'2-Kosten per locatie'!$A$11:$C$41,3,FALSE)</f>
        <v>#DIV/0!</v>
      </c>
      <c r="R906" s="93" t="str">
        <f>VLOOKUP(I906,'3-Productie normen'!A:O,14,FALSE)</f>
        <v>V</v>
      </c>
      <c r="S906" s="93"/>
      <c r="U906" s="375">
        <f t="shared" ref="U906:U969" si="44">L906*K906</f>
        <v>10760</v>
      </c>
    </row>
    <row r="907" spans="1:21" ht="14.1" customHeight="1">
      <c r="A907" s="81">
        <v>907</v>
      </c>
      <c r="B907" s="52" t="s">
        <v>212</v>
      </c>
      <c r="C907" s="52" t="s">
        <v>932</v>
      </c>
      <c r="D907" s="91"/>
      <c r="E907" s="91"/>
      <c r="F907" s="91" t="s">
        <v>292</v>
      </c>
      <c r="G907" s="366" t="s">
        <v>971</v>
      </c>
      <c r="H907" s="98" t="s">
        <v>972</v>
      </c>
      <c r="I907" s="444" t="s">
        <v>238</v>
      </c>
      <c r="J907" s="98" t="s">
        <v>935</v>
      </c>
      <c r="K907" s="358">
        <v>38.6</v>
      </c>
      <c r="L907" s="370">
        <f t="shared" si="42"/>
        <v>200</v>
      </c>
      <c r="M907" s="435">
        <v>200</v>
      </c>
      <c r="N907" s="435"/>
      <c r="O907" s="371" t="e">
        <f t="shared" si="43"/>
        <v>#DIV/0!</v>
      </c>
      <c r="P907" s="371">
        <f>IF(N907&gt;0,N907*K907/#REF!,0)</f>
        <v>0</v>
      </c>
      <c r="Q907" s="372" t="e">
        <f>IF(M907="nio",0,IF(M907&gt;0,VLOOKUP(I907,'3-Productie normen'!A:K,VLOOKUP(M907,'3-Productie normen'!$B$28:$C$36,2,FALSE),FALSE)))/VLOOKUP(B907,'2-Kosten per locatie'!$A$11:$C$41,3,FALSE)</f>
        <v>#DIV/0!</v>
      </c>
      <c r="R907" s="93" t="str">
        <f>VLOOKUP(I907,'3-Productie normen'!A:O,14,FALSE)</f>
        <v>S</v>
      </c>
      <c r="S907" s="93"/>
      <c r="U907" s="375">
        <f t="shared" si="44"/>
        <v>7720</v>
      </c>
    </row>
    <row r="908" spans="1:21" ht="14.1" customHeight="1">
      <c r="A908" s="81">
        <v>908</v>
      </c>
      <c r="B908" s="52" t="s">
        <v>212</v>
      </c>
      <c r="C908" s="52" t="s">
        <v>932</v>
      </c>
      <c r="D908" s="91"/>
      <c r="E908" s="91"/>
      <c r="F908" s="91" t="s">
        <v>292</v>
      </c>
      <c r="G908" s="366" t="s">
        <v>973</v>
      </c>
      <c r="H908" s="98" t="s">
        <v>974</v>
      </c>
      <c r="I908" s="98" t="s">
        <v>237</v>
      </c>
      <c r="J908" s="98" t="s">
        <v>935</v>
      </c>
      <c r="K908" s="358">
        <v>17.3</v>
      </c>
      <c r="L908" s="370">
        <f t="shared" si="42"/>
        <v>80</v>
      </c>
      <c r="M908" s="437">
        <v>80</v>
      </c>
      <c r="N908" s="435"/>
      <c r="O908" s="371" t="e">
        <f t="shared" si="43"/>
        <v>#DIV/0!</v>
      </c>
      <c r="P908" s="371">
        <f>IF(N908&gt;0,N908*K908/#REF!,0)</f>
        <v>0</v>
      </c>
      <c r="Q908" s="372" t="e">
        <f>IF(M908="nio",0,IF(M908&gt;0,VLOOKUP(I908,'3-Productie normen'!A:K,VLOOKUP(M908,'3-Productie normen'!$B$28:$C$36,2,FALSE),FALSE)))/VLOOKUP(B908,'2-Kosten per locatie'!$A$11:$C$41,3,FALSE)</f>
        <v>#DIV/0!</v>
      </c>
      <c r="R908" s="93" t="str">
        <f>VLOOKUP(I908,'3-Productie normen'!A:O,14,FALSE)</f>
        <v>B</v>
      </c>
      <c r="S908" s="93"/>
      <c r="U908" s="375">
        <f t="shared" si="44"/>
        <v>1384</v>
      </c>
    </row>
    <row r="909" spans="1:21" ht="14.1" customHeight="1">
      <c r="A909" s="81">
        <v>909</v>
      </c>
      <c r="B909" s="52" t="s">
        <v>212</v>
      </c>
      <c r="C909" s="52" t="s">
        <v>932</v>
      </c>
      <c r="D909" s="91"/>
      <c r="E909" s="91"/>
      <c r="F909" s="91" t="s">
        <v>292</v>
      </c>
      <c r="G909" s="366" t="s">
        <v>975</v>
      </c>
      <c r="H909" s="98" t="s">
        <v>976</v>
      </c>
      <c r="I909" s="52" t="s">
        <v>247</v>
      </c>
      <c r="J909" s="98" t="s">
        <v>935</v>
      </c>
      <c r="K909" s="358">
        <v>10.7</v>
      </c>
      <c r="L909" s="370">
        <f t="shared" si="42"/>
        <v>0</v>
      </c>
      <c r="M909" s="437" t="s">
        <v>258</v>
      </c>
      <c r="N909" s="435"/>
      <c r="O909" s="371">
        <f t="shared" si="43"/>
        <v>0</v>
      </c>
      <c r="P909" s="371">
        <f>IF(N909&gt;0,N909*K909/#REF!,0)</f>
        <v>0</v>
      </c>
      <c r="Q909" s="372" t="e">
        <f>IF(M909="nio",0,IF(M909&gt;0,VLOOKUP(I909,'3-Productie normen'!A:K,VLOOKUP(M909,'3-Productie normen'!$B$28:$C$36,2,FALSE),FALSE)))/VLOOKUP(B909,'2-Kosten per locatie'!$A$11:$C$41,3,FALSE)</f>
        <v>#DIV/0!</v>
      </c>
      <c r="R909" s="93" t="str">
        <f>VLOOKUP(I909,'3-Productie normen'!A:O,14,FALSE)</f>
        <v>nvt</v>
      </c>
      <c r="S909" s="93"/>
      <c r="U909" s="375">
        <f t="shared" si="44"/>
        <v>0</v>
      </c>
    </row>
    <row r="910" spans="1:21" ht="14.1" customHeight="1">
      <c r="A910" s="81">
        <v>910</v>
      </c>
      <c r="B910" s="52" t="s">
        <v>212</v>
      </c>
      <c r="C910" s="52" t="s">
        <v>932</v>
      </c>
      <c r="D910" s="91"/>
      <c r="E910" s="91"/>
      <c r="F910" s="91" t="s">
        <v>292</v>
      </c>
      <c r="G910" s="366" t="s">
        <v>977</v>
      </c>
      <c r="H910" s="98" t="s">
        <v>978</v>
      </c>
      <c r="I910" s="98" t="s">
        <v>244</v>
      </c>
      <c r="J910" s="98" t="s">
        <v>950</v>
      </c>
      <c r="K910" s="358">
        <v>6.3</v>
      </c>
      <c r="L910" s="370">
        <f t="shared" si="42"/>
        <v>200</v>
      </c>
      <c r="M910" s="435">
        <v>200</v>
      </c>
      <c r="N910" s="435">
        <v>0</v>
      </c>
      <c r="O910" s="371" t="e">
        <f t="shared" si="43"/>
        <v>#DIV/0!</v>
      </c>
      <c r="P910" s="371">
        <f>IF(N910&gt;0,N910*K910/#REF!,0)</f>
        <v>0</v>
      </c>
      <c r="Q910" s="372" t="e">
        <f>IF(M910="nio",0,IF(M910&gt;0,VLOOKUP(I910,'3-Productie normen'!A:K,VLOOKUP(M910,'3-Productie normen'!$B$28:$C$36,2,FALSE),FALSE)))/VLOOKUP(B910,'2-Kosten per locatie'!$A$11:$C$41,3,FALSE)</f>
        <v>#DIV/0!</v>
      </c>
      <c r="R910" s="93" t="str">
        <f>VLOOKUP(I910,'3-Productie normen'!A:O,14,FALSE)</f>
        <v>S</v>
      </c>
      <c r="S910" s="93"/>
      <c r="U910" s="375">
        <f t="shared" si="44"/>
        <v>1260</v>
      </c>
    </row>
    <row r="911" spans="1:21" ht="14.1" customHeight="1">
      <c r="A911" s="81">
        <v>911</v>
      </c>
      <c r="B911" s="52" t="s">
        <v>212</v>
      </c>
      <c r="C911" s="52" t="s">
        <v>932</v>
      </c>
      <c r="D911" s="91"/>
      <c r="E911" s="91"/>
      <c r="F911" s="91" t="s">
        <v>292</v>
      </c>
      <c r="G911" s="366" t="s">
        <v>979</v>
      </c>
      <c r="H911" s="98" t="s">
        <v>978</v>
      </c>
      <c r="I911" s="98" t="s">
        <v>244</v>
      </c>
      <c r="J911" s="98" t="s">
        <v>950</v>
      </c>
      <c r="K911" s="358">
        <v>6.3</v>
      </c>
      <c r="L911" s="370">
        <f t="shared" si="42"/>
        <v>200</v>
      </c>
      <c r="M911" s="435">
        <v>200</v>
      </c>
      <c r="N911" s="435">
        <v>0</v>
      </c>
      <c r="O911" s="371" t="e">
        <f t="shared" si="43"/>
        <v>#DIV/0!</v>
      </c>
      <c r="P911" s="371">
        <f>IF(N911&gt;0,N911*K911/#REF!,0)</f>
        <v>0</v>
      </c>
      <c r="Q911" s="372" t="e">
        <f>IF(M911="nio",0,IF(M911&gt;0,VLOOKUP(I911,'3-Productie normen'!A:K,VLOOKUP(M911,'3-Productie normen'!$B$28:$C$36,2,FALSE),FALSE)))/VLOOKUP(B911,'2-Kosten per locatie'!$A$11:$C$41,3,FALSE)</f>
        <v>#DIV/0!</v>
      </c>
      <c r="R911" s="93" t="str">
        <f>VLOOKUP(I911,'3-Productie normen'!A:O,14,FALSE)</f>
        <v>S</v>
      </c>
      <c r="S911" s="93"/>
      <c r="U911" s="375">
        <f t="shared" si="44"/>
        <v>1260</v>
      </c>
    </row>
    <row r="912" spans="1:21" ht="14.1" customHeight="1">
      <c r="A912" s="81">
        <v>912</v>
      </c>
      <c r="B912" s="52" t="s">
        <v>212</v>
      </c>
      <c r="C912" s="52" t="s">
        <v>932</v>
      </c>
      <c r="D912" s="91"/>
      <c r="E912" s="91"/>
      <c r="F912" s="91" t="s">
        <v>292</v>
      </c>
      <c r="G912" s="366" t="s">
        <v>980</v>
      </c>
      <c r="H912" s="98" t="s">
        <v>947</v>
      </c>
      <c r="I912" s="98" t="s">
        <v>293</v>
      </c>
      <c r="J912" s="98" t="s">
        <v>935</v>
      </c>
      <c r="K912" s="358">
        <v>57.8</v>
      </c>
      <c r="L912" s="370">
        <f t="shared" si="42"/>
        <v>200</v>
      </c>
      <c r="M912" s="435">
        <v>200</v>
      </c>
      <c r="N912" s="435"/>
      <c r="O912" s="371" t="e">
        <f t="shared" si="43"/>
        <v>#DIV/0!</v>
      </c>
      <c r="P912" s="371">
        <f>IF(N912&gt;0,N912*K912/#REF!,0)</f>
        <v>0</v>
      </c>
      <c r="Q912" s="372" t="e">
        <f>IF(M912="nio",0,IF(M912&gt;0,VLOOKUP(I912,'3-Productie normen'!A:K,VLOOKUP(M912,'3-Productie normen'!$B$28:$C$36,2,FALSE),FALSE)))/VLOOKUP(B912,'2-Kosten per locatie'!$A$11:$C$41,3,FALSE)</f>
        <v>#DIV/0!</v>
      </c>
      <c r="R912" s="93" t="str">
        <f>VLOOKUP(I912,'3-Productie normen'!A:O,14,FALSE)</f>
        <v>L</v>
      </c>
      <c r="S912" s="93"/>
      <c r="U912" s="375">
        <f t="shared" si="44"/>
        <v>11560</v>
      </c>
    </row>
    <row r="913" spans="1:21" ht="14.1" customHeight="1">
      <c r="A913" s="81">
        <v>913</v>
      </c>
      <c r="B913" s="52" t="s">
        <v>212</v>
      </c>
      <c r="C913" s="52" t="s">
        <v>932</v>
      </c>
      <c r="D913" s="91"/>
      <c r="E913" s="91"/>
      <c r="F913" s="91" t="s">
        <v>292</v>
      </c>
      <c r="G913" s="366"/>
      <c r="H913" s="98" t="s">
        <v>981</v>
      </c>
      <c r="I913" s="98" t="s">
        <v>246</v>
      </c>
      <c r="J913" s="98" t="s">
        <v>982</v>
      </c>
      <c r="K913" s="358">
        <v>7.8</v>
      </c>
      <c r="L913" s="370">
        <f t="shared" si="42"/>
        <v>200</v>
      </c>
      <c r="M913" s="435">
        <v>200</v>
      </c>
      <c r="N913" s="435"/>
      <c r="O913" s="371" t="e">
        <f t="shared" si="43"/>
        <v>#DIV/0!</v>
      </c>
      <c r="P913" s="371">
        <f>IF(N913&gt;0,N913*K913/#REF!,0)</f>
        <v>0</v>
      </c>
      <c r="Q913" s="372" t="e">
        <f>IF(M913="nio",0,IF(M913&gt;0,VLOOKUP(I913,'3-Productie normen'!A:K,VLOOKUP(M913,'3-Productie normen'!$B$28:$C$36,2,FALSE),FALSE)))/VLOOKUP(B913,'2-Kosten per locatie'!$A$11:$C$41,3,FALSE)</f>
        <v>#DIV/0!</v>
      </c>
      <c r="R913" s="93" t="str">
        <f>VLOOKUP(I913,'3-Productie normen'!A:O,14,FALSE)</f>
        <v>V</v>
      </c>
      <c r="S913" s="93"/>
      <c r="U913" s="375">
        <f t="shared" si="44"/>
        <v>1560</v>
      </c>
    </row>
    <row r="914" spans="1:21" ht="14.1" customHeight="1">
      <c r="A914" s="81">
        <v>914</v>
      </c>
      <c r="B914" s="52" t="s">
        <v>212</v>
      </c>
      <c r="C914" s="52" t="s">
        <v>932</v>
      </c>
      <c r="D914" s="91"/>
      <c r="E914" s="91"/>
      <c r="F914" s="91" t="s">
        <v>292</v>
      </c>
      <c r="G914" s="366"/>
      <c r="H914" s="98" t="s">
        <v>983</v>
      </c>
      <c r="I914" s="98" t="s">
        <v>246</v>
      </c>
      <c r="J914" s="98" t="s">
        <v>982</v>
      </c>
      <c r="K914" s="358">
        <v>15</v>
      </c>
      <c r="L914" s="370">
        <f t="shared" si="42"/>
        <v>200</v>
      </c>
      <c r="M914" s="435">
        <v>200</v>
      </c>
      <c r="N914" s="435"/>
      <c r="O914" s="371" t="e">
        <f t="shared" si="43"/>
        <v>#DIV/0!</v>
      </c>
      <c r="P914" s="371">
        <f>IF(N914&gt;0,N914*K914/#REF!,0)</f>
        <v>0</v>
      </c>
      <c r="Q914" s="372" t="e">
        <f>IF(M914="nio",0,IF(M914&gt;0,VLOOKUP(I914,'3-Productie normen'!A:K,VLOOKUP(M914,'3-Productie normen'!$B$28:$C$36,2,FALSE),FALSE)))/VLOOKUP(B914,'2-Kosten per locatie'!$A$11:$C$41,3,FALSE)</f>
        <v>#DIV/0!</v>
      </c>
      <c r="R914" s="93" t="str">
        <f>VLOOKUP(I914,'3-Productie normen'!A:O,14,FALSE)</f>
        <v>V</v>
      </c>
      <c r="S914" s="93"/>
      <c r="U914" s="375">
        <f t="shared" si="44"/>
        <v>3000</v>
      </c>
    </row>
    <row r="915" spans="1:21" ht="14.1" customHeight="1">
      <c r="A915" s="81">
        <v>915</v>
      </c>
      <c r="B915" s="52" t="s">
        <v>212</v>
      </c>
      <c r="C915" s="52" t="s">
        <v>932</v>
      </c>
      <c r="D915" s="91"/>
      <c r="E915" s="91">
        <v>12</v>
      </c>
      <c r="F915" s="91" t="s">
        <v>292</v>
      </c>
      <c r="G915" s="366"/>
      <c r="H915" s="98" t="s">
        <v>984</v>
      </c>
      <c r="I915" s="98" t="s">
        <v>246</v>
      </c>
      <c r="J915" s="98" t="s">
        <v>982</v>
      </c>
      <c r="K915" s="358">
        <v>2.1</v>
      </c>
      <c r="L915" s="370">
        <f t="shared" si="42"/>
        <v>200</v>
      </c>
      <c r="M915" s="435">
        <v>200</v>
      </c>
      <c r="N915" s="435"/>
      <c r="O915" s="371" t="e">
        <f t="shared" si="43"/>
        <v>#DIV/0!</v>
      </c>
      <c r="P915" s="371">
        <f>IF(N915&gt;0,N915*K915/#REF!,0)</f>
        <v>0</v>
      </c>
      <c r="Q915" s="372" t="e">
        <f>IF(M915="nio",0,IF(M915&gt;0,VLOOKUP(I915,'3-Productie normen'!A:K,VLOOKUP(M915,'3-Productie normen'!$B$28:$C$36,2,FALSE),FALSE)))/VLOOKUP(B915,'2-Kosten per locatie'!$A$11:$C$41,3,FALSE)</f>
        <v>#DIV/0!</v>
      </c>
      <c r="R915" s="93" t="str">
        <f>VLOOKUP(I915,'3-Productie normen'!A:O,14,FALSE)</f>
        <v>V</v>
      </c>
      <c r="S915" s="93"/>
      <c r="U915" s="375">
        <f t="shared" si="44"/>
        <v>420</v>
      </c>
    </row>
    <row r="916" spans="1:21" ht="14.1" customHeight="1">
      <c r="A916" s="81">
        <v>916</v>
      </c>
      <c r="B916" s="52" t="s">
        <v>212</v>
      </c>
      <c r="C916" s="52" t="s">
        <v>932</v>
      </c>
      <c r="D916" s="91"/>
      <c r="E916" s="91">
        <v>12</v>
      </c>
      <c r="F916" s="91" t="s">
        <v>292</v>
      </c>
      <c r="G916" s="366"/>
      <c r="H916" s="98" t="s">
        <v>985</v>
      </c>
      <c r="I916" s="98" t="s">
        <v>246</v>
      </c>
      <c r="J916" s="98" t="s">
        <v>982</v>
      </c>
      <c r="K916" s="358">
        <v>2.4</v>
      </c>
      <c r="L916" s="370">
        <f t="shared" si="42"/>
        <v>200</v>
      </c>
      <c r="M916" s="435">
        <v>200</v>
      </c>
      <c r="N916" s="435"/>
      <c r="O916" s="371" t="e">
        <f t="shared" si="43"/>
        <v>#DIV/0!</v>
      </c>
      <c r="P916" s="371">
        <f>IF(N916&gt;0,N916*K916/#REF!,0)</f>
        <v>0</v>
      </c>
      <c r="Q916" s="372" t="e">
        <f>IF(M916="nio",0,IF(M916&gt;0,VLOOKUP(I916,'3-Productie normen'!A:K,VLOOKUP(M916,'3-Productie normen'!$B$28:$C$36,2,FALSE),FALSE)))/VLOOKUP(B916,'2-Kosten per locatie'!$A$11:$C$41,3,FALSE)</f>
        <v>#DIV/0!</v>
      </c>
      <c r="R916" s="93" t="str">
        <f>VLOOKUP(I916,'3-Productie normen'!A:O,14,FALSE)</f>
        <v>V</v>
      </c>
      <c r="S916" s="93"/>
      <c r="U916" s="375">
        <f t="shared" si="44"/>
        <v>480</v>
      </c>
    </row>
    <row r="917" spans="1:21" ht="14.1" customHeight="1">
      <c r="A917" s="81">
        <v>917</v>
      </c>
      <c r="B917" s="52" t="s">
        <v>212</v>
      </c>
      <c r="C917" s="52" t="s">
        <v>932</v>
      </c>
      <c r="D917" s="91"/>
      <c r="E917" s="91">
        <v>12</v>
      </c>
      <c r="F917" s="91" t="s">
        <v>292</v>
      </c>
      <c r="G917" s="366"/>
      <c r="H917" s="98" t="s">
        <v>986</v>
      </c>
      <c r="I917" s="98" t="s">
        <v>246</v>
      </c>
      <c r="J917" s="98"/>
      <c r="K917" s="358">
        <v>2.1</v>
      </c>
      <c r="L917" s="370">
        <f t="shared" si="42"/>
        <v>200</v>
      </c>
      <c r="M917" s="435">
        <v>200</v>
      </c>
      <c r="N917" s="435"/>
      <c r="O917" s="371" t="e">
        <f t="shared" si="43"/>
        <v>#DIV/0!</v>
      </c>
      <c r="P917" s="371">
        <f>IF(N917&gt;0,N917*K917/#REF!,0)</f>
        <v>0</v>
      </c>
      <c r="Q917" s="372" t="e">
        <f>IF(M917="nio",0,IF(M917&gt;0,VLOOKUP(I917,'3-Productie normen'!A:K,VLOOKUP(M917,'3-Productie normen'!$B$28:$C$36,2,FALSE),FALSE)))/VLOOKUP(B917,'2-Kosten per locatie'!$A$11:$C$41,3,FALSE)</f>
        <v>#DIV/0!</v>
      </c>
      <c r="R917" s="93" t="str">
        <f>VLOOKUP(I917,'3-Productie normen'!A:O,14,FALSE)</f>
        <v>V</v>
      </c>
      <c r="S917" s="93"/>
      <c r="U917" s="375">
        <f t="shared" si="44"/>
        <v>420</v>
      </c>
    </row>
    <row r="918" spans="1:21" ht="14.1" customHeight="1">
      <c r="A918" s="81">
        <v>918</v>
      </c>
      <c r="B918" s="52" t="s">
        <v>212</v>
      </c>
      <c r="C918" s="52" t="s">
        <v>932</v>
      </c>
      <c r="D918" s="91"/>
      <c r="E918" s="91"/>
      <c r="F918" s="91" t="s">
        <v>292</v>
      </c>
      <c r="G918" s="366"/>
      <c r="H918" s="98" t="s">
        <v>987</v>
      </c>
      <c r="I918" s="98" t="s">
        <v>246</v>
      </c>
      <c r="J918" s="98" t="s">
        <v>935</v>
      </c>
      <c r="K918" s="358">
        <v>66.900000000000006</v>
      </c>
      <c r="L918" s="370">
        <f t="shared" si="42"/>
        <v>200</v>
      </c>
      <c r="M918" s="435">
        <v>200</v>
      </c>
      <c r="N918" s="435"/>
      <c r="O918" s="371" t="e">
        <f t="shared" si="43"/>
        <v>#DIV/0!</v>
      </c>
      <c r="P918" s="371">
        <f>IF(N918&gt;0,N918*K918/#REF!,0)</f>
        <v>0</v>
      </c>
      <c r="Q918" s="372" t="e">
        <f>IF(M918="nio",0,IF(M918&gt;0,VLOOKUP(I918,'3-Productie normen'!A:K,VLOOKUP(M918,'3-Productie normen'!$B$28:$C$36,2,FALSE),FALSE)))/VLOOKUP(B918,'2-Kosten per locatie'!$A$11:$C$41,3,FALSE)</f>
        <v>#DIV/0!</v>
      </c>
      <c r="R918" s="93" t="str">
        <f>VLOOKUP(I918,'3-Productie normen'!A:O,14,FALSE)</f>
        <v>V</v>
      </c>
      <c r="S918" s="93"/>
      <c r="U918" s="375">
        <f t="shared" si="44"/>
        <v>13380.000000000002</v>
      </c>
    </row>
    <row r="919" spans="1:21" ht="14.1" customHeight="1">
      <c r="A919" s="81">
        <v>919</v>
      </c>
      <c r="B919" s="52" t="s">
        <v>212</v>
      </c>
      <c r="C919" s="52" t="s">
        <v>932</v>
      </c>
      <c r="D919" s="91"/>
      <c r="E919" s="91"/>
      <c r="F919" s="440" t="s">
        <v>87</v>
      </c>
      <c r="G919" s="366" t="s">
        <v>988</v>
      </c>
      <c r="H919" s="98" t="s">
        <v>989</v>
      </c>
      <c r="I919" s="98" t="s">
        <v>241</v>
      </c>
      <c r="J919" s="98" t="s">
        <v>935</v>
      </c>
      <c r="K919" s="358">
        <v>54.5</v>
      </c>
      <c r="L919" s="370">
        <f t="shared" si="42"/>
        <v>200</v>
      </c>
      <c r="M919" s="435">
        <v>200</v>
      </c>
      <c r="N919" s="435"/>
      <c r="O919" s="371" t="e">
        <f t="shared" si="43"/>
        <v>#DIV/0!</v>
      </c>
      <c r="P919" s="371">
        <f>IF(N919&gt;0,N919*K919/#REF!,0)</f>
        <v>0</v>
      </c>
      <c r="Q919" s="372" t="e">
        <f>IF(M919="nio",0,IF(M919&gt;0,VLOOKUP(I919,'3-Productie normen'!A:K,VLOOKUP(M919,'3-Productie normen'!$B$28:$C$36,2,FALSE),FALSE)))/VLOOKUP(B919,'2-Kosten per locatie'!$A$11:$C$41,3,FALSE)</f>
        <v>#DIV/0!</v>
      </c>
      <c r="R919" s="93" t="str">
        <f>VLOOKUP(I919,'3-Productie normen'!A:O,14,FALSE)</f>
        <v>L</v>
      </c>
      <c r="S919" s="93"/>
      <c r="U919" s="375">
        <f t="shared" si="44"/>
        <v>10900</v>
      </c>
    </row>
    <row r="920" spans="1:21" ht="14.1" customHeight="1">
      <c r="A920" s="81">
        <v>920</v>
      </c>
      <c r="B920" s="52" t="s">
        <v>212</v>
      </c>
      <c r="C920" s="52" t="s">
        <v>932</v>
      </c>
      <c r="D920" s="91"/>
      <c r="E920" s="91">
        <v>12</v>
      </c>
      <c r="F920" s="440" t="s">
        <v>87</v>
      </c>
      <c r="G920" s="366" t="s">
        <v>990</v>
      </c>
      <c r="H920" s="98" t="s">
        <v>394</v>
      </c>
      <c r="I920" s="98" t="s">
        <v>237</v>
      </c>
      <c r="J920" s="98" t="s">
        <v>935</v>
      </c>
      <c r="K920" s="358">
        <v>9</v>
      </c>
      <c r="L920" s="370">
        <f t="shared" si="42"/>
        <v>80</v>
      </c>
      <c r="M920" s="437">
        <v>80</v>
      </c>
      <c r="N920" s="435"/>
      <c r="O920" s="371" t="e">
        <f t="shared" si="43"/>
        <v>#DIV/0!</v>
      </c>
      <c r="P920" s="371">
        <f>IF(N920&gt;0,N920*K920/#REF!,0)</f>
        <v>0</v>
      </c>
      <c r="Q920" s="372" t="e">
        <f>IF(M920="nio",0,IF(M920&gt;0,VLOOKUP(I920,'3-Productie normen'!A:K,VLOOKUP(M920,'3-Productie normen'!$B$28:$C$36,2,FALSE),FALSE)))/VLOOKUP(B920,'2-Kosten per locatie'!$A$11:$C$41,3,FALSE)</f>
        <v>#DIV/0!</v>
      </c>
      <c r="R920" s="93" t="str">
        <f>VLOOKUP(I920,'3-Productie normen'!A:O,14,FALSE)</f>
        <v>B</v>
      </c>
      <c r="S920" s="93"/>
      <c r="U920" s="375">
        <f t="shared" si="44"/>
        <v>720</v>
      </c>
    </row>
    <row r="921" spans="1:21" ht="14.1" customHeight="1">
      <c r="A921" s="81">
        <v>921</v>
      </c>
      <c r="B921" s="52" t="s">
        <v>212</v>
      </c>
      <c r="C921" s="52" t="s">
        <v>932</v>
      </c>
      <c r="D921" s="91"/>
      <c r="E921" s="91"/>
      <c r="F921" s="440" t="s">
        <v>87</v>
      </c>
      <c r="G921" s="366" t="s">
        <v>991</v>
      </c>
      <c r="H921" s="98" t="s">
        <v>992</v>
      </c>
      <c r="I921" s="52" t="s">
        <v>247</v>
      </c>
      <c r="J921" s="98" t="s">
        <v>935</v>
      </c>
      <c r="K921" s="358">
        <v>11</v>
      </c>
      <c r="L921" s="370">
        <f t="shared" si="42"/>
        <v>0</v>
      </c>
      <c r="M921" s="437" t="s">
        <v>258</v>
      </c>
      <c r="N921" s="435"/>
      <c r="O921" s="371">
        <f t="shared" si="43"/>
        <v>0</v>
      </c>
      <c r="P921" s="371">
        <f>IF(N921&gt;0,N921*K921/#REF!,0)</f>
        <v>0</v>
      </c>
      <c r="Q921" s="372" t="e">
        <f>IF(M921="nio",0,IF(M921&gt;0,VLOOKUP(I921,'3-Productie normen'!A:K,VLOOKUP(M921,'3-Productie normen'!$B$28:$C$36,2,FALSE),FALSE)))/VLOOKUP(B921,'2-Kosten per locatie'!$A$11:$C$41,3,FALSE)</f>
        <v>#DIV/0!</v>
      </c>
      <c r="R921" s="93" t="str">
        <f>VLOOKUP(I921,'3-Productie normen'!A:O,14,FALSE)</f>
        <v>nvt</v>
      </c>
      <c r="S921" s="93"/>
      <c r="U921" s="375">
        <f t="shared" si="44"/>
        <v>0</v>
      </c>
    </row>
    <row r="922" spans="1:21" ht="14.1" customHeight="1">
      <c r="A922" s="81">
        <v>922</v>
      </c>
      <c r="B922" s="52" t="s">
        <v>212</v>
      </c>
      <c r="C922" s="52" t="s">
        <v>932</v>
      </c>
      <c r="D922" s="91"/>
      <c r="E922" s="91"/>
      <c r="F922" s="440" t="s">
        <v>87</v>
      </c>
      <c r="G922" s="366" t="s">
        <v>993</v>
      </c>
      <c r="H922" s="98" t="s">
        <v>994</v>
      </c>
      <c r="I922" s="98" t="s">
        <v>246</v>
      </c>
      <c r="J922" s="98" t="s">
        <v>995</v>
      </c>
      <c r="K922" s="358">
        <v>7.7</v>
      </c>
      <c r="L922" s="370">
        <f t="shared" si="42"/>
        <v>200</v>
      </c>
      <c r="M922" s="435">
        <v>200</v>
      </c>
      <c r="N922" s="435"/>
      <c r="O922" s="371" t="e">
        <f t="shared" si="43"/>
        <v>#DIV/0!</v>
      </c>
      <c r="P922" s="371">
        <f>IF(N922&gt;0,N922*K922/#REF!,0)</f>
        <v>0</v>
      </c>
      <c r="Q922" s="372" t="e">
        <f>IF(M922="nio",0,IF(M922&gt;0,VLOOKUP(I922,'3-Productie normen'!A:K,VLOOKUP(M922,'3-Productie normen'!$B$28:$C$36,2,FALSE),FALSE)))/VLOOKUP(B922,'2-Kosten per locatie'!$A$11:$C$41,3,FALSE)</f>
        <v>#DIV/0!</v>
      </c>
      <c r="R922" s="93" t="str">
        <f>VLOOKUP(I922,'3-Productie normen'!A:O,14,FALSE)</f>
        <v>V</v>
      </c>
      <c r="S922" s="93"/>
      <c r="U922" s="375">
        <f t="shared" si="44"/>
        <v>1540</v>
      </c>
    </row>
    <row r="923" spans="1:21" ht="14.1" customHeight="1">
      <c r="A923" s="81">
        <v>923</v>
      </c>
      <c r="B923" s="52" t="s">
        <v>212</v>
      </c>
      <c r="C923" s="52" t="s">
        <v>932</v>
      </c>
      <c r="D923" s="91"/>
      <c r="E923" s="91">
        <v>12</v>
      </c>
      <c r="F923" s="440" t="s">
        <v>87</v>
      </c>
      <c r="G923" s="366" t="s">
        <v>996</v>
      </c>
      <c r="H923" s="98" t="s">
        <v>387</v>
      </c>
      <c r="I923" s="98" t="s">
        <v>246</v>
      </c>
      <c r="J923" s="98" t="s">
        <v>935</v>
      </c>
      <c r="K923" s="358">
        <v>46.41</v>
      </c>
      <c r="L923" s="370">
        <f t="shared" si="42"/>
        <v>200</v>
      </c>
      <c r="M923" s="435">
        <v>200</v>
      </c>
      <c r="N923" s="435"/>
      <c r="O923" s="371" t="e">
        <f t="shared" si="43"/>
        <v>#DIV/0!</v>
      </c>
      <c r="P923" s="371">
        <f>IF(N923&gt;0,N923*K923/#REF!,0)</f>
        <v>0</v>
      </c>
      <c r="Q923" s="372" t="e">
        <f>IF(M923="nio",0,IF(M923&gt;0,VLOOKUP(I923,'3-Productie normen'!A:K,VLOOKUP(M923,'3-Productie normen'!$B$28:$C$36,2,FALSE),FALSE)))/VLOOKUP(B923,'2-Kosten per locatie'!$A$11:$C$41,3,FALSE)</f>
        <v>#DIV/0!</v>
      </c>
      <c r="R923" s="93" t="str">
        <f>VLOOKUP(I923,'3-Productie normen'!A:O,14,FALSE)</f>
        <v>V</v>
      </c>
      <c r="S923" s="93"/>
      <c r="U923" s="375">
        <f t="shared" si="44"/>
        <v>9282</v>
      </c>
    </row>
    <row r="924" spans="1:21" ht="14.1" customHeight="1">
      <c r="A924" s="81">
        <v>924</v>
      </c>
      <c r="B924" s="52" t="s">
        <v>212</v>
      </c>
      <c r="C924" s="52" t="s">
        <v>932</v>
      </c>
      <c r="D924" s="91"/>
      <c r="E924" s="91"/>
      <c r="F924" s="440" t="s">
        <v>87</v>
      </c>
      <c r="G924" s="366" t="s">
        <v>997</v>
      </c>
      <c r="H924" s="98" t="s">
        <v>998</v>
      </c>
      <c r="I924" s="444" t="s">
        <v>238</v>
      </c>
      <c r="J924" s="98" t="s">
        <v>935</v>
      </c>
      <c r="K924" s="358">
        <v>50.7</v>
      </c>
      <c r="L924" s="370">
        <f t="shared" si="42"/>
        <v>200</v>
      </c>
      <c r="M924" s="435">
        <v>200</v>
      </c>
      <c r="N924" s="435"/>
      <c r="O924" s="371" t="e">
        <f t="shared" si="43"/>
        <v>#DIV/0!</v>
      </c>
      <c r="P924" s="371">
        <f>IF(N924&gt;0,N924*K924/#REF!,0)</f>
        <v>0</v>
      </c>
      <c r="Q924" s="372" t="e">
        <f>IF(M924="nio",0,IF(M924&gt;0,VLOOKUP(I924,'3-Productie normen'!A:K,VLOOKUP(M924,'3-Productie normen'!$B$28:$C$36,2,FALSE),FALSE)))/VLOOKUP(B924,'2-Kosten per locatie'!$A$11:$C$41,3,FALSE)</f>
        <v>#DIV/0!</v>
      </c>
      <c r="R924" s="93" t="str">
        <f>VLOOKUP(I924,'3-Productie normen'!A:O,14,FALSE)</f>
        <v>S</v>
      </c>
      <c r="S924" s="93"/>
      <c r="U924" s="375">
        <f t="shared" si="44"/>
        <v>10140</v>
      </c>
    </row>
    <row r="925" spans="1:21" ht="14.1" customHeight="1">
      <c r="A925" s="81">
        <v>925</v>
      </c>
      <c r="B925" s="52" t="s">
        <v>212</v>
      </c>
      <c r="C925" s="52" t="s">
        <v>932</v>
      </c>
      <c r="D925" s="91"/>
      <c r="E925" s="91">
        <v>12</v>
      </c>
      <c r="F925" s="440" t="s">
        <v>87</v>
      </c>
      <c r="G925" s="366" t="s">
        <v>999</v>
      </c>
      <c r="H925" s="98" t="s">
        <v>1000</v>
      </c>
      <c r="I925" s="98" t="s">
        <v>287</v>
      </c>
      <c r="J925" s="98" t="s">
        <v>935</v>
      </c>
      <c r="K925" s="358">
        <v>56</v>
      </c>
      <c r="L925" s="370">
        <f t="shared" si="42"/>
        <v>200</v>
      </c>
      <c r="M925" s="435">
        <v>200</v>
      </c>
      <c r="N925" s="435"/>
      <c r="O925" s="371" t="e">
        <f t="shared" si="43"/>
        <v>#DIV/0!</v>
      </c>
      <c r="P925" s="371">
        <f>IF(N925&gt;0,N925*K925/#REF!,0)</f>
        <v>0</v>
      </c>
      <c r="Q925" s="372" t="e">
        <f>IF(M925="nio",0,IF(M925&gt;0,VLOOKUP(I925,'3-Productie normen'!A:K,VLOOKUP(M925,'3-Productie normen'!$B$28:$C$36,2,FALSE),FALSE)))/VLOOKUP(B925,'2-Kosten per locatie'!$A$11:$C$41,3,FALSE)</f>
        <v>#DIV/0!</v>
      </c>
      <c r="R925" s="93" t="str">
        <f>VLOOKUP(I925,'3-Productie normen'!A:O,14,FALSE)</f>
        <v>L</v>
      </c>
      <c r="S925" s="93"/>
      <c r="U925" s="375">
        <f t="shared" si="44"/>
        <v>11200</v>
      </c>
    </row>
    <row r="926" spans="1:21" ht="14.1" customHeight="1">
      <c r="A926" s="81">
        <v>926</v>
      </c>
      <c r="B926" s="52" t="s">
        <v>212</v>
      </c>
      <c r="C926" s="52" t="s">
        <v>932</v>
      </c>
      <c r="D926" s="91"/>
      <c r="E926" s="91">
        <v>12</v>
      </c>
      <c r="F926" s="440" t="s">
        <v>87</v>
      </c>
      <c r="G926" s="366" t="s">
        <v>1001</v>
      </c>
      <c r="H926" s="98" t="s">
        <v>1002</v>
      </c>
      <c r="I926" s="98" t="s">
        <v>287</v>
      </c>
      <c r="J926" s="98" t="s">
        <v>935</v>
      </c>
      <c r="K926" s="358">
        <v>9.5</v>
      </c>
      <c r="L926" s="370">
        <f t="shared" si="42"/>
        <v>200</v>
      </c>
      <c r="M926" s="435">
        <v>200</v>
      </c>
      <c r="N926" s="435"/>
      <c r="O926" s="371" t="e">
        <f t="shared" si="43"/>
        <v>#DIV/0!</v>
      </c>
      <c r="P926" s="371">
        <f>IF(N926&gt;0,N926*K926/#REF!,0)</f>
        <v>0</v>
      </c>
      <c r="Q926" s="372" t="e">
        <f>IF(M926="nio",0,IF(M926&gt;0,VLOOKUP(I926,'3-Productie normen'!A:K,VLOOKUP(M926,'3-Productie normen'!$B$28:$C$36,2,FALSE),FALSE)))/VLOOKUP(B926,'2-Kosten per locatie'!$A$11:$C$41,3,FALSE)</f>
        <v>#DIV/0!</v>
      </c>
      <c r="R926" s="93" t="str">
        <f>VLOOKUP(I926,'3-Productie normen'!A:O,14,FALSE)</f>
        <v>L</v>
      </c>
      <c r="S926" s="93"/>
      <c r="U926" s="375">
        <f t="shared" si="44"/>
        <v>1900</v>
      </c>
    </row>
    <row r="927" spans="1:21" ht="14.1" customHeight="1">
      <c r="A927" s="81">
        <v>927</v>
      </c>
      <c r="B927" s="52" t="s">
        <v>212</v>
      </c>
      <c r="C927" s="52" t="s">
        <v>932</v>
      </c>
      <c r="D927" s="91"/>
      <c r="E927" s="91">
        <v>12</v>
      </c>
      <c r="F927" s="440" t="s">
        <v>87</v>
      </c>
      <c r="G927" s="366" t="s">
        <v>1003</v>
      </c>
      <c r="H927" s="98" t="s">
        <v>1004</v>
      </c>
      <c r="I927" s="98" t="s">
        <v>287</v>
      </c>
      <c r="J927" s="98" t="s">
        <v>935</v>
      </c>
      <c r="K927" s="358">
        <v>9.4</v>
      </c>
      <c r="L927" s="370">
        <f t="shared" si="42"/>
        <v>200</v>
      </c>
      <c r="M927" s="435">
        <v>200</v>
      </c>
      <c r="N927" s="435"/>
      <c r="O927" s="371" t="e">
        <f t="shared" si="43"/>
        <v>#DIV/0!</v>
      </c>
      <c r="P927" s="371">
        <f>IF(N927&gt;0,N927*K927/#REF!,0)</f>
        <v>0</v>
      </c>
      <c r="Q927" s="372" t="e">
        <f>IF(M927="nio",0,IF(M927&gt;0,VLOOKUP(I927,'3-Productie normen'!A:K,VLOOKUP(M927,'3-Productie normen'!$B$28:$C$36,2,FALSE),FALSE)))/VLOOKUP(B927,'2-Kosten per locatie'!$A$11:$C$41,3,FALSE)</f>
        <v>#DIV/0!</v>
      </c>
      <c r="R927" s="93" t="str">
        <f>VLOOKUP(I927,'3-Productie normen'!A:O,14,FALSE)</f>
        <v>L</v>
      </c>
      <c r="S927" s="93"/>
      <c r="U927" s="375">
        <f t="shared" si="44"/>
        <v>1880</v>
      </c>
    </row>
    <row r="928" spans="1:21" ht="14.1" customHeight="1">
      <c r="A928" s="81">
        <v>928</v>
      </c>
      <c r="B928" s="52" t="s">
        <v>212</v>
      </c>
      <c r="C928" s="52" t="s">
        <v>932</v>
      </c>
      <c r="D928" s="91"/>
      <c r="E928" s="91">
        <v>12</v>
      </c>
      <c r="F928" s="440" t="s">
        <v>87</v>
      </c>
      <c r="G928" s="366" t="s">
        <v>1005</v>
      </c>
      <c r="H928" s="98" t="s">
        <v>1006</v>
      </c>
      <c r="I928" s="98" t="s">
        <v>244</v>
      </c>
      <c r="J928" s="98" t="s">
        <v>950</v>
      </c>
      <c r="K928" s="358">
        <v>7.8</v>
      </c>
      <c r="L928" s="370">
        <f t="shared" si="42"/>
        <v>200</v>
      </c>
      <c r="M928" s="435">
        <v>200</v>
      </c>
      <c r="N928" s="435">
        <v>0</v>
      </c>
      <c r="O928" s="371" t="e">
        <f t="shared" si="43"/>
        <v>#DIV/0!</v>
      </c>
      <c r="P928" s="371">
        <f>IF(N928&gt;0,N928*K928/#REF!,0)</f>
        <v>0</v>
      </c>
      <c r="Q928" s="372" t="e">
        <f>IF(M928="nio",0,IF(M928&gt;0,VLOOKUP(I928,'3-Productie normen'!A:K,VLOOKUP(M928,'3-Productie normen'!$B$28:$C$36,2,FALSE),FALSE)))/VLOOKUP(B928,'2-Kosten per locatie'!$A$11:$C$41,3,FALSE)</f>
        <v>#DIV/0!</v>
      </c>
      <c r="R928" s="93" t="str">
        <f>VLOOKUP(I928,'3-Productie normen'!A:O,14,FALSE)</f>
        <v>S</v>
      </c>
      <c r="S928" s="93"/>
      <c r="U928" s="375">
        <f t="shared" si="44"/>
        <v>1560</v>
      </c>
    </row>
    <row r="929" spans="1:21" ht="14.1" customHeight="1">
      <c r="A929" s="81">
        <v>929</v>
      </c>
      <c r="B929" s="52" t="s">
        <v>212</v>
      </c>
      <c r="C929" s="52" t="s">
        <v>932</v>
      </c>
      <c r="D929" s="91"/>
      <c r="E929" s="91">
        <v>12</v>
      </c>
      <c r="F929" s="440" t="s">
        <v>87</v>
      </c>
      <c r="G929" s="366" t="s">
        <v>1007</v>
      </c>
      <c r="H929" s="98" t="s">
        <v>1008</v>
      </c>
      <c r="I929" s="52" t="s">
        <v>1731</v>
      </c>
      <c r="J929" s="98" t="s">
        <v>935</v>
      </c>
      <c r="K929" s="358">
        <v>56</v>
      </c>
      <c r="L929" s="370">
        <f t="shared" si="42"/>
        <v>200</v>
      </c>
      <c r="M929" s="435">
        <v>200</v>
      </c>
      <c r="N929" s="435"/>
      <c r="O929" s="371" t="e">
        <f t="shared" si="43"/>
        <v>#DIV/0!</v>
      </c>
      <c r="P929" s="371">
        <f>IF(N929&gt;0,N929*K929/#REF!,0)</f>
        <v>0</v>
      </c>
      <c r="Q929" s="372" t="e">
        <f>IF(M929="nio",0,IF(M929&gt;0,VLOOKUP(I929,'3-Productie normen'!A:K,VLOOKUP(M929,'3-Productie normen'!$B$28:$C$36,2,FALSE),FALSE)))/VLOOKUP(B929,'2-Kosten per locatie'!$A$11:$C$41,3,FALSE)</f>
        <v>#DIV/0!</v>
      </c>
      <c r="R929" s="93" t="str">
        <f>VLOOKUP(I929,'3-Productie normen'!A:O,14,FALSE)</f>
        <v>V</v>
      </c>
      <c r="S929" s="93"/>
      <c r="U929" s="375">
        <f t="shared" si="44"/>
        <v>11200</v>
      </c>
    </row>
    <row r="930" spans="1:21" ht="14.1" customHeight="1">
      <c r="A930" s="81">
        <v>930</v>
      </c>
      <c r="B930" s="52" t="s">
        <v>212</v>
      </c>
      <c r="C930" s="52" t="s">
        <v>932</v>
      </c>
      <c r="D930" s="91"/>
      <c r="E930" s="91">
        <v>12</v>
      </c>
      <c r="F930" s="440" t="s">
        <v>87</v>
      </c>
      <c r="G930" s="366" t="s">
        <v>1009</v>
      </c>
      <c r="H930" s="98" t="s">
        <v>394</v>
      </c>
      <c r="I930" s="98" t="s">
        <v>237</v>
      </c>
      <c r="J930" s="98" t="s">
        <v>935</v>
      </c>
      <c r="K930" s="358">
        <v>9.1</v>
      </c>
      <c r="L930" s="370">
        <f t="shared" si="42"/>
        <v>80</v>
      </c>
      <c r="M930" s="437">
        <v>80</v>
      </c>
      <c r="N930" s="435"/>
      <c r="O930" s="371" t="e">
        <f t="shared" si="43"/>
        <v>#DIV/0!</v>
      </c>
      <c r="P930" s="371">
        <f>IF(N930&gt;0,N930*K930/#REF!,0)</f>
        <v>0</v>
      </c>
      <c r="Q930" s="372" t="e">
        <f>IF(M930="nio",0,IF(M930&gt;0,VLOOKUP(I930,'3-Productie normen'!A:K,VLOOKUP(M930,'3-Productie normen'!$B$28:$C$36,2,FALSE),FALSE)))/VLOOKUP(B930,'2-Kosten per locatie'!$A$11:$C$41,3,FALSE)</f>
        <v>#DIV/0!</v>
      </c>
      <c r="R930" s="93" t="str">
        <f>VLOOKUP(I930,'3-Productie normen'!A:O,14,FALSE)</f>
        <v>B</v>
      </c>
      <c r="S930" s="93"/>
      <c r="U930" s="375">
        <f t="shared" si="44"/>
        <v>728</v>
      </c>
    </row>
    <row r="931" spans="1:21" ht="14.1" customHeight="1">
      <c r="A931" s="81">
        <v>931</v>
      </c>
      <c r="B931" s="52" t="s">
        <v>212</v>
      </c>
      <c r="C931" s="52" t="s">
        <v>932</v>
      </c>
      <c r="D931" s="91"/>
      <c r="E931" s="91">
        <v>12</v>
      </c>
      <c r="F931" s="440" t="s">
        <v>87</v>
      </c>
      <c r="G931" s="366" t="s">
        <v>1010</v>
      </c>
      <c r="H931" s="98" t="s">
        <v>1011</v>
      </c>
      <c r="I931" s="98" t="s">
        <v>237</v>
      </c>
      <c r="J931" s="98" t="s">
        <v>935</v>
      </c>
      <c r="K931" s="358">
        <v>12.8</v>
      </c>
      <c r="L931" s="370">
        <f t="shared" si="42"/>
        <v>80</v>
      </c>
      <c r="M931" s="437">
        <v>80</v>
      </c>
      <c r="N931" s="435"/>
      <c r="O931" s="371" t="e">
        <f t="shared" si="43"/>
        <v>#DIV/0!</v>
      </c>
      <c r="P931" s="371">
        <f>IF(N931&gt;0,N931*K931/#REF!,0)</f>
        <v>0</v>
      </c>
      <c r="Q931" s="372" t="e">
        <f>IF(M931="nio",0,IF(M931&gt;0,VLOOKUP(I931,'3-Productie normen'!A:K,VLOOKUP(M931,'3-Productie normen'!$B$28:$C$36,2,FALSE),FALSE)))/VLOOKUP(B931,'2-Kosten per locatie'!$A$11:$C$41,3,FALSE)</f>
        <v>#DIV/0!</v>
      </c>
      <c r="R931" s="93" t="str">
        <f>VLOOKUP(I931,'3-Productie normen'!A:O,14,FALSE)</f>
        <v>B</v>
      </c>
      <c r="S931" s="93"/>
      <c r="U931" s="375">
        <f t="shared" si="44"/>
        <v>1024</v>
      </c>
    </row>
    <row r="932" spans="1:21" ht="14.1" customHeight="1">
      <c r="A932" s="81">
        <v>932</v>
      </c>
      <c r="B932" s="52" t="s">
        <v>212</v>
      </c>
      <c r="C932" s="52" t="s">
        <v>932</v>
      </c>
      <c r="D932" s="91"/>
      <c r="E932" s="91">
        <v>12</v>
      </c>
      <c r="F932" s="440" t="s">
        <v>87</v>
      </c>
      <c r="G932" s="366" t="s">
        <v>1012</v>
      </c>
      <c r="H932" s="98" t="s">
        <v>387</v>
      </c>
      <c r="I932" s="98" t="s">
        <v>246</v>
      </c>
      <c r="J932" s="98" t="s">
        <v>935</v>
      </c>
      <c r="K932" s="358">
        <v>30.2</v>
      </c>
      <c r="L932" s="370">
        <f t="shared" si="42"/>
        <v>200</v>
      </c>
      <c r="M932" s="435">
        <v>200</v>
      </c>
      <c r="N932" s="435"/>
      <c r="O932" s="371" t="e">
        <f t="shared" si="43"/>
        <v>#DIV/0!</v>
      </c>
      <c r="P932" s="371">
        <f>IF(N932&gt;0,N932*K932/#REF!,0)</f>
        <v>0</v>
      </c>
      <c r="Q932" s="372" t="e">
        <f>IF(M932="nio",0,IF(M932&gt;0,VLOOKUP(I932,'3-Productie normen'!A:K,VLOOKUP(M932,'3-Productie normen'!$B$28:$C$36,2,FALSE),FALSE)))/VLOOKUP(B932,'2-Kosten per locatie'!$A$11:$C$41,3,FALSE)</f>
        <v>#DIV/0!</v>
      </c>
      <c r="R932" s="93" t="str">
        <f>VLOOKUP(I932,'3-Productie normen'!A:O,14,FALSE)</f>
        <v>V</v>
      </c>
      <c r="S932" s="93"/>
      <c r="U932" s="375">
        <f t="shared" si="44"/>
        <v>6040</v>
      </c>
    </row>
    <row r="933" spans="1:21" ht="14.1" customHeight="1">
      <c r="A933" s="81">
        <v>933</v>
      </c>
      <c r="B933" s="52" t="s">
        <v>212</v>
      </c>
      <c r="C933" s="52" t="s">
        <v>932</v>
      </c>
      <c r="D933" s="91"/>
      <c r="E933" s="91">
        <v>12</v>
      </c>
      <c r="F933" s="440" t="s">
        <v>87</v>
      </c>
      <c r="G933" s="366" t="s">
        <v>1013</v>
      </c>
      <c r="H933" s="98" t="s">
        <v>306</v>
      </c>
      <c r="I933" s="98" t="s">
        <v>246</v>
      </c>
      <c r="J933" s="98" t="s">
        <v>1014</v>
      </c>
      <c r="K933" s="358">
        <v>22.5</v>
      </c>
      <c r="L933" s="370">
        <f t="shared" si="42"/>
        <v>200</v>
      </c>
      <c r="M933" s="435">
        <v>200</v>
      </c>
      <c r="N933" s="435"/>
      <c r="O933" s="371" t="e">
        <f t="shared" si="43"/>
        <v>#DIV/0!</v>
      </c>
      <c r="P933" s="371">
        <f>IF(N933&gt;0,N933*K933/#REF!,0)</f>
        <v>0</v>
      </c>
      <c r="Q933" s="372" t="e">
        <f>IF(M933="nio",0,IF(M933&gt;0,VLOOKUP(I933,'3-Productie normen'!A:K,VLOOKUP(M933,'3-Productie normen'!$B$28:$C$36,2,FALSE),FALSE)))/VLOOKUP(B933,'2-Kosten per locatie'!$A$11:$C$41,3,FALSE)</f>
        <v>#DIV/0!</v>
      </c>
      <c r="R933" s="93" t="str">
        <f>VLOOKUP(I933,'3-Productie normen'!A:O,14,FALSE)</f>
        <v>V</v>
      </c>
      <c r="S933" s="93"/>
      <c r="U933" s="375">
        <f t="shared" si="44"/>
        <v>4500</v>
      </c>
    </row>
    <row r="934" spans="1:21" ht="14.1" customHeight="1">
      <c r="A934" s="81">
        <v>934</v>
      </c>
      <c r="B934" s="52" t="s">
        <v>212</v>
      </c>
      <c r="C934" s="52" t="s">
        <v>932</v>
      </c>
      <c r="D934" s="91"/>
      <c r="E934" s="91">
        <v>12</v>
      </c>
      <c r="F934" s="440" t="s">
        <v>87</v>
      </c>
      <c r="G934" s="366" t="s">
        <v>1015</v>
      </c>
      <c r="H934" s="98" t="s">
        <v>1016</v>
      </c>
      <c r="I934" s="98" t="s">
        <v>246</v>
      </c>
      <c r="J934" s="98" t="s">
        <v>935</v>
      </c>
      <c r="K934" s="358">
        <v>64.400000000000006</v>
      </c>
      <c r="L934" s="370">
        <f t="shared" si="42"/>
        <v>200</v>
      </c>
      <c r="M934" s="435">
        <v>200</v>
      </c>
      <c r="N934" s="435"/>
      <c r="O934" s="371" t="e">
        <f t="shared" si="43"/>
        <v>#DIV/0!</v>
      </c>
      <c r="P934" s="371">
        <f>IF(N934&gt;0,N934*K934/#REF!,0)</f>
        <v>0</v>
      </c>
      <c r="Q934" s="372" t="e">
        <f>IF(M934="nio",0,IF(M934&gt;0,VLOOKUP(I934,'3-Productie normen'!A:K,VLOOKUP(M934,'3-Productie normen'!$B$28:$C$36,2,FALSE),FALSE)))/VLOOKUP(B934,'2-Kosten per locatie'!$A$11:$C$41,3,FALSE)</f>
        <v>#DIV/0!</v>
      </c>
      <c r="R934" s="93" t="str">
        <f>VLOOKUP(I934,'3-Productie normen'!A:O,14,FALSE)</f>
        <v>V</v>
      </c>
      <c r="S934" s="93"/>
      <c r="U934" s="375">
        <f t="shared" si="44"/>
        <v>12880.000000000002</v>
      </c>
    </row>
    <row r="935" spans="1:21" ht="14.1" customHeight="1">
      <c r="A935" s="81">
        <v>935</v>
      </c>
      <c r="B935" s="52" t="s">
        <v>212</v>
      </c>
      <c r="C935" s="52" t="s">
        <v>932</v>
      </c>
      <c r="D935" s="91"/>
      <c r="E935" s="91"/>
      <c r="F935" s="440" t="s">
        <v>87</v>
      </c>
      <c r="G935" s="366" t="s">
        <v>1017</v>
      </c>
      <c r="H935" s="98" t="s">
        <v>1018</v>
      </c>
      <c r="I935" s="52" t="s">
        <v>247</v>
      </c>
      <c r="J935" s="98" t="s">
        <v>935</v>
      </c>
      <c r="K935" s="358">
        <v>13.8</v>
      </c>
      <c r="L935" s="370">
        <f t="shared" si="42"/>
        <v>0</v>
      </c>
      <c r="M935" s="437" t="s">
        <v>258</v>
      </c>
      <c r="N935" s="435"/>
      <c r="O935" s="371">
        <f t="shared" si="43"/>
        <v>0</v>
      </c>
      <c r="P935" s="371">
        <f>IF(N935&gt;0,N935*K935/#REF!,0)</f>
        <v>0</v>
      </c>
      <c r="Q935" s="372" t="e">
        <f>IF(M935="nio",0,IF(M935&gt;0,VLOOKUP(I935,'3-Productie normen'!A:K,VLOOKUP(M935,'3-Productie normen'!$B$28:$C$36,2,FALSE),FALSE)))/VLOOKUP(B935,'2-Kosten per locatie'!$A$11:$C$41,3,FALSE)</f>
        <v>#DIV/0!</v>
      </c>
      <c r="R935" s="93" t="str">
        <f>VLOOKUP(I935,'3-Productie normen'!A:O,14,FALSE)</f>
        <v>nvt</v>
      </c>
      <c r="S935" s="93"/>
      <c r="U935" s="375">
        <f t="shared" si="44"/>
        <v>0</v>
      </c>
    </row>
    <row r="936" spans="1:21" ht="14.1" customHeight="1">
      <c r="A936" s="81">
        <v>936</v>
      </c>
      <c r="B936" s="52" t="s">
        <v>212</v>
      </c>
      <c r="C936" s="52" t="s">
        <v>932</v>
      </c>
      <c r="D936" s="91"/>
      <c r="E936" s="91">
        <v>12</v>
      </c>
      <c r="F936" s="440" t="s">
        <v>87</v>
      </c>
      <c r="G936" s="366" t="s">
        <v>1019</v>
      </c>
      <c r="H936" s="98" t="s">
        <v>1020</v>
      </c>
      <c r="I936" s="98" t="s">
        <v>244</v>
      </c>
      <c r="J936" s="98" t="s">
        <v>1021</v>
      </c>
      <c r="K936" s="358">
        <v>5.2</v>
      </c>
      <c r="L936" s="370">
        <f t="shared" si="42"/>
        <v>200</v>
      </c>
      <c r="M936" s="435">
        <v>200</v>
      </c>
      <c r="N936" s="435">
        <v>0</v>
      </c>
      <c r="O936" s="371" t="e">
        <f t="shared" si="43"/>
        <v>#DIV/0!</v>
      </c>
      <c r="P936" s="371">
        <f>IF(N936&gt;0,N936*K936/#REF!,0)</f>
        <v>0</v>
      </c>
      <c r="Q936" s="372" t="e">
        <f>IF(M936="nio",0,IF(M936&gt;0,VLOOKUP(I936,'3-Productie normen'!A:K,VLOOKUP(M936,'3-Productie normen'!$B$28:$C$36,2,FALSE),FALSE)))/VLOOKUP(B936,'2-Kosten per locatie'!$A$11:$C$41,3,FALSE)</f>
        <v>#DIV/0!</v>
      </c>
      <c r="R936" s="93" t="str">
        <f>VLOOKUP(I936,'3-Productie normen'!A:O,14,FALSE)</f>
        <v>S</v>
      </c>
      <c r="S936" s="93"/>
      <c r="U936" s="375">
        <f t="shared" si="44"/>
        <v>1040</v>
      </c>
    </row>
    <row r="937" spans="1:21" ht="14.1" customHeight="1">
      <c r="A937" s="81">
        <v>937</v>
      </c>
      <c r="B937" s="52" t="s">
        <v>212</v>
      </c>
      <c r="C937" s="52" t="s">
        <v>932</v>
      </c>
      <c r="D937" s="91"/>
      <c r="E937" s="91"/>
      <c r="F937" s="440" t="s">
        <v>87</v>
      </c>
      <c r="G937" s="366" t="s">
        <v>1022</v>
      </c>
      <c r="H937" s="98" t="s">
        <v>193</v>
      </c>
      <c r="I937" s="98" t="s">
        <v>246</v>
      </c>
      <c r="J937" s="98" t="s">
        <v>935</v>
      </c>
      <c r="K937" s="358">
        <v>2.5</v>
      </c>
      <c r="L937" s="370">
        <f t="shared" si="42"/>
        <v>200</v>
      </c>
      <c r="M937" s="435">
        <v>200</v>
      </c>
      <c r="N937" s="435"/>
      <c r="O937" s="371" t="e">
        <f t="shared" si="43"/>
        <v>#DIV/0!</v>
      </c>
      <c r="P937" s="371">
        <f>IF(N937&gt;0,N937*K937/#REF!,0)</f>
        <v>0</v>
      </c>
      <c r="Q937" s="372" t="e">
        <f>IF(M937="nio",0,IF(M937&gt;0,VLOOKUP(I937,'3-Productie normen'!A:K,VLOOKUP(M937,'3-Productie normen'!$B$28:$C$36,2,FALSE),FALSE)))/VLOOKUP(B937,'2-Kosten per locatie'!$A$11:$C$41,3,FALSE)</f>
        <v>#DIV/0!</v>
      </c>
      <c r="R937" s="93" t="str">
        <f>VLOOKUP(I937,'3-Productie normen'!A:O,14,FALSE)</f>
        <v>V</v>
      </c>
      <c r="S937" s="93"/>
      <c r="U937" s="375">
        <f t="shared" si="44"/>
        <v>500</v>
      </c>
    </row>
    <row r="938" spans="1:21" ht="14.1" customHeight="1">
      <c r="A938" s="81">
        <v>938</v>
      </c>
      <c r="B938" s="52" t="s">
        <v>212</v>
      </c>
      <c r="C938" s="52" t="s">
        <v>932</v>
      </c>
      <c r="D938" s="91"/>
      <c r="E938" s="91">
        <v>12</v>
      </c>
      <c r="F938" s="440" t="s">
        <v>87</v>
      </c>
      <c r="G938" s="366" t="s">
        <v>1023</v>
      </c>
      <c r="H938" s="98" t="s">
        <v>1024</v>
      </c>
      <c r="I938" s="98" t="s">
        <v>244</v>
      </c>
      <c r="J938" s="98" t="s">
        <v>950</v>
      </c>
      <c r="K938" s="358">
        <v>6.3</v>
      </c>
      <c r="L938" s="370">
        <f t="shared" si="42"/>
        <v>200</v>
      </c>
      <c r="M938" s="435">
        <v>200</v>
      </c>
      <c r="N938" s="435">
        <v>0</v>
      </c>
      <c r="O938" s="371" t="e">
        <f t="shared" si="43"/>
        <v>#DIV/0!</v>
      </c>
      <c r="P938" s="371">
        <f>IF(N938&gt;0,N938*K938/#REF!,0)</f>
        <v>0</v>
      </c>
      <c r="Q938" s="372" t="e">
        <f>IF(M938="nio",0,IF(M938&gt;0,VLOOKUP(I938,'3-Productie normen'!A:K,VLOOKUP(M938,'3-Productie normen'!$B$28:$C$36,2,FALSE),FALSE)))/VLOOKUP(B938,'2-Kosten per locatie'!$A$11:$C$41,3,FALSE)</f>
        <v>#DIV/0!</v>
      </c>
      <c r="R938" s="93" t="str">
        <f>VLOOKUP(I938,'3-Productie normen'!A:O,14,FALSE)</f>
        <v>S</v>
      </c>
      <c r="S938" s="93"/>
      <c r="U938" s="375">
        <f t="shared" si="44"/>
        <v>1260</v>
      </c>
    </row>
    <row r="939" spans="1:21" ht="14.1" customHeight="1">
      <c r="A939" s="81">
        <v>939</v>
      </c>
      <c r="B939" s="52" t="s">
        <v>212</v>
      </c>
      <c r="C939" s="52" t="s">
        <v>932</v>
      </c>
      <c r="D939" s="91"/>
      <c r="E939" s="91"/>
      <c r="F939" s="440" t="s">
        <v>87</v>
      </c>
      <c r="G939" s="366" t="s">
        <v>1025</v>
      </c>
      <c r="H939" s="98" t="s">
        <v>963</v>
      </c>
      <c r="I939" s="52" t="s">
        <v>247</v>
      </c>
      <c r="J939" s="98" t="s">
        <v>935</v>
      </c>
      <c r="K939" s="358">
        <v>2.2000000000000002</v>
      </c>
      <c r="L939" s="370">
        <f t="shared" si="42"/>
        <v>0</v>
      </c>
      <c r="M939" s="437" t="s">
        <v>258</v>
      </c>
      <c r="N939" s="435"/>
      <c r="O939" s="371">
        <f t="shared" si="43"/>
        <v>0</v>
      </c>
      <c r="P939" s="371">
        <f>IF(N939&gt;0,N939*K939/#REF!,0)</f>
        <v>0</v>
      </c>
      <c r="Q939" s="372" t="e">
        <f>IF(M939="nio",0,IF(M939&gt;0,VLOOKUP(I939,'3-Productie normen'!A:K,VLOOKUP(M939,'3-Productie normen'!$B$28:$C$36,2,FALSE),FALSE)))/VLOOKUP(B939,'2-Kosten per locatie'!$A$11:$C$41,3,FALSE)</f>
        <v>#DIV/0!</v>
      </c>
      <c r="R939" s="93" t="str">
        <f>VLOOKUP(I939,'3-Productie normen'!A:O,14,FALSE)</f>
        <v>nvt</v>
      </c>
      <c r="S939" s="93"/>
      <c r="U939" s="375">
        <f t="shared" si="44"/>
        <v>0</v>
      </c>
    </row>
    <row r="940" spans="1:21" ht="14.1" customHeight="1">
      <c r="A940" s="81">
        <v>940</v>
      </c>
      <c r="B940" s="52" t="s">
        <v>212</v>
      </c>
      <c r="C940" s="52" t="s">
        <v>932</v>
      </c>
      <c r="D940" s="91"/>
      <c r="E940" s="91"/>
      <c r="F940" s="440" t="s">
        <v>87</v>
      </c>
      <c r="G940" s="366" t="s">
        <v>1026</v>
      </c>
      <c r="H940" s="98" t="s">
        <v>1027</v>
      </c>
      <c r="I940" s="98" t="s">
        <v>244</v>
      </c>
      <c r="J940" s="98" t="s">
        <v>950</v>
      </c>
      <c r="K940" s="358">
        <v>5.0999999999999996</v>
      </c>
      <c r="L940" s="370">
        <f t="shared" si="42"/>
        <v>200</v>
      </c>
      <c r="M940" s="435">
        <v>200</v>
      </c>
      <c r="N940" s="435">
        <v>0</v>
      </c>
      <c r="O940" s="371" t="e">
        <f t="shared" si="43"/>
        <v>#DIV/0!</v>
      </c>
      <c r="P940" s="371">
        <f>IF(N940&gt;0,N940*K940/#REF!,0)</f>
        <v>0</v>
      </c>
      <c r="Q940" s="372" t="e">
        <f>IF(M940="nio",0,IF(M940&gt;0,VLOOKUP(I940,'3-Productie normen'!A:K,VLOOKUP(M940,'3-Productie normen'!$B$28:$C$36,2,FALSE),FALSE)))/VLOOKUP(B940,'2-Kosten per locatie'!$A$11:$C$41,3,FALSE)</f>
        <v>#DIV/0!</v>
      </c>
      <c r="R940" s="93" t="str">
        <f>VLOOKUP(I940,'3-Productie normen'!A:O,14,FALSE)</f>
        <v>S</v>
      </c>
      <c r="S940" s="93"/>
      <c r="U940" s="375">
        <f t="shared" si="44"/>
        <v>1019.9999999999999</v>
      </c>
    </row>
    <row r="941" spans="1:21" ht="14.1" customHeight="1">
      <c r="A941" s="81">
        <v>941</v>
      </c>
      <c r="B941" s="52" t="s">
        <v>212</v>
      </c>
      <c r="C941" s="52" t="s">
        <v>932</v>
      </c>
      <c r="D941" s="91"/>
      <c r="E941" s="91"/>
      <c r="F941" s="440" t="s">
        <v>87</v>
      </c>
      <c r="G941" s="366" t="s">
        <v>1028</v>
      </c>
      <c r="H941" s="98" t="s">
        <v>989</v>
      </c>
      <c r="I941" s="98" t="s">
        <v>287</v>
      </c>
      <c r="J941" s="98" t="s">
        <v>935</v>
      </c>
      <c r="K941" s="358">
        <v>52.9</v>
      </c>
      <c r="L941" s="370">
        <f t="shared" si="42"/>
        <v>200</v>
      </c>
      <c r="M941" s="435">
        <v>200</v>
      </c>
      <c r="N941" s="435"/>
      <c r="O941" s="371" t="e">
        <f t="shared" si="43"/>
        <v>#DIV/0!</v>
      </c>
      <c r="P941" s="371">
        <f>IF(N941&gt;0,N941*K941/#REF!,0)</f>
        <v>0</v>
      </c>
      <c r="Q941" s="372" t="e">
        <f>IF(M941="nio",0,IF(M941&gt;0,VLOOKUP(I941,'3-Productie normen'!A:K,VLOOKUP(M941,'3-Productie normen'!$B$28:$C$36,2,FALSE),FALSE)))/VLOOKUP(B941,'2-Kosten per locatie'!$A$11:$C$41,3,FALSE)</f>
        <v>#DIV/0!</v>
      </c>
      <c r="R941" s="93" t="str">
        <f>VLOOKUP(I941,'3-Productie normen'!A:O,14,FALSE)</f>
        <v>L</v>
      </c>
      <c r="S941" s="93"/>
      <c r="U941" s="375">
        <f t="shared" si="44"/>
        <v>10580</v>
      </c>
    </row>
    <row r="942" spans="1:21" ht="14.1" customHeight="1">
      <c r="A942" s="81">
        <v>942</v>
      </c>
      <c r="B942" s="52" t="s">
        <v>212</v>
      </c>
      <c r="C942" s="52" t="s">
        <v>932</v>
      </c>
      <c r="D942" s="91"/>
      <c r="E942" s="91"/>
      <c r="F942" s="440" t="s">
        <v>87</v>
      </c>
      <c r="G942" s="366" t="s">
        <v>1029</v>
      </c>
      <c r="H942" s="98" t="s">
        <v>1027</v>
      </c>
      <c r="I942" s="98" t="s">
        <v>244</v>
      </c>
      <c r="J942" s="98" t="s">
        <v>950</v>
      </c>
      <c r="K942" s="358">
        <v>5.2</v>
      </c>
      <c r="L942" s="370">
        <f t="shared" si="42"/>
        <v>200</v>
      </c>
      <c r="M942" s="435">
        <v>200</v>
      </c>
      <c r="N942" s="435">
        <v>0</v>
      </c>
      <c r="O942" s="371" t="e">
        <f t="shared" si="43"/>
        <v>#DIV/0!</v>
      </c>
      <c r="P942" s="371">
        <f>IF(N942&gt;0,N942*K942/#REF!,0)</f>
        <v>0</v>
      </c>
      <c r="Q942" s="372" t="e">
        <f>IF(M942="nio",0,IF(M942&gt;0,VLOOKUP(I942,'3-Productie normen'!A:K,VLOOKUP(M942,'3-Productie normen'!$B$28:$C$36,2,FALSE),FALSE)))/VLOOKUP(B942,'2-Kosten per locatie'!$A$11:$C$41,3,FALSE)</f>
        <v>#DIV/0!</v>
      </c>
      <c r="R942" s="93" t="str">
        <f>VLOOKUP(I942,'3-Productie normen'!A:O,14,FALSE)</f>
        <v>S</v>
      </c>
      <c r="S942" s="93"/>
      <c r="U942" s="375">
        <f t="shared" si="44"/>
        <v>1040</v>
      </c>
    </row>
    <row r="943" spans="1:21" ht="14.1" customHeight="1">
      <c r="A943" s="81">
        <v>943</v>
      </c>
      <c r="B943" s="52" t="s">
        <v>212</v>
      </c>
      <c r="C943" s="52" t="s">
        <v>932</v>
      </c>
      <c r="D943" s="91"/>
      <c r="E943" s="91"/>
      <c r="F943" s="440" t="s">
        <v>87</v>
      </c>
      <c r="G943" s="366" t="s">
        <v>1030</v>
      </c>
      <c r="H943" s="98" t="s">
        <v>989</v>
      </c>
      <c r="I943" s="98" t="s">
        <v>287</v>
      </c>
      <c r="J943" s="98" t="s">
        <v>935</v>
      </c>
      <c r="K943" s="358">
        <v>57</v>
      </c>
      <c r="L943" s="370">
        <f t="shared" si="42"/>
        <v>200</v>
      </c>
      <c r="M943" s="435">
        <v>200</v>
      </c>
      <c r="N943" s="435"/>
      <c r="O943" s="371" t="e">
        <f t="shared" si="43"/>
        <v>#DIV/0!</v>
      </c>
      <c r="P943" s="371">
        <f>IF(N943&gt;0,N943*K943/#REF!,0)</f>
        <v>0</v>
      </c>
      <c r="Q943" s="372" t="e">
        <f>IF(M943="nio",0,IF(M943&gt;0,VLOOKUP(I943,'3-Productie normen'!A:K,VLOOKUP(M943,'3-Productie normen'!$B$28:$C$36,2,FALSE),FALSE)))/VLOOKUP(B943,'2-Kosten per locatie'!$A$11:$C$41,3,FALSE)</f>
        <v>#DIV/0!</v>
      </c>
      <c r="R943" s="93" t="str">
        <f>VLOOKUP(I943,'3-Productie normen'!A:O,14,FALSE)</f>
        <v>L</v>
      </c>
      <c r="S943" s="93"/>
      <c r="U943" s="375">
        <f t="shared" si="44"/>
        <v>11400</v>
      </c>
    </row>
    <row r="944" spans="1:21" ht="14.1" customHeight="1">
      <c r="A944" s="81">
        <v>944</v>
      </c>
      <c r="B944" s="52" t="s">
        <v>212</v>
      </c>
      <c r="C944" s="52" t="s">
        <v>932</v>
      </c>
      <c r="D944" s="91"/>
      <c r="E944" s="91"/>
      <c r="F944" s="440" t="s">
        <v>87</v>
      </c>
      <c r="G944" s="366" t="s">
        <v>1031</v>
      </c>
      <c r="H944" s="98" t="s">
        <v>1032</v>
      </c>
      <c r="I944" s="52" t="s">
        <v>247</v>
      </c>
      <c r="J944" s="98" t="s">
        <v>944</v>
      </c>
      <c r="K944" s="358">
        <v>8.1999999999999993</v>
      </c>
      <c r="L944" s="370">
        <f t="shared" si="42"/>
        <v>0</v>
      </c>
      <c r="M944" s="437" t="s">
        <v>258</v>
      </c>
      <c r="N944" s="435"/>
      <c r="O944" s="371">
        <f t="shared" si="43"/>
        <v>0</v>
      </c>
      <c r="P944" s="371">
        <f>IF(N944&gt;0,N944*K944/#REF!,0)</f>
        <v>0</v>
      </c>
      <c r="Q944" s="372" t="e">
        <f>IF(M944="nio",0,IF(M944&gt;0,VLOOKUP(I944,'3-Productie normen'!A:K,VLOOKUP(M944,'3-Productie normen'!$B$28:$C$36,2,FALSE),FALSE)))/VLOOKUP(B944,'2-Kosten per locatie'!$A$11:$C$41,3,FALSE)</f>
        <v>#DIV/0!</v>
      </c>
      <c r="R944" s="93" t="str">
        <f>VLOOKUP(I944,'3-Productie normen'!A:O,14,FALSE)</f>
        <v>nvt</v>
      </c>
      <c r="S944" s="93"/>
      <c r="U944" s="375">
        <f t="shared" si="44"/>
        <v>0</v>
      </c>
    </row>
    <row r="945" spans="1:21" ht="14.1" customHeight="1">
      <c r="A945" s="81">
        <v>945</v>
      </c>
      <c r="B945" s="52" t="s">
        <v>212</v>
      </c>
      <c r="C945" s="52" t="s">
        <v>932</v>
      </c>
      <c r="D945" s="91"/>
      <c r="E945" s="91"/>
      <c r="F945" s="440" t="s">
        <v>87</v>
      </c>
      <c r="G945" s="366" t="s">
        <v>1033</v>
      </c>
      <c r="H945" s="98" t="s">
        <v>1034</v>
      </c>
      <c r="I945" s="52" t="s">
        <v>247</v>
      </c>
      <c r="J945" s="98" t="s">
        <v>1035</v>
      </c>
      <c r="K945" s="358">
        <v>5.2</v>
      </c>
      <c r="L945" s="370">
        <f t="shared" si="42"/>
        <v>0</v>
      </c>
      <c r="M945" s="437" t="s">
        <v>258</v>
      </c>
      <c r="N945" s="435"/>
      <c r="O945" s="371">
        <f t="shared" si="43"/>
        <v>0</v>
      </c>
      <c r="P945" s="371">
        <f>IF(N945&gt;0,N945*K945/#REF!,0)</f>
        <v>0</v>
      </c>
      <c r="Q945" s="372" t="e">
        <f>IF(M945="nio",0,IF(M945&gt;0,VLOOKUP(I945,'3-Productie normen'!A:K,VLOOKUP(M945,'3-Productie normen'!$B$28:$C$36,2,FALSE),FALSE)))/VLOOKUP(B945,'2-Kosten per locatie'!$A$11:$C$41,3,FALSE)</f>
        <v>#DIV/0!</v>
      </c>
      <c r="R945" s="93" t="str">
        <f>VLOOKUP(I945,'3-Productie normen'!A:O,14,FALSE)</f>
        <v>nvt</v>
      </c>
      <c r="S945" s="93"/>
      <c r="U945" s="375">
        <f t="shared" si="44"/>
        <v>0</v>
      </c>
    </row>
    <row r="946" spans="1:21" ht="14.1" customHeight="1">
      <c r="A946" s="81">
        <v>946</v>
      </c>
      <c r="B946" s="52" t="s">
        <v>212</v>
      </c>
      <c r="C946" s="52" t="s">
        <v>932</v>
      </c>
      <c r="D946" s="91"/>
      <c r="E946" s="91"/>
      <c r="F946" s="440" t="s">
        <v>87</v>
      </c>
      <c r="G946" s="366" t="s">
        <v>1036</v>
      </c>
      <c r="H946" s="98" t="s">
        <v>1037</v>
      </c>
      <c r="I946" s="98" t="s">
        <v>293</v>
      </c>
      <c r="J946" s="98" t="s">
        <v>935</v>
      </c>
      <c r="K946" s="358">
        <v>55</v>
      </c>
      <c r="L946" s="370">
        <f t="shared" si="42"/>
        <v>200</v>
      </c>
      <c r="M946" s="435">
        <v>200</v>
      </c>
      <c r="N946" s="435"/>
      <c r="O946" s="371" t="e">
        <f t="shared" si="43"/>
        <v>#DIV/0!</v>
      </c>
      <c r="P946" s="371">
        <f>IF(N946&gt;0,N946*K946/#REF!,0)</f>
        <v>0</v>
      </c>
      <c r="Q946" s="372" t="e">
        <f>IF(M946="nio",0,IF(M946&gt;0,VLOOKUP(I946,'3-Productie normen'!A:K,VLOOKUP(M946,'3-Productie normen'!$B$28:$C$36,2,FALSE),FALSE)))/VLOOKUP(B946,'2-Kosten per locatie'!$A$11:$C$41,3,FALSE)</f>
        <v>#DIV/0!</v>
      </c>
      <c r="R946" s="93" t="str">
        <f>VLOOKUP(I946,'3-Productie normen'!A:O,14,FALSE)</f>
        <v>L</v>
      </c>
      <c r="S946" s="93"/>
      <c r="U946" s="375">
        <f t="shared" si="44"/>
        <v>11000</v>
      </c>
    </row>
    <row r="947" spans="1:21" ht="14.1" customHeight="1">
      <c r="A947" s="81">
        <v>947</v>
      </c>
      <c r="B947" s="52" t="s">
        <v>212</v>
      </c>
      <c r="C947" s="52" t="s">
        <v>932</v>
      </c>
      <c r="D947" s="91"/>
      <c r="E947" s="91">
        <v>12</v>
      </c>
      <c r="F947" s="440" t="s">
        <v>87</v>
      </c>
      <c r="G947" s="366" t="s">
        <v>1038</v>
      </c>
      <c r="H947" s="98" t="s">
        <v>1039</v>
      </c>
      <c r="I947" s="98" t="s">
        <v>237</v>
      </c>
      <c r="J947" s="98" t="s">
        <v>935</v>
      </c>
      <c r="K947" s="358">
        <v>45.4</v>
      </c>
      <c r="L947" s="370">
        <f t="shared" si="42"/>
        <v>80</v>
      </c>
      <c r="M947" s="437">
        <v>80</v>
      </c>
      <c r="N947" s="435"/>
      <c r="O947" s="371" t="e">
        <f t="shared" si="43"/>
        <v>#DIV/0!</v>
      </c>
      <c r="P947" s="371">
        <f>IF(N947&gt;0,N947*K947/#REF!,0)</f>
        <v>0</v>
      </c>
      <c r="Q947" s="372" t="e">
        <f>IF(M947="nio",0,IF(M947&gt;0,VLOOKUP(I947,'3-Productie normen'!A:K,VLOOKUP(M947,'3-Productie normen'!$B$28:$C$36,2,FALSE),FALSE)))/VLOOKUP(B947,'2-Kosten per locatie'!$A$11:$C$41,3,FALSE)</f>
        <v>#DIV/0!</v>
      </c>
      <c r="R947" s="93" t="str">
        <f>VLOOKUP(I947,'3-Productie normen'!A:O,14,FALSE)</f>
        <v>B</v>
      </c>
      <c r="S947" s="93"/>
      <c r="U947" s="375">
        <f t="shared" si="44"/>
        <v>3632</v>
      </c>
    </row>
    <row r="948" spans="1:21" ht="14.1" customHeight="1">
      <c r="A948" s="81">
        <v>948</v>
      </c>
      <c r="B948" s="52" t="s">
        <v>212</v>
      </c>
      <c r="C948" s="52" t="s">
        <v>932</v>
      </c>
      <c r="D948" s="91"/>
      <c r="E948" s="91">
        <v>12</v>
      </c>
      <c r="F948" s="440" t="s">
        <v>87</v>
      </c>
      <c r="G948" s="366" t="s">
        <v>1040</v>
      </c>
      <c r="H948" s="98" t="s">
        <v>1041</v>
      </c>
      <c r="I948" s="98" t="s">
        <v>246</v>
      </c>
      <c r="J948" s="98" t="s">
        <v>935</v>
      </c>
      <c r="K948" s="358">
        <v>3.1</v>
      </c>
      <c r="L948" s="370">
        <f t="shared" si="42"/>
        <v>200</v>
      </c>
      <c r="M948" s="435">
        <v>200</v>
      </c>
      <c r="N948" s="435"/>
      <c r="O948" s="371" t="e">
        <f t="shared" si="43"/>
        <v>#DIV/0!</v>
      </c>
      <c r="P948" s="371">
        <f>IF(N948&gt;0,N948*K948/#REF!,0)</f>
        <v>0</v>
      </c>
      <c r="Q948" s="372" t="e">
        <f>IF(M948="nio",0,IF(M948&gt;0,VLOOKUP(I948,'3-Productie normen'!A:K,VLOOKUP(M948,'3-Productie normen'!$B$28:$C$36,2,FALSE),FALSE)))/VLOOKUP(B948,'2-Kosten per locatie'!$A$11:$C$41,3,FALSE)</f>
        <v>#DIV/0!</v>
      </c>
      <c r="R948" s="93" t="str">
        <f>VLOOKUP(I948,'3-Productie normen'!A:O,14,FALSE)</f>
        <v>V</v>
      </c>
      <c r="S948" s="93"/>
      <c r="U948" s="375">
        <f t="shared" si="44"/>
        <v>620</v>
      </c>
    </row>
    <row r="949" spans="1:21" ht="14.1" customHeight="1">
      <c r="A949" s="81">
        <v>949</v>
      </c>
      <c r="B949" s="52" t="s">
        <v>212</v>
      </c>
      <c r="C949" s="52" t="s">
        <v>932</v>
      </c>
      <c r="D949" s="91"/>
      <c r="E949" s="91">
        <v>12</v>
      </c>
      <c r="F949" s="440" t="s">
        <v>87</v>
      </c>
      <c r="G949" s="366" t="s">
        <v>1042</v>
      </c>
      <c r="H949" s="98" t="s">
        <v>1043</v>
      </c>
      <c r="I949" s="98" t="s">
        <v>237</v>
      </c>
      <c r="J949" s="98" t="s">
        <v>935</v>
      </c>
      <c r="K949" s="358">
        <v>5.7</v>
      </c>
      <c r="L949" s="370">
        <f t="shared" si="42"/>
        <v>80</v>
      </c>
      <c r="M949" s="437">
        <v>80</v>
      </c>
      <c r="N949" s="435"/>
      <c r="O949" s="371" t="e">
        <f t="shared" si="43"/>
        <v>#DIV/0!</v>
      </c>
      <c r="P949" s="371">
        <f>IF(N949&gt;0,N949*K949/#REF!,0)</f>
        <v>0</v>
      </c>
      <c r="Q949" s="372" t="e">
        <f>IF(M949="nio",0,IF(M949&gt;0,VLOOKUP(I949,'3-Productie normen'!A:K,VLOOKUP(M949,'3-Productie normen'!$B$28:$C$36,2,FALSE),FALSE)))/VLOOKUP(B949,'2-Kosten per locatie'!$A$11:$C$41,3,FALSE)</f>
        <v>#DIV/0!</v>
      </c>
      <c r="R949" s="93" t="str">
        <f>VLOOKUP(I949,'3-Productie normen'!A:O,14,FALSE)</f>
        <v>B</v>
      </c>
      <c r="S949" s="93"/>
      <c r="U949" s="375">
        <f t="shared" si="44"/>
        <v>456</v>
      </c>
    </row>
    <row r="950" spans="1:21" ht="14.1" customHeight="1">
      <c r="A950" s="81">
        <v>950</v>
      </c>
      <c r="B950" s="52" t="s">
        <v>212</v>
      </c>
      <c r="C950" s="52" t="s">
        <v>932</v>
      </c>
      <c r="D950" s="91"/>
      <c r="E950" s="91">
        <v>12</v>
      </c>
      <c r="F950" s="440" t="s">
        <v>87</v>
      </c>
      <c r="G950" s="366" t="s">
        <v>1044</v>
      </c>
      <c r="H950" s="98" t="s">
        <v>245</v>
      </c>
      <c r="I950" s="98" t="s">
        <v>245</v>
      </c>
      <c r="J950" s="98" t="s">
        <v>1045</v>
      </c>
      <c r="K950" s="358">
        <v>83.2</v>
      </c>
      <c r="L950" s="370">
        <f t="shared" si="42"/>
        <v>200</v>
      </c>
      <c r="M950" s="435">
        <v>200</v>
      </c>
      <c r="N950" s="435"/>
      <c r="O950" s="371" t="e">
        <f t="shared" si="43"/>
        <v>#DIV/0!</v>
      </c>
      <c r="P950" s="371">
        <f>IF(N950&gt;0,N950*K950/#REF!,0)</f>
        <v>0</v>
      </c>
      <c r="Q950" s="372" t="e">
        <f>IF(M950="nio",0,IF(M950&gt;0,VLOOKUP(I950,'3-Productie normen'!A:K,VLOOKUP(M950,'3-Productie normen'!$B$28:$C$36,2,FALSE),FALSE)))/VLOOKUP(B950,'2-Kosten per locatie'!$A$11:$C$41,3,FALSE)</f>
        <v>#DIV/0!</v>
      </c>
      <c r="R950" s="93" t="str">
        <f>VLOOKUP(I950,'3-Productie normen'!A:O,14,FALSE)</f>
        <v>V</v>
      </c>
      <c r="S950" s="93"/>
      <c r="U950" s="375">
        <f t="shared" si="44"/>
        <v>16640</v>
      </c>
    </row>
    <row r="951" spans="1:21" ht="14.1" customHeight="1">
      <c r="A951" s="81">
        <v>951</v>
      </c>
      <c r="B951" s="52" t="s">
        <v>212</v>
      </c>
      <c r="C951" s="52" t="s">
        <v>932</v>
      </c>
      <c r="D951" s="91"/>
      <c r="E951" s="91">
        <v>12</v>
      </c>
      <c r="F951" s="440" t="s">
        <v>87</v>
      </c>
      <c r="G951" s="366" t="s">
        <v>1046</v>
      </c>
      <c r="H951" s="98" t="s">
        <v>1047</v>
      </c>
      <c r="I951" s="92" t="s">
        <v>88</v>
      </c>
      <c r="J951" s="98" t="s">
        <v>995</v>
      </c>
      <c r="K951" s="358">
        <v>16.899999999999999</v>
      </c>
      <c r="L951" s="370">
        <f t="shared" si="42"/>
        <v>200</v>
      </c>
      <c r="M951" s="435">
        <v>200</v>
      </c>
      <c r="N951" s="435"/>
      <c r="O951" s="371" t="e">
        <f t="shared" si="43"/>
        <v>#DIV/0!</v>
      </c>
      <c r="P951" s="371">
        <f>IF(N951&gt;0,N951*K951/#REF!,0)</f>
        <v>0</v>
      </c>
      <c r="Q951" s="372" t="e">
        <f>IF(M951="nio",0,IF(M951&gt;0,VLOOKUP(I951,'3-Productie normen'!A:K,VLOOKUP(M951,'3-Productie normen'!$B$28:$C$36,2,FALSE),FALSE)))/VLOOKUP(B951,'2-Kosten per locatie'!$A$11:$C$41,3,FALSE)</f>
        <v>#DIV/0!</v>
      </c>
      <c r="R951" s="93" t="str">
        <f>VLOOKUP(I951,'3-Productie normen'!A:O,14,FALSE)</f>
        <v>V</v>
      </c>
      <c r="S951" s="93"/>
      <c r="U951" s="375">
        <f t="shared" si="44"/>
        <v>3379.9999999999995</v>
      </c>
    </row>
    <row r="952" spans="1:21" ht="14.1" customHeight="1">
      <c r="A952" s="81">
        <v>952</v>
      </c>
      <c r="B952" s="52" t="s">
        <v>212</v>
      </c>
      <c r="C952" s="52" t="s">
        <v>932</v>
      </c>
      <c r="D952" s="52"/>
      <c r="E952" s="91">
        <v>12</v>
      </c>
      <c r="F952" s="440" t="s">
        <v>87</v>
      </c>
      <c r="G952" s="366"/>
      <c r="H952" s="98" t="s">
        <v>1048</v>
      </c>
      <c r="I952" s="98" t="s">
        <v>246</v>
      </c>
      <c r="J952" s="98" t="s">
        <v>1014</v>
      </c>
      <c r="K952" s="358">
        <v>5</v>
      </c>
      <c r="L952" s="370">
        <f t="shared" si="42"/>
        <v>200</v>
      </c>
      <c r="M952" s="435">
        <v>200</v>
      </c>
      <c r="N952" s="435"/>
      <c r="O952" s="371" t="e">
        <f t="shared" si="43"/>
        <v>#DIV/0!</v>
      </c>
      <c r="P952" s="371">
        <f>IF(N952&gt;0,N952*K952/#REF!,0)</f>
        <v>0</v>
      </c>
      <c r="Q952" s="372" t="e">
        <f>IF(M952="nio",0,IF(M952&gt;0,VLOOKUP(I952,'3-Productie normen'!A:K,VLOOKUP(M952,'3-Productie normen'!$B$28:$C$36,2,FALSE),FALSE)))/VLOOKUP(B952,'2-Kosten per locatie'!$A$11:$C$41,3,FALSE)</f>
        <v>#DIV/0!</v>
      </c>
      <c r="R952" s="93" t="str">
        <f>VLOOKUP(I952,'3-Productie normen'!A:O,14,FALSE)</f>
        <v>V</v>
      </c>
      <c r="S952" s="93"/>
      <c r="U952" s="375">
        <f t="shared" si="44"/>
        <v>1000</v>
      </c>
    </row>
    <row r="953" spans="1:21" ht="14.1" customHeight="1">
      <c r="A953" s="81">
        <v>953</v>
      </c>
      <c r="B953" s="52" t="s">
        <v>212</v>
      </c>
      <c r="C953" s="52" t="s">
        <v>932</v>
      </c>
      <c r="D953" s="52"/>
      <c r="E953" s="91">
        <v>12</v>
      </c>
      <c r="F953" s="440" t="s">
        <v>87</v>
      </c>
      <c r="G953" s="366" t="s">
        <v>1049</v>
      </c>
      <c r="H953" s="98" t="s">
        <v>1050</v>
      </c>
      <c r="I953" s="98" t="s">
        <v>244</v>
      </c>
      <c r="J953" s="98" t="s">
        <v>935</v>
      </c>
      <c r="K953" s="358">
        <v>2.4</v>
      </c>
      <c r="L953" s="370">
        <f t="shared" si="42"/>
        <v>200</v>
      </c>
      <c r="M953" s="435">
        <v>200</v>
      </c>
      <c r="N953" s="435">
        <v>0</v>
      </c>
      <c r="O953" s="371" t="e">
        <f t="shared" si="43"/>
        <v>#DIV/0!</v>
      </c>
      <c r="P953" s="371">
        <f>IF(N953&gt;0,N953*K953/#REF!,0)</f>
        <v>0</v>
      </c>
      <c r="Q953" s="372" t="e">
        <f>IF(M953="nio",0,IF(M953&gt;0,VLOOKUP(I953,'3-Productie normen'!A:K,VLOOKUP(M953,'3-Productie normen'!$B$28:$C$36,2,FALSE),FALSE)))/VLOOKUP(B953,'2-Kosten per locatie'!$A$11:$C$41,3,FALSE)</f>
        <v>#DIV/0!</v>
      </c>
      <c r="R953" s="93" t="str">
        <f>VLOOKUP(I953,'3-Productie normen'!A:O,14,FALSE)</f>
        <v>S</v>
      </c>
      <c r="S953" s="93"/>
      <c r="U953" s="375">
        <f t="shared" si="44"/>
        <v>480</v>
      </c>
    </row>
    <row r="954" spans="1:21" ht="14.1" customHeight="1">
      <c r="A954" s="81">
        <v>954</v>
      </c>
      <c r="B954" s="52" t="s">
        <v>212</v>
      </c>
      <c r="C954" s="52" t="s">
        <v>932</v>
      </c>
      <c r="D954" s="52"/>
      <c r="E954" s="91">
        <v>12</v>
      </c>
      <c r="F954" s="440" t="s">
        <v>87</v>
      </c>
      <c r="G954" s="366"/>
      <c r="H954" s="98" t="s">
        <v>1051</v>
      </c>
      <c r="I954" s="98" t="s">
        <v>246</v>
      </c>
      <c r="J954" s="98" t="s">
        <v>1014</v>
      </c>
      <c r="K954" s="358">
        <v>1.2</v>
      </c>
      <c r="L954" s="370">
        <f t="shared" si="42"/>
        <v>200</v>
      </c>
      <c r="M954" s="435">
        <v>200</v>
      </c>
      <c r="N954" s="435"/>
      <c r="O954" s="371" t="e">
        <f t="shared" si="43"/>
        <v>#DIV/0!</v>
      </c>
      <c r="P954" s="371">
        <f>IF(N954&gt;0,N954*K954/#REF!,0)</f>
        <v>0</v>
      </c>
      <c r="Q954" s="372" t="e">
        <f>IF(M954="nio",0,IF(M954&gt;0,VLOOKUP(I954,'3-Productie normen'!A:K,VLOOKUP(M954,'3-Productie normen'!$B$28:$C$36,2,FALSE),FALSE)))/VLOOKUP(B954,'2-Kosten per locatie'!$A$11:$C$41,3,FALSE)</f>
        <v>#DIV/0!</v>
      </c>
      <c r="R954" s="93" t="str">
        <f>VLOOKUP(I954,'3-Productie normen'!A:O,14,FALSE)</f>
        <v>V</v>
      </c>
      <c r="S954" s="93"/>
      <c r="U954" s="375">
        <f t="shared" si="44"/>
        <v>240</v>
      </c>
    </row>
    <row r="955" spans="1:21" ht="14.1" customHeight="1">
      <c r="A955" s="81">
        <v>955</v>
      </c>
      <c r="B955" s="52" t="s">
        <v>212</v>
      </c>
      <c r="C955" s="52" t="s">
        <v>932</v>
      </c>
      <c r="D955" s="52"/>
      <c r="E955" s="91">
        <v>12</v>
      </c>
      <c r="F955" s="440" t="s">
        <v>87</v>
      </c>
      <c r="G955" s="366"/>
      <c r="H955" s="98" t="s">
        <v>1052</v>
      </c>
      <c r="I955" s="98" t="s">
        <v>246</v>
      </c>
      <c r="J955" s="98" t="s">
        <v>1014</v>
      </c>
      <c r="K955" s="358">
        <v>3.3</v>
      </c>
      <c r="L955" s="370">
        <f t="shared" si="42"/>
        <v>200</v>
      </c>
      <c r="M955" s="435">
        <v>200</v>
      </c>
      <c r="N955" s="435"/>
      <c r="O955" s="371" t="e">
        <f t="shared" si="43"/>
        <v>#DIV/0!</v>
      </c>
      <c r="P955" s="371">
        <f>IF(N955&gt;0,N955*K955/#REF!,0)</f>
        <v>0</v>
      </c>
      <c r="Q955" s="372" t="e">
        <f>IF(M955="nio",0,IF(M955&gt;0,VLOOKUP(I955,'3-Productie normen'!A:K,VLOOKUP(M955,'3-Productie normen'!$B$28:$C$36,2,FALSE),FALSE)))/VLOOKUP(B955,'2-Kosten per locatie'!$A$11:$C$41,3,FALSE)</f>
        <v>#DIV/0!</v>
      </c>
      <c r="R955" s="93" t="str">
        <f>VLOOKUP(I955,'3-Productie normen'!A:O,14,FALSE)</f>
        <v>V</v>
      </c>
      <c r="S955" s="93"/>
      <c r="U955" s="375">
        <f t="shared" si="44"/>
        <v>660</v>
      </c>
    </row>
    <row r="956" spans="1:21" ht="14.1" customHeight="1">
      <c r="A956" s="81">
        <v>956</v>
      </c>
      <c r="B956" s="52" t="s">
        <v>212</v>
      </c>
      <c r="C956" s="52" t="s">
        <v>932</v>
      </c>
      <c r="D956" s="52"/>
      <c r="E956" s="91">
        <v>12</v>
      </c>
      <c r="F956" s="440" t="s">
        <v>87</v>
      </c>
      <c r="G956" s="366"/>
      <c r="H956" s="98" t="s">
        <v>1053</v>
      </c>
      <c r="I956" s="98" t="s">
        <v>246</v>
      </c>
      <c r="J956" s="98" t="s">
        <v>1014</v>
      </c>
      <c r="K956" s="358">
        <v>5.18</v>
      </c>
      <c r="L956" s="370">
        <f t="shared" si="42"/>
        <v>200</v>
      </c>
      <c r="M956" s="435">
        <v>200</v>
      </c>
      <c r="N956" s="435"/>
      <c r="O956" s="371" t="e">
        <f t="shared" si="43"/>
        <v>#DIV/0!</v>
      </c>
      <c r="P956" s="371">
        <f>IF(N956&gt;0,N956*K956/#REF!,0)</f>
        <v>0</v>
      </c>
      <c r="Q956" s="372" t="e">
        <f>IF(M956="nio",0,IF(M956&gt;0,VLOOKUP(I956,'3-Productie normen'!A:K,VLOOKUP(M956,'3-Productie normen'!$B$28:$C$36,2,FALSE),FALSE)))/VLOOKUP(B956,'2-Kosten per locatie'!$A$11:$C$41,3,FALSE)</f>
        <v>#DIV/0!</v>
      </c>
      <c r="R956" s="93" t="str">
        <f>VLOOKUP(I956,'3-Productie normen'!A:O,14,FALSE)</f>
        <v>V</v>
      </c>
      <c r="S956" s="93"/>
      <c r="U956" s="375">
        <f t="shared" si="44"/>
        <v>1036</v>
      </c>
    </row>
    <row r="957" spans="1:21" ht="14.1" customHeight="1">
      <c r="A957" s="81">
        <v>957</v>
      </c>
      <c r="B957" s="52" t="s">
        <v>212</v>
      </c>
      <c r="C957" s="52" t="s">
        <v>1054</v>
      </c>
      <c r="D957" s="52"/>
      <c r="E957" s="91"/>
      <c r="F957" s="440" t="s">
        <v>418</v>
      </c>
      <c r="G957" s="366"/>
      <c r="H957" s="98" t="s">
        <v>262</v>
      </c>
      <c r="I957" s="52" t="s">
        <v>247</v>
      </c>
      <c r="J957" s="98" t="s">
        <v>741</v>
      </c>
      <c r="K957" s="358">
        <v>1.5</v>
      </c>
      <c r="L957" s="370">
        <f t="shared" si="42"/>
        <v>0</v>
      </c>
      <c r="M957" s="437" t="s">
        <v>258</v>
      </c>
      <c r="N957" s="435"/>
      <c r="O957" s="371">
        <f t="shared" si="43"/>
        <v>0</v>
      </c>
      <c r="P957" s="371">
        <f>IF(N957&gt;0,N957*K957/#REF!,0)</f>
        <v>0</v>
      </c>
      <c r="Q957" s="372" t="e">
        <f>IF(M957="nio",0,IF(M957&gt;0,VLOOKUP(I957,'3-Productie normen'!A:K,VLOOKUP(M957,'3-Productie normen'!$B$28:$C$36,2,FALSE),FALSE)))/VLOOKUP(B957,'2-Kosten per locatie'!$A$11:$C$41,3,FALSE)</f>
        <v>#DIV/0!</v>
      </c>
      <c r="R957" s="93" t="str">
        <f>VLOOKUP(I957,'3-Productie normen'!A:O,14,FALSE)</f>
        <v>nvt</v>
      </c>
      <c r="S957" s="93"/>
      <c r="U957" s="375">
        <f t="shared" si="44"/>
        <v>0</v>
      </c>
    </row>
    <row r="958" spans="1:21" ht="14.1" customHeight="1">
      <c r="A958" s="81">
        <v>958</v>
      </c>
      <c r="B958" s="52" t="s">
        <v>212</v>
      </c>
      <c r="C958" s="52" t="s">
        <v>1054</v>
      </c>
      <c r="D958" s="52"/>
      <c r="E958" s="91"/>
      <c r="F958" s="440" t="s">
        <v>418</v>
      </c>
      <c r="G958" s="366"/>
      <c r="H958" s="98" t="s">
        <v>262</v>
      </c>
      <c r="I958" s="52" t="s">
        <v>247</v>
      </c>
      <c r="J958" s="98" t="s">
        <v>741</v>
      </c>
      <c r="K958" s="358">
        <v>1.5</v>
      </c>
      <c r="L958" s="370">
        <f t="shared" si="42"/>
        <v>0</v>
      </c>
      <c r="M958" s="437" t="s">
        <v>258</v>
      </c>
      <c r="N958" s="435"/>
      <c r="O958" s="371">
        <f t="shared" si="43"/>
        <v>0</v>
      </c>
      <c r="P958" s="371">
        <f>IF(N958&gt;0,N958*K958/#REF!,0)</f>
        <v>0</v>
      </c>
      <c r="Q958" s="372" t="e">
        <f>IF(M958="nio",0,IF(M958&gt;0,VLOOKUP(I958,'3-Productie normen'!A:K,VLOOKUP(M958,'3-Productie normen'!$B$28:$C$36,2,FALSE),FALSE)))/VLOOKUP(B958,'2-Kosten per locatie'!$A$11:$C$41,3,FALSE)</f>
        <v>#DIV/0!</v>
      </c>
      <c r="R958" s="93" t="str">
        <f>VLOOKUP(I958,'3-Productie normen'!A:O,14,FALSE)</f>
        <v>nvt</v>
      </c>
      <c r="S958" s="93"/>
      <c r="U958" s="375">
        <f t="shared" si="44"/>
        <v>0</v>
      </c>
    </row>
    <row r="959" spans="1:21" ht="14.1" customHeight="1">
      <c r="A959" s="81">
        <v>959</v>
      </c>
      <c r="B959" s="52" t="s">
        <v>212</v>
      </c>
      <c r="C959" s="52" t="s">
        <v>1054</v>
      </c>
      <c r="D959" s="52"/>
      <c r="E959" s="91"/>
      <c r="F959" s="440" t="s">
        <v>418</v>
      </c>
      <c r="G959" s="366"/>
      <c r="H959" s="98" t="s">
        <v>254</v>
      </c>
      <c r="I959" s="52" t="s">
        <v>247</v>
      </c>
      <c r="J959" s="98" t="s">
        <v>301</v>
      </c>
      <c r="K959" s="358">
        <v>8.5</v>
      </c>
      <c r="L959" s="370">
        <f t="shared" si="42"/>
        <v>0</v>
      </c>
      <c r="M959" s="437" t="s">
        <v>258</v>
      </c>
      <c r="N959" s="435"/>
      <c r="O959" s="371">
        <f t="shared" si="43"/>
        <v>0</v>
      </c>
      <c r="P959" s="371">
        <f>IF(N959&gt;0,N959*K959/#REF!,0)</f>
        <v>0</v>
      </c>
      <c r="Q959" s="372" t="e">
        <f>IF(M959="nio",0,IF(M959&gt;0,VLOOKUP(I959,'3-Productie normen'!A:K,VLOOKUP(M959,'3-Productie normen'!$B$28:$C$36,2,FALSE),FALSE)))/VLOOKUP(B959,'2-Kosten per locatie'!$A$11:$C$41,3,FALSE)</f>
        <v>#DIV/0!</v>
      </c>
      <c r="R959" s="93" t="str">
        <f>VLOOKUP(I959,'3-Productie normen'!A:O,14,FALSE)</f>
        <v>nvt</v>
      </c>
      <c r="S959" s="93"/>
      <c r="U959" s="375">
        <f t="shared" si="44"/>
        <v>0</v>
      </c>
    </row>
    <row r="960" spans="1:21" ht="14.1" customHeight="1">
      <c r="A960" s="81">
        <v>960</v>
      </c>
      <c r="B960" s="52" t="s">
        <v>212</v>
      </c>
      <c r="C960" s="52" t="s">
        <v>1054</v>
      </c>
      <c r="D960" s="52"/>
      <c r="E960" s="91"/>
      <c r="F960" s="440" t="s">
        <v>418</v>
      </c>
      <c r="G960" s="366" t="s">
        <v>316</v>
      </c>
      <c r="H960" s="98" t="s">
        <v>1055</v>
      </c>
      <c r="I960" s="52" t="s">
        <v>247</v>
      </c>
      <c r="J960" s="98" t="s">
        <v>741</v>
      </c>
      <c r="K960" s="358">
        <v>87</v>
      </c>
      <c r="L960" s="370">
        <f t="shared" si="42"/>
        <v>0</v>
      </c>
      <c r="M960" s="437" t="s">
        <v>258</v>
      </c>
      <c r="N960" s="435"/>
      <c r="O960" s="371">
        <f t="shared" si="43"/>
        <v>0</v>
      </c>
      <c r="P960" s="371">
        <f>IF(N960&gt;0,N960*K960/#REF!,0)</f>
        <v>0</v>
      </c>
      <c r="Q960" s="372" t="e">
        <f>IF(M960="nio",0,IF(M960&gt;0,VLOOKUP(I960,'3-Productie normen'!A:K,VLOOKUP(M960,'3-Productie normen'!$B$28:$C$36,2,FALSE),FALSE)))/VLOOKUP(B960,'2-Kosten per locatie'!$A$11:$C$41,3,FALSE)</f>
        <v>#DIV/0!</v>
      </c>
      <c r="R960" s="93" t="str">
        <f>VLOOKUP(I960,'3-Productie normen'!A:O,14,FALSE)</f>
        <v>nvt</v>
      </c>
      <c r="S960" s="93"/>
      <c r="U960" s="375">
        <f t="shared" si="44"/>
        <v>0</v>
      </c>
    </row>
    <row r="961" spans="1:21" ht="14.1" customHeight="1">
      <c r="A961" s="81">
        <v>961</v>
      </c>
      <c r="B961" s="52" t="s">
        <v>212</v>
      </c>
      <c r="C961" s="52" t="s">
        <v>1054</v>
      </c>
      <c r="D961" s="52"/>
      <c r="E961" s="91"/>
      <c r="F961" s="440" t="s">
        <v>418</v>
      </c>
      <c r="G961" s="366"/>
      <c r="H961" s="98" t="s">
        <v>1055</v>
      </c>
      <c r="I961" s="52" t="s">
        <v>247</v>
      </c>
      <c r="J961" s="98" t="s">
        <v>741</v>
      </c>
      <c r="K961" s="358">
        <v>87</v>
      </c>
      <c r="L961" s="370">
        <f t="shared" si="42"/>
        <v>0</v>
      </c>
      <c r="M961" s="437" t="s">
        <v>258</v>
      </c>
      <c r="N961" s="435"/>
      <c r="O961" s="371">
        <f t="shared" si="43"/>
        <v>0</v>
      </c>
      <c r="P961" s="371">
        <f>IF(N961&gt;0,N961*K961/#REF!,0)</f>
        <v>0</v>
      </c>
      <c r="Q961" s="372" t="e">
        <f>IF(M961="nio",0,IF(M961&gt;0,VLOOKUP(I961,'3-Productie normen'!A:K,VLOOKUP(M961,'3-Productie normen'!$B$28:$C$36,2,FALSE),FALSE)))/VLOOKUP(B961,'2-Kosten per locatie'!$A$11:$C$41,3,FALSE)</f>
        <v>#DIV/0!</v>
      </c>
      <c r="R961" s="93" t="str">
        <f>VLOOKUP(I961,'3-Productie normen'!A:O,14,FALSE)</f>
        <v>nvt</v>
      </c>
      <c r="S961" s="93"/>
      <c r="U961" s="375">
        <f t="shared" si="44"/>
        <v>0</v>
      </c>
    </row>
    <row r="962" spans="1:21" ht="14.1" customHeight="1">
      <c r="A962" s="81">
        <v>962</v>
      </c>
      <c r="B962" s="52" t="s">
        <v>212</v>
      </c>
      <c r="C962" s="52" t="s">
        <v>1054</v>
      </c>
      <c r="D962" s="52"/>
      <c r="E962" s="91"/>
      <c r="F962" s="440" t="s">
        <v>418</v>
      </c>
      <c r="G962" s="366"/>
      <c r="H962" s="98" t="s">
        <v>323</v>
      </c>
      <c r="I962" s="52" t="s">
        <v>247</v>
      </c>
      <c r="J962" s="98" t="s">
        <v>1056</v>
      </c>
      <c r="K962" s="358">
        <v>3</v>
      </c>
      <c r="L962" s="370">
        <f t="shared" si="42"/>
        <v>0</v>
      </c>
      <c r="M962" s="437" t="s">
        <v>258</v>
      </c>
      <c r="N962" s="435"/>
      <c r="O962" s="371">
        <f t="shared" si="43"/>
        <v>0</v>
      </c>
      <c r="P962" s="371">
        <f>IF(N962&gt;0,N962*K962/#REF!,0)</f>
        <v>0</v>
      </c>
      <c r="Q962" s="372" t="e">
        <f>IF(M962="nio",0,IF(M962&gt;0,VLOOKUP(I962,'3-Productie normen'!A:K,VLOOKUP(M962,'3-Productie normen'!$B$28:$C$36,2,FALSE),FALSE)))/VLOOKUP(B962,'2-Kosten per locatie'!$A$11:$C$41,3,FALSE)</f>
        <v>#DIV/0!</v>
      </c>
      <c r="R962" s="93" t="str">
        <f>VLOOKUP(I962,'3-Productie normen'!A:O,14,FALSE)</f>
        <v>nvt</v>
      </c>
      <c r="S962" s="93"/>
      <c r="U962" s="375">
        <f t="shared" si="44"/>
        <v>0</v>
      </c>
    </row>
    <row r="963" spans="1:21" ht="14.1" customHeight="1">
      <c r="A963" s="81">
        <v>963</v>
      </c>
      <c r="B963" s="52" t="s">
        <v>212</v>
      </c>
      <c r="C963" s="52" t="s">
        <v>1054</v>
      </c>
      <c r="D963" s="52"/>
      <c r="E963" s="91"/>
      <c r="F963" s="91" t="s">
        <v>292</v>
      </c>
      <c r="G963" s="366" t="s">
        <v>344</v>
      </c>
      <c r="H963" s="98" t="s">
        <v>419</v>
      </c>
      <c r="I963" s="52" t="s">
        <v>247</v>
      </c>
      <c r="J963" s="98" t="s">
        <v>420</v>
      </c>
      <c r="K963" s="358">
        <v>266</v>
      </c>
      <c r="L963" s="370">
        <f t="shared" si="42"/>
        <v>0</v>
      </c>
      <c r="M963" s="437" t="s">
        <v>258</v>
      </c>
      <c r="N963" s="435"/>
      <c r="O963" s="371">
        <f t="shared" si="43"/>
        <v>0</v>
      </c>
      <c r="P963" s="371">
        <f>IF(N963&gt;0,N963*K963/#REF!,0)</f>
        <v>0</v>
      </c>
      <c r="Q963" s="372" t="e">
        <f>IF(M963="nio",0,IF(M963&gt;0,VLOOKUP(I963,'3-Productie normen'!A:K,VLOOKUP(M963,'3-Productie normen'!$B$28:$C$36,2,FALSE),FALSE)))/VLOOKUP(B963,'2-Kosten per locatie'!$A$11:$C$41,3,FALSE)</f>
        <v>#DIV/0!</v>
      </c>
      <c r="R963" s="93" t="str">
        <f>VLOOKUP(I963,'3-Productie normen'!A:O,14,FALSE)</f>
        <v>nvt</v>
      </c>
      <c r="S963" s="93"/>
      <c r="U963" s="375">
        <f t="shared" si="44"/>
        <v>0</v>
      </c>
    </row>
    <row r="964" spans="1:21" ht="14.1" customHeight="1">
      <c r="A964" s="81">
        <v>964</v>
      </c>
      <c r="B964" s="52" t="s">
        <v>216</v>
      </c>
      <c r="C964" s="52" t="s">
        <v>1059</v>
      </c>
      <c r="D964" s="52"/>
      <c r="E964" s="91"/>
      <c r="F964" s="440" t="s">
        <v>418</v>
      </c>
      <c r="G964" s="366" t="s">
        <v>299</v>
      </c>
      <c r="H964" s="98" t="s">
        <v>1060</v>
      </c>
      <c r="I964" s="52" t="s">
        <v>1731</v>
      </c>
      <c r="J964" s="98" t="s">
        <v>1061</v>
      </c>
      <c r="K964" s="358">
        <v>53.2</v>
      </c>
      <c r="L964" s="370">
        <f t="shared" ref="L964:L995" si="45">SUM(M964:N964)</f>
        <v>200</v>
      </c>
      <c r="M964" s="435">
        <v>200</v>
      </c>
      <c r="N964" s="435"/>
      <c r="O964" s="371" t="e">
        <f t="shared" ref="O964:O995" si="46">IF(M964="nio",0,IF(M964&gt;0,M964*K964/Q964,0))</f>
        <v>#DIV/0!</v>
      </c>
      <c r="P964" s="371">
        <f>IF(N964&gt;0,N964*K964/#REF!,0)</f>
        <v>0</v>
      </c>
      <c r="Q964" s="372" t="e">
        <f>IF(M964="nio",0,IF(M964&gt;0,VLOOKUP(I964,'3-Productie normen'!A:K,VLOOKUP(M964,'3-Productie normen'!$B$28:$C$36,2,FALSE),FALSE)))/VLOOKUP(B964,'2-Kosten per locatie'!$A$11:$C$41,3,FALSE)</f>
        <v>#DIV/0!</v>
      </c>
      <c r="R964" s="93" t="str">
        <f>VLOOKUP(I964,'3-Productie normen'!A:O,14,FALSE)</f>
        <v>V</v>
      </c>
      <c r="S964" s="93"/>
      <c r="U964" s="375">
        <f t="shared" si="44"/>
        <v>10640</v>
      </c>
    </row>
    <row r="965" spans="1:21" ht="14.1" customHeight="1">
      <c r="A965" s="81">
        <v>965</v>
      </c>
      <c r="B965" s="52" t="s">
        <v>216</v>
      </c>
      <c r="C965" s="52" t="s">
        <v>1059</v>
      </c>
      <c r="D965" s="52"/>
      <c r="E965" s="91"/>
      <c r="F965" s="440" t="s">
        <v>418</v>
      </c>
      <c r="G965" s="366" t="s">
        <v>302</v>
      </c>
      <c r="H965" s="98" t="s">
        <v>262</v>
      </c>
      <c r="I965" s="98" t="s">
        <v>244</v>
      </c>
      <c r="J965" s="98" t="s">
        <v>1061</v>
      </c>
      <c r="K965" s="358">
        <v>4.5999999999999996</v>
      </c>
      <c r="L965" s="370">
        <f t="shared" si="45"/>
        <v>200</v>
      </c>
      <c r="M965" s="435">
        <v>200</v>
      </c>
      <c r="N965" s="435">
        <v>0</v>
      </c>
      <c r="O965" s="371" t="e">
        <f t="shared" si="46"/>
        <v>#DIV/0!</v>
      </c>
      <c r="P965" s="371">
        <f>IF(N965&gt;0,N965*K965/#REF!,0)</f>
        <v>0</v>
      </c>
      <c r="Q965" s="372" t="e">
        <f>IF(M965="nio",0,IF(M965&gt;0,VLOOKUP(I965,'3-Productie normen'!A:K,VLOOKUP(M965,'3-Productie normen'!$B$28:$C$36,2,FALSE),FALSE)))/VLOOKUP(B965,'2-Kosten per locatie'!$A$11:$C$41,3,FALSE)</f>
        <v>#DIV/0!</v>
      </c>
      <c r="R965" s="93" t="str">
        <f>VLOOKUP(I965,'3-Productie normen'!A:O,14,FALSE)</f>
        <v>S</v>
      </c>
      <c r="S965" s="93"/>
      <c r="U965" s="375">
        <f t="shared" si="44"/>
        <v>919.99999999999989</v>
      </c>
    </row>
    <row r="966" spans="1:21" ht="14.1" customHeight="1">
      <c r="A966" s="81">
        <v>966</v>
      </c>
      <c r="B966" s="52" t="s">
        <v>216</v>
      </c>
      <c r="C966" s="52" t="s">
        <v>1059</v>
      </c>
      <c r="D966" s="52"/>
      <c r="E966" s="91"/>
      <c r="F966" s="440" t="s">
        <v>418</v>
      </c>
      <c r="G966" s="366" t="s">
        <v>303</v>
      </c>
      <c r="H966" s="98" t="s">
        <v>270</v>
      </c>
      <c r="I966" s="52" t="s">
        <v>247</v>
      </c>
      <c r="J966" s="98" t="s">
        <v>1061</v>
      </c>
      <c r="K966" s="358">
        <v>3.1</v>
      </c>
      <c r="L966" s="370">
        <f t="shared" si="45"/>
        <v>0</v>
      </c>
      <c r="M966" s="437" t="s">
        <v>258</v>
      </c>
      <c r="N966" s="435"/>
      <c r="O966" s="371">
        <f t="shared" si="46"/>
        <v>0</v>
      </c>
      <c r="P966" s="371">
        <f>IF(N966&gt;0,N966*K966/#REF!,0)</f>
        <v>0</v>
      </c>
      <c r="Q966" s="372" t="e">
        <f>IF(M966="nio",0,IF(M966&gt;0,VLOOKUP(I966,'3-Productie normen'!A:K,VLOOKUP(M966,'3-Productie normen'!$B$28:$C$36,2,FALSE),FALSE)))/VLOOKUP(B966,'2-Kosten per locatie'!$A$11:$C$41,3,FALSE)</f>
        <v>#DIV/0!</v>
      </c>
      <c r="R966" s="93" t="str">
        <f>VLOOKUP(I966,'3-Productie normen'!A:O,14,FALSE)</f>
        <v>nvt</v>
      </c>
      <c r="S966" s="93"/>
      <c r="U966" s="375">
        <f t="shared" si="44"/>
        <v>0</v>
      </c>
    </row>
    <row r="967" spans="1:21" ht="14.1" customHeight="1">
      <c r="A967" s="81">
        <v>967</v>
      </c>
      <c r="B967" s="52" t="s">
        <v>216</v>
      </c>
      <c r="C967" s="52" t="s">
        <v>1059</v>
      </c>
      <c r="D967" s="52"/>
      <c r="E967" s="91"/>
      <c r="F967" s="440" t="s">
        <v>418</v>
      </c>
      <c r="G967" s="366" t="s">
        <v>304</v>
      </c>
      <c r="H967" s="98" t="s">
        <v>1060</v>
      </c>
      <c r="I967" s="52" t="s">
        <v>1731</v>
      </c>
      <c r="J967" s="98" t="s">
        <v>1061</v>
      </c>
      <c r="K967" s="358">
        <v>53.8</v>
      </c>
      <c r="L967" s="370">
        <f t="shared" si="45"/>
        <v>200</v>
      </c>
      <c r="M967" s="435">
        <v>200</v>
      </c>
      <c r="N967" s="435"/>
      <c r="O967" s="371" t="e">
        <f t="shared" si="46"/>
        <v>#DIV/0!</v>
      </c>
      <c r="P967" s="371">
        <f>IF(N967&gt;0,N967*K967/#REF!,0)</f>
        <v>0</v>
      </c>
      <c r="Q967" s="372" t="e">
        <f>IF(M967="nio",0,IF(M967&gt;0,VLOOKUP(I967,'3-Productie normen'!A:K,VLOOKUP(M967,'3-Productie normen'!$B$28:$C$36,2,FALSE),FALSE)))/VLOOKUP(B967,'2-Kosten per locatie'!$A$11:$C$41,3,FALSE)</f>
        <v>#DIV/0!</v>
      </c>
      <c r="R967" s="93" t="str">
        <f>VLOOKUP(I967,'3-Productie normen'!A:O,14,FALSE)</f>
        <v>V</v>
      </c>
      <c r="S967" s="93"/>
      <c r="U967" s="375">
        <f t="shared" si="44"/>
        <v>10760</v>
      </c>
    </row>
    <row r="968" spans="1:21" ht="14.1" customHeight="1">
      <c r="A968" s="81">
        <v>968</v>
      </c>
      <c r="B968" s="52" t="s">
        <v>216</v>
      </c>
      <c r="C968" s="52" t="s">
        <v>1059</v>
      </c>
      <c r="D968" s="52"/>
      <c r="E968" s="91"/>
      <c r="F968" s="440" t="s">
        <v>418</v>
      </c>
      <c r="G968" s="366" t="s">
        <v>305</v>
      </c>
      <c r="H968" s="98" t="s">
        <v>262</v>
      </c>
      <c r="I968" s="98" t="s">
        <v>244</v>
      </c>
      <c r="J968" s="98" t="s">
        <v>1061</v>
      </c>
      <c r="K968" s="358">
        <v>5</v>
      </c>
      <c r="L968" s="370">
        <f t="shared" si="45"/>
        <v>200</v>
      </c>
      <c r="M968" s="435">
        <v>200</v>
      </c>
      <c r="N968" s="435">
        <v>0</v>
      </c>
      <c r="O968" s="371" t="e">
        <f t="shared" si="46"/>
        <v>#DIV/0!</v>
      </c>
      <c r="P968" s="371">
        <f>IF(N968&gt;0,N968*K968/#REF!,0)</f>
        <v>0</v>
      </c>
      <c r="Q968" s="372" t="e">
        <f>IF(M968="nio",0,IF(M968&gt;0,VLOOKUP(I968,'3-Productie normen'!A:K,VLOOKUP(M968,'3-Productie normen'!$B$28:$C$36,2,FALSE),FALSE)))/VLOOKUP(B968,'2-Kosten per locatie'!$A$11:$C$41,3,FALSE)</f>
        <v>#DIV/0!</v>
      </c>
      <c r="R968" s="93" t="str">
        <f>VLOOKUP(I968,'3-Productie normen'!A:O,14,FALSE)</f>
        <v>S</v>
      </c>
      <c r="S968" s="93"/>
      <c r="U968" s="375">
        <f t="shared" si="44"/>
        <v>1000</v>
      </c>
    </row>
    <row r="969" spans="1:21" ht="14.1" customHeight="1">
      <c r="A969" s="81">
        <v>969</v>
      </c>
      <c r="B969" s="52" t="s">
        <v>216</v>
      </c>
      <c r="C969" s="52" t="s">
        <v>1059</v>
      </c>
      <c r="D969" s="52"/>
      <c r="E969" s="91"/>
      <c r="F969" s="440" t="s">
        <v>418</v>
      </c>
      <c r="G969" s="366" t="s">
        <v>307</v>
      </c>
      <c r="H969" s="98" t="s">
        <v>270</v>
      </c>
      <c r="I969" s="52" t="s">
        <v>247</v>
      </c>
      <c r="J969" s="98" t="s">
        <v>1061</v>
      </c>
      <c r="K969" s="358">
        <v>2.1</v>
      </c>
      <c r="L969" s="370">
        <f t="shared" si="45"/>
        <v>0</v>
      </c>
      <c r="M969" s="437" t="s">
        <v>258</v>
      </c>
      <c r="N969" s="435"/>
      <c r="O969" s="371">
        <f t="shared" si="46"/>
        <v>0</v>
      </c>
      <c r="P969" s="371">
        <f>IF(N969&gt;0,N969*K969/#REF!,0)</f>
        <v>0</v>
      </c>
      <c r="Q969" s="372" t="e">
        <f>IF(M969="nio",0,IF(M969&gt;0,VLOOKUP(I969,'3-Productie normen'!A:K,VLOOKUP(M969,'3-Productie normen'!$B$28:$C$36,2,FALSE),FALSE)))/VLOOKUP(B969,'2-Kosten per locatie'!$A$11:$C$41,3,FALSE)</f>
        <v>#DIV/0!</v>
      </c>
      <c r="R969" s="93" t="str">
        <f>VLOOKUP(I969,'3-Productie normen'!A:O,14,FALSE)</f>
        <v>nvt</v>
      </c>
      <c r="S969" s="93"/>
      <c r="U969" s="375">
        <f t="shared" si="44"/>
        <v>0</v>
      </c>
    </row>
    <row r="970" spans="1:21" ht="14.1" customHeight="1">
      <c r="A970" s="81">
        <v>970</v>
      </c>
      <c r="B970" s="52" t="s">
        <v>216</v>
      </c>
      <c r="C970" s="52" t="s">
        <v>1059</v>
      </c>
      <c r="D970" s="52"/>
      <c r="E970" s="91"/>
      <c r="F970" s="440" t="s">
        <v>418</v>
      </c>
      <c r="G970" s="366"/>
      <c r="H970" s="98" t="s">
        <v>88</v>
      </c>
      <c r="I970" s="92" t="s">
        <v>88</v>
      </c>
      <c r="J970" s="98" t="s">
        <v>539</v>
      </c>
      <c r="K970" s="358">
        <v>6</v>
      </c>
      <c r="L970" s="370">
        <f t="shared" si="45"/>
        <v>200</v>
      </c>
      <c r="M970" s="435">
        <v>200</v>
      </c>
      <c r="N970" s="435"/>
      <c r="O970" s="371" t="e">
        <f t="shared" si="46"/>
        <v>#DIV/0!</v>
      </c>
      <c r="P970" s="371">
        <f>IF(N970&gt;0,N970*K970/#REF!,0)</f>
        <v>0</v>
      </c>
      <c r="Q970" s="372" t="e">
        <f>IF(M970="nio",0,IF(M970&gt;0,VLOOKUP(I970,'3-Productie normen'!A:K,VLOOKUP(M970,'3-Productie normen'!$B$28:$C$36,2,FALSE),FALSE)))/VLOOKUP(B970,'2-Kosten per locatie'!$A$11:$C$41,3,FALSE)</f>
        <v>#DIV/0!</v>
      </c>
      <c r="R970" s="93" t="str">
        <f>VLOOKUP(I970,'3-Productie normen'!A:O,14,FALSE)</f>
        <v>V</v>
      </c>
      <c r="S970" s="93"/>
      <c r="U970" s="375">
        <f t="shared" ref="U970:U1033" si="47">L970*K970</f>
        <v>1200</v>
      </c>
    </row>
    <row r="971" spans="1:21" ht="14.1" customHeight="1">
      <c r="A971" s="81">
        <v>971</v>
      </c>
      <c r="B971" s="52" t="s">
        <v>216</v>
      </c>
      <c r="C971" s="52" t="s">
        <v>1059</v>
      </c>
      <c r="D971" s="52"/>
      <c r="E971" s="91"/>
      <c r="F971" s="440" t="s">
        <v>418</v>
      </c>
      <c r="G971" s="366" t="s">
        <v>309</v>
      </c>
      <c r="H971" s="98" t="s">
        <v>289</v>
      </c>
      <c r="I971" s="98" t="s">
        <v>245</v>
      </c>
      <c r="J971" s="98" t="s">
        <v>1061</v>
      </c>
      <c r="K971" s="358">
        <v>78.599999999999994</v>
      </c>
      <c r="L971" s="370">
        <f t="shared" si="45"/>
        <v>200</v>
      </c>
      <c r="M971" s="435">
        <v>200</v>
      </c>
      <c r="N971" s="435"/>
      <c r="O971" s="371" t="e">
        <f t="shared" si="46"/>
        <v>#DIV/0!</v>
      </c>
      <c r="P971" s="371">
        <f>IF(N971&gt;0,N971*K971/#REF!,0)</f>
        <v>0</v>
      </c>
      <c r="Q971" s="372" t="e">
        <f>IF(M971="nio",0,IF(M971&gt;0,VLOOKUP(I971,'3-Productie normen'!A:K,VLOOKUP(M971,'3-Productie normen'!$B$28:$C$36,2,FALSE),FALSE)))/VLOOKUP(B971,'2-Kosten per locatie'!$A$11:$C$41,3,FALSE)</f>
        <v>#DIV/0!</v>
      </c>
      <c r="R971" s="93" t="str">
        <f>VLOOKUP(I971,'3-Productie normen'!A:O,14,FALSE)</f>
        <v>V</v>
      </c>
      <c r="S971" s="93"/>
      <c r="U971" s="375">
        <f t="shared" si="47"/>
        <v>15719.999999999998</v>
      </c>
    </row>
    <row r="972" spans="1:21" ht="14.1" customHeight="1">
      <c r="A972" s="81">
        <v>972</v>
      </c>
      <c r="B972" s="52" t="s">
        <v>216</v>
      </c>
      <c r="C972" s="52" t="s">
        <v>1059</v>
      </c>
      <c r="D972" s="52"/>
      <c r="E972" s="91"/>
      <c r="F972" s="440" t="s">
        <v>418</v>
      </c>
      <c r="G972" s="366" t="s">
        <v>311</v>
      </c>
      <c r="H972" s="98" t="s">
        <v>1062</v>
      </c>
      <c r="I972" s="52" t="s">
        <v>247</v>
      </c>
      <c r="J972" s="98" t="s">
        <v>1061</v>
      </c>
      <c r="K972" s="358">
        <v>11.8</v>
      </c>
      <c r="L972" s="370">
        <f t="shared" si="45"/>
        <v>0</v>
      </c>
      <c r="M972" s="437" t="s">
        <v>258</v>
      </c>
      <c r="N972" s="435"/>
      <c r="O972" s="371">
        <f t="shared" si="46"/>
        <v>0</v>
      </c>
      <c r="P972" s="371">
        <f>IF(N972&gt;0,N972*K972/#REF!,0)</f>
        <v>0</v>
      </c>
      <c r="Q972" s="372" t="e">
        <f>IF(M972="nio",0,IF(M972&gt;0,VLOOKUP(I972,'3-Productie normen'!A:K,VLOOKUP(M972,'3-Productie normen'!$B$28:$C$36,2,FALSE),FALSE)))/VLOOKUP(B972,'2-Kosten per locatie'!$A$11:$C$41,3,FALSE)</f>
        <v>#DIV/0!</v>
      </c>
      <c r="R972" s="93" t="str">
        <f>VLOOKUP(I972,'3-Productie normen'!A:O,14,FALSE)</f>
        <v>nvt</v>
      </c>
      <c r="S972" s="93"/>
      <c r="U972" s="375">
        <f t="shared" si="47"/>
        <v>0</v>
      </c>
    </row>
    <row r="973" spans="1:21" ht="14.1" customHeight="1">
      <c r="A973" s="81">
        <v>973</v>
      </c>
      <c r="B973" s="52" t="s">
        <v>216</v>
      </c>
      <c r="C973" s="52" t="s">
        <v>1059</v>
      </c>
      <c r="D973" s="52"/>
      <c r="E973" s="91"/>
      <c r="F973" s="440" t="s">
        <v>418</v>
      </c>
      <c r="G973" s="366" t="s">
        <v>312</v>
      </c>
      <c r="H973" s="98" t="s">
        <v>1063</v>
      </c>
      <c r="I973" s="92" t="s">
        <v>88</v>
      </c>
      <c r="J973" s="98" t="s">
        <v>539</v>
      </c>
      <c r="K973" s="358">
        <v>30.5</v>
      </c>
      <c r="L973" s="370">
        <f t="shared" si="45"/>
        <v>200</v>
      </c>
      <c r="M973" s="435">
        <v>200</v>
      </c>
      <c r="N973" s="435"/>
      <c r="O973" s="371" t="e">
        <f t="shared" si="46"/>
        <v>#DIV/0!</v>
      </c>
      <c r="P973" s="371">
        <f>IF(N973&gt;0,N973*K973/#REF!,0)</f>
        <v>0</v>
      </c>
      <c r="Q973" s="372" t="e">
        <f>IF(M973="nio",0,IF(M973&gt;0,VLOOKUP(I973,'3-Productie normen'!A:K,VLOOKUP(M973,'3-Productie normen'!$B$28:$C$36,2,FALSE),FALSE)))/VLOOKUP(B973,'2-Kosten per locatie'!$A$11:$C$41,3,FALSE)</f>
        <v>#DIV/0!</v>
      </c>
      <c r="R973" s="93" t="str">
        <f>VLOOKUP(I973,'3-Productie normen'!A:O,14,FALSE)</f>
        <v>V</v>
      </c>
      <c r="S973" s="93"/>
      <c r="U973" s="375">
        <f t="shared" si="47"/>
        <v>6100</v>
      </c>
    </row>
    <row r="974" spans="1:21" ht="14.1" customHeight="1">
      <c r="A974" s="81">
        <v>974</v>
      </c>
      <c r="B974" s="52" t="s">
        <v>216</v>
      </c>
      <c r="C974" s="52" t="s">
        <v>1059</v>
      </c>
      <c r="D974" s="52"/>
      <c r="E974" s="91"/>
      <c r="F974" s="440" t="s">
        <v>418</v>
      </c>
      <c r="G974" s="366" t="s">
        <v>314</v>
      </c>
      <c r="H974" s="98" t="s">
        <v>553</v>
      </c>
      <c r="I974" s="98" t="s">
        <v>246</v>
      </c>
      <c r="J974" s="98" t="s">
        <v>1061</v>
      </c>
      <c r="K974" s="358">
        <v>45.4</v>
      </c>
      <c r="L974" s="370">
        <f t="shared" si="45"/>
        <v>200</v>
      </c>
      <c r="M974" s="435">
        <v>200</v>
      </c>
      <c r="N974" s="435"/>
      <c r="O974" s="371" t="e">
        <f t="shared" si="46"/>
        <v>#DIV/0!</v>
      </c>
      <c r="P974" s="371">
        <f>IF(N974&gt;0,N974*K974/#REF!,0)</f>
        <v>0</v>
      </c>
      <c r="Q974" s="372" t="e">
        <f>IF(M974="nio",0,IF(M974&gt;0,VLOOKUP(I974,'3-Productie normen'!A:K,VLOOKUP(M974,'3-Productie normen'!$B$28:$C$36,2,FALSE),FALSE)))/VLOOKUP(B974,'2-Kosten per locatie'!$A$11:$C$41,3,FALSE)</f>
        <v>#DIV/0!</v>
      </c>
      <c r="R974" s="93" t="str">
        <f>VLOOKUP(I974,'3-Productie normen'!A:O,14,FALSE)</f>
        <v>V</v>
      </c>
      <c r="S974" s="93"/>
      <c r="U974" s="375">
        <f t="shared" si="47"/>
        <v>9080</v>
      </c>
    </row>
    <row r="975" spans="1:21" ht="14.1" customHeight="1">
      <c r="A975" s="81">
        <v>975</v>
      </c>
      <c r="B975" s="52" t="s">
        <v>216</v>
      </c>
      <c r="C975" s="52" t="s">
        <v>1059</v>
      </c>
      <c r="D975" s="52"/>
      <c r="E975" s="91"/>
      <c r="F975" s="440" t="s">
        <v>418</v>
      </c>
      <c r="G975" s="366" t="s">
        <v>316</v>
      </c>
      <c r="H975" s="98" t="s">
        <v>1064</v>
      </c>
      <c r="I975" s="52" t="s">
        <v>247</v>
      </c>
      <c r="J975" s="98" t="s">
        <v>1061</v>
      </c>
      <c r="K975" s="358">
        <v>2.9</v>
      </c>
      <c r="L975" s="370">
        <f t="shared" si="45"/>
        <v>0</v>
      </c>
      <c r="M975" s="437" t="s">
        <v>258</v>
      </c>
      <c r="N975" s="435"/>
      <c r="O975" s="371">
        <f t="shared" si="46"/>
        <v>0</v>
      </c>
      <c r="P975" s="371">
        <f>IF(N975&gt;0,N975*K975/#REF!,0)</f>
        <v>0</v>
      </c>
      <c r="Q975" s="372" t="e">
        <f>IF(M975="nio",0,IF(M975&gt;0,VLOOKUP(I975,'3-Productie normen'!A:K,VLOOKUP(M975,'3-Productie normen'!$B$28:$C$36,2,FALSE),FALSE)))/VLOOKUP(B975,'2-Kosten per locatie'!$A$11:$C$41,3,FALSE)</f>
        <v>#DIV/0!</v>
      </c>
      <c r="R975" s="93" t="str">
        <f>VLOOKUP(I975,'3-Productie normen'!A:O,14,FALSE)</f>
        <v>nvt</v>
      </c>
      <c r="S975" s="93"/>
      <c r="U975" s="375">
        <f t="shared" si="47"/>
        <v>0</v>
      </c>
    </row>
    <row r="976" spans="1:21" ht="14.1" customHeight="1">
      <c r="A976" s="81">
        <v>976</v>
      </c>
      <c r="B976" s="52" t="s">
        <v>216</v>
      </c>
      <c r="C976" s="52" t="s">
        <v>1059</v>
      </c>
      <c r="D976" s="52"/>
      <c r="E976" s="91"/>
      <c r="F976" s="440" t="s">
        <v>418</v>
      </c>
      <c r="G976" s="366" t="s">
        <v>318</v>
      </c>
      <c r="H976" s="98" t="s">
        <v>1065</v>
      </c>
      <c r="I976" s="98" t="s">
        <v>244</v>
      </c>
      <c r="J976" s="98" t="s">
        <v>1066</v>
      </c>
      <c r="K976" s="358">
        <v>1.4</v>
      </c>
      <c r="L976" s="370">
        <f t="shared" si="45"/>
        <v>200</v>
      </c>
      <c r="M976" s="435">
        <v>200</v>
      </c>
      <c r="N976" s="435">
        <v>0</v>
      </c>
      <c r="O976" s="371" t="e">
        <f t="shared" si="46"/>
        <v>#DIV/0!</v>
      </c>
      <c r="P976" s="371">
        <f>IF(N976&gt;0,N976*K976/#REF!,0)</f>
        <v>0</v>
      </c>
      <c r="Q976" s="372" t="e">
        <f>IF(M976="nio",0,IF(M976&gt;0,VLOOKUP(I976,'3-Productie normen'!A:K,VLOOKUP(M976,'3-Productie normen'!$B$28:$C$36,2,FALSE),FALSE)))/VLOOKUP(B976,'2-Kosten per locatie'!$A$11:$C$41,3,FALSE)</f>
        <v>#DIV/0!</v>
      </c>
      <c r="R976" s="93" t="str">
        <f>VLOOKUP(I976,'3-Productie normen'!A:O,14,FALSE)</f>
        <v>S</v>
      </c>
      <c r="S976" s="93"/>
      <c r="U976" s="375">
        <f t="shared" si="47"/>
        <v>280</v>
      </c>
    </row>
    <row r="977" spans="1:21" ht="14.1" customHeight="1">
      <c r="A977" s="81">
        <v>977</v>
      </c>
      <c r="B977" s="52" t="s">
        <v>216</v>
      </c>
      <c r="C977" s="52" t="s">
        <v>1059</v>
      </c>
      <c r="D977" s="52"/>
      <c r="E977" s="91"/>
      <c r="F977" s="440" t="s">
        <v>418</v>
      </c>
      <c r="G977" s="366" t="s">
        <v>320</v>
      </c>
      <c r="H977" s="98" t="s">
        <v>1067</v>
      </c>
      <c r="I977" s="98" t="s">
        <v>244</v>
      </c>
      <c r="J977" s="98" t="s">
        <v>1066</v>
      </c>
      <c r="K977" s="358">
        <v>1.3</v>
      </c>
      <c r="L977" s="370">
        <f t="shared" si="45"/>
        <v>200</v>
      </c>
      <c r="M977" s="435">
        <v>200</v>
      </c>
      <c r="N977" s="435">
        <v>0</v>
      </c>
      <c r="O977" s="371" t="e">
        <f t="shared" si="46"/>
        <v>#DIV/0!</v>
      </c>
      <c r="P977" s="371">
        <f>IF(N977&gt;0,N977*K977/#REF!,0)</f>
        <v>0</v>
      </c>
      <c r="Q977" s="372" t="e">
        <f>IF(M977="nio",0,IF(M977&gt;0,VLOOKUP(I977,'3-Productie normen'!A:K,VLOOKUP(M977,'3-Productie normen'!$B$28:$C$36,2,FALSE),FALSE)))/VLOOKUP(B977,'2-Kosten per locatie'!$A$11:$C$41,3,FALSE)</f>
        <v>#DIV/0!</v>
      </c>
      <c r="R977" s="93" t="str">
        <f>VLOOKUP(I977,'3-Productie normen'!A:O,14,FALSE)</f>
        <v>S</v>
      </c>
      <c r="S977" s="93"/>
      <c r="U977" s="375">
        <f t="shared" si="47"/>
        <v>260</v>
      </c>
    </row>
    <row r="978" spans="1:21" ht="14.1" customHeight="1">
      <c r="A978" s="81">
        <v>978</v>
      </c>
      <c r="B978" s="52" t="s">
        <v>216</v>
      </c>
      <c r="C978" s="52" t="s">
        <v>1059</v>
      </c>
      <c r="D978" s="52"/>
      <c r="E978" s="91"/>
      <c r="F978" s="440" t="s">
        <v>418</v>
      </c>
      <c r="G978" s="366" t="s">
        <v>321</v>
      </c>
      <c r="H978" s="98" t="s">
        <v>773</v>
      </c>
      <c r="I978" s="98" t="s">
        <v>244</v>
      </c>
      <c r="J978" s="98" t="s">
        <v>1066</v>
      </c>
      <c r="K978" s="358">
        <v>4.2</v>
      </c>
      <c r="L978" s="370">
        <f t="shared" si="45"/>
        <v>200</v>
      </c>
      <c r="M978" s="435">
        <v>200</v>
      </c>
      <c r="N978" s="435">
        <v>0</v>
      </c>
      <c r="O978" s="371" t="e">
        <f t="shared" si="46"/>
        <v>#DIV/0!</v>
      </c>
      <c r="P978" s="371">
        <f>IF(N978&gt;0,N978*K978/#REF!,0)</f>
        <v>0</v>
      </c>
      <c r="Q978" s="372" t="e">
        <f>IF(M978="nio",0,IF(M978&gt;0,VLOOKUP(I978,'3-Productie normen'!A:K,VLOOKUP(M978,'3-Productie normen'!$B$28:$C$36,2,FALSE),FALSE)))/VLOOKUP(B978,'2-Kosten per locatie'!$A$11:$C$41,3,FALSE)</f>
        <v>#DIV/0!</v>
      </c>
      <c r="R978" s="93" t="str">
        <f>VLOOKUP(I978,'3-Productie normen'!A:O,14,FALSE)</f>
        <v>S</v>
      </c>
      <c r="S978" s="93"/>
      <c r="U978" s="375">
        <f t="shared" si="47"/>
        <v>840</v>
      </c>
    </row>
    <row r="979" spans="1:21" ht="14.1" customHeight="1">
      <c r="A979" s="81">
        <v>979</v>
      </c>
      <c r="B979" s="52" t="s">
        <v>216</v>
      </c>
      <c r="C979" s="52" t="s">
        <v>1059</v>
      </c>
      <c r="D979" s="52"/>
      <c r="E979" s="91"/>
      <c r="F979" s="440" t="s">
        <v>418</v>
      </c>
      <c r="G979" s="366" t="s">
        <v>322</v>
      </c>
      <c r="H979" s="98" t="s">
        <v>270</v>
      </c>
      <c r="I979" s="52" t="s">
        <v>247</v>
      </c>
      <c r="J979" s="98" t="s">
        <v>1061</v>
      </c>
      <c r="K979" s="358">
        <v>3.7</v>
      </c>
      <c r="L979" s="370">
        <f t="shared" si="45"/>
        <v>0</v>
      </c>
      <c r="M979" s="437" t="s">
        <v>258</v>
      </c>
      <c r="N979" s="435"/>
      <c r="O979" s="371">
        <f t="shared" si="46"/>
        <v>0</v>
      </c>
      <c r="P979" s="371">
        <f>IF(N979&gt;0,N979*K979/#REF!,0)</f>
        <v>0</v>
      </c>
      <c r="Q979" s="372" t="e">
        <f>IF(M979="nio",0,IF(M979&gt;0,VLOOKUP(I979,'3-Productie normen'!A:K,VLOOKUP(M979,'3-Productie normen'!$B$28:$C$36,2,FALSE),FALSE)))/VLOOKUP(B979,'2-Kosten per locatie'!$A$11:$C$41,3,FALSE)</f>
        <v>#DIV/0!</v>
      </c>
      <c r="R979" s="93" t="str">
        <f>VLOOKUP(I979,'3-Productie normen'!A:O,14,FALSE)</f>
        <v>nvt</v>
      </c>
      <c r="S979" s="93"/>
      <c r="U979" s="375">
        <f t="shared" si="47"/>
        <v>0</v>
      </c>
    </row>
    <row r="980" spans="1:21" ht="14.1" customHeight="1">
      <c r="A980" s="81">
        <v>980</v>
      </c>
      <c r="B980" s="52" t="s">
        <v>216</v>
      </c>
      <c r="C980" s="52" t="s">
        <v>1059</v>
      </c>
      <c r="D980" s="52"/>
      <c r="E980" s="91"/>
      <c r="F980" s="440" t="s">
        <v>418</v>
      </c>
      <c r="G980" s="366" t="s">
        <v>324</v>
      </c>
      <c r="H980" s="98" t="s">
        <v>1068</v>
      </c>
      <c r="I980" s="52" t="s">
        <v>247</v>
      </c>
      <c r="J980" s="98" t="s">
        <v>1061</v>
      </c>
      <c r="K980" s="358">
        <v>5.0999999999999996</v>
      </c>
      <c r="L980" s="370">
        <f t="shared" si="45"/>
        <v>0</v>
      </c>
      <c r="M980" s="437" t="s">
        <v>258</v>
      </c>
      <c r="N980" s="435"/>
      <c r="O980" s="371">
        <f t="shared" si="46"/>
        <v>0</v>
      </c>
      <c r="P980" s="371">
        <f>IF(N980&gt;0,N980*K980/#REF!,0)</f>
        <v>0</v>
      </c>
      <c r="Q980" s="372" t="e">
        <f>IF(M980="nio",0,IF(M980&gt;0,VLOOKUP(I980,'3-Productie normen'!A:K,VLOOKUP(M980,'3-Productie normen'!$B$28:$C$36,2,FALSE),FALSE)))/VLOOKUP(B980,'2-Kosten per locatie'!$A$11:$C$41,3,FALSE)</f>
        <v>#DIV/0!</v>
      </c>
      <c r="R980" s="93" t="str">
        <f>VLOOKUP(I980,'3-Productie normen'!A:O,14,FALSE)</f>
        <v>nvt</v>
      </c>
      <c r="S980" s="93"/>
      <c r="U980" s="375">
        <f t="shared" si="47"/>
        <v>0</v>
      </c>
    </row>
    <row r="981" spans="1:21" ht="14.1" customHeight="1">
      <c r="A981" s="81">
        <v>981</v>
      </c>
      <c r="B981" s="52" t="s">
        <v>216</v>
      </c>
      <c r="C981" s="52" t="s">
        <v>1059</v>
      </c>
      <c r="D981" s="52"/>
      <c r="E981" s="91"/>
      <c r="F981" s="440" t="s">
        <v>418</v>
      </c>
      <c r="G981" s="366" t="s">
        <v>326</v>
      </c>
      <c r="H981" s="98" t="s">
        <v>254</v>
      </c>
      <c r="I981" s="98" t="s">
        <v>246</v>
      </c>
      <c r="J981" s="98" t="s">
        <v>1061</v>
      </c>
      <c r="K981" s="358">
        <v>12</v>
      </c>
      <c r="L981" s="370">
        <f t="shared" si="45"/>
        <v>200</v>
      </c>
      <c r="M981" s="435">
        <v>200</v>
      </c>
      <c r="N981" s="435"/>
      <c r="O981" s="371" t="e">
        <f t="shared" si="46"/>
        <v>#DIV/0!</v>
      </c>
      <c r="P981" s="371">
        <f>IF(N981&gt;0,N981*K981/#REF!,0)</f>
        <v>0</v>
      </c>
      <c r="Q981" s="372" t="e">
        <f>IF(M981="nio",0,IF(M981&gt;0,VLOOKUP(I981,'3-Productie normen'!A:K,VLOOKUP(M981,'3-Productie normen'!$B$28:$C$36,2,FALSE),FALSE)))/VLOOKUP(B981,'2-Kosten per locatie'!$A$11:$C$41,3,FALSE)</f>
        <v>#DIV/0!</v>
      </c>
      <c r="R981" s="93" t="str">
        <f>VLOOKUP(I981,'3-Productie normen'!A:O,14,FALSE)</f>
        <v>V</v>
      </c>
      <c r="S981" s="93"/>
      <c r="U981" s="375">
        <f t="shared" si="47"/>
        <v>2400</v>
      </c>
    </row>
    <row r="982" spans="1:21" ht="14.1" customHeight="1">
      <c r="A982" s="81">
        <v>982</v>
      </c>
      <c r="B982" s="52" t="s">
        <v>216</v>
      </c>
      <c r="C982" s="52" t="s">
        <v>1059</v>
      </c>
      <c r="D982" s="52"/>
      <c r="E982" s="91"/>
      <c r="F982" s="440" t="s">
        <v>418</v>
      </c>
      <c r="G982" s="366" t="s">
        <v>587</v>
      </c>
      <c r="H982" s="98" t="s">
        <v>254</v>
      </c>
      <c r="I982" s="98" t="s">
        <v>246</v>
      </c>
      <c r="J982" s="98" t="s">
        <v>1061</v>
      </c>
      <c r="K982" s="358">
        <v>9.9</v>
      </c>
      <c r="L982" s="370">
        <f t="shared" si="45"/>
        <v>200</v>
      </c>
      <c r="M982" s="435">
        <v>200</v>
      </c>
      <c r="N982" s="435"/>
      <c r="O982" s="371" t="e">
        <f t="shared" si="46"/>
        <v>#DIV/0!</v>
      </c>
      <c r="P982" s="371">
        <f>IF(N982&gt;0,N982*K982/#REF!,0)</f>
        <v>0</v>
      </c>
      <c r="Q982" s="372" t="e">
        <f>IF(M982="nio",0,IF(M982&gt;0,VLOOKUP(I982,'3-Productie normen'!A:K,VLOOKUP(M982,'3-Productie normen'!$B$28:$C$36,2,FALSE),FALSE)))/VLOOKUP(B982,'2-Kosten per locatie'!$A$11:$C$41,3,FALSE)</f>
        <v>#DIV/0!</v>
      </c>
      <c r="R982" s="93" t="str">
        <f>VLOOKUP(I982,'3-Productie normen'!A:O,14,FALSE)</f>
        <v>V</v>
      </c>
      <c r="S982" s="93"/>
      <c r="U982" s="375">
        <f t="shared" si="47"/>
        <v>1980</v>
      </c>
    </row>
    <row r="983" spans="1:21" ht="14.1" customHeight="1">
      <c r="A983" s="81">
        <v>983</v>
      </c>
      <c r="B983" s="52" t="s">
        <v>216</v>
      </c>
      <c r="C983" s="52" t="s">
        <v>1059</v>
      </c>
      <c r="D983" s="52"/>
      <c r="E983" s="91"/>
      <c r="F983" s="440" t="s">
        <v>418</v>
      </c>
      <c r="G983" s="366" t="s">
        <v>589</v>
      </c>
      <c r="H983" s="98" t="s">
        <v>267</v>
      </c>
      <c r="I983" s="98" t="s">
        <v>237</v>
      </c>
      <c r="J983" s="98" t="s">
        <v>1061</v>
      </c>
      <c r="K983" s="358">
        <v>36</v>
      </c>
      <c r="L983" s="370">
        <f t="shared" si="45"/>
        <v>200</v>
      </c>
      <c r="M983" s="435">
        <v>200</v>
      </c>
      <c r="N983" s="435"/>
      <c r="O983" s="371" t="e">
        <f t="shared" si="46"/>
        <v>#DIV/0!</v>
      </c>
      <c r="P983" s="371">
        <f>IF(N983&gt;0,N983*K983/#REF!,0)</f>
        <v>0</v>
      </c>
      <c r="Q983" s="372" t="e">
        <f>IF(M983="nio",0,IF(M983&gt;0,VLOOKUP(I983,'3-Productie normen'!A:K,VLOOKUP(M983,'3-Productie normen'!$B$28:$C$36,2,FALSE),FALSE)))/VLOOKUP(B983,'2-Kosten per locatie'!$A$11:$C$41,3,FALSE)</f>
        <v>#DIV/0!</v>
      </c>
      <c r="R983" s="93" t="str">
        <f>VLOOKUP(I983,'3-Productie normen'!A:O,14,FALSE)</f>
        <v>B</v>
      </c>
      <c r="S983" s="93"/>
      <c r="U983" s="375">
        <f t="shared" si="47"/>
        <v>7200</v>
      </c>
    </row>
    <row r="984" spans="1:21" ht="14.1" customHeight="1">
      <c r="A984" s="81">
        <v>984</v>
      </c>
      <c r="B984" s="52" t="s">
        <v>216</v>
      </c>
      <c r="C984" s="52" t="s">
        <v>1059</v>
      </c>
      <c r="D984" s="52"/>
      <c r="E984" s="91"/>
      <c r="F984" s="440" t="s">
        <v>418</v>
      </c>
      <c r="G984" s="366" t="s">
        <v>590</v>
      </c>
      <c r="H984" s="98" t="s">
        <v>310</v>
      </c>
      <c r="I984" s="98" t="s">
        <v>237</v>
      </c>
      <c r="J984" s="98" t="s">
        <v>1061</v>
      </c>
      <c r="K984" s="358">
        <v>16.899999999999999</v>
      </c>
      <c r="L984" s="370">
        <f t="shared" si="45"/>
        <v>80</v>
      </c>
      <c r="M984" s="437">
        <v>80</v>
      </c>
      <c r="N984" s="435"/>
      <c r="O984" s="371" t="e">
        <f t="shared" si="46"/>
        <v>#DIV/0!</v>
      </c>
      <c r="P984" s="371">
        <f>IF(N984&gt;0,N984*K984/#REF!,0)</f>
        <v>0</v>
      </c>
      <c r="Q984" s="372" t="e">
        <f>IF(M984="nio",0,IF(M984&gt;0,VLOOKUP(I984,'3-Productie normen'!A:K,VLOOKUP(M984,'3-Productie normen'!$B$28:$C$36,2,FALSE),FALSE)))/VLOOKUP(B984,'2-Kosten per locatie'!$A$11:$C$41,3,FALSE)</f>
        <v>#DIV/0!</v>
      </c>
      <c r="R984" s="93" t="str">
        <f>VLOOKUP(I984,'3-Productie normen'!A:O,14,FALSE)</f>
        <v>B</v>
      </c>
      <c r="S984" s="93"/>
      <c r="U984" s="375">
        <f t="shared" si="47"/>
        <v>1352</v>
      </c>
    </row>
    <row r="985" spans="1:21" ht="14.1" customHeight="1">
      <c r="A985" s="81">
        <v>985</v>
      </c>
      <c r="B985" s="52" t="s">
        <v>216</v>
      </c>
      <c r="C985" s="52" t="s">
        <v>1059</v>
      </c>
      <c r="D985" s="52"/>
      <c r="E985" s="91"/>
      <c r="F985" s="440" t="s">
        <v>418</v>
      </c>
      <c r="G985" s="366" t="s">
        <v>592</v>
      </c>
      <c r="H985" s="98" t="s">
        <v>270</v>
      </c>
      <c r="I985" s="52" t="s">
        <v>247</v>
      </c>
      <c r="J985" s="98" t="s">
        <v>1061</v>
      </c>
      <c r="K985" s="358">
        <v>8</v>
      </c>
      <c r="L985" s="370">
        <f t="shared" si="45"/>
        <v>0</v>
      </c>
      <c r="M985" s="437" t="s">
        <v>258</v>
      </c>
      <c r="N985" s="435"/>
      <c r="O985" s="371">
        <f t="shared" si="46"/>
        <v>0</v>
      </c>
      <c r="P985" s="371">
        <f>IF(N985&gt;0,N985*K985/#REF!,0)</f>
        <v>0</v>
      </c>
      <c r="Q985" s="372" t="e">
        <f>IF(M985="nio",0,IF(M985&gt;0,VLOOKUP(I985,'3-Productie normen'!A:K,VLOOKUP(M985,'3-Productie normen'!$B$28:$C$36,2,FALSE),FALSE)))/VLOOKUP(B985,'2-Kosten per locatie'!$A$11:$C$41,3,FALSE)</f>
        <v>#DIV/0!</v>
      </c>
      <c r="R985" s="93" t="str">
        <f>VLOOKUP(I985,'3-Productie normen'!A:O,14,FALSE)</f>
        <v>nvt</v>
      </c>
      <c r="S985" s="93"/>
      <c r="U985" s="375">
        <f t="shared" si="47"/>
        <v>0</v>
      </c>
    </row>
    <row r="986" spans="1:21" ht="14.1" customHeight="1">
      <c r="A986" s="81">
        <v>986</v>
      </c>
      <c r="B986" s="52" t="s">
        <v>216</v>
      </c>
      <c r="C986" s="52" t="s">
        <v>1059</v>
      </c>
      <c r="D986" s="52"/>
      <c r="E986" s="91"/>
      <c r="F986" s="440" t="s">
        <v>418</v>
      </c>
      <c r="G986" s="366" t="s">
        <v>594</v>
      </c>
      <c r="H986" s="98" t="s">
        <v>1069</v>
      </c>
      <c r="I986" s="98" t="s">
        <v>293</v>
      </c>
      <c r="J986" s="98" t="s">
        <v>1061</v>
      </c>
      <c r="K986" s="358">
        <v>40.799999999999997</v>
      </c>
      <c r="L986" s="370">
        <f t="shared" si="45"/>
        <v>200</v>
      </c>
      <c r="M986" s="435">
        <v>200</v>
      </c>
      <c r="N986" s="435"/>
      <c r="O986" s="371" t="e">
        <f t="shared" si="46"/>
        <v>#DIV/0!</v>
      </c>
      <c r="P986" s="371">
        <f>IF(N986&gt;0,N986*K986/#REF!,0)</f>
        <v>0</v>
      </c>
      <c r="Q986" s="372" t="e">
        <f>IF(M986="nio",0,IF(M986&gt;0,VLOOKUP(I986,'3-Productie normen'!A:K,VLOOKUP(M986,'3-Productie normen'!$B$28:$C$36,2,FALSE),FALSE)))/VLOOKUP(B986,'2-Kosten per locatie'!$A$11:$C$41,3,FALSE)</f>
        <v>#DIV/0!</v>
      </c>
      <c r="R986" s="93" t="str">
        <f>VLOOKUP(I986,'3-Productie normen'!A:O,14,FALSE)</f>
        <v>L</v>
      </c>
      <c r="S986" s="93"/>
      <c r="U986" s="375">
        <f t="shared" si="47"/>
        <v>8159.9999999999991</v>
      </c>
    </row>
    <row r="987" spans="1:21" ht="14.1" customHeight="1">
      <c r="A987" s="81">
        <v>987</v>
      </c>
      <c r="B987" s="52" t="s">
        <v>216</v>
      </c>
      <c r="C987" s="52" t="s">
        <v>1059</v>
      </c>
      <c r="D987" s="52"/>
      <c r="E987" s="91"/>
      <c r="F987" s="440" t="s">
        <v>418</v>
      </c>
      <c r="G987" s="366"/>
      <c r="H987" s="98" t="s">
        <v>329</v>
      </c>
      <c r="I987" s="98" t="s">
        <v>246</v>
      </c>
      <c r="J987" s="98" t="s">
        <v>1061</v>
      </c>
      <c r="K987" s="358">
        <v>2.14</v>
      </c>
      <c r="L987" s="370">
        <f t="shared" si="45"/>
        <v>80</v>
      </c>
      <c r="M987" s="437">
        <v>80</v>
      </c>
      <c r="N987" s="435"/>
      <c r="O987" s="371" t="e">
        <f t="shared" si="46"/>
        <v>#DIV/0!</v>
      </c>
      <c r="P987" s="371">
        <f>IF(N987&gt;0,N987*K987/#REF!,0)</f>
        <v>0</v>
      </c>
      <c r="Q987" s="372" t="e">
        <f>IF(M987="nio",0,IF(M987&gt;0,VLOOKUP(I987,'3-Productie normen'!A:K,VLOOKUP(M987,'3-Productie normen'!$B$28:$C$36,2,FALSE),FALSE)))/VLOOKUP(B987,'2-Kosten per locatie'!$A$11:$C$41,3,FALSE)</f>
        <v>#DIV/0!</v>
      </c>
      <c r="R987" s="93" t="str">
        <f>VLOOKUP(I987,'3-Productie normen'!A:O,14,FALSE)</f>
        <v>V</v>
      </c>
      <c r="S987" s="93"/>
      <c r="U987" s="375">
        <f t="shared" si="47"/>
        <v>171.20000000000002</v>
      </c>
    </row>
    <row r="988" spans="1:21" ht="14.1" customHeight="1">
      <c r="A988" s="81">
        <v>988</v>
      </c>
      <c r="B988" s="52" t="s">
        <v>216</v>
      </c>
      <c r="C988" s="52" t="s">
        <v>1059</v>
      </c>
      <c r="D988" s="52"/>
      <c r="E988" s="91"/>
      <c r="F988" s="440" t="s">
        <v>418</v>
      </c>
      <c r="G988" s="366"/>
      <c r="H988" s="98" t="s">
        <v>1070</v>
      </c>
      <c r="I988" s="98" t="s">
        <v>246</v>
      </c>
      <c r="J988" s="98" t="s">
        <v>1061</v>
      </c>
      <c r="K988" s="358">
        <v>29.96</v>
      </c>
      <c r="L988" s="370">
        <f t="shared" si="45"/>
        <v>200</v>
      </c>
      <c r="M988" s="435">
        <v>200</v>
      </c>
      <c r="N988" s="435"/>
      <c r="O988" s="371" t="e">
        <f t="shared" si="46"/>
        <v>#DIV/0!</v>
      </c>
      <c r="P988" s="371">
        <f>IF(N988&gt;0,N988*K988/#REF!,0)</f>
        <v>0</v>
      </c>
      <c r="Q988" s="372" t="e">
        <f>IF(M988="nio",0,IF(M988&gt;0,VLOOKUP(I988,'3-Productie normen'!A:K,VLOOKUP(M988,'3-Productie normen'!$B$28:$C$36,2,FALSE),FALSE)))/VLOOKUP(B988,'2-Kosten per locatie'!$A$11:$C$41,3,FALSE)</f>
        <v>#DIV/0!</v>
      </c>
      <c r="R988" s="93" t="str">
        <f>VLOOKUP(I988,'3-Productie normen'!A:O,14,FALSE)</f>
        <v>V</v>
      </c>
      <c r="S988" s="93"/>
      <c r="U988" s="375">
        <f t="shared" si="47"/>
        <v>5992</v>
      </c>
    </row>
    <row r="989" spans="1:21" ht="14.1" customHeight="1">
      <c r="A989" s="81">
        <v>989</v>
      </c>
      <c r="B989" s="52" t="s">
        <v>216</v>
      </c>
      <c r="C989" s="52" t="s">
        <v>1059</v>
      </c>
      <c r="D989" s="52"/>
      <c r="E989" s="91"/>
      <c r="F989" s="91" t="s">
        <v>292</v>
      </c>
      <c r="G989" s="366" t="s">
        <v>331</v>
      </c>
      <c r="H989" s="98" t="s">
        <v>1071</v>
      </c>
      <c r="I989" s="98" t="s">
        <v>287</v>
      </c>
      <c r="J989" s="98" t="s">
        <v>1061</v>
      </c>
      <c r="K989" s="358">
        <v>58.8</v>
      </c>
      <c r="L989" s="370">
        <f t="shared" si="45"/>
        <v>200</v>
      </c>
      <c r="M989" s="435">
        <v>200</v>
      </c>
      <c r="N989" s="435"/>
      <c r="O989" s="371" t="e">
        <f t="shared" si="46"/>
        <v>#DIV/0!</v>
      </c>
      <c r="P989" s="371">
        <f>IF(N989&gt;0,N989*K989/#REF!,0)</f>
        <v>0</v>
      </c>
      <c r="Q989" s="372" t="e">
        <f>IF(M989="nio",0,IF(M989&gt;0,VLOOKUP(I989,'3-Productie normen'!A:K,VLOOKUP(M989,'3-Productie normen'!$B$28:$C$36,2,FALSE),FALSE)))/VLOOKUP(B989,'2-Kosten per locatie'!$A$11:$C$41,3,FALSE)</f>
        <v>#DIV/0!</v>
      </c>
      <c r="R989" s="93" t="str">
        <f>VLOOKUP(I989,'3-Productie normen'!A:O,14,FALSE)</f>
        <v>L</v>
      </c>
      <c r="S989" s="93"/>
      <c r="U989" s="375">
        <f t="shared" si="47"/>
        <v>11760</v>
      </c>
    </row>
    <row r="990" spans="1:21" ht="14.1" customHeight="1">
      <c r="A990" s="81">
        <v>990</v>
      </c>
      <c r="B990" s="52" t="s">
        <v>216</v>
      </c>
      <c r="C990" s="52" t="s">
        <v>1059</v>
      </c>
      <c r="D990" s="52"/>
      <c r="E990" s="91"/>
      <c r="F990" s="91" t="s">
        <v>292</v>
      </c>
      <c r="G990" s="366" t="s">
        <v>332</v>
      </c>
      <c r="H990" s="98" t="s">
        <v>1072</v>
      </c>
      <c r="I990" s="98" t="s">
        <v>287</v>
      </c>
      <c r="J990" s="98" t="s">
        <v>1061</v>
      </c>
      <c r="K990" s="358">
        <v>57.5</v>
      </c>
      <c r="L990" s="370">
        <f t="shared" si="45"/>
        <v>200</v>
      </c>
      <c r="M990" s="435">
        <v>200</v>
      </c>
      <c r="N990" s="435"/>
      <c r="O990" s="371" t="e">
        <f t="shared" si="46"/>
        <v>#DIV/0!</v>
      </c>
      <c r="P990" s="371">
        <f>IF(N990&gt;0,N990*K990/#REF!,0)</f>
        <v>0</v>
      </c>
      <c r="Q990" s="372" t="e">
        <f>IF(M990="nio",0,IF(M990&gt;0,VLOOKUP(I990,'3-Productie normen'!A:K,VLOOKUP(M990,'3-Productie normen'!$B$28:$C$36,2,FALSE),FALSE)))/VLOOKUP(B990,'2-Kosten per locatie'!$A$11:$C$41,3,FALSE)</f>
        <v>#DIV/0!</v>
      </c>
      <c r="R990" s="93" t="str">
        <f>VLOOKUP(I990,'3-Productie normen'!A:O,14,FALSE)</f>
        <v>L</v>
      </c>
      <c r="S990" s="93"/>
      <c r="U990" s="375">
        <f t="shared" si="47"/>
        <v>11500</v>
      </c>
    </row>
    <row r="991" spans="1:21" ht="14.1" customHeight="1">
      <c r="A991" s="81">
        <v>991</v>
      </c>
      <c r="B991" s="52" t="s">
        <v>216</v>
      </c>
      <c r="C991" s="52" t="s">
        <v>1059</v>
      </c>
      <c r="D991" s="52"/>
      <c r="E991" s="91"/>
      <c r="F991" s="91" t="s">
        <v>292</v>
      </c>
      <c r="G991" s="366" t="s">
        <v>334</v>
      </c>
      <c r="H991" s="98" t="s">
        <v>1073</v>
      </c>
      <c r="I991" s="98" t="s">
        <v>287</v>
      </c>
      <c r="J991" s="98" t="s">
        <v>1061</v>
      </c>
      <c r="K991" s="358">
        <v>59.1</v>
      </c>
      <c r="L991" s="370">
        <f t="shared" si="45"/>
        <v>200</v>
      </c>
      <c r="M991" s="435">
        <v>200</v>
      </c>
      <c r="N991" s="435"/>
      <c r="O991" s="371" t="e">
        <f t="shared" si="46"/>
        <v>#DIV/0!</v>
      </c>
      <c r="P991" s="371">
        <f>IF(N991&gt;0,N991*K991/#REF!,0)</f>
        <v>0</v>
      </c>
      <c r="Q991" s="372" t="e">
        <f>IF(M991="nio",0,IF(M991&gt;0,VLOOKUP(I991,'3-Productie normen'!A:K,VLOOKUP(M991,'3-Productie normen'!$B$28:$C$36,2,FALSE),FALSE)))/VLOOKUP(B991,'2-Kosten per locatie'!$A$11:$C$41,3,FALSE)</f>
        <v>#DIV/0!</v>
      </c>
      <c r="R991" s="93" t="str">
        <f>VLOOKUP(I991,'3-Productie normen'!A:O,14,FALSE)</f>
        <v>L</v>
      </c>
      <c r="S991" s="93"/>
      <c r="U991" s="375">
        <f t="shared" si="47"/>
        <v>11820</v>
      </c>
    </row>
    <row r="992" spans="1:21" ht="14.1" customHeight="1">
      <c r="A992" s="81">
        <v>992</v>
      </c>
      <c r="B992" s="52" t="s">
        <v>216</v>
      </c>
      <c r="C992" s="52" t="s">
        <v>1059</v>
      </c>
      <c r="D992" s="52"/>
      <c r="E992" s="91"/>
      <c r="F992" s="91" t="s">
        <v>292</v>
      </c>
      <c r="G992" s="366" t="s">
        <v>336</v>
      </c>
      <c r="H992" s="98" t="s">
        <v>704</v>
      </c>
      <c r="I992" s="98" t="s">
        <v>287</v>
      </c>
      <c r="J992" s="98" t="s">
        <v>1061</v>
      </c>
      <c r="K992" s="358">
        <v>47.5</v>
      </c>
      <c r="L992" s="370">
        <f t="shared" si="45"/>
        <v>200</v>
      </c>
      <c r="M992" s="435">
        <v>200</v>
      </c>
      <c r="N992" s="435"/>
      <c r="O992" s="371" t="e">
        <f t="shared" si="46"/>
        <v>#DIV/0!</v>
      </c>
      <c r="P992" s="371">
        <f>IF(N992&gt;0,N992*K992/#REF!,0)</f>
        <v>0</v>
      </c>
      <c r="Q992" s="372" t="e">
        <f>IF(M992="nio",0,IF(M992&gt;0,VLOOKUP(I992,'3-Productie normen'!A:K,VLOOKUP(M992,'3-Productie normen'!$B$28:$C$36,2,FALSE),FALSE)))/VLOOKUP(B992,'2-Kosten per locatie'!$A$11:$C$41,3,FALSE)</f>
        <v>#DIV/0!</v>
      </c>
      <c r="R992" s="93" t="str">
        <f>VLOOKUP(I992,'3-Productie normen'!A:O,14,FALSE)</f>
        <v>L</v>
      </c>
      <c r="S992" s="93"/>
      <c r="U992" s="375">
        <f t="shared" si="47"/>
        <v>9500</v>
      </c>
    </row>
    <row r="993" spans="1:21" ht="14.1" customHeight="1">
      <c r="A993" s="81">
        <v>993</v>
      </c>
      <c r="B993" s="52" t="s">
        <v>216</v>
      </c>
      <c r="C993" s="52" t="s">
        <v>1059</v>
      </c>
      <c r="D993" s="52"/>
      <c r="E993" s="91"/>
      <c r="F993" s="91" t="s">
        <v>292</v>
      </c>
      <c r="G993" s="366" t="s">
        <v>338</v>
      </c>
      <c r="H993" s="98" t="s">
        <v>1074</v>
      </c>
      <c r="I993" s="98" t="s">
        <v>244</v>
      </c>
      <c r="J993" s="98" t="s">
        <v>1066</v>
      </c>
      <c r="K993" s="358">
        <v>4.5</v>
      </c>
      <c r="L993" s="370">
        <f t="shared" si="45"/>
        <v>200</v>
      </c>
      <c r="M993" s="435">
        <v>200</v>
      </c>
      <c r="N993" s="435">
        <v>0</v>
      </c>
      <c r="O993" s="371" t="e">
        <f t="shared" si="46"/>
        <v>#DIV/0!</v>
      </c>
      <c r="P993" s="371">
        <f>IF(N993&gt;0,N993*K993/#REF!,0)</f>
        <v>0</v>
      </c>
      <c r="Q993" s="372" t="e">
        <f>IF(M993="nio",0,IF(M993&gt;0,VLOOKUP(I993,'3-Productie normen'!A:K,VLOOKUP(M993,'3-Productie normen'!$B$28:$C$36,2,FALSE),FALSE)))/VLOOKUP(B993,'2-Kosten per locatie'!$A$11:$C$41,3,FALSE)</f>
        <v>#DIV/0!</v>
      </c>
      <c r="R993" s="93" t="str">
        <f>VLOOKUP(I993,'3-Productie normen'!A:O,14,FALSE)</f>
        <v>S</v>
      </c>
      <c r="S993" s="93"/>
      <c r="U993" s="375">
        <f t="shared" si="47"/>
        <v>900</v>
      </c>
    </row>
    <row r="994" spans="1:21" ht="14.1" customHeight="1">
      <c r="A994" s="81">
        <v>994</v>
      </c>
      <c r="B994" s="52" t="s">
        <v>216</v>
      </c>
      <c r="C994" s="52" t="s">
        <v>1059</v>
      </c>
      <c r="D994" s="52"/>
      <c r="E994" s="91"/>
      <c r="F994" s="91" t="s">
        <v>292</v>
      </c>
      <c r="G994" s="366" t="s">
        <v>340</v>
      </c>
      <c r="H994" s="98" t="s">
        <v>1075</v>
      </c>
      <c r="I994" s="98" t="s">
        <v>244</v>
      </c>
      <c r="J994" s="98" t="s">
        <v>1066</v>
      </c>
      <c r="K994" s="358">
        <v>4.3</v>
      </c>
      <c r="L994" s="370">
        <f t="shared" si="45"/>
        <v>200</v>
      </c>
      <c r="M994" s="435">
        <v>200</v>
      </c>
      <c r="N994" s="435">
        <v>0</v>
      </c>
      <c r="O994" s="371" t="e">
        <f t="shared" si="46"/>
        <v>#DIV/0!</v>
      </c>
      <c r="P994" s="371">
        <f>IF(N994&gt;0,N994*K994/#REF!,0)</f>
        <v>0</v>
      </c>
      <c r="Q994" s="372" t="e">
        <f>IF(M994="nio",0,IF(M994&gt;0,VLOOKUP(I994,'3-Productie normen'!A:K,VLOOKUP(M994,'3-Productie normen'!$B$28:$C$36,2,FALSE),FALSE)))/VLOOKUP(B994,'2-Kosten per locatie'!$A$11:$C$41,3,FALSE)</f>
        <v>#DIV/0!</v>
      </c>
      <c r="R994" s="93" t="str">
        <f>VLOOKUP(I994,'3-Productie normen'!A:O,14,FALSE)</f>
        <v>S</v>
      </c>
      <c r="S994" s="93"/>
      <c r="U994" s="375">
        <f t="shared" si="47"/>
        <v>860</v>
      </c>
    </row>
    <row r="995" spans="1:21" ht="14.1" customHeight="1">
      <c r="A995" s="81">
        <v>995</v>
      </c>
      <c r="B995" s="52" t="s">
        <v>216</v>
      </c>
      <c r="C995" s="52" t="s">
        <v>1059</v>
      </c>
      <c r="D995" s="52"/>
      <c r="E995" s="91"/>
      <c r="F995" s="91" t="s">
        <v>292</v>
      </c>
      <c r="G995" s="366" t="s">
        <v>341</v>
      </c>
      <c r="H995" s="98" t="s">
        <v>1076</v>
      </c>
      <c r="I995" s="52" t="s">
        <v>247</v>
      </c>
      <c r="J995" s="98" t="s">
        <v>1061</v>
      </c>
      <c r="K995" s="358">
        <v>7.9</v>
      </c>
      <c r="L995" s="370">
        <f t="shared" si="45"/>
        <v>0</v>
      </c>
      <c r="M995" s="437" t="s">
        <v>258</v>
      </c>
      <c r="N995" s="435"/>
      <c r="O995" s="371">
        <f t="shared" si="46"/>
        <v>0</v>
      </c>
      <c r="P995" s="371">
        <f>IF(N995&gt;0,N995*K995/#REF!,0)</f>
        <v>0</v>
      </c>
      <c r="Q995" s="372" t="e">
        <f>IF(M995="nio",0,IF(M995&gt;0,VLOOKUP(I995,'3-Productie normen'!A:K,VLOOKUP(M995,'3-Productie normen'!$B$28:$C$36,2,FALSE),FALSE)))/VLOOKUP(B995,'2-Kosten per locatie'!$A$11:$C$41,3,FALSE)</f>
        <v>#DIV/0!</v>
      </c>
      <c r="R995" s="93" t="str">
        <f>VLOOKUP(I995,'3-Productie normen'!A:O,14,FALSE)</f>
        <v>nvt</v>
      </c>
      <c r="S995" s="93"/>
      <c r="U995" s="375">
        <f t="shared" si="47"/>
        <v>0</v>
      </c>
    </row>
    <row r="996" spans="1:21" ht="14.1" customHeight="1">
      <c r="A996" s="81">
        <v>996</v>
      </c>
      <c r="B996" s="52" t="s">
        <v>216</v>
      </c>
      <c r="C996" s="52" t="s">
        <v>1059</v>
      </c>
      <c r="D996" s="52"/>
      <c r="E996" s="91"/>
      <c r="F996" s="91" t="s">
        <v>292</v>
      </c>
      <c r="G996" s="366" t="s">
        <v>342</v>
      </c>
      <c r="H996" s="98" t="s">
        <v>1077</v>
      </c>
      <c r="I996" s="98" t="s">
        <v>287</v>
      </c>
      <c r="J996" s="98" t="s">
        <v>1061</v>
      </c>
      <c r="K996" s="358">
        <v>57.5</v>
      </c>
      <c r="L996" s="370">
        <f t="shared" ref="L996:L1059" si="48">SUM(M996:N996)</f>
        <v>200</v>
      </c>
      <c r="M996" s="435">
        <v>200</v>
      </c>
      <c r="N996" s="435"/>
      <c r="O996" s="371" t="e">
        <f t="shared" ref="O996:O1059" si="49">IF(M996="nio",0,IF(M996&gt;0,M996*K996/Q996,0))</f>
        <v>#DIV/0!</v>
      </c>
      <c r="P996" s="371">
        <f>IF(N996&gt;0,N996*K996/#REF!,0)</f>
        <v>0</v>
      </c>
      <c r="Q996" s="372" t="e">
        <f>IF(M996="nio",0,IF(M996&gt;0,VLOOKUP(I996,'3-Productie normen'!A:K,VLOOKUP(M996,'3-Productie normen'!$B$28:$C$36,2,FALSE),FALSE)))/VLOOKUP(B996,'2-Kosten per locatie'!$A$11:$C$41,3,FALSE)</f>
        <v>#DIV/0!</v>
      </c>
      <c r="R996" s="93" t="str">
        <f>VLOOKUP(I996,'3-Productie normen'!A:O,14,FALSE)</f>
        <v>L</v>
      </c>
      <c r="S996" s="93"/>
      <c r="U996" s="375">
        <f t="shared" si="47"/>
        <v>11500</v>
      </c>
    </row>
    <row r="997" spans="1:21" ht="14.1" customHeight="1">
      <c r="A997" s="81">
        <v>997</v>
      </c>
      <c r="B997" s="52" t="s">
        <v>216</v>
      </c>
      <c r="C997" s="52" t="s">
        <v>1059</v>
      </c>
      <c r="D997" s="52"/>
      <c r="E997" s="91"/>
      <c r="F997" s="91" t="s">
        <v>292</v>
      </c>
      <c r="G997" s="366" t="s">
        <v>343</v>
      </c>
      <c r="H997" s="98" t="s">
        <v>1078</v>
      </c>
      <c r="I997" s="98" t="s">
        <v>287</v>
      </c>
      <c r="J997" s="98" t="s">
        <v>1061</v>
      </c>
      <c r="K997" s="358">
        <v>58.8</v>
      </c>
      <c r="L997" s="370">
        <f t="shared" si="48"/>
        <v>200</v>
      </c>
      <c r="M997" s="435">
        <v>200</v>
      </c>
      <c r="N997" s="435"/>
      <c r="O997" s="371" t="e">
        <f t="shared" si="49"/>
        <v>#DIV/0!</v>
      </c>
      <c r="P997" s="371">
        <f>IF(N997&gt;0,N997*K997/#REF!,0)</f>
        <v>0</v>
      </c>
      <c r="Q997" s="372" t="e">
        <f>IF(M997="nio",0,IF(M997&gt;0,VLOOKUP(I997,'3-Productie normen'!A:K,VLOOKUP(M997,'3-Productie normen'!$B$28:$C$36,2,FALSE),FALSE)))/VLOOKUP(B997,'2-Kosten per locatie'!$A$11:$C$41,3,FALSE)</f>
        <v>#DIV/0!</v>
      </c>
      <c r="R997" s="93" t="str">
        <f>VLOOKUP(I997,'3-Productie normen'!A:O,14,FALSE)</f>
        <v>L</v>
      </c>
      <c r="S997" s="93"/>
      <c r="U997" s="375">
        <f t="shared" si="47"/>
        <v>11760</v>
      </c>
    </row>
    <row r="998" spans="1:21" ht="14.1" customHeight="1">
      <c r="A998" s="81">
        <v>998</v>
      </c>
      <c r="B998" s="52" t="s">
        <v>216</v>
      </c>
      <c r="C998" s="52" t="s">
        <v>1059</v>
      </c>
      <c r="D998" s="52"/>
      <c r="E998" s="91"/>
      <c r="F998" s="91" t="s">
        <v>292</v>
      </c>
      <c r="G998" s="366" t="s">
        <v>344</v>
      </c>
      <c r="H998" s="98" t="s">
        <v>704</v>
      </c>
      <c r="I998" s="98" t="s">
        <v>287</v>
      </c>
      <c r="J998" s="98" t="s">
        <v>1061</v>
      </c>
      <c r="K998" s="358">
        <v>47.5</v>
      </c>
      <c r="L998" s="370">
        <f t="shared" si="48"/>
        <v>200</v>
      </c>
      <c r="M998" s="435">
        <v>200</v>
      </c>
      <c r="N998" s="435"/>
      <c r="O998" s="371" t="e">
        <f t="shared" si="49"/>
        <v>#DIV/0!</v>
      </c>
      <c r="P998" s="371">
        <f>IF(N998&gt;0,N998*K998/#REF!,0)</f>
        <v>0</v>
      </c>
      <c r="Q998" s="372" t="e">
        <f>IF(M998="nio",0,IF(M998&gt;0,VLOOKUP(I998,'3-Productie normen'!A:K,VLOOKUP(M998,'3-Productie normen'!$B$28:$C$36,2,FALSE),FALSE)))/VLOOKUP(B998,'2-Kosten per locatie'!$A$11:$C$41,3,FALSE)</f>
        <v>#DIV/0!</v>
      </c>
      <c r="R998" s="93" t="str">
        <f>VLOOKUP(I998,'3-Productie normen'!A:O,14,FALSE)</f>
        <v>L</v>
      </c>
      <c r="S998" s="93"/>
      <c r="U998" s="375">
        <f t="shared" si="47"/>
        <v>9500</v>
      </c>
    </row>
    <row r="999" spans="1:21" ht="14.1" customHeight="1">
      <c r="A999" s="81">
        <v>999</v>
      </c>
      <c r="B999" s="52" t="s">
        <v>216</v>
      </c>
      <c r="C999" s="52" t="s">
        <v>1059</v>
      </c>
      <c r="D999" s="52"/>
      <c r="E999" s="91"/>
      <c r="F999" s="91" t="s">
        <v>292</v>
      </c>
      <c r="G999" s="366" t="s">
        <v>345</v>
      </c>
      <c r="H999" s="98" t="s">
        <v>1074</v>
      </c>
      <c r="I999" s="98" t="s">
        <v>244</v>
      </c>
      <c r="J999" s="98" t="s">
        <v>1066</v>
      </c>
      <c r="K999" s="358">
        <v>4.5</v>
      </c>
      <c r="L999" s="370">
        <f t="shared" si="48"/>
        <v>200</v>
      </c>
      <c r="M999" s="435">
        <v>200</v>
      </c>
      <c r="N999" s="435">
        <v>0</v>
      </c>
      <c r="O999" s="371" t="e">
        <f t="shared" si="49"/>
        <v>#DIV/0!</v>
      </c>
      <c r="P999" s="371">
        <f>IF(N999&gt;0,N999*K999/#REF!,0)</f>
        <v>0</v>
      </c>
      <c r="Q999" s="372" t="e">
        <f>IF(M999="nio",0,IF(M999&gt;0,VLOOKUP(I999,'3-Productie normen'!A:K,VLOOKUP(M999,'3-Productie normen'!$B$28:$C$36,2,FALSE),FALSE)))/VLOOKUP(B999,'2-Kosten per locatie'!$A$11:$C$41,3,FALSE)</f>
        <v>#DIV/0!</v>
      </c>
      <c r="R999" s="93" t="str">
        <f>VLOOKUP(I999,'3-Productie normen'!A:O,14,FALSE)</f>
        <v>S</v>
      </c>
      <c r="S999" s="93"/>
      <c r="U999" s="375">
        <f t="shared" si="47"/>
        <v>900</v>
      </c>
    </row>
    <row r="1000" spans="1:21" ht="14.1" customHeight="1">
      <c r="A1000" s="81">
        <v>1000</v>
      </c>
      <c r="B1000" s="52" t="s">
        <v>216</v>
      </c>
      <c r="C1000" s="52" t="s">
        <v>1059</v>
      </c>
      <c r="D1000" s="52"/>
      <c r="E1000" s="91"/>
      <c r="F1000" s="91" t="s">
        <v>292</v>
      </c>
      <c r="G1000" s="366" t="s">
        <v>346</v>
      </c>
      <c r="H1000" s="98" t="s">
        <v>1075</v>
      </c>
      <c r="I1000" s="98" t="s">
        <v>244</v>
      </c>
      <c r="J1000" s="98" t="s">
        <v>1066</v>
      </c>
      <c r="K1000" s="358">
        <v>4.3</v>
      </c>
      <c r="L1000" s="370">
        <f t="shared" si="48"/>
        <v>200</v>
      </c>
      <c r="M1000" s="435">
        <v>200</v>
      </c>
      <c r="N1000" s="435">
        <v>0</v>
      </c>
      <c r="O1000" s="371" t="e">
        <f t="shared" si="49"/>
        <v>#DIV/0!</v>
      </c>
      <c r="P1000" s="371">
        <f>IF(N1000&gt;0,N1000*K1000/#REF!,0)</f>
        <v>0</v>
      </c>
      <c r="Q1000" s="372" t="e">
        <f>IF(M1000="nio",0,IF(M1000&gt;0,VLOOKUP(I1000,'3-Productie normen'!A:K,VLOOKUP(M1000,'3-Productie normen'!$B$28:$C$36,2,FALSE),FALSE)))/VLOOKUP(B1000,'2-Kosten per locatie'!$A$11:$C$41,3,FALSE)</f>
        <v>#DIV/0!</v>
      </c>
      <c r="R1000" s="93" t="str">
        <f>VLOOKUP(I1000,'3-Productie normen'!A:O,14,FALSE)</f>
        <v>S</v>
      </c>
      <c r="S1000" s="93"/>
      <c r="U1000" s="375">
        <f t="shared" si="47"/>
        <v>860</v>
      </c>
    </row>
    <row r="1001" spans="1:21" ht="14.1" customHeight="1">
      <c r="A1001" s="81">
        <v>1001</v>
      </c>
      <c r="B1001" s="52" t="s">
        <v>216</v>
      </c>
      <c r="C1001" s="52" t="s">
        <v>1059</v>
      </c>
      <c r="D1001" s="52"/>
      <c r="E1001" s="91"/>
      <c r="F1001" s="91" t="s">
        <v>292</v>
      </c>
      <c r="G1001" s="366" t="s">
        <v>348</v>
      </c>
      <c r="H1001" s="98" t="s">
        <v>1079</v>
      </c>
      <c r="I1001" s="98" t="s">
        <v>293</v>
      </c>
      <c r="J1001" s="98" t="s">
        <v>1061</v>
      </c>
      <c r="K1001" s="358">
        <v>59.3</v>
      </c>
      <c r="L1001" s="370">
        <f t="shared" si="48"/>
        <v>200</v>
      </c>
      <c r="M1001" s="435">
        <v>200</v>
      </c>
      <c r="N1001" s="435"/>
      <c r="O1001" s="371" t="e">
        <f t="shared" si="49"/>
        <v>#DIV/0!</v>
      </c>
      <c r="P1001" s="371">
        <f>IF(N1001&gt;0,N1001*K1001/#REF!,0)</f>
        <v>0</v>
      </c>
      <c r="Q1001" s="372" t="e">
        <f>IF(M1001="nio",0,IF(M1001&gt;0,VLOOKUP(I1001,'3-Productie normen'!A:K,VLOOKUP(M1001,'3-Productie normen'!$B$28:$C$36,2,FALSE),FALSE)))/VLOOKUP(B1001,'2-Kosten per locatie'!$A$11:$C$41,3,FALSE)</f>
        <v>#DIV/0!</v>
      </c>
      <c r="R1001" s="93" t="str">
        <f>VLOOKUP(I1001,'3-Productie normen'!A:O,14,FALSE)</f>
        <v>L</v>
      </c>
      <c r="S1001" s="93"/>
      <c r="U1001" s="375">
        <f t="shared" si="47"/>
        <v>11860</v>
      </c>
    </row>
    <row r="1002" spans="1:21" ht="14.1" customHeight="1">
      <c r="A1002" s="81">
        <v>1002</v>
      </c>
      <c r="B1002" s="52" t="s">
        <v>216</v>
      </c>
      <c r="C1002" s="52" t="s">
        <v>1059</v>
      </c>
      <c r="D1002" s="52"/>
      <c r="E1002" s="91"/>
      <c r="F1002" s="91" t="s">
        <v>292</v>
      </c>
      <c r="G1002" s="366" t="s">
        <v>349</v>
      </c>
      <c r="H1002" s="98" t="s">
        <v>1080</v>
      </c>
      <c r="I1002" s="52" t="s">
        <v>247</v>
      </c>
      <c r="J1002" s="98" t="s">
        <v>1061</v>
      </c>
      <c r="K1002" s="358">
        <v>7.9</v>
      </c>
      <c r="L1002" s="370">
        <f t="shared" si="48"/>
        <v>0</v>
      </c>
      <c r="M1002" s="437" t="s">
        <v>258</v>
      </c>
      <c r="N1002" s="435"/>
      <c r="O1002" s="371">
        <f t="shared" si="49"/>
        <v>0</v>
      </c>
      <c r="P1002" s="371">
        <f>IF(N1002&gt;0,N1002*K1002/#REF!,0)</f>
        <v>0</v>
      </c>
      <c r="Q1002" s="372" t="e">
        <f>IF(M1002="nio",0,IF(M1002&gt;0,VLOOKUP(I1002,'3-Productie normen'!A:K,VLOOKUP(M1002,'3-Productie normen'!$B$28:$C$36,2,FALSE),FALSE)))/VLOOKUP(B1002,'2-Kosten per locatie'!$A$11:$C$41,3,FALSE)</f>
        <v>#DIV/0!</v>
      </c>
      <c r="R1002" s="93" t="str">
        <f>VLOOKUP(I1002,'3-Productie normen'!A:O,14,FALSE)</f>
        <v>nvt</v>
      </c>
      <c r="S1002" s="93"/>
      <c r="U1002" s="375">
        <f t="shared" si="47"/>
        <v>0</v>
      </c>
    </row>
    <row r="1003" spans="1:21" ht="14.1" customHeight="1">
      <c r="A1003" s="81">
        <v>1003</v>
      </c>
      <c r="B1003" s="52" t="s">
        <v>216</v>
      </c>
      <c r="C1003" s="52" t="s">
        <v>1059</v>
      </c>
      <c r="D1003" s="52"/>
      <c r="E1003" s="91"/>
      <c r="F1003" s="91" t="s">
        <v>292</v>
      </c>
      <c r="G1003" s="366" t="s">
        <v>351</v>
      </c>
      <c r="H1003" s="98" t="s">
        <v>404</v>
      </c>
      <c r="I1003" s="52" t="s">
        <v>247</v>
      </c>
      <c r="J1003" s="98" t="s">
        <v>1061</v>
      </c>
      <c r="K1003" s="358">
        <v>1.7</v>
      </c>
      <c r="L1003" s="370">
        <f t="shared" si="48"/>
        <v>0</v>
      </c>
      <c r="M1003" s="437" t="s">
        <v>258</v>
      </c>
      <c r="N1003" s="435"/>
      <c r="O1003" s="371">
        <f t="shared" si="49"/>
        <v>0</v>
      </c>
      <c r="P1003" s="371">
        <f>IF(N1003&gt;0,N1003*K1003/#REF!,0)</f>
        <v>0</v>
      </c>
      <c r="Q1003" s="372" t="e">
        <f>IF(M1003="nio",0,IF(M1003&gt;0,VLOOKUP(I1003,'3-Productie normen'!A:K,VLOOKUP(M1003,'3-Productie normen'!$B$28:$C$36,2,FALSE),FALSE)))/VLOOKUP(B1003,'2-Kosten per locatie'!$A$11:$C$41,3,FALSE)</f>
        <v>#DIV/0!</v>
      </c>
      <c r="R1003" s="93" t="str">
        <f>VLOOKUP(I1003,'3-Productie normen'!A:O,14,FALSE)</f>
        <v>nvt</v>
      </c>
      <c r="S1003" s="93"/>
      <c r="U1003" s="375">
        <f t="shared" si="47"/>
        <v>0</v>
      </c>
    </row>
    <row r="1004" spans="1:21" ht="14.1" customHeight="1">
      <c r="A1004" s="81">
        <v>1004</v>
      </c>
      <c r="B1004" s="52" t="s">
        <v>216</v>
      </c>
      <c r="C1004" s="52" t="s">
        <v>1059</v>
      </c>
      <c r="D1004" s="52"/>
      <c r="E1004" s="91"/>
      <c r="F1004" s="91" t="s">
        <v>292</v>
      </c>
      <c r="G1004" s="366" t="s">
        <v>353</v>
      </c>
      <c r="H1004" s="98" t="s">
        <v>1067</v>
      </c>
      <c r="I1004" s="98" t="s">
        <v>244</v>
      </c>
      <c r="J1004" s="98" t="s">
        <v>1066</v>
      </c>
      <c r="K1004" s="358">
        <v>1.4</v>
      </c>
      <c r="L1004" s="370">
        <f t="shared" si="48"/>
        <v>200</v>
      </c>
      <c r="M1004" s="435">
        <v>200</v>
      </c>
      <c r="N1004" s="435">
        <v>0</v>
      </c>
      <c r="O1004" s="371" t="e">
        <f t="shared" si="49"/>
        <v>#DIV/0!</v>
      </c>
      <c r="P1004" s="371">
        <f>IF(N1004&gt;0,N1004*K1004/#REF!,0)</f>
        <v>0</v>
      </c>
      <c r="Q1004" s="372" t="e">
        <f>IF(M1004="nio",0,IF(M1004&gt;0,VLOOKUP(I1004,'3-Productie normen'!A:K,VLOOKUP(M1004,'3-Productie normen'!$B$28:$C$36,2,FALSE),FALSE)))/VLOOKUP(B1004,'2-Kosten per locatie'!$A$11:$C$41,3,FALSE)</f>
        <v>#DIV/0!</v>
      </c>
      <c r="R1004" s="93" t="str">
        <f>VLOOKUP(I1004,'3-Productie normen'!A:O,14,FALSE)</f>
        <v>S</v>
      </c>
      <c r="S1004" s="93"/>
      <c r="U1004" s="375">
        <f t="shared" si="47"/>
        <v>280</v>
      </c>
    </row>
    <row r="1005" spans="1:21" ht="14.1" customHeight="1">
      <c r="A1005" s="81">
        <v>1005</v>
      </c>
      <c r="B1005" s="52" t="s">
        <v>216</v>
      </c>
      <c r="C1005" s="52" t="s">
        <v>1059</v>
      </c>
      <c r="D1005" s="52"/>
      <c r="E1005" s="91"/>
      <c r="F1005" s="91" t="s">
        <v>292</v>
      </c>
      <c r="G1005" s="366" t="s">
        <v>625</v>
      </c>
      <c r="H1005" s="98" t="s">
        <v>254</v>
      </c>
      <c r="I1005" s="98" t="s">
        <v>246</v>
      </c>
      <c r="J1005" s="98" t="s">
        <v>1061</v>
      </c>
      <c r="K1005" s="358">
        <v>14.7</v>
      </c>
      <c r="L1005" s="370">
        <f t="shared" si="48"/>
        <v>200</v>
      </c>
      <c r="M1005" s="435">
        <v>200</v>
      </c>
      <c r="N1005" s="435"/>
      <c r="O1005" s="371" t="e">
        <f t="shared" si="49"/>
        <v>#DIV/0!</v>
      </c>
      <c r="P1005" s="371">
        <f>IF(N1005&gt;0,N1005*K1005/#REF!,0)</f>
        <v>0</v>
      </c>
      <c r="Q1005" s="372" t="e">
        <f>IF(M1005="nio",0,IF(M1005&gt;0,VLOOKUP(I1005,'3-Productie normen'!A:K,VLOOKUP(M1005,'3-Productie normen'!$B$28:$C$36,2,FALSE),FALSE)))/VLOOKUP(B1005,'2-Kosten per locatie'!$A$11:$C$41,3,FALSE)</f>
        <v>#DIV/0!</v>
      </c>
      <c r="R1005" s="93" t="str">
        <f>VLOOKUP(I1005,'3-Productie normen'!A:O,14,FALSE)</f>
        <v>V</v>
      </c>
      <c r="S1005" s="93"/>
      <c r="U1005" s="375">
        <f t="shared" si="47"/>
        <v>2940</v>
      </c>
    </row>
    <row r="1006" spans="1:21" ht="14.1" customHeight="1">
      <c r="A1006" s="81">
        <v>1006</v>
      </c>
      <c r="B1006" s="52" t="s">
        <v>216</v>
      </c>
      <c r="C1006" s="52" t="s">
        <v>1059</v>
      </c>
      <c r="D1006" s="52"/>
      <c r="E1006" s="91"/>
      <c r="F1006" s="91" t="s">
        <v>292</v>
      </c>
      <c r="G1006" s="366" t="s">
        <v>627</v>
      </c>
      <c r="H1006" s="98" t="s">
        <v>790</v>
      </c>
      <c r="I1006" s="98" t="s">
        <v>246</v>
      </c>
      <c r="J1006" s="98" t="s">
        <v>1061</v>
      </c>
      <c r="K1006" s="358">
        <v>5</v>
      </c>
      <c r="L1006" s="370">
        <f t="shared" si="48"/>
        <v>200</v>
      </c>
      <c r="M1006" s="435">
        <v>200</v>
      </c>
      <c r="N1006" s="435"/>
      <c r="O1006" s="371" t="e">
        <f t="shared" si="49"/>
        <v>#DIV/0!</v>
      </c>
      <c r="P1006" s="371">
        <f>IF(N1006&gt;0,N1006*K1006/#REF!,0)</f>
        <v>0</v>
      </c>
      <c r="Q1006" s="372" t="e">
        <f>IF(M1006="nio",0,IF(M1006&gt;0,VLOOKUP(I1006,'3-Productie normen'!A:K,VLOOKUP(M1006,'3-Productie normen'!$B$28:$C$36,2,FALSE),FALSE)))/VLOOKUP(B1006,'2-Kosten per locatie'!$A$11:$C$41,3,FALSE)</f>
        <v>#DIV/0!</v>
      </c>
      <c r="R1006" s="93" t="str">
        <f>VLOOKUP(I1006,'3-Productie normen'!A:O,14,FALSE)</f>
        <v>V</v>
      </c>
      <c r="S1006" s="93"/>
      <c r="U1006" s="375">
        <f t="shared" si="47"/>
        <v>1000</v>
      </c>
    </row>
    <row r="1007" spans="1:21" ht="14.1" customHeight="1">
      <c r="A1007" s="81">
        <v>1007</v>
      </c>
      <c r="B1007" s="52" t="s">
        <v>216</v>
      </c>
      <c r="C1007" s="52" t="s">
        <v>1059</v>
      </c>
      <c r="D1007" s="52"/>
      <c r="E1007" s="91"/>
      <c r="F1007" s="91" t="s">
        <v>292</v>
      </c>
      <c r="G1007" s="366" t="s">
        <v>628</v>
      </c>
      <c r="H1007" s="98" t="s">
        <v>790</v>
      </c>
      <c r="I1007" s="98" t="s">
        <v>246</v>
      </c>
      <c r="J1007" s="98" t="s">
        <v>1061</v>
      </c>
      <c r="K1007" s="358">
        <v>5</v>
      </c>
      <c r="L1007" s="370">
        <f t="shared" si="48"/>
        <v>200</v>
      </c>
      <c r="M1007" s="435">
        <v>200</v>
      </c>
      <c r="N1007" s="435"/>
      <c r="O1007" s="371" t="e">
        <f t="shared" si="49"/>
        <v>#DIV/0!</v>
      </c>
      <c r="P1007" s="371">
        <f>IF(N1007&gt;0,N1007*K1007/#REF!,0)</f>
        <v>0</v>
      </c>
      <c r="Q1007" s="372" t="e">
        <f>IF(M1007="nio",0,IF(M1007&gt;0,VLOOKUP(I1007,'3-Productie normen'!A:K,VLOOKUP(M1007,'3-Productie normen'!$B$28:$C$36,2,FALSE),FALSE)))/VLOOKUP(B1007,'2-Kosten per locatie'!$A$11:$C$41,3,FALSE)</f>
        <v>#DIV/0!</v>
      </c>
      <c r="R1007" s="93" t="str">
        <f>VLOOKUP(I1007,'3-Productie normen'!A:O,14,FALSE)</f>
        <v>V</v>
      </c>
      <c r="S1007" s="93"/>
      <c r="U1007" s="375">
        <f t="shared" si="47"/>
        <v>1000</v>
      </c>
    </row>
    <row r="1008" spans="1:21" ht="14.1" customHeight="1">
      <c r="A1008" s="81">
        <v>1008</v>
      </c>
      <c r="B1008" s="52" t="s">
        <v>216</v>
      </c>
      <c r="C1008" s="52" t="s">
        <v>1059</v>
      </c>
      <c r="D1008" s="52"/>
      <c r="E1008" s="91"/>
      <c r="F1008" s="91" t="s">
        <v>292</v>
      </c>
      <c r="G1008" s="366" t="s">
        <v>630</v>
      </c>
      <c r="H1008" s="98" t="s">
        <v>487</v>
      </c>
      <c r="I1008" s="98" t="s">
        <v>237</v>
      </c>
      <c r="J1008" s="98" t="s">
        <v>1061</v>
      </c>
      <c r="K1008" s="358">
        <v>14</v>
      </c>
      <c r="L1008" s="370">
        <f t="shared" si="48"/>
        <v>80</v>
      </c>
      <c r="M1008" s="437">
        <v>80</v>
      </c>
      <c r="N1008" s="435"/>
      <c r="O1008" s="371" t="e">
        <f t="shared" si="49"/>
        <v>#DIV/0!</v>
      </c>
      <c r="P1008" s="371">
        <f>IF(N1008&gt;0,N1008*K1008/#REF!,0)</f>
        <v>0</v>
      </c>
      <c r="Q1008" s="372" t="e">
        <f>IF(M1008="nio",0,IF(M1008&gt;0,VLOOKUP(I1008,'3-Productie normen'!A:K,VLOOKUP(M1008,'3-Productie normen'!$B$28:$C$36,2,FALSE),FALSE)))/VLOOKUP(B1008,'2-Kosten per locatie'!$A$11:$C$41,3,FALSE)</f>
        <v>#DIV/0!</v>
      </c>
      <c r="R1008" s="93" t="str">
        <f>VLOOKUP(I1008,'3-Productie normen'!A:O,14,FALSE)</f>
        <v>B</v>
      </c>
      <c r="S1008" s="93"/>
      <c r="U1008" s="375">
        <f t="shared" si="47"/>
        <v>1120</v>
      </c>
    </row>
    <row r="1009" spans="1:21" ht="14.1" customHeight="1">
      <c r="A1009" s="81">
        <v>1009</v>
      </c>
      <c r="B1009" s="52" t="s">
        <v>216</v>
      </c>
      <c r="C1009" s="52" t="s">
        <v>1059</v>
      </c>
      <c r="D1009" s="52"/>
      <c r="E1009" s="91"/>
      <c r="F1009" s="91" t="s">
        <v>292</v>
      </c>
      <c r="G1009" s="366" t="s">
        <v>632</v>
      </c>
      <c r="H1009" s="98" t="s">
        <v>485</v>
      </c>
      <c r="I1009" s="98" t="s">
        <v>237</v>
      </c>
      <c r="J1009" s="98" t="s">
        <v>1061</v>
      </c>
      <c r="K1009" s="358">
        <v>7</v>
      </c>
      <c r="L1009" s="370">
        <f t="shared" si="48"/>
        <v>80</v>
      </c>
      <c r="M1009" s="437">
        <v>80</v>
      </c>
      <c r="N1009" s="435"/>
      <c r="O1009" s="371" t="e">
        <f t="shared" si="49"/>
        <v>#DIV/0!</v>
      </c>
      <c r="P1009" s="371">
        <f>IF(N1009&gt;0,N1009*K1009/#REF!,0)</f>
        <v>0</v>
      </c>
      <c r="Q1009" s="372" t="e">
        <f>IF(M1009="nio",0,IF(M1009&gt;0,VLOOKUP(I1009,'3-Productie normen'!A:K,VLOOKUP(M1009,'3-Productie normen'!$B$28:$C$36,2,FALSE),FALSE)))/VLOOKUP(B1009,'2-Kosten per locatie'!$A$11:$C$41,3,FALSE)</f>
        <v>#DIV/0!</v>
      </c>
      <c r="R1009" s="93" t="str">
        <f>VLOOKUP(I1009,'3-Productie normen'!A:O,14,FALSE)</f>
        <v>B</v>
      </c>
      <c r="S1009" s="93"/>
      <c r="U1009" s="375">
        <f t="shared" si="47"/>
        <v>560</v>
      </c>
    </row>
    <row r="1010" spans="1:21" ht="14.1" customHeight="1">
      <c r="A1010" s="81">
        <v>1010</v>
      </c>
      <c r="B1010" s="52" t="s">
        <v>216</v>
      </c>
      <c r="C1010" s="52" t="s">
        <v>1059</v>
      </c>
      <c r="D1010" s="52"/>
      <c r="E1010" s="91"/>
      <c r="F1010" s="91" t="s">
        <v>292</v>
      </c>
      <c r="G1010" s="366" t="s">
        <v>634</v>
      </c>
      <c r="H1010" s="98" t="s">
        <v>481</v>
      </c>
      <c r="I1010" s="98" t="s">
        <v>237</v>
      </c>
      <c r="J1010" s="98" t="s">
        <v>1061</v>
      </c>
      <c r="K1010" s="358">
        <v>13.3</v>
      </c>
      <c r="L1010" s="370">
        <f t="shared" si="48"/>
        <v>80</v>
      </c>
      <c r="M1010" s="437">
        <v>80</v>
      </c>
      <c r="N1010" s="435"/>
      <c r="O1010" s="371" t="e">
        <f t="shared" si="49"/>
        <v>#DIV/0!</v>
      </c>
      <c r="P1010" s="371">
        <f>IF(N1010&gt;0,N1010*K1010/#REF!,0)</f>
        <v>0</v>
      </c>
      <c r="Q1010" s="372" t="e">
        <f>IF(M1010="nio",0,IF(M1010&gt;0,VLOOKUP(I1010,'3-Productie normen'!A:K,VLOOKUP(M1010,'3-Productie normen'!$B$28:$C$36,2,FALSE),FALSE)))/VLOOKUP(B1010,'2-Kosten per locatie'!$A$11:$C$41,3,FALSE)</f>
        <v>#DIV/0!</v>
      </c>
      <c r="R1010" s="93" t="str">
        <f>VLOOKUP(I1010,'3-Productie normen'!A:O,14,FALSE)</f>
        <v>B</v>
      </c>
      <c r="S1010" s="93"/>
      <c r="U1010" s="375">
        <f t="shared" si="47"/>
        <v>1064</v>
      </c>
    </row>
    <row r="1011" spans="1:21" ht="14.1" customHeight="1">
      <c r="A1011" s="81">
        <v>1011</v>
      </c>
      <c r="B1011" s="52" t="s">
        <v>216</v>
      </c>
      <c r="C1011" s="52" t="s">
        <v>1059</v>
      </c>
      <c r="D1011" s="52"/>
      <c r="E1011" s="91"/>
      <c r="F1011" s="91" t="s">
        <v>292</v>
      </c>
      <c r="G1011" s="366"/>
      <c r="H1011" s="98" t="s">
        <v>1070</v>
      </c>
      <c r="I1011" s="98" t="s">
        <v>246</v>
      </c>
      <c r="J1011" s="98" t="s">
        <v>1061</v>
      </c>
      <c r="K1011" s="358">
        <v>29.96</v>
      </c>
      <c r="L1011" s="370">
        <f t="shared" si="48"/>
        <v>200</v>
      </c>
      <c r="M1011" s="435">
        <v>200</v>
      </c>
      <c r="N1011" s="435"/>
      <c r="O1011" s="371" t="e">
        <f t="shared" si="49"/>
        <v>#DIV/0!</v>
      </c>
      <c r="P1011" s="371">
        <f>IF(N1011&gt;0,N1011*K1011/#REF!,0)</f>
        <v>0</v>
      </c>
      <c r="Q1011" s="372" t="e">
        <f>IF(M1011="nio",0,IF(M1011&gt;0,VLOOKUP(I1011,'3-Productie normen'!A:K,VLOOKUP(M1011,'3-Productie normen'!$B$28:$C$36,2,FALSE),FALSE)))/VLOOKUP(B1011,'2-Kosten per locatie'!$A$11:$C$41,3,FALSE)</f>
        <v>#DIV/0!</v>
      </c>
      <c r="R1011" s="93" t="str">
        <f>VLOOKUP(I1011,'3-Productie normen'!A:O,14,FALSE)</f>
        <v>V</v>
      </c>
      <c r="S1011" s="93"/>
      <c r="U1011" s="375">
        <f t="shared" si="47"/>
        <v>5992</v>
      </c>
    </row>
    <row r="1012" spans="1:21" ht="14.1" customHeight="1">
      <c r="A1012" s="81">
        <v>1012</v>
      </c>
      <c r="B1012" s="52" t="s">
        <v>216</v>
      </c>
      <c r="C1012" s="52" t="s">
        <v>1059</v>
      </c>
      <c r="D1012" s="52"/>
      <c r="E1012" s="91"/>
      <c r="F1012" s="91" t="s">
        <v>295</v>
      </c>
      <c r="G1012" s="366" t="s">
        <v>359</v>
      </c>
      <c r="H1012" s="98" t="s">
        <v>1081</v>
      </c>
      <c r="I1012" s="98" t="s">
        <v>293</v>
      </c>
      <c r="J1012" s="98" t="s">
        <v>1061</v>
      </c>
      <c r="K1012" s="358">
        <v>58.8</v>
      </c>
      <c r="L1012" s="370">
        <f t="shared" si="48"/>
        <v>200</v>
      </c>
      <c r="M1012" s="435">
        <v>200</v>
      </c>
      <c r="N1012" s="435"/>
      <c r="O1012" s="371" t="e">
        <f t="shared" si="49"/>
        <v>#DIV/0!</v>
      </c>
      <c r="P1012" s="371">
        <f>IF(N1012&gt;0,N1012*K1012/#REF!,0)</f>
        <v>0</v>
      </c>
      <c r="Q1012" s="372" t="e">
        <f>IF(M1012="nio",0,IF(M1012&gt;0,VLOOKUP(I1012,'3-Productie normen'!A:K,VLOOKUP(M1012,'3-Productie normen'!$B$28:$C$36,2,FALSE),FALSE)))/VLOOKUP(B1012,'2-Kosten per locatie'!$A$11:$C$41,3,FALSE)</f>
        <v>#DIV/0!</v>
      </c>
      <c r="R1012" s="93" t="str">
        <f>VLOOKUP(I1012,'3-Productie normen'!A:O,14,FALSE)</f>
        <v>L</v>
      </c>
      <c r="S1012" s="93"/>
      <c r="U1012" s="375">
        <f t="shared" si="47"/>
        <v>11760</v>
      </c>
    </row>
    <row r="1013" spans="1:21" ht="14.1" customHeight="1">
      <c r="A1013" s="81">
        <v>1013</v>
      </c>
      <c r="B1013" s="52" t="s">
        <v>216</v>
      </c>
      <c r="C1013" s="52" t="s">
        <v>1059</v>
      </c>
      <c r="D1013" s="52"/>
      <c r="E1013" s="91"/>
      <c r="F1013" s="91" t="s">
        <v>295</v>
      </c>
      <c r="G1013" s="366" t="s">
        <v>361</v>
      </c>
      <c r="H1013" s="98" t="s">
        <v>1082</v>
      </c>
      <c r="I1013" s="98" t="s">
        <v>293</v>
      </c>
      <c r="J1013" s="98" t="s">
        <v>1061</v>
      </c>
      <c r="K1013" s="358">
        <v>59</v>
      </c>
      <c r="L1013" s="370">
        <f t="shared" si="48"/>
        <v>200</v>
      </c>
      <c r="M1013" s="435">
        <v>200</v>
      </c>
      <c r="N1013" s="435"/>
      <c r="O1013" s="371" t="e">
        <f t="shared" si="49"/>
        <v>#DIV/0!</v>
      </c>
      <c r="P1013" s="371">
        <f>IF(N1013&gt;0,N1013*K1013/#REF!,0)</f>
        <v>0</v>
      </c>
      <c r="Q1013" s="372" t="e">
        <f>IF(M1013="nio",0,IF(M1013&gt;0,VLOOKUP(I1013,'3-Productie normen'!A:K,VLOOKUP(M1013,'3-Productie normen'!$B$28:$C$36,2,FALSE),FALSE)))/VLOOKUP(B1013,'2-Kosten per locatie'!$A$11:$C$41,3,FALSE)</f>
        <v>#DIV/0!</v>
      </c>
      <c r="R1013" s="93" t="str">
        <f>VLOOKUP(I1013,'3-Productie normen'!A:O,14,FALSE)</f>
        <v>L</v>
      </c>
      <c r="S1013" s="93"/>
      <c r="U1013" s="375">
        <f t="shared" si="47"/>
        <v>11800</v>
      </c>
    </row>
    <row r="1014" spans="1:21" ht="14.1" customHeight="1">
      <c r="A1014" s="81">
        <v>1014</v>
      </c>
      <c r="B1014" s="52" t="s">
        <v>216</v>
      </c>
      <c r="C1014" s="52" t="s">
        <v>1059</v>
      </c>
      <c r="D1014" s="52"/>
      <c r="E1014" s="91"/>
      <c r="F1014" s="91" t="s">
        <v>295</v>
      </c>
      <c r="G1014" s="366" t="s">
        <v>363</v>
      </c>
      <c r="H1014" s="98" t="s">
        <v>704</v>
      </c>
      <c r="I1014" s="98" t="s">
        <v>287</v>
      </c>
      <c r="J1014" s="98" t="s">
        <v>1061</v>
      </c>
      <c r="K1014" s="358">
        <v>47.5</v>
      </c>
      <c r="L1014" s="370">
        <f t="shared" si="48"/>
        <v>200</v>
      </c>
      <c r="M1014" s="435">
        <v>200</v>
      </c>
      <c r="N1014" s="435"/>
      <c r="O1014" s="371" t="e">
        <f t="shared" si="49"/>
        <v>#DIV/0!</v>
      </c>
      <c r="P1014" s="371">
        <f>IF(N1014&gt;0,N1014*K1014/#REF!,0)</f>
        <v>0</v>
      </c>
      <c r="Q1014" s="372" t="e">
        <f>IF(M1014="nio",0,IF(M1014&gt;0,VLOOKUP(I1014,'3-Productie normen'!A:K,VLOOKUP(M1014,'3-Productie normen'!$B$28:$C$36,2,FALSE),FALSE)))/VLOOKUP(B1014,'2-Kosten per locatie'!$A$11:$C$41,3,FALSE)</f>
        <v>#DIV/0!</v>
      </c>
      <c r="R1014" s="93" t="str">
        <f>VLOOKUP(I1014,'3-Productie normen'!A:O,14,FALSE)</f>
        <v>L</v>
      </c>
      <c r="S1014" s="93"/>
      <c r="U1014" s="375">
        <f t="shared" si="47"/>
        <v>9500</v>
      </c>
    </row>
    <row r="1015" spans="1:21" ht="14.1" customHeight="1">
      <c r="A1015" s="81">
        <v>1015</v>
      </c>
      <c r="B1015" s="52" t="s">
        <v>216</v>
      </c>
      <c r="C1015" s="52" t="s">
        <v>1059</v>
      </c>
      <c r="D1015" s="52"/>
      <c r="E1015" s="91"/>
      <c r="F1015" s="91" t="s">
        <v>295</v>
      </c>
      <c r="G1015" s="366" t="s">
        <v>364</v>
      </c>
      <c r="H1015" s="98" t="s">
        <v>1074</v>
      </c>
      <c r="I1015" s="98" t="s">
        <v>244</v>
      </c>
      <c r="J1015" s="98" t="s">
        <v>1066</v>
      </c>
      <c r="K1015" s="358">
        <v>4.5</v>
      </c>
      <c r="L1015" s="370">
        <f t="shared" si="48"/>
        <v>200</v>
      </c>
      <c r="M1015" s="435">
        <v>200</v>
      </c>
      <c r="N1015" s="435">
        <v>0</v>
      </c>
      <c r="O1015" s="371" t="e">
        <f t="shared" si="49"/>
        <v>#DIV/0!</v>
      </c>
      <c r="P1015" s="371">
        <f>IF(N1015&gt;0,N1015*K1015/#REF!,0)</f>
        <v>0</v>
      </c>
      <c r="Q1015" s="372" t="e">
        <f>IF(M1015="nio",0,IF(M1015&gt;0,VLOOKUP(I1015,'3-Productie normen'!A:K,VLOOKUP(M1015,'3-Productie normen'!$B$28:$C$36,2,FALSE),FALSE)))/VLOOKUP(B1015,'2-Kosten per locatie'!$A$11:$C$41,3,FALSE)</f>
        <v>#DIV/0!</v>
      </c>
      <c r="R1015" s="93" t="str">
        <f>VLOOKUP(I1015,'3-Productie normen'!A:O,14,FALSE)</f>
        <v>S</v>
      </c>
      <c r="S1015" s="93"/>
      <c r="U1015" s="375">
        <f t="shared" si="47"/>
        <v>900</v>
      </c>
    </row>
    <row r="1016" spans="1:21" ht="14.1" customHeight="1">
      <c r="A1016" s="81">
        <v>1016</v>
      </c>
      <c r="B1016" s="52" t="s">
        <v>216</v>
      </c>
      <c r="C1016" s="52" t="s">
        <v>1059</v>
      </c>
      <c r="D1016" s="52"/>
      <c r="E1016" s="91"/>
      <c r="F1016" s="91" t="s">
        <v>295</v>
      </c>
      <c r="G1016" s="366" t="s">
        <v>365</v>
      </c>
      <c r="H1016" s="98" t="s">
        <v>1075</v>
      </c>
      <c r="I1016" s="98" t="s">
        <v>244</v>
      </c>
      <c r="J1016" s="98" t="s">
        <v>1066</v>
      </c>
      <c r="K1016" s="358">
        <v>4.3</v>
      </c>
      <c r="L1016" s="370">
        <f t="shared" si="48"/>
        <v>200</v>
      </c>
      <c r="M1016" s="435">
        <v>200</v>
      </c>
      <c r="N1016" s="435">
        <v>0</v>
      </c>
      <c r="O1016" s="371" t="e">
        <f t="shared" si="49"/>
        <v>#DIV/0!</v>
      </c>
      <c r="P1016" s="371">
        <f>IF(N1016&gt;0,N1016*K1016/#REF!,0)</f>
        <v>0</v>
      </c>
      <c r="Q1016" s="372" t="e">
        <f>IF(M1016="nio",0,IF(M1016&gt;0,VLOOKUP(I1016,'3-Productie normen'!A:K,VLOOKUP(M1016,'3-Productie normen'!$B$28:$C$36,2,FALSE),FALSE)))/VLOOKUP(B1016,'2-Kosten per locatie'!$A$11:$C$41,3,FALSE)</f>
        <v>#DIV/0!</v>
      </c>
      <c r="R1016" s="93" t="str">
        <f>VLOOKUP(I1016,'3-Productie normen'!A:O,14,FALSE)</f>
        <v>S</v>
      </c>
      <c r="S1016" s="93"/>
      <c r="U1016" s="375">
        <f t="shared" si="47"/>
        <v>860</v>
      </c>
    </row>
    <row r="1017" spans="1:21" ht="14.1" customHeight="1">
      <c r="A1017" s="81">
        <v>1017</v>
      </c>
      <c r="B1017" s="52" t="s">
        <v>216</v>
      </c>
      <c r="C1017" s="52" t="s">
        <v>1059</v>
      </c>
      <c r="D1017" s="52"/>
      <c r="E1017" s="91"/>
      <c r="F1017" s="91" t="s">
        <v>295</v>
      </c>
      <c r="G1017" s="366" t="s">
        <v>367</v>
      </c>
      <c r="H1017" s="98" t="s">
        <v>270</v>
      </c>
      <c r="I1017" s="52" t="s">
        <v>247</v>
      </c>
      <c r="J1017" s="98" t="s">
        <v>1061</v>
      </c>
      <c r="K1017" s="358">
        <v>7.9</v>
      </c>
      <c r="L1017" s="370">
        <f t="shared" si="48"/>
        <v>0</v>
      </c>
      <c r="M1017" s="437" t="s">
        <v>258</v>
      </c>
      <c r="N1017" s="435"/>
      <c r="O1017" s="371">
        <f t="shared" si="49"/>
        <v>0</v>
      </c>
      <c r="P1017" s="371">
        <f>IF(N1017&gt;0,N1017*K1017/#REF!,0)</f>
        <v>0</v>
      </c>
      <c r="Q1017" s="372" t="e">
        <f>IF(M1017="nio",0,IF(M1017&gt;0,VLOOKUP(I1017,'3-Productie normen'!A:K,VLOOKUP(M1017,'3-Productie normen'!$B$28:$C$36,2,FALSE),FALSE)))/VLOOKUP(B1017,'2-Kosten per locatie'!$A$11:$C$41,3,FALSE)</f>
        <v>#DIV/0!</v>
      </c>
      <c r="R1017" s="93" t="str">
        <f>VLOOKUP(I1017,'3-Productie normen'!A:O,14,FALSE)</f>
        <v>nvt</v>
      </c>
      <c r="S1017" s="93"/>
      <c r="U1017" s="375">
        <f t="shared" si="47"/>
        <v>0</v>
      </c>
    </row>
    <row r="1018" spans="1:21" ht="14.1" customHeight="1">
      <c r="A1018" s="81">
        <v>1018</v>
      </c>
      <c r="B1018" s="52" t="s">
        <v>216</v>
      </c>
      <c r="C1018" s="52" t="s">
        <v>1059</v>
      </c>
      <c r="D1018" s="52"/>
      <c r="E1018" s="91"/>
      <c r="F1018" s="91" t="s">
        <v>295</v>
      </c>
      <c r="G1018" s="366" t="s">
        <v>369</v>
      </c>
      <c r="H1018" s="98" t="s">
        <v>1083</v>
      </c>
      <c r="I1018" s="98" t="s">
        <v>293</v>
      </c>
      <c r="J1018" s="98" t="s">
        <v>1061</v>
      </c>
      <c r="K1018" s="358">
        <v>57.5</v>
      </c>
      <c r="L1018" s="370">
        <f t="shared" si="48"/>
        <v>200</v>
      </c>
      <c r="M1018" s="435">
        <v>200</v>
      </c>
      <c r="N1018" s="435"/>
      <c r="O1018" s="371" t="e">
        <f t="shared" si="49"/>
        <v>#DIV/0!</v>
      </c>
      <c r="P1018" s="371">
        <f>IF(N1018&gt;0,N1018*K1018/#REF!,0)</f>
        <v>0</v>
      </c>
      <c r="Q1018" s="372" t="e">
        <f>IF(M1018="nio",0,IF(M1018&gt;0,VLOOKUP(I1018,'3-Productie normen'!A:K,VLOOKUP(M1018,'3-Productie normen'!$B$28:$C$36,2,FALSE),FALSE)))/VLOOKUP(B1018,'2-Kosten per locatie'!$A$11:$C$41,3,FALSE)</f>
        <v>#DIV/0!</v>
      </c>
      <c r="R1018" s="93" t="str">
        <f>VLOOKUP(I1018,'3-Productie normen'!A:O,14,FALSE)</f>
        <v>L</v>
      </c>
      <c r="S1018" s="93"/>
      <c r="U1018" s="375">
        <f t="shared" si="47"/>
        <v>11500</v>
      </c>
    </row>
    <row r="1019" spans="1:21" ht="14.1" customHeight="1">
      <c r="A1019" s="81">
        <v>1019</v>
      </c>
      <c r="B1019" s="52" t="s">
        <v>216</v>
      </c>
      <c r="C1019" s="52" t="s">
        <v>1059</v>
      </c>
      <c r="D1019" s="52"/>
      <c r="E1019" s="91"/>
      <c r="F1019" s="91" t="s">
        <v>295</v>
      </c>
      <c r="G1019" s="366" t="s">
        <v>371</v>
      </c>
      <c r="H1019" s="98" t="s">
        <v>1084</v>
      </c>
      <c r="I1019" s="98" t="s">
        <v>293</v>
      </c>
      <c r="J1019" s="98" t="s">
        <v>1061</v>
      </c>
      <c r="K1019" s="358">
        <v>57.5</v>
      </c>
      <c r="L1019" s="370">
        <f t="shared" si="48"/>
        <v>200</v>
      </c>
      <c r="M1019" s="435">
        <v>200</v>
      </c>
      <c r="N1019" s="435"/>
      <c r="O1019" s="371" t="e">
        <f t="shared" si="49"/>
        <v>#DIV/0!</v>
      </c>
      <c r="P1019" s="371">
        <f>IF(N1019&gt;0,N1019*K1019/#REF!,0)</f>
        <v>0</v>
      </c>
      <c r="Q1019" s="372" t="e">
        <f>IF(M1019="nio",0,IF(M1019&gt;0,VLOOKUP(I1019,'3-Productie normen'!A:K,VLOOKUP(M1019,'3-Productie normen'!$B$28:$C$36,2,FALSE),FALSE)))/VLOOKUP(B1019,'2-Kosten per locatie'!$A$11:$C$41,3,FALSE)</f>
        <v>#DIV/0!</v>
      </c>
      <c r="R1019" s="93" t="str">
        <f>VLOOKUP(I1019,'3-Productie normen'!A:O,14,FALSE)</f>
        <v>L</v>
      </c>
      <c r="S1019" s="93"/>
      <c r="U1019" s="375">
        <f t="shared" si="47"/>
        <v>11500</v>
      </c>
    </row>
    <row r="1020" spans="1:21" ht="14.1" customHeight="1">
      <c r="A1020" s="81">
        <v>1020</v>
      </c>
      <c r="B1020" s="52" t="s">
        <v>216</v>
      </c>
      <c r="C1020" s="52" t="s">
        <v>1059</v>
      </c>
      <c r="D1020" s="52"/>
      <c r="E1020" s="91"/>
      <c r="F1020" s="91" t="s">
        <v>295</v>
      </c>
      <c r="G1020" s="366" t="s">
        <v>373</v>
      </c>
      <c r="H1020" s="98" t="s">
        <v>1085</v>
      </c>
      <c r="I1020" s="98" t="s">
        <v>293</v>
      </c>
      <c r="J1020" s="98" t="s">
        <v>1061</v>
      </c>
      <c r="K1020" s="358">
        <v>58.9</v>
      </c>
      <c r="L1020" s="370">
        <f t="shared" si="48"/>
        <v>200</v>
      </c>
      <c r="M1020" s="435">
        <v>200</v>
      </c>
      <c r="N1020" s="435"/>
      <c r="O1020" s="371" t="e">
        <f t="shared" si="49"/>
        <v>#DIV/0!</v>
      </c>
      <c r="P1020" s="371">
        <f>IF(N1020&gt;0,N1020*K1020/#REF!,0)</f>
        <v>0</v>
      </c>
      <c r="Q1020" s="372" t="e">
        <f>IF(M1020="nio",0,IF(M1020&gt;0,VLOOKUP(I1020,'3-Productie normen'!A:K,VLOOKUP(M1020,'3-Productie normen'!$B$28:$C$36,2,FALSE),FALSE)))/VLOOKUP(B1020,'2-Kosten per locatie'!$A$11:$C$41,3,FALSE)</f>
        <v>#DIV/0!</v>
      </c>
      <c r="R1020" s="93" t="str">
        <f>VLOOKUP(I1020,'3-Productie normen'!A:O,14,FALSE)</f>
        <v>L</v>
      </c>
      <c r="S1020" s="93"/>
      <c r="U1020" s="375">
        <f t="shared" si="47"/>
        <v>11780</v>
      </c>
    </row>
    <row r="1021" spans="1:21" ht="14.1" customHeight="1">
      <c r="A1021" s="81">
        <v>1021</v>
      </c>
      <c r="B1021" s="52" t="s">
        <v>216</v>
      </c>
      <c r="C1021" s="52" t="s">
        <v>1059</v>
      </c>
      <c r="D1021" s="52"/>
      <c r="E1021" s="91"/>
      <c r="F1021" s="91" t="s">
        <v>295</v>
      </c>
      <c r="G1021" s="366" t="s">
        <v>375</v>
      </c>
      <c r="H1021" s="98" t="s">
        <v>1086</v>
      </c>
      <c r="I1021" s="98" t="s">
        <v>293</v>
      </c>
      <c r="J1021" s="98" t="s">
        <v>1061</v>
      </c>
      <c r="K1021" s="358">
        <v>59</v>
      </c>
      <c r="L1021" s="370">
        <f t="shared" si="48"/>
        <v>200</v>
      </c>
      <c r="M1021" s="435">
        <v>200</v>
      </c>
      <c r="N1021" s="435"/>
      <c r="O1021" s="371" t="e">
        <f t="shared" si="49"/>
        <v>#DIV/0!</v>
      </c>
      <c r="P1021" s="371">
        <f>IF(N1021&gt;0,N1021*K1021/#REF!,0)</f>
        <v>0</v>
      </c>
      <c r="Q1021" s="372" t="e">
        <f>IF(M1021="nio",0,IF(M1021&gt;0,VLOOKUP(I1021,'3-Productie normen'!A:K,VLOOKUP(M1021,'3-Productie normen'!$B$28:$C$36,2,FALSE),FALSE)))/VLOOKUP(B1021,'2-Kosten per locatie'!$A$11:$C$41,3,FALSE)</f>
        <v>#DIV/0!</v>
      </c>
      <c r="R1021" s="93" t="str">
        <f>VLOOKUP(I1021,'3-Productie normen'!A:O,14,FALSE)</f>
        <v>L</v>
      </c>
      <c r="S1021" s="93"/>
      <c r="U1021" s="375">
        <f t="shared" si="47"/>
        <v>11800</v>
      </c>
    </row>
    <row r="1022" spans="1:21" ht="14.1" customHeight="1">
      <c r="A1022" s="81">
        <v>1022</v>
      </c>
      <c r="B1022" s="52" t="s">
        <v>216</v>
      </c>
      <c r="C1022" s="52" t="s">
        <v>1059</v>
      </c>
      <c r="D1022" s="52"/>
      <c r="E1022" s="91"/>
      <c r="F1022" s="91" t="s">
        <v>295</v>
      </c>
      <c r="G1022" s="366" t="s">
        <v>377</v>
      </c>
      <c r="H1022" s="98" t="s">
        <v>704</v>
      </c>
      <c r="I1022" s="98" t="s">
        <v>287</v>
      </c>
      <c r="J1022" s="98" t="s">
        <v>1061</v>
      </c>
      <c r="K1022" s="358">
        <v>47.4</v>
      </c>
      <c r="L1022" s="370">
        <f t="shared" si="48"/>
        <v>200</v>
      </c>
      <c r="M1022" s="435">
        <v>200</v>
      </c>
      <c r="N1022" s="435"/>
      <c r="O1022" s="371" t="e">
        <f t="shared" si="49"/>
        <v>#DIV/0!</v>
      </c>
      <c r="P1022" s="371">
        <f>IF(N1022&gt;0,N1022*K1022/#REF!,0)</f>
        <v>0</v>
      </c>
      <c r="Q1022" s="372" t="e">
        <f>IF(M1022="nio",0,IF(M1022&gt;0,VLOOKUP(I1022,'3-Productie normen'!A:K,VLOOKUP(M1022,'3-Productie normen'!$B$28:$C$36,2,FALSE),FALSE)))/VLOOKUP(B1022,'2-Kosten per locatie'!$A$11:$C$41,3,FALSE)</f>
        <v>#DIV/0!</v>
      </c>
      <c r="R1022" s="93" t="str">
        <f>VLOOKUP(I1022,'3-Productie normen'!A:O,14,FALSE)</f>
        <v>L</v>
      </c>
      <c r="S1022" s="93"/>
      <c r="U1022" s="375">
        <f t="shared" si="47"/>
        <v>9480</v>
      </c>
    </row>
    <row r="1023" spans="1:21" ht="14.1" customHeight="1">
      <c r="A1023" s="81">
        <v>1023</v>
      </c>
      <c r="B1023" s="52" t="s">
        <v>216</v>
      </c>
      <c r="C1023" s="52" t="s">
        <v>1059</v>
      </c>
      <c r="D1023" s="52"/>
      <c r="E1023" s="91"/>
      <c r="F1023" s="91" t="s">
        <v>295</v>
      </c>
      <c r="G1023" s="366" t="s">
        <v>378</v>
      </c>
      <c r="H1023" s="98" t="s">
        <v>1074</v>
      </c>
      <c r="I1023" s="98" t="s">
        <v>244</v>
      </c>
      <c r="J1023" s="98" t="s">
        <v>1066</v>
      </c>
      <c r="K1023" s="358">
        <v>4.5</v>
      </c>
      <c r="L1023" s="370">
        <f t="shared" si="48"/>
        <v>200</v>
      </c>
      <c r="M1023" s="435">
        <v>200</v>
      </c>
      <c r="N1023" s="435">
        <v>0</v>
      </c>
      <c r="O1023" s="371" t="e">
        <f t="shared" si="49"/>
        <v>#DIV/0!</v>
      </c>
      <c r="P1023" s="371">
        <f>IF(N1023&gt;0,N1023*K1023/#REF!,0)</f>
        <v>0</v>
      </c>
      <c r="Q1023" s="372" t="e">
        <f>IF(M1023="nio",0,IF(M1023&gt;0,VLOOKUP(I1023,'3-Productie normen'!A:K,VLOOKUP(M1023,'3-Productie normen'!$B$28:$C$36,2,FALSE),FALSE)))/VLOOKUP(B1023,'2-Kosten per locatie'!$A$11:$C$41,3,FALSE)</f>
        <v>#DIV/0!</v>
      </c>
      <c r="R1023" s="93" t="str">
        <f>VLOOKUP(I1023,'3-Productie normen'!A:O,14,FALSE)</f>
        <v>S</v>
      </c>
      <c r="S1023" s="93"/>
      <c r="U1023" s="375">
        <f t="shared" si="47"/>
        <v>900</v>
      </c>
    </row>
    <row r="1024" spans="1:21" ht="14.1" customHeight="1">
      <c r="A1024" s="81">
        <v>1024</v>
      </c>
      <c r="B1024" s="52" t="s">
        <v>216</v>
      </c>
      <c r="C1024" s="52" t="s">
        <v>1059</v>
      </c>
      <c r="D1024" s="52"/>
      <c r="E1024" s="91"/>
      <c r="F1024" s="91" t="s">
        <v>295</v>
      </c>
      <c r="G1024" s="366" t="s">
        <v>665</v>
      </c>
      <c r="H1024" s="98" t="s">
        <v>1075</v>
      </c>
      <c r="I1024" s="98" t="s">
        <v>244</v>
      </c>
      <c r="J1024" s="98" t="s">
        <v>1066</v>
      </c>
      <c r="K1024" s="358">
        <v>4.3</v>
      </c>
      <c r="L1024" s="370">
        <f t="shared" si="48"/>
        <v>200</v>
      </c>
      <c r="M1024" s="435">
        <v>200</v>
      </c>
      <c r="N1024" s="435">
        <v>0</v>
      </c>
      <c r="O1024" s="371" t="e">
        <f t="shared" si="49"/>
        <v>#DIV/0!</v>
      </c>
      <c r="P1024" s="371">
        <f>IF(N1024&gt;0,N1024*K1024/#REF!,0)</f>
        <v>0</v>
      </c>
      <c r="Q1024" s="372" t="e">
        <f>IF(M1024="nio",0,IF(M1024&gt;0,VLOOKUP(I1024,'3-Productie normen'!A:K,VLOOKUP(M1024,'3-Productie normen'!$B$28:$C$36,2,FALSE),FALSE)))/VLOOKUP(B1024,'2-Kosten per locatie'!$A$11:$C$41,3,FALSE)</f>
        <v>#DIV/0!</v>
      </c>
      <c r="R1024" s="93" t="str">
        <f>VLOOKUP(I1024,'3-Productie normen'!A:O,14,FALSE)</f>
        <v>S</v>
      </c>
      <c r="S1024" s="93"/>
      <c r="U1024" s="375">
        <f t="shared" si="47"/>
        <v>860</v>
      </c>
    </row>
    <row r="1025" spans="1:21" ht="14.1" customHeight="1">
      <c r="A1025" s="81">
        <v>1025</v>
      </c>
      <c r="B1025" s="52" t="s">
        <v>216</v>
      </c>
      <c r="C1025" s="52" t="s">
        <v>1059</v>
      </c>
      <c r="D1025" s="52"/>
      <c r="E1025" s="91"/>
      <c r="F1025" s="91" t="s">
        <v>295</v>
      </c>
      <c r="G1025" s="366" t="s">
        <v>666</v>
      </c>
      <c r="H1025" s="98" t="s">
        <v>1087</v>
      </c>
      <c r="I1025" s="52" t="s">
        <v>247</v>
      </c>
      <c r="J1025" s="98" t="s">
        <v>1061</v>
      </c>
      <c r="K1025" s="358">
        <v>7.9</v>
      </c>
      <c r="L1025" s="370">
        <f t="shared" si="48"/>
        <v>0</v>
      </c>
      <c r="M1025" s="437" t="s">
        <v>258</v>
      </c>
      <c r="N1025" s="435"/>
      <c r="O1025" s="371">
        <f t="shared" si="49"/>
        <v>0</v>
      </c>
      <c r="P1025" s="371">
        <f>IF(N1025&gt;0,N1025*K1025/#REF!,0)</f>
        <v>0</v>
      </c>
      <c r="Q1025" s="372" t="e">
        <f>IF(M1025="nio",0,IF(M1025&gt;0,VLOOKUP(I1025,'3-Productie normen'!A:K,VLOOKUP(M1025,'3-Productie normen'!$B$28:$C$36,2,FALSE),FALSE)))/VLOOKUP(B1025,'2-Kosten per locatie'!$A$11:$C$41,3,FALSE)</f>
        <v>#DIV/0!</v>
      </c>
      <c r="R1025" s="93" t="str">
        <f>VLOOKUP(I1025,'3-Productie normen'!A:O,14,FALSE)</f>
        <v>nvt</v>
      </c>
      <c r="S1025" s="93"/>
      <c r="U1025" s="375">
        <f t="shared" si="47"/>
        <v>0</v>
      </c>
    </row>
    <row r="1026" spans="1:21" ht="14.1" customHeight="1">
      <c r="A1026" s="81">
        <v>1026</v>
      </c>
      <c r="B1026" s="52" t="s">
        <v>216</v>
      </c>
      <c r="C1026" s="52" t="s">
        <v>1059</v>
      </c>
      <c r="D1026" s="52"/>
      <c r="E1026" s="91"/>
      <c r="F1026" s="91" t="s">
        <v>295</v>
      </c>
      <c r="G1026" s="366" t="s">
        <v>668</v>
      </c>
      <c r="H1026" s="98" t="s">
        <v>404</v>
      </c>
      <c r="I1026" s="52" t="s">
        <v>247</v>
      </c>
      <c r="J1026" s="98" t="s">
        <v>1061</v>
      </c>
      <c r="K1026" s="358">
        <v>1.7</v>
      </c>
      <c r="L1026" s="370">
        <f t="shared" si="48"/>
        <v>0</v>
      </c>
      <c r="M1026" s="437" t="s">
        <v>258</v>
      </c>
      <c r="N1026" s="435"/>
      <c r="O1026" s="371">
        <f t="shared" si="49"/>
        <v>0</v>
      </c>
      <c r="P1026" s="371">
        <f>IF(N1026&gt;0,N1026*K1026/#REF!,0)</f>
        <v>0</v>
      </c>
      <c r="Q1026" s="372" t="e">
        <f>IF(M1026="nio",0,IF(M1026&gt;0,VLOOKUP(I1026,'3-Productie normen'!A:K,VLOOKUP(M1026,'3-Productie normen'!$B$28:$C$36,2,FALSE),FALSE)))/VLOOKUP(B1026,'2-Kosten per locatie'!$A$11:$C$41,3,FALSE)</f>
        <v>#DIV/0!</v>
      </c>
      <c r="R1026" s="93" t="str">
        <f>VLOOKUP(I1026,'3-Productie normen'!A:O,14,FALSE)</f>
        <v>nvt</v>
      </c>
      <c r="S1026" s="93"/>
      <c r="U1026" s="375">
        <f t="shared" si="47"/>
        <v>0</v>
      </c>
    </row>
    <row r="1027" spans="1:21" ht="14.1" customHeight="1">
      <c r="A1027" s="81">
        <v>1027</v>
      </c>
      <c r="B1027" s="52" t="s">
        <v>216</v>
      </c>
      <c r="C1027" s="52" t="s">
        <v>1059</v>
      </c>
      <c r="D1027" s="52"/>
      <c r="E1027" s="91"/>
      <c r="F1027" s="91" t="s">
        <v>295</v>
      </c>
      <c r="G1027" s="366" t="s">
        <v>672</v>
      </c>
      <c r="H1027" s="98" t="s">
        <v>1067</v>
      </c>
      <c r="I1027" s="98" t="s">
        <v>244</v>
      </c>
      <c r="J1027" s="98" t="s">
        <v>1066</v>
      </c>
      <c r="K1027" s="358">
        <v>1.4</v>
      </c>
      <c r="L1027" s="370">
        <f t="shared" si="48"/>
        <v>200</v>
      </c>
      <c r="M1027" s="435">
        <v>200</v>
      </c>
      <c r="N1027" s="435">
        <v>0</v>
      </c>
      <c r="O1027" s="371" t="e">
        <f t="shared" si="49"/>
        <v>#DIV/0!</v>
      </c>
      <c r="P1027" s="371">
        <f>IF(N1027&gt;0,N1027*K1027/#REF!,0)</f>
        <v>0</v>
      </c>
      <c r="Q1027" s="372" t="e">
        <f>IF(M1027="nio",0,IF(M1027&gt;0,VLOOKUP(I1027,'3-Productie normen'!A:K,VLOOKUP(M1027,'3-Productie normen'!$B$28:$C$36,2,FALSE),FALSE)))/VLOOKUP(B1027,'2-Kosten per locatie'!$A$11:$C$41,3,FALSE)</f>
        <v>#DIV/0!</v>
      </c>
      <c r="R1027" s="93" t="str">
        <f>VLOOKUP(I1027,'3-Productie normen'!A:O,14,FALSE)</f>
        <v>S</v>
      </c>
      <c r="S1027" s="93"/>
      <c r="U1027" s="375">
        <f t="shared" si="47"/>
        <v>280</v>
      </c>
    </row>
    <row r="1028" spans="1:21" ht="14.1" customHeight="1">
      <c r="A1028" s="81">
        <v>1028</v>
      </c>
      <c r="B1028" s="52" t="s">
        <v>216</v>
      </c>
      <c r="C1028" s="52" t="s">
        <v>1059</v>
      </c>
      <c r="D1028" s="52"/>
      <c r="E1028" s="91"/>
      <c r="F1028" s="91" t="s">
        <v>295</v>
      </c>
      <c r="G1028" s="366" t="s">
        <v>673</v>
      </c>
      <c r="H1028" s="98" t="s">
        <v>254</v>
      </c>
      <c r="I1028" s="98" t="s">
        <v>246</v>
      </c>
      <c r="J1028" s="98" t="s">
        <v>1061</v>
      </c>
      <c r="K1028" s="358">
        <v>14.7</v>
      </c>
      <c r="L1028" s="370">
        <f t="shared" si="48"/>
        <v>200</v>
      </c>
      <c r="M1028" s="435">
        <v>200</v>
      </c>
      <c r="N1028" s="435"/>
      <c r="O1028" s="371" t="e">
        <f t="shared" si="49"/>
        <v>#DIV/0!</v>
      </c>
      <c r="P1028" s="371">
        <f>IF(N1028&gt;0,N1028*K1028/#REF!,0)</f>
        <v>0</v>
      </c>
      <c r="Q1028" s="372" t="e">
        <f>IF(M1028="nio",0,IF(M1028&gt;0,VLOOKUP(I1028,'3-Productie normen'!A:K,VLOOKUP(M1028,'3-Productie normen'!$B$28:$C$36,2,FALSE),FALSE)))/VLOOKUP(B1028,'2-Kosten per locatie'!$A$11:$C$41,3,FALSE)</f>
        <v>#DIV/0!</v>
      </c>
      <c r="R1028" s="93" t="str">
        <f>VLOOKUP(I1028,'3-Productie normen'!A:O,14,FALSE)</f>
        <v>V</v>
      </c>
      <c r="S1028" s="93"/>
      <c r="U1028" s="375">
        <f t="shared" si="47"/>
        <v>2940</v>
      </c>
    </row>
    <row r="1029" spans="1:21" ht="14.1" customHeight="1">
      <c r="A1029" s="81">
        <v>1029</v>
      </c>
      <c r="B1029" s="52" t="s">
        <v>216</v>
      </c>
      <c r="C1029" s="52" t="s">
        <v>1059</v>
      </c>
      <c r="D1029" s="52"/>
      <c r="E1029" s="91"/>
      <c r="F1029" s="91" t="s">
        <v>295</v>
      </c>
      <c r="G1029" s="366" t="s">
        <v>675</v>
      </c>
      <c r="H1029" s="98" t="s">
        <v>790</v>
      </c>
      <c r="I1029" s="98" t="s">
        <v>246</v>
      </c>
      <c r="J1029" s="98" t="s">
        <v>1061</v>
      </c>
      <c r="K1029" s="358">
        <v>5</v>
      </c>
      <c r="L1029" s="370">
        <f t="shared" si="48"/>
        <v>200</v>
      </c>
      <c r="M1029" s="435">
        <v>200</v>
      </c>
      <c r="N1029" s="435"/>
      <c r="O1029" s="371" t="e">
        <f t="shared" si="49"/>
        <v>#DIV/0!</v>
      </c>
      <c r="P1029" s="371">
        <f>IF(N1029&gt;0,N1029*K1029/#REF!,0)</f>
        <v>0</v>
      </c>
      <c r="Q1029" s="372" t="e">
        <f>IF(M1029="nio",0,IF(M1029&gt;0,VLOOKUP(I1029,'3-Productie normen'!A:K,VLOOKUP(M1029,'3-Productie normen'!$B$28:$C$36,2,FALSE),FALSE)))/VLOOKUP(B1029,'2-Kosten per locatie'!$A$11:$C$41,3,FALSE)</f>
        <v>#DIV/0!</v>
      </c>
      <c r="R1029" s="93" t="str">
        <f>VLOOKUP(I1029,'3-Productie normen'!A:O,14,FALSE)</f>
        <v>V</v>
      </c>
      <c r="S1029" s="93"/>
      <c r="U1029" s="375">
        <f t="shared" si="47"/>
        <v>1000</v>
      </c>
    </row>
    <row r="1030" spans="1:21" ht="14.1" customHeight="1">
      <c r="A1030" s="81">
        <v>1030</v>
      </c>
      <c r="B1030" s="52" t="s">
        <v>216</v>
      </c>
      <c r="C1030" s="52" t="s">
        <v>1059</v>
      </c>
      <c r="D1030" s="52"/>
      <c r="E1030" s="91"/>
      <c r="F1030" s="91" t="s">
        <v>295</v>
      </c>
      <c r="G1030" s="366" t="s">
        <v>676</v>
      </c>
      <c r="H1030" s="98" t="s">
        <v>790</v>
      </c>
      <c r="I1030" s="98" t="s">
        <v>246</v>
      </c>
      <c r="J1030" s="98" t="s">
        <v>1061</v>
      </c>
      <c r="K1030" s="358">
        <v>5</v>
      </c>
      <c r="L1030" s="370">
        <f t="shared" si="48"/>
        <v>200</v>
      </c>
      <c r="M1030" s="435">
        <v>200</v>
      </c>
      <c r="N1030" s="435"/>
      <c r="O1030" s="371" t="e">
        <f t="shared" si="49"/>
        <v>#DIV/0!</v>
      </c>
      <c r="P1030" s="371">
        <f>IF(N1030&gt;0,N1030*K1030/#REF!,0)</f>
        <v>0</v>
      </c>
      <c r="Q1030" s="372" t="e">
        <f>IF(M1030="nio",0,IF(M1030&gt;0,VLOOKUP(I1030,'3-Productie normen'!A:K,VLOOKUP(M1030,'3-Productie normen'!$B$28:$C$36,2,FALSE),FALSE)))/VLOOKUP(B1030,'2-Kosten per locatie'!$A$11:$C$41,3,FALSE)</f>
        <v>#DIV/0!</v>
      </c>
      <c r="R1030" s="93" t="str">
        <f>VLOOKUP(I1030,'3-Productie normen'!A:O,14,FALSE)</f>
        <v>V</v>
      </c>
      <c r="S1030" s="93"/>
      <c r="U1030" s="375">
        <f t="shared" si="47"/>
        <v>1000</v>
      </c>
    </row>
    <row r="1031" spans="1:21" ht="14.1" customHeight="1">
      <c r="A1031" s="81">
        <v>1031</v>
      </c>
      <c r="B1031" s="52" t="s">
        <v>216</v>
      </c>
      <c r="C1031" s="52" t="s">
        <v>1059</v>
      </c>
      <c r="D1031" s="52"/>
      <c r="E1031" s="91"/>
      <c r="F1031" s="91" t="s">
        <v>295</v>
      </c>
      <c r="G1031" s="366" t="s">
        <v>677</v>
      </c>
      <c r="H1031" s="98" t="s">
        <v>1088</v>
      </c>
      <c r="I1031" s="98" t="s">
        <v>237</v>
      </c>
      <c r="J1031" s="98" t="s">
        <v>1061</v>
      </c>
      <c r="K1031" s="358">
        <v>14.1</v>
      </c>
      <c r="L1031" s="370">
        <f t="shared" si="48"/>
        <v>80</v>
      </c>
      <c r="M1031" s="437">
        <v>80</v>
      </c>
      <c r="N1031" s="435"/>
      <c r="O1031" s="371" t="e">
        <f t="shared" si="49"/>
        <v>#DIV/0!</v>
      </c>
      <c r="P1031" s="371">
        <f>IF(N1031&gt;0,N1031*K1031/#REF!,0)</f>
        <v>0</v>
      </c>
      <c r="Q1031" s="372" t="e">
        <f>IF(M1031="nio",0,IF(M1031&gt;0,VLOOKUP(I1031,'3-Productie normen'!A:K,VLOOKUP(M1031,'3-Productie normen'!$B$28:$C$36,2,FALSE),FALSE)))/VLOOKUP(B1031,'2-Kosten per locatie'!$A$11:$C$41,3,FALSE)</f>
        <v>#DIV/0!</v>
      </c>
      <c r="R1031" s="93" t="str">
        <f>VLOOKUP(I1031,'3-Productie normen'!A:O,14,FALSE)</f>
        <v>B</v>
      </c>
      <c r="S1031" s="93"/>
      <c r="U1031" s="375">
        <f t="shared" si="47"/>
        <v>1128</v>
      </c>
    </row>
    <row r="1032" spans="1:21" ht="14.1" customHeight="1">
      <c r="A1032" s="81">
        <v>1032</v>
      </c>
      <c r="B1032" s="52" t="s">
        <v>216</v>
      </c>
      <c r="C1032" s="52" t="s">
        <v>1059</v>
      </c>
      <c r="D1032" s="52"/>
      <c r="E1032" s="91"/>
      <c r="F1032" s="91" t="s">
        <v>295</v>
      </c>
      <c r="G1032" s="366" t="s">
        <v>679</v>
      </c>
      <c r="H1032" s="98" t="s">
        <v>485</v>
      </c>
      <c r="I1032" s="98" t="s">
        <v>237</v>
      </c>
      <c r="J1032" s="98" t="s">
        <v>1061</v>
      </c>
      <c r="K1032" s="358">
        <v>7</v>
      </c>
      <c r="L1032" s="370">
        <f t="shared" si="48"/>
        <v>80</v>
      </c>
      <c r="M1032" s="437">
        <v>80</v>
      </c>
      <c r="N1032" s="435"/>
      <c r="O1032" s="371" t="e">
        <f t="shared" si="49"/>
        <v>#DIV/0!</v>
      </c>
      <c r="P1032" s="371">
        <f>IF(N1032&gt;0,N1032*K1032/#REF!,0)</f>
        <v>0</v>
      </c>
      <c r="Q1032" s="372" t="e">
        <f>IF(M1032="nio",0,IF(M1032&gt;0,VLOOKUP(I1032,'3-Productie normen'!A:K,VLOOKUP(M1032,'3-Productie normen'!$B$28:$C$36,2,FALSE),FALSE)))/VLOOKUP(B1032,'2-Kosten per locatie'!$A$11:$C$41,3,FALSE)</f>
        <v>#DIV/0!</v>
      </c>
      <c r="R1032" s="93" t="str">
        <f>VLOOKUP(I1032,'3-Productie normen'!A:O,14,FALSE)</f>
        <v>B</v>
      </c>
      <c r="S1032" s="93"/>
      <c r="U1032" s="375">
        <f t="shared" si="47"/>
        <v>560</v>
      </c>
    </row>
    <row r="1033" spans="1:21" ht="14.1" customHeight="1">
      <c r="A1033" s="81">
        <v>1033</v>
      </c>
      <c r="B1033" s="52" t="s">
        <v>216</v>
      </c>
      <c r="C1033" s="52" t="s">
        <v>1059</v>
      </c>
      <c r="D1033" s="52"/>
      <c r="E1033" s="91"/>
      <c r="F1033" s="91" t="s">
        <v>295</v>
      </c>
      <c r="G1033" s="366" t="s">
        <v>683</v>
      </c>
      <c r="H1033" s="98" t="s">
        <v>1089</v>
      </c>
      <c r="I1033" s="98" t="s">
        <v>237</v>
      </c>
      <c r="J1033" s="98" t="s">
        <v>1061</v>
      </c>
      <c r="K1033" s="358">
        <v>13.3</v>
      </c>
      <c r="L1033" s="370">
        <f t="shared" si="48"/>
        <v>80</v>
      </c>
      <c r="M1033" s="437">
        <v>80</v>
      </c>
      <c r="N1033" s="435"/>
      <c r="O1033" s="371" t="e">
        <f t="shared" si="49"/>
        <v>#DIV/0!</v>
      </c>
      <c r="P1033" s="371">
        <f>IF(N1033&gt;0,N1033*K1033/#REF!,0)</f>
        <v>0</v>
      </c>
      <c r="Q1033" s="372" t="e">
        <f>IF(M1033="nio",0,IF(M1033&gt;0,VLOOKUP(I1033,'3-Productie normen'!A:K,VLOOKUP(M1033,'3-Productie normen'!$B$28:$C$36,2,FALSE),FALSE)))/VLOOKUP(B1033,'2-Kosten per locatie'!$A$11:$C$41,3,FALSE)</f>
        <v>#DIV/0!</v>
      </c>
      <c r="R1033" s="93" t="str">
        <f>VLOOKUP(I1033,'3-Productie normen'!A:O,14,FALSE)</f>
        <v>B</v>
      </c>
      <c r="S1033" s="93"/>
      <c r="U1033" s="375">
        <f t="shared" si="47"/>
        <v>1064</v>
      </c>
    </row>
    <row r="1034" spans="1:21" ht="14.1" customHeight="1">
      <c r="A1034" s="81">
        <v>1034</v>
      </c>
      <c r="B1034" s="52" t="s">
        <v>216</v>
      </c>
      <c r="C1034" s="52" t="s">
        <v>1059</v>
      </c>
      <c r="D1034" s="52"/>
      <c r="E1034" s="91"/>
      <c r="F1034" s="91" t="s">
        <v>295</v>
      </c>
      <c r="G1034" s="366"/>
      <c r="H1034" s="98" t="s">
        <v>1070</v>
      </c>
      <c r="I1034" s="98" t="s">
        <v>246</v>
      </c>
      <c r="J1034" s="98" t="s">
        <v>1061</v>
      </c>
      <c r="K1034" s="358">
        <v>29.96</v>
      </c>
      <c r="L1034" s="370">
        <f t="shared" si="48"/>
        <v>200</v>
      </c>
      <c r="M1034" s="435">
        <v>200</v>
      </c>
      <c r="N1034" s="435"/>
      <c r="O1034" s="371" t="e">
        <f t="shared" si="49"/>
        <v>#DIV/0!</v>
      </c>
      <c r="P1034" s="371">
        <f>IF(N1034&gt;0,N1034*K1034/#REF!,0)</f>
        <v>0</v>
      </c>
      <c r="Q1034" s="372" t="e">
        <f>IF(M1034="nio",0,IF(M1034&gt;0,VLOOKUP(I1034,'3-Productie normen'!A:K,VLOOKUP(M1034,'3-Productie normen'!$B$28:$C$36,2,FALSE),FALSE)))/VLOOKUP(B1034,'2-Kosten per locatie'!$A$11:$C$41,3,FALSE)</f>
        <v>#DIV/0!</v>
      </c>
      <c r="R1034" s="93" t="str">
        <f>VLOOKUP(I1034,'3-Productie normen'!A:O,14,FALSE)</f>
        <v>V</v>
      </c>
      <c r="S1034" s="93"/>
      <c r="U1034" s="375">
        <f t="shared" ref="U1034:U1097" si="50">L1034*K1034</f>
        <v>5992</v>
      </c>
    </row>
    <row r="1035" spans="1:21" ht="14.1" customHeight="1">
      <c r="A1035" s="81">
        <v>1035</v>
      </c>
      <c r="B1035" s="52" t="s">
        <v>218</v>
      </c>
      <c r="C1035" s="52" t="s">
        <v>1090</v>
      </c>
      <c r="D1035" s="52"/>
      <c r="E1035" s="91"/>
      <c r="F1035" s="440" t="s">
        <v>1091</v>
      </c>
      <c r="G1035" s="366" t="s">
        <v>1092</v>
      </c>
      <c r="H1035" s="98" t="s">
        <v>419</v>
      </c>
      <c r="I1035" s="98" t="s">
        <v>239</v>
      </c>
      <c r="J1035" s="98" t="s">
        <v>420</v>
      </c>
      <c r="K1035" s="358">
        <v>251.8</v>
      </c>
      <c r="L1035" s="370">
        <f t="shared" si="48"/>
        <v>200</v>
      </c>
      <c r="M1035" s="435">
        <v>200</v>
      </c>
      <c r="N1035" s="435"/>
      <c r="O1035" s="371" t="e">
        <f t="shared" si="49"/>
        <v>#DIV/0!</v>
      </c>
      <c r="P1035" s="371">
        <f>IF(N1035&gt;0,N1035*K1035/#REF!,0)</f>
        <v>0</v>
      </c>
      <c r="Q1035" s="372" t="e">
        <f>IF(M1035="nio",0,IF(M1035&gt;0,VLOOKUP(I1035,'3-Productie normen'!A:K,VLOOKUP(M1035,'3-Productie normen'!$B$28:$C$36,2,FALSE),FALSE)))/VLOOKUP(B1035,'2-Kosten per locatie'!$A$11:$C$41,3,FALSE)</f>
        <v>#DIV/0!</v>
      </c>
      <c r="R1035" s="93" t="str">
        <f>VLOOKUP(I1035,'3-Productie normen'!A:O,14,FALSE)</f>
        <v>V</v>
      </c>
      <c r="S1035" s="93"/>
      <c r="U1035" s="375">
        <f t="shared" si="50"/>
        <v>50360</v>
      </c>
    </row>
    <row r="1036" spans="1:21" ht="14.1" customHeight="1">
      <c r="A1036" s="81">
        <v>1036</v>
      </c>
      <c r="B1036" s="52" t="s">
        <v>218</v>
      </c>
      <c r="C1036" s="52" t="s">
        <v>1090</v>
      </c>
      <c r="D1036" s="52"/>
      <c r="E1036" s="91"/>
      <c r="F1036" s="440" t="s">
        <v>1091</v>
      </c>
      <c r="G1036" s="366" t="s">
        <v>1093</v>
      </c>
      <c r="H1036" s="98" t="s">
        <v>730</v>
      </c>
      <c r="I1036" s="98" t="s">
        <v>239</v>
      </c>
      <c r="J1036" s="98" t="s">
        <v>420</v>
      </c>
      <c r="K1036" s="358">
        <v>28.4</v>
      </c>
      <c r="L1036" s="370">
        <f t="shared" si="48"/>
        <v>200</v>
      </c>
      <c r="M1036" s="435">
        <v>200</v>
      </c>
      <c r="N1036" s="435"/>
      <c r="O1036" s="371" t="e">
        <f t="shared" si="49"/>
        <v>#DIV/0!</v>
      </c>
      <c r="P1036" s="371">
        <f>IF(N1036&gt;0,N1036*K1036/#REF!,0)</f>
        <v>0</v>
      </c>
      <c r="Q1036" s="372" t="e">
        <f>IF(M1036="nio",0,IF(M1036&gt;0,VLOOKUP(I1036,'3-Productie normen'!A:K,VLOOKUP(M1036,'3-Productie normen'!$B$28:$C$36,2,FALSE),FALSE)))/VLOOKUP(B1036,'2-Kosten per locatie'!$A$11:$C$41,3,FALSE)</f>
        <v>#DIV/0!</v>
      </c>
      <c r="R1036" s="93" t="str">
        <f>VLOOKUP(I1036,'3-Productie normen'!A:O,14,FALSE)</f>
        <v>V</v>
      </c>
      <c r="S1036" s="93"/>
      <c r="U1036" s="375">
        <f t="shared" si="50"/>
        <v>5680</v>
      </c>
    </row>
    <row r="1037" spans="1:21" ht="14.1" customHeight="1">
      <c r="A1037" s="81">
        <v>1037</v>
      </c>
      <c r="B1037" s="52" t="s">
        <v>218</v>
      </c>
      <c r="C1037" s="52" t="s">
        <v>1090</v>
      </c>
      <c r="D1037" s="52"/>
      <c r="E1037" s="91"/>
      <c r="F1037" s="440" t="s">
        <v>1091</v>
      </c>
      <c r="G1037" s="366" t="s">
        <v>1094</v>
      </c>
      <c r="H1037" s="98" t="s">
        <v>1095</v>
      </c>
      <c r="I1037" s="98" t="s">
        <v>244</v>
      </c>
      <c r="J1037" s="98" t="s">
        <v>263</v>
      </c>
      <c r="K1037" s="358">
        <v>33.299999999999997</v>
      </c>
      <c r="L1037" s="370">
        <f t="shared" si="48"/>
        <v>200</v>
      </c>
      <c r="M1037" s="435">
        <v>200</v>
      </c>
      <c r="N1037" s="435">
        <v>0</v>
      </c>
      <c r="O1037" s="371" t="e">
        <f t="shared" si="49"/>
        <v>#DIV/0!</v>
      </c>
      <c r="P1037" s="371">
        <f>IF(N1037&gt;0,N1037*K1037/#REF!,0)</f>
        <v>0</v>
      </c>
      <c r="Q1037" s="372" t="e">
        <f>IF(M1037="nio",0,IF(M1037&gt;0,VLOOKUP(I1037,'3-Productie normen'!A:K,VLOOKUP(M1037,'3-Productie normen'!$B$28:$C$36,2,FALSE),FALSE)))/VLOOKUP(B1037,'2-Kosten per locatie'!$A$11:$C$41,3,FALSE)</f>
        <v>#DIV/0!</v>
      </c>
      <c r="R1037" s="93" t="str">
        <f>VLOOKUP(I1037,'3-Productie normen'!A:O,14,FALSE)</f>
        <v>S</v>
      </c>
      <c r="S1037" s="93"/>
      <c r="U1037" s="375">
        <f t="shared" si="50"/>
        <v>6659.9999999999991</v>
      </c>
    </row>
    <row r="1038" spans="1:21" ht="14.1" customHeight="1">
      <c r="A1038" s="81">
        <v>1038</v>
      </c>
      <c r="B1038" s="52" t="s">
        <v>218</v>
      </c>
      <c r="C1038" s="52" t="s">
        <v>1090</v>
      </c>
      <c r="D1038" s="52"/>
      <c r="E1038" s="91"/>
      <c r="F1038" s="440" t="s">
        <v>1091</v>
      </c>
      <c r="G1038" s="366" t="s">
        <v>1096</v>
      </c>
      <c r="H1038" s="98" t="s">
        <v>262</v>
      </c>
      <c r="I1038" s="98" t="s">
        <v>244</v>
      </c>
      <c r="J1038" s="98" t="s">
        <v>263</v>
      </c>
      <c r="K1038" s="358">
        <v>8.1</v>
      </c>
      <c r="L1038" s="370">
        <f t="shared" si="48"/>
        <v>200</v>
      </c>
      <c r="M1038" s="435">
        <v>200</v>
      </c>
      <c r="N1038" s="435">
        <v>0</v>
      </c>
      <c r="O1038" s="371" t="e">
        <f t="shared" si="49"/>
        <v>#DIV/0!</v>
      </c>
      <c r="P1038" s="371">
        <f>IF(N1038&gt;0,N1038*K1038/#REF!,0)</f>
        <v>0</v>
      </c>
      <c r="Q1038" s="372" t="e">
        <f>IF(M1038="nio",0,IF(M1038&gt;0,VLOOKUP(I1038,'3-Productie normen'!A:K,VLOOKUP(M1038,'3-Productie normen'!$B$28:$C$36,2,FALSE),FALSE)))/VLOOKUP(B1038,'2-Kosten per locatie'!$A$11:$C$41,3,FALSE)</f>
        <v>#DIV/0!</v>
      </c>
      <c r="R1038" s="93" t="str">
        <f>VLOOKUP(I1038,'3-Productie normen'!A:O,14,FALSE)</f>
        <v>S</v>
      </c>
      <c r="S1038" s="93"/>
      <c r="U1038" s="375">
        <f t="shared" si="50"/>
        <v>1620</v>
      </c>
    </row>
    <row r="1039" spans="1:21" ht="14.1" customHeight="1">
      <c r="A1039" s="81">
        <v>1039</v>
      </c>
      <c r="B1039" s="52" t="s">
        <v>218</v>
      </c>
      <c r="C1039" s="52" t="s">
        <v>1090</v>
      </c>
      <c r="D1039" s="52"/>
      <c r="E1039" s="91"/>
      <c r="F1039" s="440" t="s">
        <v>1091</v>
      </c>
      <c r="G1039" s="366" t="s">
        <v>1097</v>
      </c>
      <c r="H1039" s="98" t="s">
        <v>1098</v>
      </c>
      <c r="I1039" s="98" t="s">
        <v>244</v>
      </c>
      <c r="J1039" s="98" t="s">
        <v>263</v>
      </c>
      <c r="K1039" s="358">
        <v>9.9</v>
      </c>
      <c r="L1039" s="370">
        <f t="shared" si="48"/>
        <v>200</v>
      </c>
      <c r="M1039" s="435">
        <v>200</v>
      </c>
      <c r="N1039" s="435">
        <v>0</v>
      </c>
      <c r="O1039" s="371" t="e">
        <f t="shared" si="49"/>
        <v>#DIV/0!</v>
      </c>
      <c r="P1039" s="371">
        <f>IF(N1039&gt;0,N1039*K1039/#REF!,0)</f>
        <v>0</v>
      </c>
      <c r="Q1039" s="372" t="e">
        <f>IF(M1039="nio",0,IF(M1039&gt;0,VLOOKUP(I1039,'3-Productie normen'!A:K,VLOOKUP(M1039,'3-Productie normen'!$B$28:$C$36,2,FALSE),FALSE)))/VLOOKUP(B1039,'2-Kosten per locatie'!$A$11:$C$41,3,FALSE)</f>
        <v>#DIV/0!</v>
      </c>
      <c r="R1039" s="93" t="str">
        <f>VLOOKUP(I1039,'3-Productie normen'!A:O,14,FALSE)</f>
        <v>S</v>
      </c>
      <c r="S1039" s="93"/>
      <c r="U1039" s="375">
        <f t="shared" si="50"/>
        <v>1980</v>
      </c>
    </row>
    <row r="1040" spans="1:21" ht="14.1" customHeight="1">
      <c r="A1040" s="81">
        <v>1040</v>
      </c>
      <c r="B1040" s="52" t="s">
        <v>218</v>
      </c>
      <c r="C1040" s="52" t="s">
        <v>1090</v>
      </c>
      <c r="D1040" s="52"/>
      <c r="E1040" s="91"/>
      <c r="F1040" s="440" t="s">
        <v>1091</v>
      </c>
      <c r="G1040" s="366" t="s">
        <v>1099</v>
      </c>
      <c r="H1040" s="98" t="s">
        <v>1095</v>
      </c>
      <c r="I1040" s="98" t="s">
        <v>244</v>
      </c>
      <c r="J1040" s="98" t="s">
        <v>263</v>
      </c>
      <c r="K1040" s="358">
        <v>20.6</v>
      </c>
      <c r="L1040" s="370">
        <f t="shared" si="48"/>
        <v>200</v>
      </c>
      <c r="M1040" s="435">
        <v>200</v>
      </c>
      <c r="N1040" s="435">
        <v>0</v>
      </c>
      <c r="O1040" s="371" t="e">
        <f t="shared" si="49"/>
        <v>#DIV/0!</v>
      </c>
      <c r="P1040" s="371">
        <f>IF(N1040&gt;0,N1040*K1040/#REF!,0)</f>
        <v>0</v>
      </c>
      <c r="Q1040" s="372" t="e">
        <f>IF(M1040="nio",0,IF(M1040&gt;0,VLOOKUP(I1040,'3-Productie normen'!A:K,VLOOKUP(M1040,'3-Productie normen'!$B$28:$C$36,2,FALSE),FALSE)))/VLOOKUP(B1040,'2-Kosten per locatie'!$A$11:$C$41,3,FALSE)</f>
        <v>#DIV/0!</v>
      </c>
      <c r="R1040" s="93" t="str">
        <f>VLOOKUP(I1040,'3-Productie normen'!A:O,14,FALSE)</f>
        <v>S</v>
      </c>
      <c r="S1040" s="93"/>
      <c r="U1040" s="375">
        <f t="shared" si="50"/>
        <v>4120</v>
      </c>
    </row>
    <row r="1041" spans="1:21" ht="14.1" customHeight="1">
      <c r="A1041" s="81">
        <v>1041</v>
      </c>
      <c r="B1041" s="52" t="s">
        <v>218</v>
      </c>
      <c r="C1041" s="52" t="s">
        <v>1090</v>
      </c>
      <c r="D1041" s="52"/>
      <c r="E1041" s="91"/>
      <c r="F1041" s="440" t="s">
        <v>1091</v>
      </c>
      <c r="G1041" s="366" t="s">
        <v>1100</v>
      </c>
      <c r="H1041" s="98" t="s">
        <v>270</v>
      </c>
      <c r="I1041" s="52" t="s">
        <v>247</v>
      </c>
      <c r="J1041" s="98"/>
      <c r="K1041" s="358">
        <v>5.8</v>
      </c>
      <c r="L1041" s="370">
        <f t="shared" si="48"/>
        <v>0</v>
      </c>
      <c r="M1041" s="437" t="s">
        <v>258</v>
      </c>
      <c r="N1041" s="435"/>
      <c r="O1041" s="371">
        <f t="shared" si="49"/>
        <v>0</v>
      </c>
      <c r="P1041" s="371">
        <f>IF(N1041&gt;0,N1041*K1041/#REF!,0)</f>
        <v>0</v>
      </c>
      <c r="Q1041" s="372" t="e">
        <f>IF(M1041="nio",0,IF(M1041&gt;0,VLOOKUP(I1041,'3-Productie normen'!A:K,VLOOKUP(M1041,'3-Productie normen'!$B$28:$C$36,2,FALSE),FALSE)))/VLOOKUP(B1041,'2-Kosten per locatie'!$A$11:$C$41,3,FALSE)</f>
        <v>#DIV/0!</v>
      </c>
      <c r="R1041" s="93" t="str">
        <f>VLOOKUP(I1041,'3-Productie normen'!A:O,14,FALSE)</f>
        <v>nvt</v>
      </c>
      <c r="S1041" s="93"/>
      <c r="U1041" s="375">
        <f t="shared" si="50"/>
        <v>0</v>
      </c>
    </row>
    <row r="1042" spans="1:21" ht="14.1" customHeight="1">
      <c r="A1042" s="81">
        <v>1042</v>
      </c>
      <c r="B1042" s="52" t="s">
        <v>218</v>
      </c>
      <c r="C1042" s="52" t="s">
        <v>1090</v>
      </c>
      <c r="D1042" s="52"/>
      <c r="E1042" s="91"/>
      <c r="F1042" s="440" t="s">
        <v>1091</v>
      </c>
      <c r="G1042" s="366" t="s">
        <v>1101</v>
      </c>
      <c r="H1042" s="98" t="s">
        <v>1102</v>
      </c>
      <c r="I1042" s="52" t="s">
        <v>247</v>
      </c>
      <c r="J1042" s="98"/>
      <c r="K1042" s="358">
        <v>3.1</v>
      </c>
      <c r="L1042" s="370">
        <f t="shared" si="48"/>
        <v>0</v>
      </c>
      <c r="M1042" s="437" t="s">
        <v>258</v>
      </c>
      <c r="N1042" s="435"/>
      <c r="O1042" s="371">
        <f t="shared" si="49"/>
        <v>0</v>
      </c>
      <c r="P1042" s="371">
        <f>IF(N1042&gt;0,N1042*K1042/#REF!,0)</f>
        <v>0</v>
      </c>
      <c r="Q1042" s="372" t="e">
        <f>IF(M1042="nio",0,IF(M1042&gt;0,VLOOKUP(I1042,'3-Productie normen'!A:K,VLOOKUP(M1042,'3-Productie normen'!$B$28:$C$36,2,FALSE),FALSE)))/VLOOKUP(B1042,'2-Kosten per locatie'!$A$11:$C$41,3,FALSE)</f>
        <v>#DIV/0!</v>
      </c>
      <c r="R1042" s="93" t="str">
        <f>VLOOKUP(I1042,'3-Productie normen'!A:O,14,FALSE)</f>
        <v>nvt</v>
      </c>
      <c r="S1042" s="93"/>
      <c r="U1042" s="375">
        <f t="shared" si="50"/>
        <v>0</v>
      </c>
    </row>
    <row r="1043" spans="1:21" ht="14.1" customHeight="1">
      <c r="A1043" s="81">
        <v>1043</v>
      </c>
      <c r="B1043" s="52" t="s">
        <v>218</v>
      </c>
      <c r="C1043" s="52" t="s">
        <v>1090</v>
      </c>
      <c r="D1043" s="52"/>
      <c r="E1043" s="91"/>
      <c r="F1043" s="440" t="s">
        <v>1091</v>
      </c>
      <c r="G1043" s="366" t="s">
        <v>1103</v>
      </c>
      <c r="H1043" s="98" t="s">
        <v>1104</v>
      </c>
      <c r="I1043" s="52" t="s">
        <v>247</v>
      </c>
      <c r="J1043" s="98"/>
      <c r="K1043" s="358">
        <v>24</v>
      </c>
      <c r="L1043" s="370">
        <f t="shared" si="48"/>
        <v>0</v>
      </c>
      <c r="M1043" s="437" t="s">
        <v>258</v>
      </c>
      <c r="N1043" s="435"/>
      <c r="O1043" s="371">
        <f t="shared" si="49"/>
        <v>0</v>
      </c>
      <c r="P1043" s="371">
        <f>IF(N1043&gt;0,N1043*K1043/#REF!,0)</f>
        <v>0</v>
      </c>
      <c r="Q1043" s="372" t="e">
        <f>IF(M1043="nio",0,IF(M1043&gt;0,VLOOKUP(I1043,'3-Productie normen'!A:K,VLOOKUP(M1043,'3-Productie normen'!$B$28:$C$36,2,FALSE),FALSE)))/VLOOKUP(B1043,'2-Kosten per locatie'!$A$11:$C$41,3,FALSE)</f>
        <v>#DIV/0!</v>
      </c>
      <c r="R1043" s="93" t="str">
        <f>VLOOKUP(I1043,'3-Productie normen'!A:O,14,FALSE)</f>
        <v>nvt</v>
      </c>
      <c r="S1043" s="93"/>
      <c r="U1043" s="375">
        <f t="shared" si="50"/>
        <v>0</v>
      </c>
    </row>
    <row r="1044" spans="1:21" ht="14.1" customHeight="1">
      <c r="A1044" s="81">
        <v>1044</v>
      </c>
      <c r="B1044" s="52" t="s">
        <v>218</v>
      </c>
      <c r="C1044" s="52" t="s">
        <v>1090</v>
      </c>
      <c r="D1044" s="52"/>
      <c r="E1044" s="91"/>
      <c r="F1044" s="440" t="s">
        <v>1091</v>
      </c>
      <c r="G1044" s="366" t="s">
        <v>1105</v>
      </c>
      <c r="H1044" s="98" t="s">
        <v>254</v>
      </c>
      <c r="I1044" s="98" t="s">
        <v>246</v>
      </c>
      <c r="J1044" s="98" t="s">
        <v>301</v>
      </c>
      <c r="K1044" s="358">
        <v>10.199999999999999</v>
      </c>
      <c r="L1044" s="370">
        <f t="shared" si="48"/>
        <v>200</v>
      </c>
      <c r="M1044" s="435">
        <v>200</v>
      </c>
      <c r="N1044" s="435"/>
      <c r="O1044" s="371" t="e">
        <f t="shared" si="49"/>
        <v>#DIV/0!</v>
      </c>
      <c r="P1044" s="371">
        <f>IF(N1044&gt;0,N1044*K1044/#REF!,0)</f>
        <v>0</v>
      </c>
      <c r="Q1044" s="372" t="e">
        <f>IF(M1044="nio",0,IF(M1044&gt;0,VLOOKUP(I1044,'3-Productie normen'!A:K,VLOOKUP(M1044,'3-Productie normen'!$B$28:$C$36,2,FALSE),FALSE)))/VLOOKUP(B1044,'2-Kosten per locatie'!$A$11:$C$41,3,FALSE)</f>
        <v>#DIV/0!</v>
      </c>
      <c r="R1044" s="93" t="str">
        <f>VLOOKUP(I1044,'3-Productie normen'!A:O,14,FALSE)</f>
        <v>V</v>
      </c>
      <c r="S1044" s="93"/>
      <c r="U1044" s="375">
        <f t="shared" si="50"/>
        <v>2039.9999999999998</v>
      </c>
    </row>
    <row r="1045" spans="1:21" ht="14.1" customHeight="1">
      <c r="A1045" s="81">
        <v>1045</v>
      </c>
      <c r="B1045" s="52" t="s">
        <v>218</v>
      </c>
      <c r="C1045" s="52" t="s">
        <v>1090</v>
      </c>
      <c r="D1045" s="52"/>
      <c r="E1045" s="91"/>
      <c r="F1045" s="440" t="s">
        <v>1091</v>
      </c>
      <c r="G1045" s="366" t="s">
        <v>1106</v>
      </c>
      <c r="H1045" s="98" t="s">
        <v>254</v>
      </c>
      <c r="I1045" s="98" t="s">
        <v>246</v>
      </c>
      <c r="J1045" s="98" t="s">
        <v>301</v>
      </c>
      <c r="K1045" s="358">
        <v>19.8</v>
      </c>
      <c r="L1045" s="370">
        <f t="shared" si="48"/>
        <v>200</v>
      </c>
      <c r="M1045" s="435">
        <v>200</v>
      </c>
      <c r="N1045" s="435"/>
      <c r="O1045" s="371" t="e">
        <f t="shared" si="49"/>
        <v>#DIV/0!</v>
      </c>
      <c r="P1045" s="371">
        <f>IF(N1045&gt;0,N1045*K1045/#REF!,0)</f>
        <v>0</v>
      </c>
      <c r="Q1045" s="372" t="e">
        <f>IF(M1045="nio",0,IF(M1045&gt;0,VLOOKUP(I1045,'3-Productie normen'!A:K,VLOOKUP(M1045,'3-Productie normen'!$B$28:$C$36,2,FALSE),FALSE)))/VLOOKUP(B1045,'2-Kosten per locatie'!$A$11:$C$41,3,FALSE)</f>
        <v>#DIV/0!</v>
      </c>
      <c r="R1045" s="93" t="str">
        <f>VLOOKUP(I1045,'3-Productie normen'!A:O,14,FALSE)</f>
        <v>V</v>
      </c>
      <c r="S1045" s="93"/>
      <c r="U1045" s="375">
        <f t="shared" si="50"/>
        <v>3960</v>
      </c>
    </row>
    <row r="1046" spans="1:21" ht="14.1" customHeight="1">
      <c r="A1046" s="81">
        <v>1046</v>
      </c>
      <c r="B1046" s="52" t="s">
        <v>218</v>
      </c>
      <c r="C1046" s="52" t="s">
        <v>1090</v>
      </c>
      <c r="D1046" s="52"/>
      <c r="E1046" s="91"/>
      <c r="F1046" s="440" t="s">
        <v>418</v>
      </c>
      <c r="G1046" s="366" t="s">
        <v>299</v>
      </c>
      <c r="H1046" s="98" t="s">
        <v>254</v>
      </c>
      <c r="I1046" s="98" t="s">
        <v>246</v>
      </c>
      <c r="J1046" s="98" t="s">
        <v>301</v>
      </c>
      <c r="K1046" s="358">
        <v>20.399999999999999</v>
      </c>
      <c r="L1046" s="370">
        <f t="shared" si="48"/>
        <v>200</v>
      </c>
      <c r="M1046" s="435">
        <v>200</v>
      </c>
      <c r="N1046" s="435"/>
      <c r="O1046" s="371" t="e">
        <f t="shared" si="49"/>
        <v>#DIV/0!</v>
      </c>
      <c r="P1046" s="371">
        <f>IF(N1046&gt;0,N1046*K1046/#REF!,0)</f>
        <v>0</v>
      </c>
      <c r="Q1046" s="372" t="e">
        <f>IF(M1046="nio",0,IF(M1046&gt;0,VLOOKUP(I1046,'3-Productie normen'!A:K,VLOOKUP(M1046,'3-Productie normen'!$B$28:$C$36,2,FALSE),FALSE)))/VLOOKUP(B1046,'2-Kosten per locatie'!$A$11:$C$41,3,FALSE)</f>
        <v>#DIV/0!</v>
      </c>
      <c r="R1046" s="93" t="str">
        <f>VLOOKUP(I1046,'3-Productie normen'!A:O,14,FALSE)</f>
        <v>V</v>
      </c>
      <c r="S1046" s="93"/>
      <c r="U1046" s="375">
        <f t="shared" si="50"/>
        <v>4079.9999999999995</v>
      </c>
    </row>
    <row r="1047" spans="1:21" ht="14.1" customHeight="1">
      <c r="A1047" s="81">
        <v>1047</v>
      </c>
      <c r="B1047" s="52" t="s">
        <v>218</v>
      </c>
      <c r="C1047" s="52" t="s">
        <v>1090</v>
      </c>
      <c r="D1047" s="52"/>
      <c r="E1047" s="91"/>
      <c r="F1047" s="440" t="s">
        <v>418</v>
      </c>
      <c r="G1047" s="366" t="s">
        <v>302</v>
      </c>
      <c r="H1047" s="98" t="s">
        <v>254</v>
      </c>
      <c r="I1047" s="98" t="s">
        <v>246</v>
      </c>
      <c r="J1047" s="98" t="s">
        <v>301</v>
      </c>
      <c r="K1047" s="358">
        <v>26.6</v>
      </c>
      <c r="L1047" s="370">
        <f t="shared" si="48"/>
        <v>200</v>
      </c>
      <c r="M1047" s="435">
        <v>200</v>
      </c>
      <c r="N1047" s="435"/>
      <c r="O1047" s="371" t="e">
        <f t="shared" si="49"/>
        <v>#DIV/0!</v>
      </c>
      <c r="P1047" s="371">
        <f>IF(N1047&gt;0,N1047*K1047/#REF!,0)</f>
        <v>0</v>
      </c>
      <c r="Q1047" s="372" t="e">
        <f>IF(M1047="nio",0,IF(M1047&gt;0,VLOOKUP(I1047,'3-Productie normen'!A:K,VLOOKUP(M1047,'3-Productie normen'!$B$28:$C$36,2,FALSE),FALSE)))/VLOOKUP(B1047,'2-Kosten per locatie'!$A$11:$C$41,3,FALSE)</f>
        <v>#DIV/0!</v>
      </c>
      <c r="R1047" s="93" t="str">
        <f>VLOOKUP(I1047,'3-Productie normen'!A:O,14,FALSE)</f>
        <v>V</v>
      </c>
      <c r="S1047" s="93"/>
      <c r="U1047" s="375">
        <f t="shared" si="50"/>
        <v>5320</v>
      </c>
    </row>
    <row r="1048" spans="1:21" ht="14.1" customHeight="1">
      <c r="A1048" s="81">
        <v>1048</v>
      </c>
      <c r="B1048" s="52" t="s">
        <v>218</v>
      </c>
      <c r="C1048" s="52" t="s">
        <v>1090</v>
      </c>
      <c r="D1048" s="52"/>
      <c r="E1048" s="91"/>
      <c r="F1048" s="440" t="s">
        <v>418</v>
      </c>
      <c r="G1048" s="366" t="s">
        <v>303</v>
      </c>
      <c r="H1048" s="98" t="s">
        <v>254</v>
      </c>
      <c r="I1048" s="98" t="s">
        <v>246</v>
      </c>
      <c r="J1048" s="98" t="s">
        <v>301</v>
      </c>
      <c r="K1048" s="358">
        <v>12.1</v>
      </c>
      <c r="L1048" s="370">
        <f t="shared" si="48"/>
        <v>200</v>
      </c>
      <c r="M1048" s="435">
        <v>200</v>
      </c>
      <c r="N1048" s="435"/>
      <c r="O1048" s="371" t="e">
        <f t="shared" si="49"/>
        <v>#DIV/0!</v>
      </c>
      <c r="P1048" s="371">
        <f>IF(N1048&gt;0,N1048*K1048/#REF!,0)</f>
        <v>0</v>
      </c>
      <c r="Q1048" s="372" t="e">
        <f>IF(M1048="nio",0,IF(M1048&gt;0,VLOOKUP(I1048,'3-Productie normen'!A:K,VLOOKUP(M1048,'3-Productie normen'!$B$28:$C$36,2,FALSE),FALSE)))/VLOOKUP(B1048,'2-Kosten per locatie'!$A$11:$C$41,3,FALSE)</f>
        <v>#DIV/0!</v>
      </c>
      <c r="R1048" s="93" t="str">
        <f>VLOOKUP(I1048,'3-Productie normen'!A:O,14,FALSE)</f>
        <v>V</v>
      </c>
      <c r="S1048" s="93"/>
      <c r="U1048" s="375">
        <f t="shared" si="50"/>
        <v>2420</v>
      </c>
    </row>
    <row r="1049" spans="1:21" ht="14.1" customHeight="1">
      <c r="A1049" s="81">
        <v>1049</v>
      </c>
      <c r="B1049" s="52" t="s">
        <v>218</v>
      </c>
      <c r="C1049" s="52" t="s">
        <v>1090</v>
      </c>
      <c r="D1049" s="52"/>
      <c r="E1049" s="91"/>
      <c r="F1049" s="440" t="s">
        <v>418</v>
      </c>
      <c r="G1049" s="366" t="s">
        <v>304</v>
      </c>
      <c r="H1049" s="98" t="s">
        <v>1107</v>
      </c>
      <c r="I1049" s="98" t="s">
        <v>240</v>
      </c>
      <c r="J1049" s="98" t="s">
        <v>301</v>
      </c>
      <c r="K1049" s="358">
        <v>24.8</v>
      </c>
      <c r="L1049" s="370">
        <f t="shared" si="48"/>
        <v>200</v>
      </c>
      <c r="M1049" s="435">
        <v>200</v>
      </c>
      <c r="N1049" s="435"/>
      <c r="O1049" s="371" t="e">
        <f t="shared" si="49"/>
        <v>#DIV/0!</v>
      </c>
      <c r="P1049" s="371">
        <f>IF(N1049&gt;0,N1049*K1049/#REF!,0)</f>
        <v>0</v>
      </c>
      <c r="Q1049" s="372" t="e">
        <f>IF(M1049="nio",0,IF(M1049&gt;0,VLOOKUP(I1049,'3-Productie normen'!A:K,VLOOKUP(M1049,'3-Productie normen'!$B$28:$C$36,2,FALSE),FALSE)))/VLOOKUP(B1049,'2-Kosten per locatie'!$A$11:$C$41,3,FALSE)</f>
        <v>#DIV/0!</v>
      </c>
      <c r="R1049" s="93" t="str">
        <f>VLOOKUP(I1049,'3-Productie normen'!A:O,14,FALSE)</f>
        <v>L</v>
      </c>
      <c r="S1049" s="93"/>
      <c r="U1049" s="375">
        <f t="shared" si="50"/>
        <v>4960</v>
      </c>
    </row>
    <row r="1050" spans="1:21" ht="14.1" customHeight="1">
      <c r="A1050" s="81">
        <v>1050</v>
      </c>
      <c r="B1050" s="52" t="s">
        <v>218</v>
      </c>
      <c r="C1050" s="52" t="s">
        <v>1090</v>
      </c>
      <c r="D1050" s="52"/>
      <c r="E1050" s="91"/>
      <c r="F1050" s="440" t="s">
        <v>418</v>
      </c>
      <c r="G1050" s="366" t="s">
        <v>305</v>
      </c>
      <c r="H1050" s="98" t="s">
        <v>262</v>
      </c>
      <c r="I1050" s="98" t="s">
        <v>244</v>
      </c>
      <c r="J1050" s="98" t="s">
        <v>263</v>
      </c>
      <c r="K1050" s="358">
        <v>6.4</v>
      </c>
      <c r="L1050" s="370">
        <f t="shared" si="48"/>
        <v>200</v>
      </c>
      <c r="M1050" s="435">
        <v>200</v>
      </c>
      <c r="N1050" s="435">
        <v>0</v>
      </c>
      <c r="O1050" s="371" t="e">
        <f t="shared" si="49"/>
        <v>#DIV/0!</v>
      </c>
      <c r="P1050" s="371">
        <f>IF(N1050&gt;0,N1050*K1050/#REF!,0)</f>
        <v>0</v>
      </c>
      <c r="Q1050" s="372" t="e">
        <f>IF(M1050="nio",0,IF(M1050&gt;0,VLOOKUP(I1050,'3-Productie normen'!A:K,VLOOKUP(M1050,'3-Productie normen'!$B$28:$C$36,2,FALSE),FALSE)))/VLOOKUP(B1050,'2-Kosten per locatie'!$A$11:$C$41,3,FALSE)</f>
        <v>#DIV/0!</v>
      </c>
      <c r="R1050" s="93" t="str">
        <f>VLOOKUP(I1050,'3-Productie normen'!A:O,14,FALSE)</f>
        <v>S</v>
      </c>
      <c r="S1050" s="93"/>
      <c r="U1050" s="375">
        <f t="shared" si="50"/>
        <v>1280</v>
      </c>
    </row>
    <row r="1051" spans="1:21" ht="14.1" customHeight="1">
      <c r="A1051" s="81">
        <v>1051</v>
      </c>
      <c r="B1051" s="52" t="s">
        <v>218</v>
      </c>
      <c r="C1051" s="52" t="s">
        <v>1090</v>
      </c>
      <c r="D1051" s="52"/>
      <c r="E1051" s="91"/>
      <c r="F1051" s="440" t="s">
        <v>418</v>
      </c>
      <c r="G1051" s="366" t="s">
        <v>307</v>
      </c>
      <c r="H1051" s="98" t="s">
        <v>1108</v>
      </c>
      <c r="I1051" s="52" t="s">
        <v>247</v>
      </c>
      <c r="J1051" s="98"/>
      <c r="K1051" s="358">
        <v>25.2</v>
      </c>
      <c r="L1051" s="370">
        <f t="shared" si="48"/>
        <v>0</v>
      </c>
      <c r="M1051" s="437" t="s">
        <v>258</v>
      </c>
      <c r="N1051" s="435"/>
      <c r="O1051" s="371">
        <f t="shared" si="49"/>
        <v>0</v>
      </c>
      <c r="P1051" s="371">
        <f>IF(N1051&gt;0,N1051*K1051/#REF!,0)</f>
        <v>0</v>
      </c>
      <c r="Q1051" s="372" t="e">
        <f>IF(M1051="nio",0,IF(M1051&gt;0,VLOOKUP(I1051,'3-Productie normen'!A:K,VLOOKUP(M1051,'3-Productie normen'!$B$28:$C$36,2,FALSE),FALSE)))/VLOOKUP(B1051,'2-Kosten per locatie'!$A$11:$C$41,3,FALSE)</f>
        <v>#DIV/0!</v>
      </c>
      <c r="R1051" s="93" t="str">
        <f>VLOOKUP(I1051,'3-Productie normen'!A:O,14,FALSE)</f>
        <v>nvt</v>
      </c>
      <c r="S1051" s="93"/>
      <c r="U1051" s="375">
        <f t="shared" si="50"/>
        <v>0</v>
      </c>
    </row>
    <row r="1052" spans="1:21" ht="14.1" customHeight="1">
      <c r="A1052" s="81">
        <v>1052</v>
      </c>
      <c r="B1052" s="52" t="s">
        <v>218</v>
      </c>
      <c r="C1052" s="52" t="s">
        <v>1090</v>
      </c>
      <c r="D1052" s="52"/>
      <c r="E1052" s="91"/>
      <c r="F1052" s="440" t="s">
        <v>418</v>
      </c>
      <c r="G1052" s="366" t="s">
        <v>309</v>
      </c>
      <c r="H1052" s="98" t="s">
        <v>262</v>
      </c>
      <c r="I1052" s="98" t="s">
        <v>244</v>
      </c>
      <c r="J1052" s="98" t="s">
        <v>263</v>
      </c>
      <c r="K1052" s="358">
        <v>3.2</v>
      </c>
      <c r="L1052" s="370">
        <f t="shared" si="48"/>
        <v>200</v>
      </c>
      <c r="M1052" s="435">
        <v>200</v>
      </c>
      <c r="N1052" s="435">
        <v>0</v>
      </c>
      <c r="O1052" s="371" t="e">
        <f t="shared" si="49"/>
        <v>#DIV/0!</v>
      </c>
      <c r="P1052" s="371">
        <f>IF(N1052&gt;0,N1052*K1052/#REF!,0)</f>
        <v>0</v>
      </c>
      <c r="Q1052" s="372" t="e">
        <f>IF(M1052="nio",0,IF(M1052&gt;0,VLOOKUP(I1052,'3-Productie normen'!A:K,VLOOKUP(M1052,'3-Productie normen'!$B$28:$C$36,2,FALSE),FALSE)))/VLOOKUP(B1052,'2-Kosten per locatie'!$A$11:$C$41,3,FALSE)</f>
        <v>#DIV/0!</v>
      </c>
      <c r="R1052" s="93" t="str">
        <f>VLOOKUP(I1052,'3-Productie normen'!A:O,14,FALSE)</f>
        <v>S</v>
      </c>
      <c r="S1052" s="93"/>
      <c r="U1052" s="375">
        <f t="shared" si="50"/>
        <v>640</v>
      </c>
    </row>
    <row r="1053" spans="1:21" ht="14.1" customHeight="1">
      <c r="A1053" s="81">
        <v>1053</v>
      </c>
      <c r="B1053" s="52" t="s">
        <v>218</v>
      </c>
      <c r="C1053" s="52" t="s">
        <v>1090</v>
      </c>
      <c r="D1053" s="52"/>
      <c r="E1053" s="91"/>
      <c r="F1053" s="440" t="s">
        <v>418</v>
      </c>
      <c r="G1053" s="366" t="s">
        <v>311</v>
      </c>
      <c r="H1053" s="98" t="s">
        <v>1109</v>
      </c>
      <c r="I1053" s="98" t="s">
        <v>237</v>
      </c>
      <c r="J1053" s="98" t="s">
        <v>301</v>
      </c>
      <c r="K1053" s="358">
        <v>7.7</v>
      </c>
      <c r="L1053" s="370">
        <f t="shared" si="48"/>
        <v>200</v>
      </c>
      <c r="M1053" s="435">
        <v>200</v>
      </c>
      <c r="N1053" s="435"/>
      <c r="O1053" s="371" t="e">
        <f t="shared" si="49"/>
        <v>#DIV/0!</v>
      </c>
      <c r="P1053" s="371">
        <f>IF(N1053&gt;0,N1053*K1053/#REF!,0)</f>
        <v>0</v>
      </c>
      <c r="Q1053" s="372" t="e">
        <f>IF(M1053="nio",0,IF(M1053&gt;0,VLOOKUP(I1053,'3-Productie normen'!A:K,VLOOKUP(M1053,'3-Productie normen'!$B$28:$C$36,2,FALSE),FALSE)))/VLOOKUP(B1053,'2-Kosten per locatie'!$A$11:$C$41,3,FALSE)</f>
        <v>#DIV/0!</v>
      </c>
      <c r="R1053" s="93" t="str">
        <f>VLOOKUP(I1053,'3-Productie normen'!A:O,14,FALSE)</f>
        <v>B</v>
      </c>
      <c r="S1053" s="93"/>
      <c r="U1053" s="375">
        <f t="shared" si="50"/>
        <v>1540</v>
      </c>
    </row>
    <row r="1054" spans="1:21" ht="14.1" customHeight="1">
      <c r="A1054" s="81">
        <v>1054</v>
      </c>
      <c r="B1054" s="52" t="s">
        <v>218</v>
      </c>
      <c r="C1054" s="52" t="s">
        <v>1090</v>
      </c>
      <c r="D1054" s="52"/>
      <c r="E1054" s="91"/>
      <c r="F1054" s="440" t="s">
        <v>418</v>
      </c>
      <c r="G1054" s="366" t="s">
        <v>312</v>
      </c>
      <c r="H1054" s="98" t="s">
        <v>285</v>
      </c>
      <c r="I1054" s="98" t="s">
        <v>246</v>
      </c>
      <c r="J1054" s="98" t="s">
        <v>301</v>
      </c>
      <c r="K1054" s="358">
        <v>4.4000000000000004</v>
      </c>
      <c r="L1054" s="370">
        <f t="shared" si="48"/>
        <v>200</v>
      </c>
      <c r="M1054" s="435">
        <v>200</v>
      </c>
      <c r="N1054" s="435"/>
      <c r="O1054" s="371" t="e">
        <f t="shared" si="49"/>
        <v>#DIV/0!</v>
      </c>
      <c r="P1054" s="371">
        <f>IF(N1054&gt;0,N1054*K1054/#REF!,0)</f>
        <v>0</v>
      </c>
      <c r="Q1054" s="372" t="e">
        <f>IF(M1054="nio",0,IF(M1054&gt;0,VLOOKUP(I1054,'3-Productie normen'!A:K,VLOOKUP(M1054,'3-Productie normen'!$B$28:$C$36,2,FALSE),FALSE)))/VLOOKUP(B1054,'2-Kosten per locatie'!$A$11:$C$41,3,FALSE)</f>
        <v>#DIV/0!</v>
      </c>
      <c r="R1054" s="93" t="str">
        <f>VLOOKUP(I1054,'3-Productie normen'!A:O,14,FALSE)</f>
        <v>V</v>
      </c>
      <c r="S1054" s="93"/>
      <c r="U1054" s="375">
        <f t="shared" si="50"/>
        <v>880.00000000000011</v>
      </c>
    </row>
    <row r="1055" spans="1:21" ht="14.1" customHeight="1">
      <c r="A1055" s="81">
        <v>1055</v>
      </c>
      <c r="B1055" s="52" t="s">
        <v>218</v>
      </c>
      <c r="C1055" s="52" t="s">
        <v>1090</v>
      </c>
      <c r="D1055" s="52"/>
      <c r="E1055" s="91"/>
      <c r="F1055" s="440" t="s">
        <v>418</v>
      </c>
      <c r="G1055" s="366" t="s">
        <v>314</v>
      </c>
      <c r="H1055" s="98" t="s">
        <v>1110</v>
      </c>
      <c r="I1055" s="98" t="s">
        <v>244</v>
      </c>
      <c r="J1055" s="98" t="s">
        <v>301</v>
      </c>
      <c r="K1055" s="358">
        <v>10</v>
      </c>
      <c r="L1055" s="370">
        <f t="shared" si="48"/>
        <v>200</v>
      </c>
      <c r="M1055" s="435">
        <v>200</v>
      </c>
      <c r="N1055" s="435">
        <v>0</v>
      </c>
      <c r="O1055" s="371" t="e">
        <f t="shared" si="49"/>
        <v>#DIV/0!</v>
      </c>
      <c r="P1055" s="371">
        <f>IF(N1055&gt;0,N1055*K1055/#REF!,0)</f>
        <v>0</v>
      </c>
      <c r="Q1055" s="372" t="e">
        <f>IF(M1055="nio",0,IF(M1055&gt;0,VLOOKUP(I1055,'3-Productie normen'!A:K,VLOOKUP(M1055,'3-Productie normen'!$B$28:$C$36,2,FALSE),FALSE)))/VLOOKUP(B1055,'2-Kosten per locatie'!$A$11:$C$41,3,FALSE)</f>
        <v>#DIV/0!</v>
      </c>
      <c r="R1055" s="93" t="str">
        <f>VLOOKUP(I1055,'3-Productie normen'!A:O,14,FALSE)</f>
        <v>S</v>
      </c>
      <c r="S1055" s="93"/>
      <c r="U1055" s="375">
        <f t="shared" si="50"/>
        <v>2000</v>
      </c>
    </row>
    <row r="1056" spans="1:21" ht="14.1" customHeight="1">
      <c r="A1056" s="81">
        <v>1056</v>
      </c>
      <c r="B1056" s="52" t="s">
        <v>218</v>
      </c>
      <c r="C1056" s="52" t="s">
        <v>1090</v>
      </c>
      <c r="D1056" s="52"/>
      <c r="E1056" s="91"/>
      <c r="F1056" s="440" t="s">
        <v>418</v>
      </c>
      <c r="G1056" s="366" t="s">
        <v>316</v>
      </c>
      <c r="H1056" s="98" t="s">
        <v>1111</v>
      </c>
      <c r="I1056" s="98" t="s">
        <v>246</v>
      </c>
      <c r="J1056" s="98" t="s">
        <v>301</v>
      </c>
      <c r="K1056" s="358">
        <v>5.7</v>
      </c>
      <c r="L1056" s="370">
        <f t="shared" si="48"/>
        <v>200</v>
      </c>
      <c r="M1056" s="435">
        <v>200</v>
      </c>
      <c r="N1056" s="435"/>
      <c r="O1056" s="371" t="e">
        <f t="shared" si="49"/>
        <v>#DIV/0!</v>
      </c>
      <c r="P1056" s="371">
        <f>IF(N1056&gt;0,N1056*K1056/#REF!,0)</f>
        <v>0</v>
      </c>
      <c r="Q1056" s="372" t="e">
        <f>IF(M1056="nio",0,IF(M1056&gt;0,VLOOKUP(I1056,'3-Productie normen'!A:K,VLOOKUP(M1056,'3-Productie normen'!$B$28:$C$36,2,FALSE),FALSE)))/VLOOKUP(B1056,'2-Kosten per locatie'!$A$11:$C$41,3,FALSE)</f>
        <v>#DIV/0!</v>
      </c>
      <c r="R1056" s="93" t="str">
        <f>VLOOKUP(I1056,'3-Productie normen'!A:O,14,FALSE)</f>
        <v>V</v>
      </c>
      <c r="S1056" s="93"/>
      <c r="U1056" s="375">
        <f t="shared" si="50"/>
        <v>1140</v>
      </c>
    </row>
    <row r="1057" spans="1:21" ht="14.1" customHeight="1">
      <c r="A1057" s="81">
        <v>1057</v>
      </c>
      <c r="B1057" s="52" t="s">
        <v>218</v>
      </c>
      <c r="C1057" s="52" t="s">
        <v>1090</v>
      </c>
      <c r="D1057" s="52"/>
      <c r="E1057" s="91"/>
      <c r="F1057" s="440" t="s">
        <v>418</v>
      </c>
      <c r="G1057" s="366" t="s">
        <v>318</v>
      </c>
      <c r="H1057" s="98" t="s">
        <v>404</v>
      </c>
      <c r="I1057" s="52" t="s">
        <v>247</v>
      </c>
      <c r="J1057" s="98"/>
      <c r="K1057" s="358">
        <v>1.3</v>
      </c>
      <c r="L1057" s="370">
        <f t="shared" si="48"/>
        <v>0</v>
      </c>
      <c r="M1057" s="437" t="s">
        <v>258</v>
      </c>
      <c r="N1057" s="435"/>
      <c r="O1057" s="371">
        <f t="shared" si="49"/>
        <v>0</v>
      </c>
      <c r="P1057" s="371">
        <f>IF(N1057&gt;0,N1057*K1057/#REF!,0)</f>
        <v>0</v>
      </c>
      <c r="Q1057" s="372" t="e">
        <f>IF(M1057="nio",0,IF(M1057&gt;0,VLOOKUP(I1057,'3-Productie normen'!A:K,VLOOKUP(M1057,'3-Productie normen'!$B$28:$C$36,2,FALSE),FALSE)))/VLOOKUP(B1057,'2-Kosten per locatie'!$A$11:$C$41,3,FALSE)</f>
        <v>#DIV/0!</v>
      </c>
      <c r="R1057" s="93" t="str">
        <f>VLOOKUP(I1057,'3-Productie normen'!A:O,14,FALSE)</f>
        <v>nvt</v>
      </c>
      <c r="S1057" s="93"/>
      <c r="U1057" s="375">
        <f t="shared" si="50"/>
        <v>0</v>
      </c>
    </row>
    <row r="1058" spans="1:21" ht="14.1" customHeight="1">
      <c r="A1058" s="81">
        <v>1058</v>
      </c>
      <c r="B1058" s="52" t="s">
        <v>218</v>
      </c>
      <c r="C1058" s="52" t="s">
        <v>1090</v>
      </c>
      <c r="D1058" s="52"/>
      <c r="E1058" s="91"/>
      <c r="F1058" s="440" t="s">
        <v>418</v>
      </c>
      <c r="G1058" s="366" t="s">
        <v>320</v>
      </c>
      <c r="H1058" s="98" t="s">
        <v>291</v>
      </c>
      <c r="I1058" s="52" t="s">
        <v>247</v>
      </c>
      <c r="J1058" s="98"/>
      <c r="K1058" s="358">
        <v>1.4</v>
      </c>
      <c r="L1058" s="370">
        <f t="shared" si="48"/>
        <v>0</v>
      </c>
      <c r="M1058" s="437" t="s">
        <v>258</v>
      </c>
      <c r="N1058" s="435"/>
      <c r="O1058" s="371">
        <f t="shared" si="49"/>
        <v>0</v>
      </c>
      <c r="P1058" s="371">
        <f>IF(N1058&gt;0,N1058*K1058/#REF!,0)</f>
        <v>0</v>
      </c>
      <c r="Q1058" s="372" t="e">
        <f>IF(M1058="nio",0,IF(M1058&gt;0,VLOOKUP(I1058,'3-Productie normen'!A:K,VLOOKUP(M1058,'3-Productie normen'!$B$28:$C$36,2,FALSE),FALSE)))/VLOOKUP(B1058,'2-Kosten per locatie'!$A$11:$C$41,3,FALSE)</f>
        <v>#DIV/0!</v>
      </c>
      <c r="R1058" s="93" t="str">
        <f>VLOOKUP(I1058,'3-Productie normen'!A:O,14,FALSE)</f>
        <v>nvt</v>
      </c>
      <c r="S1058" s="93"/>
      <c r="U1058" s="375">
        <f t="shared" si="50"/>
        <v>0</v>
      </c>
    </row>
    <row r="1059" spans="1:21" ht="14.1" customHeight="1">
      <c r="A1059" s="81">
        <v>1059</v>
      </c>
      <c r="B1059" s="52" t="s">
        <v>218</v>
      </c>
      <c r="C1059" s="52" t="s">
        <v>1090</v>
      </c>
      <c r="D1059" s="52"/>
      <c r="E1059" s="91"/>
      <c r="F1059" s="440" t="s">
        <v>418</v>
      </c>
      <c r="G1059" s="366" t="s">
        <v>321</v>
      </c>
      <c r="H1059" s="98" t="s">
        <v>773</v>
      </c>
      <c r="I1059" s="98" t="s">
        <v>244</v>
      </c>
      <c r="J1059" s="98" t="s">
        <v>263</v>
      </c>
      <c r="K1059" s="358">
        <v>4.3</v>
      </c>
      <c r="L1059" s="370">
        <f t="shared" si="48"/>
        <v>200</v>
      </c>
      <c r="M1059" s="435">
        <v>200</v>
      </c>
      <c r="N1059" s="435">
        <v>0</v>
      </c>
      <c r="O1059" s="371" t="e">
        <f t="shared" si="49"/>
        <v>#DIV/0!</v>
      </c>
      <c r="P1059" s="371">
        <f>IF(N1059&gt;0,N1059*K1059/#REF!,0)</f>
        <v>0</v>
      </c>
      <c r="Q1059" s="372" t="e">
        <f>IF(M1059="nio",0,IF(M1059&gt;0,VLOOKUP(I1059,'3-Productie normen'!A:K,VLOOKUP(M1059,'3-Productie normen'!$B$28:$C$36,2,FALSE),FALSE)))/VLOOKUP(B1059,'2-Kosten per locatie'!$A$11:$C$41,3,FALSE)</f>
        <v>#DIV/0!</v>
      </c>
      <c r="R1059" s="93" t="str">
        <f>VLOOKUP(I1059,'3-Productie normen'!A:O,14,FALSE)</f>
        <v>S</v>
      </c>
      <c r="S1059" s="93"/>
      <c r="U1059" s="375">
        <f t="shared" si="50"/>
        <v>860</v>
      </c>
    </row>
    <row r="1060" spans="1:21" ht="14.1" customHeight="1">
      <c r="A1060" s="81">
        <v>1060</v>
      </c>
      <c r="B1060" s="52" t="s">
        <v>218</v>
      </c>
      <c r="C1060" s="52" t="s">
        <v>1090</v>
      </c>
      <c r="D1060" s="52"/>
      <c r="E1060" s="91"/>
      <c r="F1060" s="440" t="s">
        <v>418</v>
      </c>
      <c r="G1060" s="366" t="s">
        <v>322</v>
      </c>
      <c r="H1060" s="98" t="s">
        <v>1112</v>
      </c>
      <c r="I1060" s="52" t="s">
        <v>247</v>
      </c>
      <c r="J1060" s="98"/>
      <c r="K1060" s="358">
        <v>2.2000000000000002</v>
      </c>
      <c r="L1060" s="370">
        <f t="shared" ref="L1060:L1123" si="51">SUM(M1060:N1060)</f>
        <v>0</v>
      </c>
      <c r="M1060" s="437" t="s">
        <v>258</v>
      </c>
      <c r="N1060" s="435"/>
      <c r="O1060" s="371">
        <f t="shared" ref="O1060:O1123" si="52">IF(M1060="nio",0,IF(M1060&gt;0,M1060*K1060/Q1060,0))</f>
        <v>0</v>
      </c>
      <c r="P1060" s="371">
        <f>IF(N1060&gt;0,N1060*K1060/#REF!,0)</f>
        <v>0</v>
      </c>
      <c r="Q1060" s="372" t="e">
        <f>IF(M1060="nio",0,IF(M1060&gt;0,VLOOKUP(I1060,'3-Productie normen'!A:K,VLOOKUP(M1060,'3-Productie normen'!$B$28:$C$36,2,FALSE),FALSE)))/VLOOKUP(B1060,'2-Kosten per locatie'!$A$11:$C$41,3,FALSE)</f>
        <v>#DIV/0!</v>
      </c>
      <c r="R1060" s="93" t="str">
        <f>VLOOKUP(I1060,'3-Productie normen'!A:O,14,FALSE)</f>
        <v>nvt</v>
      </c>
      <c r="S1060" s="93"/>
      <c r="U1060" s="375">
        <f t="shared" si="50"/>
        <v>0</v>
      </c>
    </row>
    <row r="1061" spans="1:21" ht="14.1" customHeight="1">
      <c r="A1061" s="81">
        <v>1061</v>
      </c>
      <c r="B1061" s="52" t="s">
        <v>218</v>
      </c>
      <c r="C1061" s="52" t="s">
        <v>1090</v>
      </c>
      <c r="D1061" s="52"/>
      <c r="E1061" s="91"/>
      <c r="F1061" s="440" t="s">
        <v>418</v>
      </c>
      <c r="G1061" s="366" t="s">
        <v>324</v>
      </c>
      <c r="H1061" s="98" t="s">
        <v>285</v>
      </c>
      <c r="I1061" s="98" t="s">
        <v>246</v>
      </c>
      <c r="J1061" s="98" t="s">
        <v>301</v>
      </c>
      <c r="K1061" s="358">
        <v>17.7</v>
      </c>
      <c r="L1061" s="370">
        <f t="shared" si="51"/>
        <v>200</v>
      </c>
      <c r="M1061" s="435">
        <v>200</v>
      </c>
      <c r="N1061" s="435"/>
      <c r="O1061" s="371" t="e">
        <f t="shared" si="52"/>
        <v>#DIV/0!</v>
      </c>
      <c r="P1061" s="371">
        <f>IF(N1061&gt;0,N1061*K1061/#REF!,0)</f>
        <v>0</v>
      </c>
      <c r="Q1061" s="372" t="e">
        <f>IF(M1061="nio",0,IF(M1061&gt;0,VLOOKUP(I1061,'3-Productie normen'!A:K,VLOOKUP(M1061,'3-Productie normen'!$B$28:$C$36,2,FALSE),FALSE)))/VLOOKUP(B1061,'2-Kosten per locatie'!$A$11:$C$41,3,FALSE)</f>
        <v>#DIV/0!</v>
      </c>
      <c r="R1061" s="93" t="str">
        <f>VLOOKUP(I1061,'3-Productie normen'!A:O,14,FALSE)</f>
        <v>V</v>
      </c>
      <c r="S1061" s="93"/>
      <c r="U1061" s="375">
        <f t="shared" si="50"/>
        <v>3540</v>
      </c>
    </row>
    <row r="1062" spans="1:21" ht="14.1" customHeight="1">
      <c r="A1062" s="81">
        <v>1062</v>
      </c>
      <c r="B1062" s="52" t="s">
        <v>218</v>
      </c>
      <c r="C1062" s="52" t="s">
        <v>1090</v>
      </c>
      <c r="D1062" s="52"/>
      <c r="E1062" s="91"/>
      <c r="F1062" s="440" t="s">
        <v>418</v>
      </c>
      <c r="G1062" s="366" t="s">
        <v>326</v>
      </c>
      <c r="H1062" s="98" t="s">
        <v>270</v>
      </c>
      <c r="I1062" s="52" t="s">
        <v>247</v>
      </c>
      <c r="J1062" s="98"/>
      <c r="K1062" s="358">
        <v>10.3</v>
      </c>
      <c r="L1062" s="370">
        <f t="shared" si="51"/>
        <v>0</v>
      </c>
      <c r="M1062" s="437" t="s">
        <v>258</v>
      </c>
      <c r="N1062" s="435"/>
      <c r="O1062" s="371">
        <f t="shared" si="52"/>
        <v>0</v>
      </c>
      <c r="P1062" s="371">
        <f>IF(N1062&gt;0,N1062*K1062/#REF!,0)</f>
        <v>0</v>
      </c>
      <c r="Q1062" s="372" t="e">
        <f>IF(M1062="nio",0,IF(M1062&gt;0,VLOOKUP(I1062,'3-Productie normen'!A:K,VLOOKUP(M1062,'3-Productie normen'!$B$28:$C$36,2,FALSE),FALSE)))/VLOOKUP(B1062,'2-Kosten per locatie'!$A$11:$C$41,3,FALSE)</f>
        <v>#DIV/0!</v>
      </c>
      <c r="R1062" s="93" t="str">
        <f>VLOOKUP(I1062,'3-Productie normen'!A:O,14,FALSE)</f>
        <v>nvt</v>
      </c>
      <c r="S1062" s="93"/>
      <c r="U1062" s="375">
        <f t="shared" si="50"/>
        <v>0</v>
      </c>
    </row>
    <row r="1063" spans="1:21" ht="14.1" customHeight="1">
      <c r="A1063" s="81">
        <v>1063</v>
      </c>
      <c r="B1063" s="52" t="s">
        <v>218</v>
      </c>
      <c r="C1063" s="52" t="s">
        <v>1090</v>
      </c>
      <c r="D1063" s="52"/>
      <c r="E1063" s="91"/>
      <c r="F1063" s="91" t="s">
        <v>292</v>
      </c>
      <c r="G1063" s="366" t="s">
        <v>331</v>
      </c>
      <c r="H1063" s="98" t="s">
        <v>285</v>
      </c>
      <c r="I1063" s="98" t="s">
        <v>246</v>
      </c>
      <c r="J1063" s="98" t="s">
        <v>301</v>
      </c>
      <c r="K1063" s="358">
        <v>15.2</v>
      </c>
      <c r="L1063" s="370">
        <f t="shared" si="51"/>
        <v>200</v>
      </c>
      <c r="M1063" s="435">
        <v>200</v>
      </c>
      <c r="N1063" s="435"/>
      <c r="O1063" s="371" t="e">
        <f t="shared" si="52"/>
        <v>#DIV/0!</v>
      </c>
      <c r="P1063" s="371">
        <f>IF(N1063&gt;0,N1063*K1063/#REF!,0)</f>
        <v>0</v>
      </c>
      <c r="Q1063" s="372" t="e">
        <f>IF(M1063="nio",0,IF(M1063&gt;0,VLOOKUP(I1063,'3-Productie normen'!A:K,VLOOKUP(M1063,'3-Productie normen'!$B$28:$C$36,2,FALSE),FALSE)))/VLOOKUP(B1063,'2-Kosten per locatie'!$A$11:$C$41,3,FALSE)</f>
        <v>#DIV/0!</v>
      </c>
      <c r="R1063" s="93" t="str">
        <f>VLOOKUP(I1063,'3-Productie normen'!A:O,14,FALSE)</f>
        <v>V</v>
      </c>
      <c r="S1063" s="93"/>
      <c r="U1063" s="375">
        <f t="shared" si="50"/>
        <v>3040</v>
      </c>
    </row>
    <row r="1064" spans="1:21" ht="14.1" customHeight="1">
      <c r="A1064" s="81">
        <v>1064</v>
      </c>
      <c r="B1064" s="52" t="s">
        <v>218</v>
      </c>
      <c r="C1064" s="52" t="s">
        <v>1090</v>
      </c>
      <c r="D1064" s="52"/>
      <c r="E1064" s="91"/>
      <c r="F1064" s="91" t="s">
        <v>292</v>
      </c>
      <c r="G1064" s="366" t="s">
        <v>332</v>
      </c>
      <c r="H1064" s="98" t="s">
        <v>1113</v>
      </c>
      <c r="I1064" s="444" t="s">
        <v>238</v>
      </c>
      <c r="J1064" s="98" t="s">
        <v>301</v>
      </c>
      <c r="K1064" s="358">
        <v>54.8</v>
      </c>
      <c r="L1064" s="370">
        <f t="shared" si="51"/>
        <v>200</v>
      </c>
      <c r="M1064" s="435">
        <v>200</v>
      </c>
      <c r="N1064" s="435"/>
      <c r="O1064" s="371" t="e">
        <f t="shared" si="52"/>
        <v>#DIV/0!</v>
      </c>
      <c r="P1064" s="371">
        <f>IF(N1064&gt;0,N1064*K1064/#REF!,0)</f>
        <v>0</v>
      </c>
      <c r="Q1064" s="372" t="e">
        <f>IF(M1064="nio",0,IF(M1064&gt;0,VLOOKUP(I1064,'3-Productie normen'!A:K,VLOOKUP(M1064,'3-Productie normen'!$B$28:$C$36,2,FALSE),FALSE)))/VLOOKUP(B1064,'2-Kosten per locatie'!$A$11:$C$41,3,FALSE)</f>
        <v>#DIV/0!</v>
      </c>
      <c r="R1064" s="93" t="str">
        <f>VLOOKUP(I1064,'3-Productie normen'!A:O,14,FALSE)</f>
        <v>S</v>
      </c>
      <c r="S1064" s="93"/>
      <c r="U1064" s="375">
        <f t="shared" si="50"/>
        <v>10960</v>
      </c>
    </row>
    <row r="1065" spans="1:21" ht="14.1" customHeight="1">
      <c r="A1065" s="81">
        <v>1065</v>
      </c>
      <c r="B1065" s="52" t="s">
        <v>218</v>
      </c>
      <c r="C1065" s="52" t="s">
        <v>1090</v>
      </c>
      <c r="D1065" s="52"/>
      <c r="E1065" s="91"/>
      <c r="F1065" s="91" t="s">
        <v>292</v>
      </c>
      <c r="G1065" s="366" t="s">
        <v>334</v>
      </c>
      <c r="H1065" s="98" t="s">
        <v>1114</v>
      </c>
      <c r="I1065" s="98" t="s">
        <v>246</v>
      </c>
      <c r="J1065" s="98" t="s">
        <v>301</v>
      </c>
      <c r="K1065" s="358">
        <v>25.8</v>
      </c>
      <c r="L1065" s="370">
        <f t="shared" si="51"/>
        <v>200</v>
      </c>
      <c r="M1065" s="435">
        <v>200</v>
      </c>
      <c r="N1065" s="435"/>
      <c r="O1065" s="371" t="e">
        <f t="shared" si="52"/>
        <v>#DIV/0!</v>
      </c>
      <c r="P1065" s="371">
        <f>IF(N1065&gt;0,N1065*K1065/#REF!,0)</f>
        <v>0</v>
      </c>
      <c r="Q1065" s="372" t="e">
        <f>IF(M1065="nio",0,IF(M1065&gt;0,VLOOKUP(I1065,'3-Productie normen'!A:K,VLOOKUP(M1065,'3-Productie normen'!$B$28:$C$36,2,FALSE),FALSE)))/VLOOKUP(B1065,'2-Kosten per locatie'!$A$11:$C$41,3,FALSE)</f>
        <v>#DIV/0!</v>
      </c>
      <c r="R1065" s="93" t="str">
        <f>VLOOKUP(I1065,'3-Productie normen'!A:O,14,FALSE)</f>
        <v>V</v>
      </c>
      <c r="S1065" s="93"/>
      <c r="U1065" s="375">
        <f t="shared" si="50"/>
        <v>5160</v>
      </c>
    </row>
    <row r="1066" spans="1:21" ht="14.1" customHeight="1">
      <c r="A1066" s="81">
        <v>1066</v>
      </c>
      <c r="B1066" s="52" t="s">
        <v>218</v>
      </c>
      <c r="C1066" s="52" t="s">
        <v>1090</v>
      </c>
      <c r="D1066" s="52"/>
      <c r="E1066" s="91"/>
      <c r="F1066" s="91" t="s">
        <v>292</v>
      </c>
      <c r="G1066" s="366" t="s">
        <v>336</v>
      </c>
      <c r="H1066" s="98" t="s">
        <v>1058</v>
      </c>
      <c r="I1066" s="98" t="s">
        <v>242</v>
      </c>
      <c r="J1066" s="98" t="s">
        <v>301</v>
      </c>
      <c r="K1066" s="358">
        <v>30.3</v>
      </c>
      <c r="L1066" s="370">
        <f t="shared" si="51"/>
        <v>200</v>
      </c>
      <c r="M1066" s="435">
        <v>200</v>
      </c>
      <c r="N1066" s="435"/>
      <c r="O1066" s="371" t="e">
        <f t="shared" si="52"/>
        <v>#DIV/0!</v>
      </c>
      <c r="P1066" s="371">
        <f>IF(N1066&gt;0,N1066*K1066/#REF!,0)</f>
        <v>0</v>
      </c>
      <c r="Q1066" s="372" t="e">
        <f>IF(M1066="nio",0,IF(M1066&gt;0,VLOOKUP(I1066,'3-Productie normen'!A:K,VLOOKUP(M1066,'3-Productie normen'!$B$28:$C$36,2,FALSE),FALSE)))/VLOOKUP(B1066,'2-Kosten per locatie'!$A$11:$C$41,3,FALSE)</f>
        <v>#DIV/0!</v>
      </c>
      <c r="R1066" s="93" t="str">
        <f>VLOOKUP(I1066,'3-Productie normen'!A:O,14,FALSE)</f>
        <v>V</v>
      </c>
      <c r="S1066" s="93"/>
      <c r="U1066" s="375">
        <f t="shared" si="50"/>
        <v>6060</v>
      </c>
    </row>
    <row r="1067" spans="1:21" ht="14.1" customHeight="1">
      <c r="A1067" s="81">
        <v>1067</v>
      </c>
      <c r="B1067" s="52" t="s">
        <v>218</v>
      </c>
      <c r="C1067" s="52" t="s">
        <v>1090</v>
      </c>
      <c r="D1067" s="52"/>
      <c r="E1067" s="91"/>
      <c r="F1067" s="91" t="s">
        <v>292</v>
      </c>
      <c r="G1067" s="366" t="s">
        <v>338</v>
      </c>
      <c r="H1067" s="98" t="s">
        <v>552</v>
      </c>
      <c r="I1067" s="98" t="s">
        <v>244</v>
      </c>
      <c r="J1067" s="98" t="s">
        <v>263</v>
      </c>
      <c r="K1067" s="358">
        <v>8.9</v>
      </c>
      <c r="L1067" s="370">
        <f t="shared" si="51"/>
        <v>200</v>
      </c>
      <c r="M1067" s="435">
        <v>200</v>
      </c>
      <c r="N1067" s="435">
        <v>0</v>
      </c>
      <c r="O1067" s="371" t="e">
        <f t="shared" si="52"/>
        <v>#DIV/0!</v>
      </c>
      <c r="P1067" s="371">
        <f>IF(N1067&gt;0,N1067*K1067/#REF!,0)</f>
        <v>0</v>
      </c>
      <c r="Q1067" s="372" t="e">
        <f>IF(M1067="nio",0,IF(M1067&gt;0,VLOOKUP(I1067,'3-Productie normen'!A:K,VLOOKUP(M1067,'3-Productie normen'!$B$28:$C$36,2,FALSE),FALSE)))/VLOOKUP(B1067,'2-Kosten per locatie'!$A$11:$C$41,3,FALSE)</f>
        <v>#DIV/0!</v>
      </c>
      <c r="R1067" s="93" t="str">
        <f>VLOOKUP(I1067,'3-Productie normen'!A:O,14,FALSE)</f>
        <v>S</v>
      </c>
      <c r="S1067" s="93"/>
      <c r="U1067" s="375">
        <f t="shared" si="50"/>
        <v>1780</v>
      </c>
    </row>
    <row r="1068" spans="1:21" ht="14.1" customHeight="1">
      <c r="A1068" s="81">
        <v>1068</v>
      </c>
      <c r="B1068" s="52" t="s">
        <v>218</v>
      </c>
      <c r="C1068" s="52" t="s">
        <v>1090</v>
      </c>
      <c r="D1068" s="52"/>
      <c r="E1068" s="91"/>
      <c r="F1068" s="91" t="s">
        <v>292</v>
      </c>
      <c r="G1068" s="366" t="s">
        <v>340</v>
      </c>
      <c r="H1068" s="98" t="s">
        <v>285</v>
      </c>
      <c r="I1068" s="98" t="s">
        <v>246</v>
      </c>
      <c r="J1068" s="98" t="s">
        <v>301</v>
      </c>
      <c r="K1068" s="358">
        <v>9.1</v>
      </c>
      <c r="L1068" s="370">
        <f t="shared" si="51"/>
        <v>200</v>
      </c>
      <c r="M1068" s="435">
        <v>200</v>
      </c>
      <c r="N1068" s="435"/>
      <c r="O1068" s="371" t="e">
        <f t="shared" si="52"/>
        <v>#DIV/0!</v>
      </c>
      <c r="P1068" s="371">
        <f>IF(N1068&gt;0,N1068*K1068/#REF!,0)</f>
        <v>0</v>
      </c>
      <c r="Q1068" s="372" t="e">
        <f>IF(M1068="nio",0,IF(M1068&gt;0,VLOOKUP(I1068,'3-Productie normen'!A:K,VLOOKUP(M1068,'3-Productie normen'!$B$28:$C$36,2,FALSE),FALSE)))/VLOOKUP(B1068,'2-Kosten per locatie'!$A$11:$C$41,3,FALSE)</f>
        <v>#DIV/0!</v>
      </c>
      <c r="R1068" s="93" t="str">
        <f>VLOOKUP(I1068,'3-Productie normen'!A:O,14,FALSE)</f>
        <v>V</v>
      </c>
      <c r="S1068" s="93"/>
      <c r="U1068" s="375">
        <f t="shared" si="50"/>
        <v>1820</v>
      </c>
    </row>
    <row r="1069" spans="1:21" ht="14.1" customHeight="1">
      <c r="A1069" s="81">
        <v>1069</v>
      </c>
      <c r="B1069" s="52" t="s">
        <v>218</v>
      </c>
      <c r="C1069" s="52" t="s">
        <v>1090</v>
      </c>
      <c r="D1069" s="52"/>
      <c r="E1069" s="91"/>
      <c r="F1069" s="91" t="s">
        <v>292</v>
      </c>
      <c r="G1069" s="366" t="s">
        <v>341</v>
      </c>
      <c r="H1069" s="98" t="s">
        <v>748</v>
      </c>
      <c r="I1069" s="98" t="s">
        <v>287</v>
      </c>
      <c r="J1069" s="98" t="s">
        <v>301</v>
      </c>
      <c r="K1069" s="358">
        <v>44.8</v>
      </c>
      <c r="L1069" s="370">
        <f t="shared" si="51"/>
        <v>200</v>
      </c>
      <c r="M1069" s="435">
        <v>200</v>
      </c>
      <c r="N1069" s="435"/>
      <c r="O1069" s="371" t="e">
        <f t="shared" si="52"/>
        <v>#DIV/0!</v>
      </c>
      <c r="P1069" s="371">
        <f>IF(N1069&gt;0,N1069*K1069/#REF!,0)</f>
        <v>0</v>
      </c>
      <c r="Q1069" s="372" t="e">
        <f>IF(M1069="nio",0,IF(M1069&gt;0,VLOOKUP(I1069,'3-Productie normen'!A:K,VLOOKUP(M1069,'3-Productie normen'!$B$28:$C$36,2,FALSE),FALSE)))/VLOOKUP(B1069,'2-Kosten per locatie'!$A$11:$C$41,3,FALSE)</f>
        <v>#DIV/0!</v>
      </c>
      <c r="R1069" s="93" t="str">
        <f>VLOOKUP(I1069,'3-Productie normen'!A:O,14,FALSE)</f>
        <v>L</v>
      </c>
      <c r="S1069" s="93"/>
      <c r="U1069" s="375">
        <f t="shared" si="50"/>
        <v>8960</v>
      </c>
    </row>
    <row r="1070" spans="1:21" ht="14.1" customHeight="1">
      <c r="A1070" s="81">
        <v>1070</v>
      </c>
      <c r="B1070" s="52" t="s">
        <v>218</v>
      </c>
      <c r="C1070" s="52" t="s">
        <v>1090</v>
      </c>
      <c r="D1070" s="52"/>
      <c r="E1070" s="91"/>
      <c r="F1070" s="91" t="s">
        <v>292</v>
      </c>
      <c r="G1070" s="366" t="s">
        <v>342</v>
      </c>
      <c r="H1070" s="98" t="s">
        <v>748</v>
      </c>
      <c r="I1070" s="98" t="s">
        <v>287</v>
      </c>
      <c r="J1070" s="98" t="s">
        <v>301</v>
      </c>
      <c r="K1070" s="358">
        <v>44.6</v>
      </c>
      <c r="L1070" s="370">
        <f t="shared" si="51"/>
        <v>200</v>
      </c>
      <c r="M1070" s="435">
        <v>200</v>
      </c>
      <c r="N1070" s="435"/>
      <c r="O1070" s="371" t="e">
        <f t="shared" si="52"/>
        <v>#DIV/0!</v>
      </c>
      <c r="P1070" s="371">
        <f>IF(N1070&gt;0,N1070*K1070/#REF!,0)</f>
        <v>0</v>
      </c>
      <c r="Q1070" s="372" t="e">
        <f>IF(M1070="nio",0,IF(M1070&gt;0,VLOOKUP(I1070,'3-Productie normen'!A:K,VLOOKUP(M1070,'3-Productie normen'!$B$28:$C$36,2,FALSE),FALSE)))/VLOOKUP(B1070,'2-Kosten per locatie'!$A$11:$C$41,3,FALSE)</f>
        <v>#DIV/0!</v>
      </c>
      <c r="R1070" s="93" t="str">
        <f>VLOOKUP(I1070,'3-Productie normen'!A:O,14,FALSE)</f>
        <v>L</v>
      </c>
      <c r="S1070" s="93"/>
      <c r="U1070" s="375">
        <f t="shared" si="50"/>
        <v>8920</v>
      </c>
    </row>
    <row r="1071" spans="1:21" ht="14.1" customHeight="1">
      <c r="A1071" s="81">
        <v>1071</v>
      </c>
      <c r="B1071" s="52" t="s">
        <v>218</v>
      </c>
      <c r="C1071" s="52" t="s">
        <v>1090</v>
      </c>
      <c r="D1071" s="52"/>
      <c r="E1071" s="91"/>
      <c r="F1071" s="91" t="s">
        <v>292</v>
      </c>
      <c r="G1071" s="366" t="s">
        <v>343</v>
      </c>
      <c r="H1071" s="98" t="s">
        <v>748</v>
      </c>
      <c r="I1071" s="98" t="s">
        <v>287</v>
      </c>
      <c r="J1071" s="98" t="s">
        <v>301</v>
      </c>
      <c r="K1071" s="358">
        <v>44.8</v>
      </c>
      <c r="L1071" s="370">
        <f t="shared" si="51"/>
        <v>200</v>
      </c>
      <c r="M1071" s="435">
        <v>200</v>
      </c>
      <c r="N1071" s="435"/>
      <c r="O1071" s="371" t="e">
        <f t="shared" si="52"/>
        <v>#DIV/0!</v>
      </c>
      <c r="P1071" s="371">
        <f>IF(N1071&gt;0,N1071*K1071/#REF!,0)</f>
        <v>0</v>
      </c>
      <c r="Q1071" s="372" t="e">
        <f>IF(M1071="nio",0,IF(M1071&gt;0,VLOOKUP(I1071,'3-Productie normen'!A:K,VLOOKUP(M1071,'3-Productie normen'!$B$28:$C$36,2,FALSE),FALSE)))/VLOOKUP(B1071,'2-Kosten per locatie'!$A$11:$C$41,3,FALSE)</f>
        <v>#DIV/0!</v>
      </c>
      <c r="R1071" s="93" t="str">
        <f>VLOOKUP(I1071,'3-Productie normen'!A:O,14,FALSE)</f>
        <v>L</v>
      </c>
      <c r="S1071" s="93"/>
      <c r="U1071" s="375">
        <f t="shared" si="50"/>
        <v>8960</v>
      </c>
    </row>
    <row r="1072" spans="1:21" ht="14.1" customHeight="1">
      <c r="A1072" s="81">
        <v>1072</v>
      </c>
      <c r="B1072" s="52" t="s">
        <v>218</v>
      </c>
      <c r="C1072" s="52" t="s">
        <v>1090</v>
      </c>
      <c r="D1072" s="52"/>
      <c r="E1072" s="91"/>
      <c r="F1072" s="91" t="s">
        <v>295</v>
      </c>
      <c r="G1072" s="366" t="s">
        <v>359</v>
      </c>
      <c r="H1072" s="98" t="s">
        <v>1115</v>
      </c>
      <c r="I1072" s="98" t="s">
        <v>246</v>
      </c>
      <c r="J1072" s="98" t="s">
        <v>301</v>
      </c>
      <c r="K1072" s="358">
        <v>45.9</v>
      </c>
      <c r="L1072" s="370">
        <f t="shared" si="51"/>
        <v>200</v>
      </c>
      <c r="M1072" s="435">
        <v>200</v>
      </c>
      <c r="N1072" s="435"/>
      <c r="O1072" s="371" t="e">
        <f t="shared" si="52"/>
        <v>#DIV/0!</v>
      </c>
      <c r="P1072" s="371">
        <f>IF(N1072&gt;0,N1072*K1072/#REF!,0)</f>
        <v>0</v>
      </c>
      <c r="Q1072" s="372" t="e">
        <f>IF(M1072="nio",0,IF(M1072&gt;0,VLOOKUP(I1072,'3-Productie normen'!A:K,VLOOKUP(M1072,'3-Productie normen'!$B$28:$C$36,2,FALSE),FALSE)))/VLOOKUP(B1072,'2-Kosten per locatie'!$A$11:$C$41,3,FALSE)</f>
        <v>#DIV/0!</v>
      </c>
      <c r="R1072" s="93" t="str">
        <f>VLOOKUP(I1072,'3-Productie normen'!A:O,14,FALSE)</f>
        <v>V</v>
      </c>
      <c r="S1072" s="93"/>
      <c r="U1072" s="375">
        <f t="shared" si="50"/>
        <v>9180</v>
      </c>
    </row>
    <row r="1073" spans="1:21" ht="14.1" customHeight="1">
      <c r="A1073" s="81">
        <v>1073</v>
      </c>
      <c r="B1073" s="52" t="s">
        <v>218</v>
      </c>
      <c r="C1073" s="52" t="s">
        <v>1090</v>
      </c>
      <c r="D1073" s="52"/>
      <c r="E1073" s="91"/>
      <c r="F1073" s="91" t="s">
        <v>295</v>
      </c>
      <c r="G1073" s="366" t="s">
        <v>361</v>
      </c>
      <c r="H1073" s="98" t="s">
        <v>481</v>
      </c>
      <c r="I1073" s="98" t="s">
        <v>237</v>
      </c>
      <c r="J1073" s="98" t="s">
        <v>301</v>
      </c>
      <c r="K1073" s="358">
        <v>11.1</v>
      </c>
      <c r="L1073" s="370">
        <f t="shared" si="51"/>
        <v>200</v>
      </c>
      <c r="M1073" s="435">
        <v>200</v>
      </c>
      <c r="N1073" s="435"/>
      <c r="O1073" s="371" t="e">
        <f t="shared" si="52"/>
        <v>#DIV/0!</v>
      </c>
      <c r="P1073" s="371">
        <f>IF(N1073&gt;0,N1073*K1073/#REF!,0)</f>
        <v>0</v>
      </c>
      <c r="Q1073" s="372" t="e">
        <f>IF(M1073="nio",0,IF(M1073&gt;0,VLOOKUP(I1073,'3-Productie normen'!A:K,VLOOKUP(M1073,'3-Productie normen'!$B$28:$C$36,2,FALSE),FALSE)))/VLOOKUP(B1073,'2-Kosten per locatie'!$A$11:$C$41,3,FALSE)</f>
        <v>#DIV/0!</v>
      </c>
      <c r="R1073" s="93" t="str">
        <f>VLOOKUP(I1073,'3-Productie normen'!A:O,14,FALSE)</f>
        <v>B</v>
      </c>
      <c r="S1073" s="93"/>
      <c r="U1073" s="375">
        <f t="shared" si="50"/>
        <v>2220</v>
      </c>
    </row>
    <row r="1074" spans="1:21" ht="14.1" customHeight="1">
      <c r="A1074" s="81">
        <v>1074</v>
      </c>
      <c r="B1074" s="52" t="s">
        <v>218</v>
      </c>
      <c r="C1074" s="52" t="s">
        <v>1090</v>
      </c>
      <c r="D1074" s="52"/>
      <c r="E1074" s="91"/>
      <c r="F1074" s="91" t="s">
        <v>295</v>
      </c>
      <c r="G1074" s="366" t="s">
        <v>363</v>
      </c>
      <c r="H1074" s="98" t="s">
        <v>262</v>
      </c>
      <c r="I1074" s="98" t="s">
        <v>244</v>
      </c>
      <c r="J1074" s="98" t="s">
        <v>263</v>
      </c>
      <c r="K1074" s="358">
        <v>2.7</v>
      </c>
      <c r="L1074" s="370">
        <f t="shared" si="51"/>
        <v>200</v>
      </c>
      <c r="M1074" s="435">
        <v>200</v>
      </c>
      <c r="N1074" s="435">
        <v>0</v>
      </c>
      <c r="O1074" s="371" t="e">
        <f t="shared" si="52"/>
        <v>#DIV/0!</v>
      </c>
      <c r="P1074" s="371">
        <f>IF(N1074&gt;0,N1074*K1074/#REF!,0)</f>
        <v>0</v>
      </c>
      <c r="Q1074" s="372" t="e">
        <f>IF(M1074="nio",0,IF(M1074&gt;0,VLOOKUP(I1074,'3-Productie normen'!A:K,VLOOKUP(M1074,'3-Productie normen'!$B$28:$C$36,2,FALSE),FALSE)))/VLOOKUP(B1074,'2-Kosten per locatie'!$A$11:$C$41,3,FALSE)</f>
        <v>#DIV/0!</v>
      </c>
      <c r="R1074" s="93" t="str">
        <f>VLOOKUP(I1074,'3-Productie normen'!A:O,14,FALSE)</f>
        <v>S</v>
      </c>
      <c r="S1074" s="93"/>
      <c r="U1074" s="375">
        <f t="shared" si="50"/>
        <v>540</v>
      </c>
    </row>
    <row r="1075" spans="1:21" ht="14.1" customHeight="1">
      <c r="A1075" s="81">
        <v>1075</v>
      </c>
      <c r="B1075" s="52" t="s">
        <v>218</v>
      </c>
      <c r="C1075" s="52" t="s">
        <v>1090</v>
      </c>
      <c r="D1075" s="52"/>
      <c r="E1075" s="91"/>
      <c r="F1075" s="91" t="s">
        <v>295</v>
      </c>
      <c r="G1075" s="366" t="s">
        <v>364</v>
      </c>
      <c r="H1075" s="98" t="s">
        <v>262</v>
      </c>
      <c r="I1075" s="98" t="s">
        <v>244</v>
      </c>
      <c r="J1075" s="98" t="s">
        <v>263</v>
      </c>
      <c r="K1075" s="358">
        <v>2.7</v>
      </c>
      <c r="L1075" s="370">
        <f t="shared" si="51"/>
        <v>200</v>
      </c>
      <c r="M1075" s="435">
        <v>200</v>
      </c>
      <c r="N1075" s="435">
        <v>0</v>
      </c>
      <c r="O1075" s="371" t="e">
        <f t="shared" si="52"/>
        <v>#DIV/0!</v>
      </c>
      <c r="P1075" s="371">
        <f>IF(N1075&gt;0,N1075*K1075/#REF!,0)</f>
        <v>0</v>
      </c>
      <c r="Q1075" s="372" t="e">
        <f>IF(M1075="nio",0,IF(M1075&gt;0,VLOOKUP(I1075,'3-Productie normen'!A:K,VLOOKUP(M1075,'3-Productie normen'!$B$28:$C$36,2,FALSE),FALSE)))/VLOOKUP(B1075,'2-Kosten per locatie'!$A$11:$C$41,3,FALSE)</f>
        <v>#DIV/0!</v>
      </c>
      <c r="R1075" s="93" t="str">
        <f>VLOOKUP(I1075,'3-Productie normen'!A:O,14,FALSE)</f>
        <v>S</v>
      </c>
      <c r="S1075" s="93"/>
      <c r="U1075" s="375">
        <f t="shared" si="50"/>
        <v>540</v>
      </c>
    </row>
    <row r="1076" spans="1:21" ht="14.1" customHeight="1">
      <c r="A1076" s="81">
        <v>1076</v>
      </c>
      <c r="B1076" s="52" t="s">
        <v>218</v>
      </c>
      <c r="C1076" s="52" t="s">
        <v>1090</v>
      </c>
      <c r="D1076" s="52"/>
      <c r="E1076" s="91"/>
      <c r="F1076" s="91" t="s">
        <v>295</v>
      </c>
      <c r="G1076" s="366" t="s">
        <v>365</v>
      </c>
      <c r="H1076" s="98" t="s">
        <v>285</v>
      </c>
      <c r="I1076" s="98" t="s">
        <v>246</v>
      </c>
      <c r="J1076" s="98" t="s">
        <v>301</v>
      </c>
      <c r="K1076" s="358">
        <v>9.1</v>
      </c>
      <c r="L1076" s="370">
        <f t="shared" si="51"/>
        <v>200</v>
      </c>
      <c r="M1076" s="435">
        <v>200</v>
      </c>
      <c r="N1076" s="435"/>
      <c r="O1076" s="371" t="e">
        <f t="shared" si="52"/>
        <v>#DIV/0!</v>
      </c>
      <c r="P1076" s="371">
        <f>IF(N1076&gt;0,N1076*K1076/#REF!,0)</f>
        <v>0</v>
      </c>
      <c r="Q1076" s="372" t="e">
        <f>IF(M1076="nio",0,IF(M1076&gt;0,VLOOKUP(I1076,'3-Productie normen'!A:K,VLOOKUP(M1076,'3-Productie normen'!$B$28:$C$36,2,FALSE),FALSE)))/VLOOKUP(B1076,'2-Kosten per locatie'!$A$11:$C$41,3,FALSE)</f>
        <v>#DIV/0!</v>
      </c>
      <c r="R1076" s="93" t="str">
        <f>VLOOKUP(I1076,'3-Productie normen'!A:O,14,FALSE)</f>
        <v>V</v>
      </c>
      <c r="S1076" s="93"/>
      <c r="U1076" s="375">
        <f t="shared" si="50"/>
        <v>1820</v>
      </c>
    </row>
    <row r="1077" spans="1:21" ht="14.1" customHeight="1">
      <c r="A1077" s="81">
        <v>1077</v>
      </c>
      <c r="B1077" s="52" t="s">
        <v>218</v>
      </c>
      <c r="C1077" s="52" t="s">
        <v>1090</v>
      </c>
      <c r="D1077" s="52"/>
      <c r="E1077" s="91"/>
      <c r="F1077" s="91" t="s">
        <v>295</v>
      </c>
      <c r="G1077" s="366" t="s">
        <v>367</v>
      </c>
      <c r="H1077" s="98" t="s">
        <v>487</v>
      </c>
      <c r="I1077" s="98" t="s">
        <v>237</v>
      </c>
      <c r="J1077" s="98" t="s">
        <v>301</v>
      </c>
      <c r="K1077" s="358">
        <v>16.7</v>
      </c>
      <c r="L1077" s="370">
        <f t="shared" si="51"/>
        <v>200</v>
      </c>
      <c r="M1077" s="435">
        <v>200</v>
      </c>
      <c r="N1077" s="435"/>
      <c r="O1077" s="371" t="e">
        <f t="shared" si="52"/>
        <v>#DIV/0!</v>
      </c>
      <c r="P1077" s="371">
        <f>IF(N1077&gt;0,N1077*K1077/#REF!,0)</f>
        <v>0</v>
      </c>
      <c r="Q1077" s="372" t="e">
        <f>IF(M1077="nio",0,IF(M1077&gt;0,VLOOKUP(I1077,'3-Productie normen'!A:K,VLOOKUP(M1077,'3-Productie normen'!$B$28:$C$36,2,FALSE),FALSE)))/VLOOKUP(B1077,'2-Kosten per locatie'!$A$11:$C$41,3,FALSE)</f>
        <v>#DIV/0!</v>
      </c>
      <c r="R1077" s="93" t="str">
        <f>VLOOKUP(I1077,'3-Productie normen'!A:O,14,FALSE)</f>
        <v>B</v>
      </c>
      <c r="S1077" s="93"/>
      <c r="U1077" s="375">
        <f t="shared" si="50"/>
        <v>3340</v>
      </c>
    </row>
    <row r="1078" spans="1:21" ht="14.1" customHeight="1">
      <c r="A1078" s="81">
        <v>1078</v>
      </c>
      <c r="B1078" s="52" t="s">
        <v>218</v>
      </c>
      <c r="C1078" s="52" t="s">
        <v>1090</v>
      </c>
      <c r="D1078" s="52"/>
      <c r="E1078" s="91"/>
      <c r="F1078" s="91" t="s">
        <v>295</v>
      </c>
      <c r="G1078" s="366" t="s">
        <v>369</v>
      </c>
      <c r="H1078" s="98" t="s">
        <v>1116</v>
      </c>
      <c r="I1078" s="98" t="s">
        <v>246</v>
      </c>
      <c r="J1078" s="98" t="s">
        <v>301</v>
      </c>
      <c r="K1078" s="358">
        <v>8.3000000000000007</v>
      </c>
      <c r="L1078" s="370">
        <f t="shared" si="51"/>
        <v>200</v>
      </c>
      <c r="M1078" s="435">
        <v>200</v>
      </c>
      <c r="N1078" s="435"/>
      <c r="O1078" s="371" t="e">
        <f t="shared" si="52"/>
        <v>#DIV/0!</v>
      </c>
      <c r="P1078" s="371">
        <f>IF(N1078&gt;0,N1078*K1078/#REF!,0)</f>
        <v>0</v>
      </c>
      <c r="Q1078" s="372" t="e">
        <f>IF(M1078="nio",0,IF(M1078&gt;0,VLOOKUP(I1078,'3-Productie normen'!A:K,VLOOKUP(M1078,'3-Productie normen'!$B$28:$C$36,2,FALSE),FALSE)))/VLOOKUP(B1078,'2-Kosten per locatie'!$A$11:$C$41,3,FALSE)</f>
        <v>#DIV/0!</v>
      </c>
      <c r="R1078" s="93" t="str">
        <f>VLOOKUP(I1078,'3-Productie normen'!A:O,14,FALSE)</f>
        <v>V</v>
      </c>
      <c r="S1078" s="93"/>
      <c r="U1078" s="375">
        <f t="shared" si="50"/>
        <v>1660.0000000000002</v>
      </c>
    </row>
    <row r="1079" spans="1:21" ht="14.1" customHeight="1">
      <c r="A1079" s="81">
        <v>1079</v>
      </c>
      <c r="B1079" s="52" t="s">
        <v>218</v>
      </c>
      <c r="C1079" s="52" t="s">
        <v>1090</v>
      </c>
      <c r="D1079" s="52"/>
      <c r="E1079" s="91"/>
      <c r="F1079" s="91" t="s">
        <v>295</v>
      </c>
      <c r="G1079" s="366" t="s">
        <v>371</v>
      </c>
      <c r="H1079" s="98" t="s">
        <v>552</v>
      </c>
      <c r="I1079" s="98" t="s">
        <v>244</v>
      </c>
      <c r="J1079" s="98" t="s">
        <v>263</v>
      </c>
      <c r="K1079" s="358">
        <v>8.9</v>
      </c>
      <c r="L1079" s="370">
        <f t="shared" si="51"/>
        <v>200</v>
      </c>
      <c r="M1079" s="435">
        <v>200</v>
      </c>
      <c r="N1079" s="435">
        <v>0</v>
      </c>
      <c r="O1079" s="371" t="e">
        <f t="shared" si="52"/>
        <v>#DIV/0!</v>
      </c>
      <c r="P1079" s="371">
        <f>IF(N1079&gt;0,N1079*K1079/#REF!,0)</f>
        <v>0</v>
      </c>
      <c r="Q1079" s="372" t="e">
        <f>IF(M1079="nio",0,IF(M1079&gt;0,VLOOKUP(I1079,'3-Productie normen'!A:K,VLOOKUP(M1079,'3-Productie normen'!$B$28:$C$36,2,FALSE),FALSE)))/VLOOKUP(B1079,'2-Kosten per locatie'!$A$11:$C$41,3,FALSE)</f>
        <v>#DIV/0!</v>
      </c>
      <c r="R1079" s="93" t="str">
        <f>VLOOKUP(I1079,'3-Productie normen'!A:O,14,FALSE)</f>
        <v>S</v>
      </c>
      <c r="S1079" s="93"/>
      <c r="U1079" s="375">
        <f t="shared" si="50"/>
        <v>1780</v>
      </c>
    </row>
    <row r="1080" spans="1:21" ht="14.1" customHeight="1">
      <c r="A1080" s="81">
        <v>1080</v>
      </c>
      <c r="B1080" s="52" t="s">
        <v>218</v>
      </c>
      <c r="C1080" s="52" t="s">
        <v>1090</v>
      </c>
      <c r="D1080" s="52"/>
      <c r="E1080" s="91"/>
      <c r="F1080" s="91" t="s">
        <v>295</v>
      </c>
      <c r="G1080" s="366" t="s">
        <v>373</v>
      </c>
      <c r="H1080" s="98" t="s">
        <v>748</v>
      </c>
      <c r="I1080" s="98" t="s">
        <v>287</v>
      </c>
      <c r="J1080" s="98" t="s">
        <v>301</v>
      </c>
      <c r="K1080" s="358">
        <v>44.8</v>
      </c>
      <c r="L1080" s="370">
        <f t="shared" si="51"/>
        <v>200</v>
      </c>
      <c r="M1080" s="435">
        <v>200</v>
      </c>
      <c r="N1080" s="435"/>
      <c r="O1080" s="371" t="e">
        <f t="shared" si="52"/>
        <v>#DIV/0!</v>
      </c>
      <c r="P1080" s="371">
        <f>IF(N1080&gt;0,N1080*K1080/#REF!,0)</f>
        <v>0</v>
      </c>
      <c r="Q1080" s="372" t="e">
        <f>IF(M1080="nio",0,IF(M1080&gt;0,VLOOKUP(I1080,'3-Productie normen'!A:K,VLOOKUP(M1080,'3-Productie normen'!$B$28:$C$36,2,FALSE),FALSE)))/VLOOKUP(B1080,'2-Kosten per locatie'!$A$11:$C$41,3,FALSE)</f>
        <v>#DIV/0!</v>
      </c>
      <c r="R1080" s="93" t="str">
        <f>VLOOKUP(I1080,'3-Productie normen'!A:O,14,FALSE)</f>
        <v>L</v>
      </c>
      <c r="S1080" s="93"/>
      <c r="U1080" s="375">
        <f t="shared" si="50"/>
        <v>8960</v>
      </c>
    </row>
    <row r="1081" spans="1:21" ht="14.1" customHeight="1">
      <c r="A1081" s="81">
        <v>1081</v>
      </c>
      <c r="B1081" s="52" t="s">
        <v>218</v>
      </c>
      <c r="C1081" s="52" t="s">
        <v>1090</v>
      </c>
      <c r="D1081" s="52"/>
      <c r="E1081" s="91"/>
      <c r="F1081" s="91" t="s">
        <v>295</v>
      </c>
      <c r="G1081" s="366" t="s">
        <v>375</v>
      </c>
      <c r="H1081" s="98" t="s">
        <v>748</v>
      </c>
      <c r="I1081" s="98" t="s">
        <v>287</v>
      </c>
      <c r="J1081" s="98" t="s">
        <v>301</v>
      </c>
      <c r="K1081" s="358">
        <v>43.5</v>
      </c>
      <c r="L1081" s="370">
        <f t="shared" si="51"/>
        <v>200</v>
      </c>
      <c r="M1081" s="435">
        <v>200</v>
      </c>
      <c r="N1081" s="435"/>
      <c r="O1081" s="371" t="e">
        <f t="shared" si="52"/>
        <v>#DIV/0!</v>
      </c>
      <c r="P1081" s="371">
        <f>IF(N1081&gt;0,N1081*K1081/#REF!,0)</f>
        <v>0</v>
      </c>
      <c r="Q1081" s="372" t="e">
        <f>IF(M1081="nio",0,IF(M1081&gt;0,VLOOKUP(I1081,'3-Productie normen'!A:K,VLOOKUP(M1081,'3-Productie normen'!$B$28:$C$36,2,FALSE),FALSE)))/VLOOKUP(B1081,'2-Kosten per locatie'!$A$11:$C$41,3,FALSE)</f>
        <v>#DIV/0!</v>
      </c>
      <c r="R1081" s="93" t="str">
        <f>VLOOKUP(I1081,'3-Productie normen'!A:O,14,FALSE)</f>
        <v>L</v>
      </c>
      <c r="S1081" s="93"/>
      <c r="U1081" s="375">
        <f t="shared" si="50"/>
        <v>8700</v>
      </c>
    </row>
    <row r="1082" spans="1:21" ht="14.1" customHeight="1">
      <c r="A1082" s="81">
        <v>1082</v>
      </c>
      <c r="B1082" s="52" t="s">
        <v>218</v>
      </c>
      <c r="C1082" s="52" t="s">
        <v>1090</v>
      </c>
      <c r="D1082" s="52"/>
      <c r="E1082" s="91"/>
      <c r="F1082" s="91" t="s">
        <v>295</v>
      </c>
      <c r="G1082" s="366" t="s">
        <v>377</v>
      </c>
      <c r="H1082" s="98" t="s">
        <v>748</v>
      </c>
      <c r="I1082" s="98" t="s">
        <v>287</v>
      </c>
      <c r="J1082" s="98" t="s">
        <v>301</v>
      </c>
      <c r="K1082" s="358">
        <v>44.8</v>
      </c>
      <c r="L1082" s="370">
        <f t="shared" si="51"/>
        <v>200</v>
      </c>
      <c r="M1082" s="435">
        <v>200</v>
      </c>
      <c r="N1082" s="435"/>
      <c r="O1082" s="371" t="e">
        <f t="shared" si="52"/>
        <v>#DIV/0!</v>
      </c>
      <c r="P1082" s="371">
        <f>IF(N1082&gt;0,N1082*K1082/#REF!,0)</f>
        <v>0</v>
      </c>
      <c r="Q1082" s="372" t="e">
        <f>IF(M1082="nio",0,IF(M1082&gt;0,VLOOKUP(I1082,'3-Productie normen'!A:K,VLOOKUP(M1082,'3-Productie normen'!$B$28:$C$36,2,FALSE),FALSE)))/VLOOKUP(B1082,'2-Kosten per locatie'!$A$11:$C$41,3,FALSE)</f>
        <v>#DIV/0!</v>
      </c>
      <c r="R1082" s="93" t="str">
        <f>VLOOKUP(I1082,'3-Productie normen'!A:O,14,FALSE)</f>
        <v>L</v>
      </c>
      <c r="S1082" s="93"/>
      <c r="U1082" s="375">
        <f t="shared" si="50"/>
        <v>8960</v>
      </c>
    </row>
    <row r="1083" spans="1:21" ht="14.1" customHeight="1">
      <c r="A1083" s="81">
        <v>1083</v>
      </c>
      <c r="B1083" s="52" t="s">
        <v>218</v>
      </c>
      <c r="C1083" s="52" t="s">
        <v>1090</v>
      </c>
      <c r="D1083" s="52"/>
      <c r="E1083" s="91"/>
      <c r="F1083" s="440" t="s">
        <v>1117</v>
      </c>
      <c r="G1083" s="366" t="s">
        <v>1118</v>
      </c>
      <c r="H1083" s="98" t="s">
        <v>1115</v>
      </c>
      <c r="I1083" s="98" t="s">
        <v>246</v>
      </c>
      <c r="J1083" s="98" t="s">
        <v>301</v>
      </c>
      <c r="K1083" s="358">
        <v>23</v>
      </c>
      <c r="L1083" s="370">
        <f t="shared" si="51"/>
        <v>200</v>
      </c>
      <c r="M1083" s="435">
        <v>200</v>
      </c>
      <c r="N1083" s="435"/>
      <c r="O1083" s="371" t="e">
        <f t="shared" si="52"/>
        <v>#DIV/0!</v>
      </c>
      <c r="P1083" s="371">
        <f>IF(N1083&gt;0,N1083*K1083/#REF!,0)</f>
        <v>0</v>
      </c>
      <c r="Q1083" s="372" t="e">
        <f>IF(M1083="nio",0,IF(M1083&gt;0,VLOOKUP(I1083,'3-Productie normen'!A:K,VLOOKUP(M1083,'3-Productie normen'!$B$28:$C$36,2,FALSE),FALSE)))/VLOOKUP(B1083,'2-Kosten per locatie'!$A$11:$C$41,3,FALSE)</f>
        <v>#DIV/0!</v>
      </c>
      <c r="R1083" s="93" t="str">
        <f>VLOOKUP(I1083,'3-Productie normen'!A:O,14,FALSE)</f>
        <v>V</v>
      </c>
      <c r="S1083" s="93"/>
      <c r="U1083" s="375">
        <f t="shared" si="50"/>
        <v>4600</v>
      </c>
    </row>
    <row r="1084" spans="1:21" ht="14.1" customHeight="1">
      <c r="A1084" s="81">
        <v>1084</v>
      </c>
      <c r="B1084" s="52" t="s">
        <v>218</v>
      </c>
      <c r="C1084" s="52" t="s">
        <v>1090</v>
      </c>
      <c r="D1084" s="52"/>
      <c r="E1084" s="91"/>
      <c r="F1084" s="440" t="s">
        <v>1117</v>
      </c>
      <c r="G1084" s="366" t="s">
        <v>1119</v>
      </c>
      <c r="H1084" s="98" t="s">
        <v>251</v>
      </c>
      <c r="I1084" s="98" t="s">
        <v>246</v>
      </c>
      <c r="J1084" s="98" t="s">
        <v>301</v>
      </c>
      <c r="K1084" s="358">
        <v>9.1</v>
      </c>
      <c r="L1084" s="370">
        <f t="shared" si="51"/>
        <v>200</v>
      </c>
      <c r="M1084" s="435">
        <v>200</v>
      </c>
      <c r="N1084" s="435"/>
      <c r="O1084" s="371" t="e">
        <f t="shared" si="52"/>
        <v>#DIV/0!</v>
      </c>
      <c r="P1084" s="371">
        <f>IF(N1084&gt;0,N1084*K1084/#REF!,0)</f>
        <v>0</v>
      </c>
      <c r="Q1084" s="372" t="e">
        <f>IF(M1084="nio",0,IF(M1084&gt;0,VLOOKUP(I1084,'3-Productie normen'!A:K,VLOOKUP(M1084,'3-Productie normen'!$B$28:$C$36,2,FALSE),FALSE)))/VLOOKUP(B1084,'2-Kosten per locatie'!$A$11:$C$41,3,FALSE)</f>
        <v>#DIV/0!</v>
      </c>
      <c r="R1084" s="93" t="str">
        <f>VLOOKUP(I1084,'3-Productie normen'!A:O,14,FALSE)</f>
        <v>V</v>
      </c>
      <c r="S1084" s="93"/>
      <c r="U1084" s="375">
        <f t="shared" si="50"/>
        <v>1820</v>
      </c>
    </row>
    <row r="1085" spans="1:21" ht="14.1" customHeight="1">
      <c r="A1085" s="81">
        <v>1085</v>
      </c>
      <c r="B1085" s="52" t="s">
        <v>218</v>
      </c>
      <c r="C1085" s="52" t="s">
        <v>1090</v>
      </c>
      <c r="D1085" s="52"/>
      <c r="E1085" s="91"/>
      <c r="F1085" s="440" t="s">
        <v>1117</v>
      </c>
      <c r="G1085" s="366" t="s">
        <v>1120</v>
      </c>
      <c r="H1085" s="98" t="s">
        <v>289</v>
      </c>
      <c r="I1085" s="98" t="s">
        <v>287</v>
      </c>
      <c r="J1085" s="98" t="s">
        <v>301</v>
      </c>
      <c r="K1085" s="358">
        <v>81.3</v>
      </c>
      <c r="L1085" s="370">
        <f t="shared" si="51"/>
        <v>200</v>
      </c>
      <c r="M1085" s="435">
        <v>200</v>
      </c>
      <c r="N1085" s="435"/>
      <c r="O1085" s="371" t="e">
        <f t="shared" si="52"/>
        <v>#DIV/0!</v>
      </c>
      <c r="P1085" s="371">
        <f>IF(N1085&gt;0,N1085*K1085/#REF!,0)</f>
        <v>0</v>
      </c>
      <c r="Q1085" s="372" t="e">
        <f>IF(M1085="nio",0,IF(M1085&gt;0,VLOOKUP(I1085,'3-Productie normen'!A:K,VLOOKUP(M1085,'3-Productie normen'!$B$28:$C$36,2,FALSE),FALSE)))/VLOOKUP(B1085,'2-Kosten per locatie'!$A$11:$C$41,3,FALSE)</f>
        <v>#DIV/0!</v>
      </c>
      <c r="R1085" s="93" t="str">
        <f>VLOOKUP(I1085,'3-Productie normen'!A:O,14,FALSE)</f>
        <v>L</v>
      </c>
      <c r="S1085" s="93"/>
      <c r="U1085" s="375">
        <f t="shared" si="50"/>
        <v>16260</v>
      </c>
    </row>
    <row r="1086" spans="1:21" ht="14.1" customHeight="1">
      <c r="A1086" s="81">
        <v>1086</v>
      </c>
      <c r="B1086" s="52" t="s">
        <v>218</v>
      </c>
      <c r="C1086" s="52" t="s">
        <v>1090</v>
      </c>
      <c r="D1086" s="52"/>
      <c r="E1086" s="91"/>
      <c r="F1086" s="440" t="s">
        <v>1117</v>
      </c>
      <c r="G1086" s="366" t="s">
        <v>1121</v>
      </c>
      <c r="H1086" s="98" t="s">
        <v>552</v>
      </c>
      <c r="I1086" s="98" t="s">
        <v>244</v>
      </c>
      <c r="J1086" s="98" t="s">
        <v>263</v>
      </c>
      <c r="K1086" s="358">
        <v>10.5</v>
      </c>
      <c r="L1086" s="370">
        <f t="shared" si="51"/>
        <v>200</v>
      </c>
      <c r="M1086" s="435">
        <v>200</v>
      </c>
      <c r="N1086" s="435">
        <v>0</v>
      </c>
      <c r="O1086" s="371" t="e">
        <f t="shared" si="52"/>
        <v>#DIV/0!</v>
      </c>
      <c r="P1086" s="371">
        <f>IF(N1086&gt;0,N1086*K1086/#REF!,0)</f>
        <v>0</v>
      </c>
      <c r="Q1086" s="372" t="e">
        <f>IF(M1086="nio",0,IF(M1086&gt;0,VLOOKUP(I1086,'3-Productie normen'!A:K,VLOOKUP(M1086,'3-Productie normen'!$B$28:$C$36,2,FALSE),FALSE)))/VLOOKUP(B1086,'2-Kosten per locatie'!$A$11:$C$41,3,FALSE)</f>
        <v>#DIV/0!</v>
      </c>
      <c r="R1086" s="93" t="str">
        <f>VLOOKUP(I1086,'3-Productie normen'!A:O,14,FALSE)</f>
        <v>S</v>
      </c>
      <c r="S1086" s="93"/>
      <c r="U1086" s="375">
        <f t="shared" si="50"/>
        <v>2100</v>
      </c>
    </row>
    <row r="1087" spans="1:21" ht="14.1" customHeight="1">
      <c r="A1087" s="81">
        <v>1087</v>
      </c>
      <c r="B1087" s="52" t="s">
        <v>218</v>
      </c>
      <c r="C1087" s="52" t="s">
        <v>1090</v>
      </c>
      <c r="D1087" s="52"/>
      <c r="E1087" s="91"/>
      <c r="F1087" s="440" t="s">
        <v>1117</v>
      </c>
      <c r="G1087" s="366" t="s">
        <v>1122</v>
      </c>
      <c r="H1087" s="98" t="s">
        <v>285</v>
      </c>
      <c r="I1087" s="98" t="s">
        <v>246</v>
      </c>
      <c r="J1087" s="98" t="s">
        <v>301</v>
      </c>
      <c r="K1087" s="358">
        <v>10.199999999999999</v>
      </c>
      <c r="L1087" s="370">
        <f t="shared" si="51"/>
        <v>200</v>
      </c>
      <c r="M1087" s="435">
        <v>200</v>
      </c>
      <c r="N1087" s="435"/>
      <c r="O1087" s="371" t="e">
        <f t="shared" si="52"/>
        <v>#DIV/0!</v>
      </c>
      <c r="P1087" s="371">
        <f>IF(N1087&gt;0,N1087*K1087/#REF!,0)</f>
        <v>0</v>
      </c>
      <c r="Q1087" s="372" t="e">
        <f>IF(M1087="nio",0,IF(M1087&gt;0,VLOOKUP(I1087,'3-Productie normen'!A:K,VLOOKUP(M1087,'3-Productie normen'!$B$28:$C$36,2,FALSE),FALSE)))/VLOOKUP(B1087,'2-Kosten per locatie'!$A$11:$C$41,3,FALSE)</f>
        <v>#DIV/0!</v>
      </c>
      <c r="R1087" s="93" t="str">
        <f>VLOOKUP(I1087,'3-Productie normen'!A:O,14,FALSE)</f>
        <v>V</v>
      </c>
      <c r="S1087" s="93"/>
      <c r="U1087" s="375">
        <f t="shared" si="50"/>
        <v>2039.9999999999998</v>
      </c>
    </row>
    <row r="1088" spans="1:21" ht="14.1" customHeight="1">
      <c r="A1088" s="81">
        <v>1088</v>
      </c>
      <c r="B1088" s="52" t="s">
        <v>218</v>
      </c>
      <c r="C1088" s="52" t="s">
        <v>1090</v>
      </c>
      <c r="D1088" s="52"/>
      <c r="E1088" s="91"/>
      <c r="F1088" s="440" t="s">
        <v>1117</v>
      </c>
      <c r="G1088" s="366" t="s">
        <v>1123</v>
      </c>
      <c r="H1088" s="98" t="s">
        <v>552</v>
      </c>
      <c r="I1088" s="98" t="s">
        <v>244</v>
      </c>
      <c r="J1088" s="98" t="s">
        <v>263</v>
      </c>
      <c r="K1088" s="358">
        <v>8.9</v>
      </c>
      <c r="L1088" s="370">
        <f t="shared" si="51"/>
        <v>200</v>
      </c>
      <c r="M1088" s="435">
        <v>200</v>
      </c>
      <c r="N1088" s="435">
        <v>0</v>
      </c>
      <c r="O1088" s="371" t="e">
        <f t="shared" si="52"/>
        <v>#DIV/0!</v>
      </c>
      <c r="P1088" s="371">
        <f>IF(N1088&gt;0,N1088*K1088/#REF!,0)</f>
        <v>0</v>
      </c>
      <c r="Q1088" s="372" t="e">
        <f>IF(M1088="nio",0,IF(M1088&gt;0,VLOOKUP(I1088,'3-Productie normen'!A:K,VLOOKUP(M1088,'3-Productie normen'!$B$28:$C$36,2,FALSE),FALSE)))/VLOOKUP(B1088,'2-Kosten per locatie'!$A$11:$C$41,3,FALSE)</f>
        <v>#DIV/0!</v>
      </c>
      <c r="R1088" s="93" t="str">
        <f>VLOOKUP(I1088,'3-Productie normen'!A:O,14,FALSE)</f>
        <v>S</v>
      </c>
      <c r="S1088" s="93"/>
      <c r="U1088" s="375">
        <f t="shared" si="50"/>
        <v>1780</v>
      </c>
    </row>
    <row r="1089" spans="1:21" ht="14.1" customHeight="1">
      <c r="A1089" s="81">
        <v>1089</v>
      </c>
      <c r="B1089" s="52" t="s">
        <v>218</v>
      </c>
      <c r="C1089" s="52" t="s">
        <v>1090</v>
      </c>
      <c r="D1089" s="52"/>
      <c r="E1089" s="91"/>
      <c r="F1089" s="440" t="s">
        <v>1117</v>
      </c>
      <c r="G1089" s="366" t="s">
        <v>1124</v>
      </c>
      <c r="H1089" s="98" t="s">
        <v>748</v>
      </c>
      <c r="I1089" s="98" t="s">
        <v>293</v>
      </c>
      <c r="J1089" s="98" t="s">
        <v>301</v>
      </c>
      <c r="K1089" s="358">
        <v>44.8</v>
      </c>
      <c r="L1089" s="370">
        <f t="shared" si="51"/>
        <v>200</v>
      </c>
      <c r="M1089" s="435">
        <v>200</v>
      </c>
      <c r="N1089" s="435"/>
      <c r="O1089" s="371" t="e">
        <f t="shared" si="52"/>
        <v>#DIV/0!</v>
      </c>
      <c r="P1089" s="371">
        <f>IF(N1089&gt;0,N1089*K1089/#REF!,0)</f>
        <v>0</v>
      </c>
      <c r="Q1089" s="372" t="e">
        <f>IF(M1089="nio",0,IF(M1089&gt;0,VLOOKUP(I1089,'3-Productie normen'!A:K,VLOOKUP(M1089,'3-Productie normen'!$B$28:$C$36,2,FALSE),FALSE)))/VLOOKUP(B1089,'2-Kosten per locatie'!$A$11:$C$41,3,FALSE)</f>
        <v>#DIV/0!</v>
      </c>
      <c r="R1089" s="93" t="str">
        <f>VLOOKUP(I1089,'3-Productie normen'!A:O,14,FALSE)</f>
        <v>L</v>
      </c>
      <c r="S1089" s="93"/>
      <c r="U1089" s="375">
        <f t="shared" si="50"/>
        <v>8960</v>
      </c>
    </row>
    <row r="1090" spans="1:21" ht="14.1" customHeight="1">
      <c r="A1090" s="81">
        <v>1090</v>
      </c>
      <c r="B1090" s="52" t="s">
        <v>218</v>
      </c>
      <c r="C1090" s="52" t="s">
        <v>1090</v>
      </c>
      <c r="D1090" s="52"/>
      <c r="E1090" s="91"/>
      <c r="F1090" s="440" t="s">
        <v>1117</v>
      </c>
      <c r="G1090" s="366" t="s">
        <v>1125</v>
      </c>
      <c r="H1090" s="98" t="s">
        <v>748</v>
      </c>
      <c r="I1090" s="98" t="s">
        <v>293</v>
      </c>
      <c r="J1090" s="98" t="s">
        <v>301</v>
      </c>
      <c r="K1090" s="358">
        <v>43.5</v>
      </c>
      <c r="L1090" s="370">
        <f t="shared" si="51"/>
        <v>200</v>
      </c>
      <c r="M1090" s="435">
        <v>200</v>
      </c>
      <c r="N1090" s="435"/>
      <c r="O1090" s="371" t="e">
        <f t="shared" si="52"/>
        <v>#DIV/0!</v>
      </c>
      <c r="P1090" s="371">
        <f>IF(N1090&gt;0,N1090*K1090/#REF!,0)</f>
        <v>0</v>
      </c>
      <c r="Q1090" s="372" t="e">
        <f>IF(M1090="nio",0,IF(M1090&gt;0,VLOOKUP(I1090,'3-Productie normen'!A:K,VLOOKUP(M1090,'3-Productie normen'!$B$28:$C$36,2,FALSE),FALSE)))/VLOOKUP(B1090,'2-Kosten per locatie'!$A$11:$C$41,3,FALSE)</f>
        <v>#DIV/0!</v>
      </c>
      <c r="R1090" s="93" t="str">
        <f>VLOOKUP(I1090,'3-Productie normen'!A:O,14,FALSE)</f>
        <v>L</v>
      </c>
      <c r="S1090" s="93"/>
      <c r="U1090" s="375">
        <f t="shared" si="50"/>
        <v>8700</v>
      </c>
    </row>
    <row r="1091" spans="1:21" ht="14.1" customHeight="1">
      <c r="A1091" s="81">
        <v>1091</v>
      </c>
      <c r="B1091" s="52" t="s">
        <v>218</v>
      </c>
      <c r="C1091" s="52" t="s">
        <v>1090</v>
      </c>
      <c r="D1091" s="52"/>
      <c r="E1091" s="91"/>
      <c r="F1091" s="440" t="s">
        <v>1117</v>
      </c>
      <c r="G1091" s="366" t="s">
        <v>1126</v>
      </c>
      <c r="H1091" s="98" t="s">
        <v>748</v>
      </c>
      <c r="I1091" s="98" t="s">
        <v>293</v>
      </c>
      <c r="J1091" s="98" t="s">
        <v>301</v>
      </c>
      <c r="K1091" s="358">
        <v>44.8</v>
      </c>
      <c r="L1091" s="370">
        <f t="shared" si="51"/>
        <v>200</v>
      </c>
      <c r="M1091" s="435">
        <v>200</v>
      </c>
      <c r="N1091" s="435"/>
      <c r="O1091" s="371" t="e">
        <f t="shared" si="52"/>
        <v>#DIV/0!</v>
      </c>
      <c r="P1091" s="371">
        <f>IF(N1091&gt;0,N1091*K1091/#REF!,0)</f>
        <v>0</v>
      </c>
      <c r="Q1091" s="372" t="e">
        <f>IF(M1091="nio",0,IF(M1091&gt;0,VLOOKUP(I1091,'3-Productie normen'!A:K,VLOOKUP(M1091,'3-Productie normen'!$B$28:$C$36,2,FALSE),FALSE)))/VLOOKUP(B1091,'2-Kosten per locatie'!$A$11:$C$41,3,FALSE)</f>
        <v>#DIV/0!</v>
      </c>
      <c r="R1091" s="93" t="str">
        <f>VLOOKUP(I1091,'3-Productie normen'!A:O,14,FALSE)</f>
        <v>L</v>
      </c>
      <c r="S1091" s="93"/>
      <c r="U1091" s="375">
        <f t="shared" si="50"/>
        <v>8960</v>
      </c>
    </row>
    <row r="1092" spans="1:21" ht="14.1" customHeight="1">
      <c r="A1092" s="81">
        <v>1092</v>
      </c>
      <c r="B1092" s="52" t="s">
        <v>218</v>
      </c>
      <c r="C1092" s="52" t="s">
        <v>1090</v>
      </c>
      <c r="D1092" s="52"/>
      <c r="E1092" s="91"/>
      <c r="F1092" s="440" t="s">
        <v>1127</v>
      </c>
      <c r="G1092" s="366" t="s">
        <v>1128</v>
      </c>
      <c r="H1092" s="98" t="s">
        <v>1115</v>
      </c>
      <c r="I1092" s="98" t="s">
        <v>246</v>
      </c>
      <c r="J1092" s="98" t="s">
        <v>301</v>
      </c>
      <c r="K1092" s="358">
        <v>25.88</v>
      </c>
      <c r="L1092" s="370">
        <f t="shared" si="51"/>
        <v>200</v>
      </c>
      <c r="M1092" s="435">
        <v>200</v>
      </c>
      <c r="N1092" s="435"/>
      <c r="O1092" s="371" t="e">
        <f t="shared" si="52"/>
        <v>#DIV/0!</v>
      </c>
      <c r="P1092" s="371">
        <f>IF(N1092&gt;0,N1092*K1092/#REF!,0)</f>
        <v>0</v>
      </c>
      <c r="Q1092" s="372" t="e">
        <f>IF(M1092="nio",0,IF(M1092&gt;0,VLOOKUP(I1092,'3-Productie normen'!A:K,VLOOKUP(M1092,'3-Productie normen'!$B$28:$C$36,2,FALSE),FALSE)))/VLOOKUP(B1092,'2-Kosten per locatie'!$A$11:$C$41,3,FALSE)</f>
        <v>#DIV/0!</v>
      </c>
      <c r="R1092" s="93" t="str">
        <f>VLOOKUP(I1092,'3-Productie normen'!A:O,14,FALSE)</f>
        <v>V</v>
      </c>
      <c r="S1092" s="93"/>
      <c r="U1092" s="375">
        <f t="shared" si="50"/>
        <v>5176</v>
      </c>
    </row>
    <row r="1093" spans="1:21" ht="14.1" customHeight="1">
      <c r="A1093" s="81">
        <v>1093</v>
      </c>
      <c r="B1093" s="52" t="s">
        <v>218</v>
      </c>
      <c r="C1093" s="52" t="s">
        <v>1090</v>
      </c>
      <c r="D1093" s="52"/>
      <c r="E1093" s="91"/>
      <c r="F1093" s="440" t="s">
        <v>1127</v>
      </c>
      <c r="G1093" s="366" t="s">
        <v>1129</v>
      </c>
      <c r="H1093" s="98" t="s">
        <v>285</v>
      </c>
      <c r="I1093" s="98" t="s">
        <v>246</v>
      </c>
      <c r="J1093" s="98" t="s">
        <v>301</v>
      </c>
      <c r="K1093" s="358">
        <v>9.1</v>
      </c>
      <c r="L1093" s="370">
        <f t="shared" si="51"/>
        <v>200</v>
      </c>
      <c r="M1093" s="435">
        <v>200</v>
      </c>
      <c r="N1093" s="435"/>
      <c r="O1093" s="371" t="e">
        <f t="shared" si="52"/>
        <v>#DIV/0!</v>
      </c>
      <c r="P1093" s="371">
        <f>IF(N1093&gt;0,N1093*K1093/#REF!,0)</f>
        <v>0</v>
      </c>
      <c r="Q1093" s="372" t="e">
        <f>IF(M1093="nio",0,IF(M1093&gt;0,VLOOKUP(I1093,'3-Productie normen'!A:K,VLOOKUP(M1093,'3-Productie normen'!$B$28:$C$36,2,FALSE),FALSE)))/VLOOKUP(B1093,'2-Kosten per locatie'!$A$11:$C$41,3,FALSE)</f>
        <v>#DIV/0!</v>
      </c>
      <c r="R1093" s="93" t="str">
        <f>VLOOKUP(I1093,'3-Productie normen'!A:O,14,FALSE)</f>
        <v>V</v>
      </c>
      <c r="S1093" s="93"/>
      <c r="U1093" s="375">
        <f t="shared" si="50"/>
        <v>1820</v>
      </c>
    </row>
    <row r="1094" spans="1:21" ht="14.1" customHeight="1">
      <c r="A1094" s="81">
        <v>1094</v>
      </c>
      <c r="B1094" s="52" t="s">
        <v>218</v>
      </c>
      <c r="C1094" s="52" t="s">
        <v>1090</v>
      </c>
      <c r="D1094" s="52"/>
      <c r="E1094" s="91"/>
      <c r="F1094" s="440" t="s">
        <v>1127</v>
      </c>
      <c r="G1094" s="366" t="s">
        <v>1130</v>
      </c>
      <c r="H1094" s="98" t="s">
        <v>1058</v>
      </c>
      <c r="I1094" s="98" t="s">
        <v>242</v>
      </c>
      <c r="J1094" s="98" t="s">
        <v>301</v>
      </c>
      <c r="K1094" s="358">
        <v>15.68</v>
      </c>
      <c r="L1094" s="370">
        <f t="shared" si="51"/>
        <v>200</v>
      </c>
      <c r="M1094" s="435">
        <v>200</v>
      </c>
      <c r="N1094" s="435"/>
      <c r="O1094" s="371" t="e">
        <f t="shared" si="52"/>
        <v>#DIV/0!</v>
      </c>
      <c r="P1094" s="371">
        <f>IF(N1094&gt;0,N1094*K1094/#REF!,0)</f>
        <v>0</v>
      </c>
      <c r="Q1094" s="372" t="e">
        <f>IF(M1094="nio",0,IF(M1094&gt;0,VLOOKUP(I1094,'3-Productie normen'!A:K,VLOOKUP(M1094,'3-Productie normen'!$B$28:$C$36,2,FALSE),FALSE)))/VLOOKUP(B1094,'2-Kosten per locatie'!$A$11:$C$41,3,FALSE)</f>
        <v>#DIV/0!</v>
      </c>
      <c r="R1094" s="93" t="str">
        <f>VLOOKUP(I1094,'3-Productie normen'!A:O,14,FALSE)</f>
        <v>V</v>
      </c>
      <c r="S1094" s="93"/>
      <c r="U1094" s="375">
        <f t="shared" si="50"/>
        <v>3136</v>
      </c>
    </row>
    <row r="1095" spans="1:21" ht="14.1" customHeight="1">
      <c r="A1095" s="81">
        <v>1095</v>
      </c>
      <c r="B1095" s="52" t="s">
        <v>218</v>
      </c>
      <c r="C1095" s="52" t="s">
        <v>1090</v>
      </c>
      <c r="D1095" s="52"/>
      <c r="E1095" s="91"/>
      <c r="F1095" s="440" t="s">
        <v>1127</v>
      </c>
      <c r="G1095" s="366" t="s">
        <v>1131</v>
      </c>
      <c r="H1095" s="98" t="s">
        <v>285</v>
      </c>
      <c r="I1095" s="98" t="s">
        <v>246</v>
      </c>
      <c r="J1095" s="98" t="s">
        <v>301</v>
      </c>
      <c r="K1095" s="358">
        <v>6.96</v>
      </c>
      <c r="L1095" s="370">
        <f t="shared" si="51"/>
        <v>200</v>
      </c>
      <c r="M1095" s="435">
        <v>200</v>
      </c>
      <c r="N1095" s="435"/>
      <c r="O1095" s="371" t="e">
        <f t="shared" si="52"/>
        <v>#DIV/0!</v>
      </c>
      <c r="P1095" s="371">
        <f>IF(N1095&gt;0,N1095*K1095/#REF!,0)</f>
        <v>0</v>
      </c>
      <c r="Q1095" s="372" t="e">
        <f>IF(M1095="nio",0,IF(M1095&gt;0,VLOOKUP(I1095,'3-Productie normen'!A:K,VLOOKUP(M1095,'3-Productie normen'!$B$28:$C$36,2,FALSE),FALSE)))/VLOOKUP(B1095,'2-Kosten per locatie'!$A$11:$C$41,3,FALSE)</f>
        <v>#DIV/0!</v>
      </c>
      <c r="R1095" s="93" t="str">
        <f>VLOOKUP(I1095,'3-Productie normen'!A:O,14,FALSE)</f>
        <v>V</v>
      </c>
      <c r="S1095" s="93"/>
      <c r="U1095" s="375">
        <f t="shared" si="50"/>
        <v>1392</v>
      </c>
    </row>
    <row r="1096" spans="1:21" ht="14.1" customHeight="1">
      <c r="A1096" s="81">
        <v>1096</v>
      </c>
      <c r="B1096" s="52" t="s">
        <v>218</v>
      </c>
      <c r="C1096" s="52" t="s">
        <v>1090</v>
      </c>
      <c r="D1096" s="52"/>
      <c r="E1096" s="91"/>
      <c r="F1096" s="440" t="s">
        <v>1127</v>
      </c>
      <c r="G1096" s="366" t="s">
        <v>1132</v>
      </c>
      <c r="H1096" s="98" t="s">
        <v>379</v>
      </c>
      <c r="I1096" s="52" t="s">
        <v>247</v>
      </c>
      <c r="J1096" s="98"/>
      <c r="K1096" s="358">
        <v>8.9</v>
      </c>
      <c r="L1096" s="370">
        <f t="shared" si="51"/>
        <v>0</v>
      </c>
      <c r="M1096" s="437" t="s">
        <v>258</v>
      </c>
      <c r="N1096" s="435"/>
      <c r="O1096" s="371">
        <f t="shared" si="52"/>
        <v>0</v>
      </c>
      <c r="P1096" s="371">
        <f>IF(N1096&gt;0,N1096*K1096/#REF!,0)</f>
        <v>0</v>
      </c>
      <c r="Q1096" s="372" t="e">
        <f>IF(M1096="nio",0,IF(M1096&gt;0,VLOOKUP(I1096,'3-Productie normen'!A:K,VLOOKUP(M1096,'3-Productie normen'!$B$28:$C$36,2,FALSE),FALSE)))/VLOOKUP(B1096,'2-Kosten per locatie'!$A$11:$C$41,3,FALSE)</f>
        <v>#DIV/0!</v>
      </c>
      <c r="R1096" s="93" t="str">
        <f>VLOOKUP(I1096,'3-Productie normen'!A:O,14,FALSE)</f>
        <v>nvt</v>
      </c>
      <c r="S1096" s="93"/>
      <c r="U1096" s="375">
        <f t="shared" si="50"/>
        <v>0</v>
      </c>
    </row>
    <row r="1097" spans="1:21" ht="14.1" customHeight="1">
      <c r="A1097" s="81">
        <v>1097</v>
      </c>
      <c r="B1097" s="52" t="s">
        <v>218</v>
      </c>
      <c r="C1097" s="52" t="s">
        <v>1090</v>
      </c>
      <c r="D1097" s="52"/>
      <c r="E1097" s="91"/>
      <c r="F1097" s="440" t="s">
        <v>1127</v>
      </c>
      <c r="G1097" s="366" t="s">
        <v>1133</v>
      </c>
      <c r="H1097" s="98" t="s">
        <v>748</v>
      </c>
      <c r="I1097" s="98" t="s">
        <v>293</v>
      </c>
      <c r="J1097" s="98" t="s">
        <v>301</v>
      </c>
      <c r="K1097" s="358">
        <v>44.82</v>
      </c>
      <c r="L1097" s="370">
        <f t="shared" si="51"/>
        <v>200</v>
      </c>
      <c r="M1097" s="435">
        <v>200</v>
      </c>
      <c r="N1097" s="435"/>
      <c r="O1097" s="371" t="e">
        <f t="shared" si="52"/>
        <v>#DIV/0!</v>
      </c>
      <c r="P1097" s="371">
        <f>IF(N1097&gt;0,N1097*K1097/#REF!,0)</f>
        <v>0</v>
      </c>
      <c r="Q1097" s="372" t="e">
        <f>IF(M1097="nio",0,IF(M1097&gt;0,VLOOKUP(I1097,'3-Productie normen'!A:K,VLOOKUP(M1097,'3-Productie normen'!$B$28:$C$36,2,FALSE),FALSE)))/VLOOKUP(B1097,'2-Kosten per locatie'!$A$11:$C$41,3,FALSE)</f>
        <v>#DIV/0!</v>
      </c>
      <c r="R1097" s="93" t="str">
        <f>VLOOKUP(I1097,'3-Productie normen'!A:O,14,FALSE)</f>
        <v>L</v>
      </c>
      <c r="S1097" s="93"/>
      <c r="U1097" s="375">
        <f t="shared" si="50"/>
        <v>8964</v>
      </c>
    </row>
    <row r="1098" spans="1:21" ht="14.1" customHeight="1">
      <c r="A1098" s="81">
        <v>1098</v>
      </c>
      <c r="B1098" s="52" t="s">
        <v>218</v>
      </c>
      <c r="C1098" s="52" t="s">
        <v>1090</v>
      </c>
      <c r="D1098" s="52"/>
      <c r="E1098" s="91"/>
      <c r="F1098" s="440" t="s">
        <v>1127</v>
      </c>
      <c r="G1098" s="366" t="s">
        <v>1134</v>
      </c>
      <c r="H1098" s="98" t="s">
        <v>748</v>
      </c>
      <c r="I1098" s="98" t="s">
        <v>293</v>
      </c>
      <c r="J1098" s="98" t="s">
        <v>301</v>
      </c>
      <c r="K1098" s="358">
        <v>44.65</v>
      </c>
      <c r="L1098" s="370">
        <f t="shared" si="51"/>
        <v>200</v>
      </c>
      <c r="M1098" s="435">
        <v>200</v>
      </c>
      <c r="N1098" s="435"/>
      <c r="O1098" s="371" t="e">
        <f t="shared" si="52"/>
        <v>#DIV/0!</v>
      </c>
      <c r="P1098" s="371">
        <f>IF(N1098&gt;0,N1098*K1098/#REF!,0)</f>
        <v>0</v>
      </c>
      <c r="Q1098" s="372" t="e">
        <f>IF(M1098="nio",0,IF(M1098&gt;0,VLOOKUP(I1098,'3-Productie normen'!A:K,VLOOKUP(M1098,'3-Productie normen'!$B$28:$C$36,2,FALSE),FALSE)))/VLOOKUP(B1098,'2-Kosten per locatie'!$A$11:$C$41,3,FALSE)</f>
        <v>#DIV/0!</v>
      </c>
      <c r="R1098" s="93" t="str">
        <f>VLOOKUP(I1098,'3-Productie normen'!A:O,14,FALSE)</f>
        <v>L</v>
      </c>
      <c r="S1098" s="93"/>
      <c r="U1098" s="375">
        <f t="shared" ref="U1098:U1161" si="53">L1098*K1098</f>
        <v>8930</v>
      </c>
    </row>
    <row r="1099" spans="1:21" ht="14.1" customHeight="1">
      <c r="A1099" s="81">
        <v>1099</v>
      </c>
      <c r="B1099" s="52" t="s">
        <v>218</v>
      </c>
      <c r="C1099" s="52" t="s">
        <v>1090</v>
      </c>
      <c r="D1099" s="52"/>
      <c r="E1099" s="91"/>
      <c r="F1099" s="440" t="s">
        <v>1127</v>
      </c>
      <c r="G1099" s="366" t="s">
        <v>1135</v>
      </c>
      <c r="H1099" s="98" t="s">
        <v>748</v>
      </c>
      <c r="I1099" s="98" t="s">
        <v>293</v>
      </c>
      <c r="J1099" s="98" t="s">
        <v>301</v>
      </c>
      <c r="K1099" s="358">
        <v>44.82</v>
      </c>
      <c r="L1099" s="370">
        <f t="shared" si="51"/>
        <v>200</v>
      </c>
      <c r="M1099" s="435">
        <v>200</v>
      </c>
      <c r="N1099" s="435"/>
      <c r="O1099" s="371" t="e">
        <f t="shared" si="52"/>
        <v>#DIV/0!</v>
      </c>
      <c r="P1099" s="371">
        <f>IF(N1099&gt;0,N1099*K1099/#REF!,0)</f>
        <v>0</v>
      </c>
      <c r="Q1099" s="372" t="e">
        <f>IF(M1099="nio",0,IF(M1099&gt;0,VLOOKUP(I1099,'3-Productie normen'!A:K,VLOOKUP(M1099,'3-Productie normen'!$B$28:$C$36,2,FALSE),FALSE)))/VLOOKUP(B1099,'2-Kosten per locatie'!$A$11:$C$41,3,FALSE)</f>
        <v>#DIV/0!</v>
      </c>
      <c r="R1099" s="93" t="str">
        <f>VLOOKUP(I1099,'3-Productie normen'!A:O,14,FALSE)</f>
        <v>L</v>
      </c>
      <c r="S1099" s="93"/>
      <c r="U1099" s="375">
        <f t="shared" si="53"/>
        <v>8964</v>
      </c>
    </row>
    <row r="1100" spans="1:21" ht="14.1" customHeight="1">
      <c r="A1100" s="81">
        <v>1100</v>
      </c>
      <c r="B1100" s="52" t="s">
        <v>219</v>
      </c>
      <c r="C1100" s="52" t="s">
        <v>1136</v>
      </c>
      <c r="D1100" s="52"/>
      <c r="E1100" s="91"/>
      <c r="F1100" s="440" t="s">
        <v>283</v>
      </c>
      <c r="G1100" s="366">
        <v>1</v>
      </c>
      <c r="H1100" s="98" t="s">
        <v>1062</v>
      </c>
      <c r="I1100" s="52" t="s">
        <v>247</v>
      </c>
      <c r="J1100" s="98" t="s">
        <v>255</v>
      </c>
      <c r="K1100" s="358">
        <v>9</v>
      </c>
      <c r="L1100" s="370">
        <f t="shared" si="51"/>
        <v>0</v>
      </c>
      <c r="M1100" s="437" t="s">
        <v>258</v>
      </c>
      <c r="N1100" s="435"/>
      <c r="O1100" s="371">
        <f t="shared" si="52"/>
        <v>0</v>
      </c>
      <c r="P1100" s="371">
        <f>IF(N1100&gt;0,N1100*K1100/#REF!,0)</f>
        <v>0</v>
      </c>
      <c r="Q1100" s="372" t="e">
        <f>IF(M1100="nio",0,IF(M1100&gt;0,VLOOKUP(I1100,'3-Productie normen'!A:K,VLOOKUP(M1100,'3-Productie normen'!$B$28:$C$36,2,FALSE),FALSE)))/VLOOKUP(B1100,'2-Kosten per locatie'!$A$11:$C$41,3,FALSE)</f>
        <v>#DIV/0!</v>
      </c>
      <c r="R1100" s="93" t="str">
        <f>VLOOKUP(I1100,'3-Productie normen'!A:O,14,FALSE)</f>
        <v>nvt</v>
      </c>
      <c r="S1100" s="93"/>
      <c r="U1100" s="375">
        <f t="shared" si="53"/>
        <v>0</v>
      </c>
    </row>
    <row r="1101" spans="1:21" ht="14.1" customHeight="1">
      <c r="A1101" s="81">
        <v>1101</v>
      </c>
      <c r="B1101" s="52" t="s">
        <v>219</v>
      </c>
      <c r="C1101" s="52" t="s">
        <v>1136</v>
      </c>
      <c r="D1101" s="52"/>
      <c r="E1101" s="91"/>
      <c r="F1101" s="440" t="s">
        <v>283</v>
      </c>
      <c r="G1101" s="366">
        <v>2</v>
      </c>
      <c r="H1101" s="98" t="s">
        <v>289</v>
      </c>
      <c r="I1101" s="98" t="s">
        <v>245</v>
      </c>
      <c r="J1101" s="98" t="s">
        <v>255</v>
      </c>
      <c r="K1101" s="358">
        <v>84</v>
      </c>
      <c r="L1101" s="370">
        <f t="shared" si="51"/>
        <v>200</v>
      </c>
      <c r="M1101" s="435">
        <v>200</v>
      </c>
      <c r="N1101" s="435"/>
      <c r="O1101" s="371" t="e">
        <f t="shared" si="52"/>
        <v>#DIV/0!</v>
      </c>
      <c r="P1101" s="371">
        <f>IF(N1101&gt;0,N1101*K1101/#REF!,0)</f>
        <v>0</v>
      </c>
      <c r="Q1101" s="372" t="e">
        <f>IF(M1101="nio",0,IF(M1101&gt;0,VLOOKUP(I1101,'3-Productie normen'!A:K,VLOOKUP(M1101,'3-Productie normen'!$B$28:$C$36,2,FALSE),FALSE)))/VLOOKUP(B1101,'2-Kosten per locatie'!$A$11:$C$41,3,FALSE)</f>
        <v>#DIV/0!</v>
      </c>
      <c r="R1101" s="93" t="str">
        <f>VLOOKUP(I1101,'3-Productie normen'!A:O,14,FALSE)</f>
        <v>V</v>
      </c>
      <c r="S1101" s="93"/>
      <c r="U1101" s="375">
        <f t="shared" si="53"/>
        <v>16800</v>
      </c>
    </row>
    <row r="1102" spans="1:21" ht="14.1" customHeight="1">
      <c r="A1102" s="81">
        <v>1102</v>
      </c>
      <c r="B1102" s="52" t="s">
        <v>219</v>
      </c>
      <c r="C1102" s="52" t="s">
        <v>1136</v>
      </c>
      <c r="D1102" s="52"/>
      <c r="E1102" s="91"/>
      <c r="F1102" s="440" t="s">
        <v>283</v>
      </c>
      <c r="G1102" s="366">
        <v>3</v>
      </c>
      <c r="H1102" s="98" t="s">
        <v>1137</v>
      </c>
      <c r="I1102" s="98" t="s">
        <v>240</v>
      </c>
      <c r="J1102" s="98" t="s">
        <v>255</v>
      </c>
      <c r="K1102" s="358">
        <v>58</v>
      </c>
      <c r="L1102" s="370">
        <f t="shared" si="51"/>
        <v>200</v>
      </c>
      <c r="M1102" s="435">
        <v>200</v>
      </c>
      <c r="N1102" s="435"/>
      <c r="O1102" s="371" t="e">
        <f t="shared" si="52"/>
        <v>#DIV/0!</v>
      </c>
      <c r="P1102" s="371">
        <f>IF(N1102&gt;0,N1102*K1102/#REF!,0)</f>
        <v>0</v>
      </c>
      <c r="Q1102" s="372" t="e">
        <f>IF(M1102="nio",0,IF(M1102&gt;0,VLOOKUP(I1102,'3-Productie normen'!A:K,VLOOKUP(M1102,'3-Productie normen'!$B$28:$C$36,2,FALSE),FALSE)))/VLOOKUP(B1102,'2-Kosten per locatie'!$A$11:$C$41,3,FALSE)</f>
        <v>#DIV/0!</v>
      </c>
      <c r="R1102" s="93" t="str">
        <f>VLOOKUP(I1102,'3-Productie normen'!A:O,14,FALSE)</f>
        <v>L</v>
      </c>
      <c r="S1102" s="93"/>
      <c r="U1102" s="375">
        <f t="shared" si="53"/>
        <v>11600</v>
      </c>
    </row>
    <row r="1103" spans="1:21" ht="14.1" customHeight="1">
      <c r="A1103" s="81">
        <v>1103</v>
      </c>
      <c r="B1103" s="52" t="s">
        <v>219</v>
      </c>
      <c r="C1103" s="52" t="s">
        <v>1136</v>
      </c>
      <c r="D1103" s="52"/>
      <c r="E1103" s="91"/>
      <c r="F1103" s="440" t="s">
        <v>283</v>
      </c>
      <c r="G1103" s="366">
        <v>4</v>
      </c>
      <c r="H1103" s="98" t="s">
        <v>286</v>
      </c>
      <c r="I1103" s="98" t="s">
        <v>240</v>
      </c>
      <c r="J1103" s="98" t="s">
        <v>255</v>
      </c>
      <c r="K1103" s="358">
        <v>57</v>
      </c>
      <c r="L1103" s="370">
        <f t="shared" si="51"/>
        <v>200</v>
      </c>
      <c r="M1103" s="435">
        <v>200</v>
      </c>
      <c r="N1103" s="435"/>
      <c r="O1103" s="371" t="e">
        <f t="shared" si="52"/>
        <v>#DIV/0!</v>
      </c>
      <c r="P1103" s="371">
        <f>IF(N1103&gt;0,N1103*K1103/#REF!,0)</f>
        <v>0</v>
      </c>
      <c r="Q1103" s="372" t="e">
        <f>IF(M1103="nio",0,IF(M1103&gt;0,VLOOKUP(I1103,'3-Productie normen'!A:K,VLOOKUP(M1103,'3-Productie normen'!$B$28:$C$36,2,FALSE),FALSE)))/VLOOKUP(B1103,'2-Kosten per locatie'!$A$11:$C$41,3,FALSE)</f>
        <v>#DIV/0!</v>
      </c>
      <c r="R1103" s="93" t="str">
        <f>VLOOKUP(I1103,'3-Productie normen'!A:O,14,FALSE)</f>
        <v>L</v>
      </c>
      <c r="S1103" s="93"/>
      <c r="U1103" s="375">
        <f t="shared" si="53"/>
        <v>11400</v>
      </c>
    </row>
    <row r="1104" spans="1:21" ht="14.1" customHeight="1">
      <c r="A1104" s="81">
        <v>1104</v>
      </c>
      <c r="B1104" s="52" t="s">
        <v>219</v>
      </c>
      <c r="C1104" s="52" t="s">
        <v>1136</v>
      </c>
      <c r="D1104" s="52"/>
      <c r="E1104" s="91"/>
      <c r="F1104" s="440" t="s">
        <v>283</v>
      </c>
      <c r="G1104" s="366">
        <v>5</v>
      </c>
      <c r="H1104" s="98" t="s">
        <v>286</v>
      </c>
      <c r="I1104" s="98" t="s">
        <v>240</v>
      </c>
      <c r="J1104" s="98" t="s">
        <v>255</v>
      </c>
      <c r="K1104" s="358">
        <v>57</v>
      </c>
      <c r="L1104" s="370">
        <f t="shared" si="51"/>
        <v>200</v>
      </c>
      <c r="M1104" s="435">
        <v>200</v>
      </c>
      <c r="N1104" s="435"/>
      <c r="O1104" s="371" t="e">
        <f t="shared" si="52"/>
        <v>#DIV/0!</v>
      </c>
      <c r="P1104" s="371">
        <f>IF(N1104&gt;0,N1104*K1104/#REF!,0)</f>
        <v>0</v>
      </c>
      <c r="Q1104" s="372" t="e">
        <f>IF(M1104="nio",0,IF(M1104&gt;0,VLOOKUP(I1104,'3-Productie normen'!A:K,VLOOKUP(M1104,'3-Productie normen'!$B$28:$C$36,2,FALSE),FALSE)))/VLOOKUP(B1104,'2-Kosten per locatie'!$A$11:$C$41,3,FALSE)</f>
        <v>#DIV/0!</v>
      </c>
      <c r="R1104" s="93" t="str">
        <f>VLOOKUP(I1104,'3-Productie normen'!A:O,14,FALSE)</f>
        <v>L</v>
      </c>
      <c r="S1104" s="93"/>
      <c r="U1104" s="375">
        <f t="shared" si="53"/>
        <v>11400</v>
      </c>
    </row>
    <row r="1105" spans="1:21" ht="14.1" customHeight="1">
      <c r="A1105" s="81">
        <v>1105</v>
      </c>
      <c r="B1105" s="52" t="s">
        <v>219</v>
      </c>
      <c r="C1105" s="52" t="s">
        <v>1136</v>
      </c>
      <c r="D1105" s="52"/>
      <c r="E1105" s="91"/>
      <c r="F1105" s="440" t="s">
        <v>283</v>
      </c>
      <c r="G1105" s="366">
        <v>6</v>
      </c>
      <c r="H1105" s="98" t="s">
        <v>286</v>
      </c>
      <c r="I1105" s="98" t="s">
        <v>240</v>
      </c>
      <c r="J1105" s="98" t="s">
        <v>255</v>
      </c>
      <c r="K1105" s="358">
        <v>57</v>
      </c>
      <c r="L1105" s="370">
        <f t="shared" si="51"/>
        <v>200</v>
      </c>
      <c r="M1105" s="435">
        <v>200</v>
      </c>
      <c r="N1105" s="435"/>
      <c r="O1105" s="371" t="e">
        <f t="shared" si="52"/>
        <v>#DIV/0!</v>
      </c>
      <c r="P1105" s="371">
        <f>IF(N1105&gt;0,N1105*K1105/#REF!,0)</f>
        <v>0</v>
      </c>
      <c r="Q1105" s="372" t="e">
        <f>IF(M1105="nio",0,IF(M1105&gt;0,VLOOKUP(I1105,'3-Productie normen'!A:K,VLOOKUP(M1105,'3-Productie normen'!$B$28:$C$36,2,FALSE),FALSE)))/VLOOKUP(B1105,'2-Kosten per locatie'!$A$11:$C$41,3,FALSE)</f>
        <v>#DIV/0!</v>
      </c>
      <c r="R1105" s="93" t="str">
        <f>VLOOKUP(I1105,'3-Productie normen'!A:O,14,FALSE)</f>
        <v>L</v>
      </c>
      <c r="S1105" s="93"/>
      <c r="U1105" s="375">
        <f t="shared" si="53"/>
        <v>11400</v>
      </c>
    </row>
    <row r="1106" spans="1:21" ht="14.1" customHeight="1">
      <c r="A1106" s="81">
        <v>1106</v>
      </c>
      <c r="B1106" s="52" t="s">
        <v>219</v>
      </c>
      <c r="C1106" s="52" t="s">
        <v>1136</v>
      </c>
      <c r="D1106" s="52"/>
      <c r="E1106" s="91"/>
      <c r="F1106" s="440" t="s">
        <v>283</v>
      </c>
      <c r="G1106" s="366">
        <v>7</v>
      </c>
      <c r="H1106" s="98" t="s">
        <v>1138</v>
      </c>
      <c r="I1106" s="52" t="s">
        <v>247</v>
      </c>
      <c r="J1106" s="98" t="s">
        <v>255</v>
      </c>
      <c r="K1106" s="358">
        <v>14</v>
      </c>
      <c r="L1106" s="370">
        <f t="shared" si="51"/>
        <v>0</v>
      </c>
      <c r="M1106" s="437" t="s">
        <v>258</v>
      </c>
      <c r="N1106" s="435"/>
      <c r="O1106" s="371">
        <f t="shared" si="52"/>
        <v>0</v>
      </c>
      <c r="P1106" s="371">
        <f>IF(N1106&gt;0,N1106*K1106/#REF!,0)</f>
        <v>0</v>
      </c>
      <c r="Q1106" s="372" t="e">
        <f>IF(M1106="nio",0,IF(M1106&gt;0,VLOOKUP(I1106,'3-Productie normen'!A:K,VLOOKUP(M1106,'3-Productie normen'!$B$28:$C$36,2,FALSE),FALSE)))/VLOOKUP(B1106,'2-Kosten per locatie'!$A$11:$C$41,3,FALSE)</f>
        <v>#DIV/0!</v>
      </c>
      <c r="R1106" s="93" t="str">
        <f>VLOOKUP(I1106,'3-Productie normen'!A:O,14,FALSE)</f>
        <v>nvt</v>
      </c>
      <c r="S1106" s="93"/>
      <c r="U1106" s="375">
        <f t="shared" si="53"/>
        <v>0</v>
      </c>
    </row>
    <row r="1107" spans="1:21" ht="14.1" customHeight="1">
      <c r="A1107" s="81">
        <v>1107</v>
      </c>
      <c r="B1107" s="52" t="s">
        <v>219</v>
      </c>
      <c r="C1107" s="52" t="s">
        <v>1136</v>
      </c>
      <c r="D1107" s="52"/>
      <c r="E1107" s="91"/>
      <c r="F1107" s="440" t="s">
        <v>283</v>
      </c>
      <c r="G1107" s="366">
        <v>8</v>
      </c>
      <c r="H1107" s="98" t="s">
        <v>489</v>
      </c>
      <c r="I1107" s="98" t="s">
        <v>237</v>
      </c>
      <c r="J1107" s="98" t="s">
        <v>255</v>
      </c>
      <c r="K1107" s="358">
        <v>12</v>
      </c>
      <c r="L1107" s="370">
        <f t="shared" si="51"/>
        <v>80</v>
      </c>
      <c r="M1107" s="437">
        <v>80</v>
      </c>
      <c r="N1107" s="435"/>
      <c r="O1107" s="371" t="e">
        <f t="shared" si="52"/>
        <v>#DIV/0!</v>
      </c>
      <c r="P1107" s="371">
        <f>IF(N1107&gt;0,N1107*K1107/#REF!,0)</f>
        <v>0</v>
      </c>
      <c r="Q1107" s="372" t="e">
        <f>IF(M1107="nio",0,IF(M1107&gt;0,VLOOKUP(I1107,'3-Productie normen'!A:K,VLOOKUP(M1107,'3-Productie normen'!$B$28:$C$36,2,FALSE),FALSE)))/VLOOKUP(B1107,'2-Kosten per locatie'!$A$11:$C$41,3,FALSE)</f>
        <v>#DIV/0!</v>
      </c>
      <c r="R1107" s="93" t="str">
        <f>VLOOKUP(I1107,'3-Productie normen'!A:O,14,FALSE)</f>
        <v>B</v>
      </c>
      <c r="S1107" s="93"/>
      <c r="U1107" s="375">
        <f t="shared" si="53"/>
        <v>960</v>
      </c>
    </row>
    <row r="1108" spans="1:21" ht="14.1" customHeight="1">
      <c r="A1108" s="81">
        <v>1108</v>
      </c>
      <c r="B1108" s="52" t="s">
        <v>219</v>
      </c>
      <c r="C1108" s="52" t="s">
        <v>1136</v>
      </c>
      <c r="D1108" s="52"/>
      <c r="E1108" s="91"/>
      <c r="F1108" s="440" t="s">
        <v>283</v>
      </c>
      <c r="G1108" s="366">
        <v>9</v>
      </c>
      <c r="H1108" s="98" t="s">
        <v>773</v>
      </c>
      <c r="I1108" s="98" t="s">
        <v>244</v>
      </c>
      <c r="J1108" s="98" t="s">
        <v>255</v>
      </c>
      <c r="K1108" s="358">
        <v>4</v>
      </c>
      <c r="L1108" s="370">
        <f t="shared" si="51"/>
        <v>200</v>
      </c>
      <c r="M1108" s="435">
        <v>200</v>
      </c>
      <c r="N1108" s="435">
        <v>0</v>
      </c>
      <c r="O1108" s="371" t="e">
        <f t="shared" si="52"/>
        <v>#DIV/0!</v>
      </c>
      <c r="P1108" s="371">
        <f>IF(N1108&gt;0,N1108*K1108/#REF!,0)</f>
        <v>0</v>
      </c>
      <c r="Q1108" s="372" t="e">
        <f>IF(M1108="nio",0,IF(M1108&gt;0,VLOOKUP(I1108,'3-Productie normen'!A:K,VLOOKUP(M1108,'3-Productie normen'!$B$28:$C$36,2,FALSE),FALSE)))/VLOOKUP(B1108,'2-Kosten per locatie'!$A$11:$C$41,3,FALSE)</f>
        <v>#DIV/0!</v>
      </c>
      <c r="R1108" s="93" t="str">
        <f>VLOOKUP(I1108,'3-Productie normen'!A:O,14,FALSE)</f>
        <v>S</v>
      </c>
      <c r="S1108" s="93"/>
      <c r="U1108" s="375">
        <f t="shared" si="53"/>
        <v>800</v>
      </c>
    </row>
    <row r="1109" spans="1:21" ht="14.1" customHeight="1">
      <c r="A1109" s="81">
        <v>1109</v>
      </c>
      <c r="B1109" s="52" t="s">
        <v>219</v>
      </c>
      <c r="C1109" s="52" t="s">
        <v>1136</v>
      </c>
      <c r="D1109" s="52"/>
      <c r="E1109" s="91"/>
      <c r="F1109" s="440" t="s">
        <v>283</v>
      </c>
      <c r="G1109" s="366">
        <v>10</v>
      </c>
      <c r="H1109" s="98" t="s">
        <v>262</v>
      </c>
      <c r="I1109" s="98" t="s">
        <v>244</v>
      </c>
      <c r="J1109" s="98" t="s">
        <v>425</v>
      </c>
      <c r="K1109" s="358">
        <v>7</v>
      </c>
      <c r="L1109" s="370">
        <f t="shared" si="51"/>
        <v>200</v>
      </c>
      <c r="M1109" s="435">
        <v>200</v>
      </c>
      <c r="N1109" s="435">
        <v>0</v>
      </c>
      <c r="O1109" s="371" t="e">
        <f t="shared" si="52"/>
        <v>#DIV/0!</v>
      </c>
      <c r="P1109" s="371">
        <f>IF(N1109&gt;0,N1109*K1109/#REF!,0)</f>
        <v>0</v>
      </c>
      <c r="Q1109" s="372" t="e">
        <f>IF(M1109="nio",0,IF(M1109&gt;0,VLOOKUP(I1109,'3-Productie normen'!A:K,VLOOKUP(M1109,'3-Productie normen'!$B$28:$C$36,2,FALSE),FALSE)))/VLOOKUP(B1109,'2-Kosten per locatie'!$A$11:$C$41,3,FALSE)</f>
        <v>#DIV/0!</v>
      </c>
      <c r="R1109" s="93" t="str">
        <f>VLOOKUP(I1109,'3-Productie normen'!A:O,14,FALSE)</f>
        <v>S</v>
      </c>
      <c r="S1109" s="93"/>
      <c r="U1109" s="375">
        <f t="shared" si="53"/>
        <v>1400</v>
      </c>
    </row>
    <row r="1110" spans="1:21" ht="14.1" customHeight="1">
      <c r="A1110" s="81">
        <v>1110</v>
      </c>
      <c r="B1110" s="52" t="s">
        <v>219</v>
      </c>
      <c r="C1110" s="52" t="s">
        <v>1136</v>
      </c>
      <c r="D1110" s="52"/>
      <c r="E1110" s="91"/>
      <c r="F1110" s="440" t="s">
        <v>283</v>
      </c>
      <c r="G1110" s="366">
        <v>11</v>
      </c>
      <c r="H1110" s="98" t="s">
        <v>286</v>
      </c>
      <c r="I1110" s="98" t="s">
        <v>240</v>
      </c>
      <c r="J1110" s="98" t="s">
        <v>255</v>
      </c>
      <c r="K1110" s="358">
        <v>58</v>
      </c>
      <c r="L1110" s="370">
        <f t="shared" si="51"/>
        <v>200</v>
      </c>
      <c r="M1110" s="435">
        <v>200</v>
      </c>
      <c r="N1110" s="435"/>
      <c r="O1110" s="371" t="e">
        <f t="shared" si="52"/>
        <v>#DIV/0!</v>
      </c>
      <c r="P1110" s="371">
        <f>IF(N1110&gt;0,N1110*K1110/#REF!,0)</f>
        <v>0</v>
      </c>
      <c r="Q1110" s="372" t="e">
        <f>IF(M1110="nio",0,IF(M1110&gt;0,VLOOKUP(I1110,'3-Productie normen'!A:K,VLOOKUP(M1110,'3-Productie normen'!$B$28:$C$36,2,FALSE),FALSE)))/VLOOKUP(B1110,'2-Kosten per locatie'!$A$11:$C$41,3,FALSE)</f>
        <v>#DIV/0!</v>
      </c>
      <c r="R1110" s="93" t="str">
        <f>VLOOKUP(I1110,'3-Productie normen'!A:O,14,FALSE)</f>
        <v>L</v>
      </c>
      <c r="S1110" s="93"/>
      <c r="U1110" s="375">
        <f t="shared" si="53"/>
        <v>11600</v>
      </c>
    </row>
    <row r="1111" spans="1:21" ht="14.1" customHeight="1">
      <c r="A1111" s="81">
        <v>1111</v>
      </c>
      <c r="B1111" s="52" t="s">
        <v>219</v>
      </c>
      <c r="C1111" s="52" t="s">
        <v>1136</v>
      </c>
      <c r="D1111" s="52"/>
      <c r="E1111" s="91"/>
      <c r="F1111" s="440" t="s">
        <v>283</v>
      </c>
      <c r="G1111" s="366">
        <v>12</v>
      </c>
      <c r="H1111" s="98" t="s">
        <v>286</v>
      </c>
      <c r="I1111" s="98" t="s">
        <v>240</v>
      </c>
      <c r="J1111" s="98" t="s">
        <v>255</v>
      </c>
      <c r="K1111" s="358">
        <v>58</v>
      </c>
      <c r="L1111" s="370">
        <f t="shared" si="51"/>
        <v>200</v>
      </c>
      <c r="M1111" s="435">
        <v>200</v>
      </c>
      <c r="N1111" s="435"/>
      <c r="O1111" s="371" t="e">
        <f t="shared" si="52"/>
        <v>#DIV/0!</v>
      </c>
      <c r="P1111" s="371">
        <f>IF(N1111&gt;0,N1111*K1111/#REF!,0)</f>
        <v>0</v>
      </c>
      <c r="Q1111" s="372" t="e">
        <f>IF(M1111="nio",0,IF(M1111&gt;0,VLOOKUP(I1111,'3-Productie normen'!A:K,VLOOKUP(M1111,'3-Productie normen'!$B$28:$C$36,2,FALSE),FALSE)))/VLOOKUP(B1111,'2-Kosten per locatie'!$A$11:$C$41,3,FALSE)</f>
        <v>#DIV/0!</v>
      </c>
      <c r="R1111" s="93" t="str">
        <f>VLOOKUP(I1111,'3-Productie normen'!A:O,14,FALSE)</f>
        <v>L</v>
      </c>
      <c r="S1111" s="93"/>
      <c r="U1111" s="375">
        <f t="shared" si="53"/>
        <v>11600</v>
      </c>
    </row>
    <row r="1112" spans="1:21" ht="14.1" customHeight="1">
      <c r="A1112" s="81">
        <v>1112</v>
      </c>
      <c r="B1112" s="52" t="s">
        <v>219</v>
      </c>
      <c r="C1112" s="52" t="s">
        <v>1136</v>
      </c>
      <c r="D1112" s="52"/>
      <c r="E1112" s="91"/>
      <c r="F1112" s="440" t="s">
        <v>283</v>
      </c>
      <c r="G1112" s="366" t="s">
        <v>1139</v>
      </c>
      <c r="H1112" s="98" t="s">
        <v>583</v>
      </c>
      <c r="I1112" s="98" t="s">
        <v>237</v>
      </c>
      <c r="J1112" s="98" t="s">
        <v>255</v>
      </c>
      <c r="K1112" s="358">
        <v>25</v>
      </c>
      <c r="L1112" s="370">
        <f t="shared" si="51"/>
        <v>80</v>
      </c>
      <c r="M1112" s="437">
        <v>80</v>
      </c>
      <c r="N1112" s="435"/>
      <c r="O1112" s="371" t="e">
        <f t="shared" si="52"/>
        <v>#DIV/0!</v>
      </c>
      <c r="P1112" s="371">
        <f>IF(N1112&gt;0,N1112*K1112/#REF!,0)</f>
        <v>0</v>
      </c>
      <c r="Q1112" s="372" t="e">
        <f>IF(M1112="nio",0,IF(M1112&gt;0,VLOOKUP(I1112,'3-Productie normen'!A:K,VLOOKUP(M1112,'3-Productie normen'!$B$28:$C$36,2,FALSE),FALSE)))/VLOOKUP(B1112,'2-Kosten per locatie'!$A$11:$C$41,3,FALSE)</f>
        <v>#DIV/0!</v>
      </c>
      <c r="R1112" s="93" t="str">
        <f>VLOOKUP(I1112,'3-Productie normen'!A:O,14,FALSE)</f>
        <v>B</v>
      </c>
      <c r="S1112" s="93"/>
      <c r="U1112" s="375">
        <f t="shared" si="53"/>
        <v>2000</v>
      </c>
    </row>
    <row r="1113" spans="1:21" ht="14.1" customHeight="1">
      <c r="A1113" s="81">
        <v>1113</v>
      </c>
      <c r="B1113" s="52" t="s">
        <v>219</v>
      </c>
      <c r="C1113" s="52" t="s">
        <v>1136</v>
      </c>
      <c r="D1113" s="52"/>
      <c r="E1113" s="91"/>
      <c r="F1113" s="440" t="s">
        <v>283</v>
      </c>
      <c r="G1113" s="366">
        <v>13</v>
      </c>
      <c r="H1113" s="98" t="s">
        <v>1140</v>
      </c>
      <c r="I1113" s="98" t="s">
        <v>237</v>
      </c>
      <c r="J1113" s="98" t="s">
        <v>255</v>
      </c>
      <c r="K1113" s="358">
        <v>18</v>
      </c>
      <c r="L1113" s="370">
        <f t="shared" si="51"/>
        <v>80</v>
      </c>
      <c r="M1113" s="437">
        <v>80</v>
      </c>
      <c r="N1113" s="435"/>
      <c r="O1113" s="371" t="e">
        <f t="shared" si="52"/>
        <v>#DIV/0!</v>
      </c>
      <c r="P1113" s="371">
        <f>IF(N1113&gt;0,N1113*K1113/#REF!,0)</f>
        <v>0</v>
      </c>
      <c r="Q1113" s="372" t="e">
        <f>IF(M1113="nio",0,IF(M1113&gt;0,VLOOKUP(I1113,'3-Productie normen'!A:K,VLOOKUP(M1113,'3-Productie normen'!$B$28:$C$36,2,FALSE),FALSE)))/VLOOKUP(B1113,'2-Kosten per locatie'!$A$11:$C$41,3,FALSE)</f>
        <v>#DIV/0!</v>
      </c>
      <c r="R1113" s="93" t="str">
        <f>VLOOKUP(I1113,'3-Productie normen'!A:O,14,FALSE)</f>
        <v>B</v>
      </c>
      <c r="S1113" s="93"/>
      <c r="U1113" s="375">
        <f t="shared" si="53"/>
        <v>1440</v>
      </c>
    </row>
    <row r="1114" spans="1:21" ht="14.1" customHeight="1">
      <c r="A1114" s="81">
        <v>1114</v>
      </c>
      <c r="B1114" s="52" t="s">
        <v>219</v>
      </c>
      <c r="C1114" s="52" t="s">
        <v>1136</v>
      </c>
      <c r="D1114" s="52"/>
      <c r="E1114" s="91"/>
      <c r="F1114" s="440" t="s">
        <v>283</v>
      </c>
      <c r="G1114" s="366">
        <v>14</v>
      </c>
      <c r="H1114" s="98" t="s">
        <v>323</v>
      </c>
      <c r="I1114" s="92" t="s">
        <v>88</v>
      </c>
      <c r="J1114" s="98" t="s">
        <v>255</v>
      </c>
      <c r="K1114" s="358">
        <v>31</v>
      </c>
      <c r="L1114" s="370">
        <f t="shared" si="51"/>
        <v>200</v>
      </c>
      <c r="M1114" s="435">
        <v>200</v>
      </c>
      <c r="N1114" s="435"/>
      <c r="O1114" s="371" t="e">
        <f t="shared" si="52"/>
        <v>#DIV/0!</v>
      </c>
      <c r="P1114" s="371">
        <f>IF(N1114&gt;0,N1114*K1114/#REF!,0)</f>
        <v>0</v>
      </c>
      <c r="Q1114" s="372" t="e">
        <f>IF(M1114="nio",0,IF(M1114&gt;0,VLOOKUP(I1114,'3-Productie normen'!A:K,VLOOKUP(M1114,'3-Productie normen'!$B$28:$C$36,2,FALSE),FALSE)))/VLOOKUP(B1114,'2-Kosten per locatie'!$A$11:$C$41,3,FALSE)</f>
        <v>#DIV/0!</v>
      </c>
      <c r="R1114" s="93" t="str">
        <f>VLOOKUP(I1114,'3-Productie normen'!A:O,14,FALSE)</f>
        <v>V</v>
      </c>
      <c r="S1114" s="93"/>
      <c r="U1114" s="375">
        <f t="shared" si="53"/>
        <v>6200</v>
      </c>
    </row>
    <row r="1115" spans="1:21" ht="14.1" customHeight="1">
      <c r="A1115" s="81">
        <v>1115</v>
      </c>
      <c r="B1115" s="52" t="s">
        <v>219</v>
      </c>
      <c r="C1115" s="52" t="s">
        <v>1136</v>
      </c>
      <c r="D1115" s="52"/>
      <c r="E1115" s="91"/>
      <c r="F1115" s="440" t="s">
        <v>283</v>
      </c>
      <c r="G1115" s="366">
        <v>15</v>
      </c>
      <c r="H1115" s="98" t="s">
        <v>1141</v>
      </c>
      <c r="I1115" s="52" t="s">
        <v>247</v>
      </c>
      <c r="J1115" s="98" t="s">
        <v>255</v>
      </c>
      <c r="K1115" s="358">
        <v>9</v>
      </c>
      <c r="L1115" s="370">
        <f t="shared" si="51"/>
        <v>0</v>
      </c>
      <c r="M1115" s="437" t="s">
        <v>258</v>
      </c>
      <c r="N1115" s="435"/>
      <c r="O1115" s="371">
        <f t="shared" si="52"/>
        <v>0</v>
      </c>
      <c r="P1115" s="371">
        <f>IF(N1115&gt;0,N1115*K1115/#REF!,0)</f>
        <v>0</v>
      </c>
      <c r="Q1115" s="372" t="e">
        <f>IF(M1115="nio",0,IF(M1115&gt;0,VLOOKUP(I1115,'3-Productie normen'!A:K,VLOOKUP(M1115,'3-Productie normen'!$B$28:$C$36,2,FALSE),FALSE)))/VLOOKUP(B1115,'2-Kosten per locatie'!$A$11:$C$41,3,FALSE)</f>
        <v>#DIV/0!</v>
      </c>
      <c r="R1115" s="93" t="str">
        <f>VLOOKUP(I1115,'3-Productie normen'!A:O,14,FALSE)</f>
        <v>nvt</v>
      </c>
      <c r="S1115" s="93"/>
      <c r="U1115" s="375">
        <f t="shared" si="53"/>
        <v>0</v>
      </c>
    </row>
    <row r="1116" spans="1:21" ht="14.1" customHeight="1">
      <c r="A1116" s="81">
        <v>1116</v>
      </c>
      <c r="B1116" s="52" t="s">
        <v>219</v>
      </c>
      <c r="C1116" s="52" t="s">
        <v>1136</v>
      </c>
      <c r="D1116" s="52"/>
      <c r="E1116" s="91"/>
      <c r="F1116" s="440" t="s">
        <v>283</v>
      </c>
      <c r="G1116" s="366">
        <v>16</v>
      </c>
      <c r="H1116" s="98" t="s">
        <v>291</v>
      </c>
      <c r="I1116" s="52" t="s">
        <v>247</v>
      </c>
      <c r="J1116" s="98" t="s">
        <v>255</v>
      </c>
      <c r="K1116" s="358">
        <v>1</v>
      </c>
      <c r="L1116" s="370">
        <f t="shared" si="51"/>
        <v>0</v>
      </c>
      <c r="M1116" s="437" t="s">
        <v>258</v>
      </c>
      <c r="N1116" s="435"/>
      <c r="O1116" s="371">
        <f t="shared" si="52"/>
        <v>0</v>
      </c>
      <c r="P1116" s="371">
        <f>IF(N1116&gt;0,N1116*K1116/#REF!,0)</f>
        <v>0</v>
      </c>
      <c r="Q1116" s="372" t="e">
        <f>IF(M1116="nio",0,IF(M1116&gt;0,VLOOKUP(I1116,'3-Productie normen'!A:K,VLOOKUP(M1116,'3-Productie normen'!$B$28:$C$36,2,FALSE),FALSE)))/VLOOKUP(B1116,'2-Kosten per locatie'!$A$11:$C$41,3,FALSE)</f>
        <v>#DIV/0!</v>
      </c>
      <c r="R1116" s="93" t="str">
        <f>VLOOKUP(I1116,'3-Productie normen'!A:O,14,FALSE)</f>
        <v>nvt</v>
      </c>
      <c r="S1116" s="93"/>
      <c r="U1116" s="375">
        <f t="shared" si="53"/>
        <v>0</v>
      </c>
    </row>
    <row r="1117" spans="1:21" ht="14.1" customHeight="1">
      <c r="A1117" s="81">
        <v>1117</v>
      </c>
      <c r="B1117" s="52" t="s">
        <v>219</v>
      </c>
      <c r="C1117" s="52" t="s">
        <v>1136</v>
      </c>
      <c r="D1117" s="52"/>
      <c r="E1117" s="91"/>
      <c r="F1117" s="440" t="s">
        <v>283</v>
      </c>
      <c r="G1117" s="366">
        <v>17</v>
      </c>
      <c r="H1117" s="98" t="s">
        <v>262</v>
      </c>
      <c r="I1117" s="98" t="s">
        <v>244</v>
      </c>
      <c r="J1117" s="98" t="s">
        <v>425</v>
      </c>
      <c r="K1117" s="358">
        <v>10</v>
      </c>
      <c r="L1117" s="370">
        <f t="shared" si="51"/>
        <v>200</v>
      </c>
      <c r="M1117" s="435">
        <v>200</v>
      </c>
      <c r="N1117" s="435">
        <v>0</v>
      </c>
      <c r="O1117" s="371" t="e">
        <f t="shared" si="52"/>
        <v>#DIV/0!</v>
      </c>
      <c r="P1117" s="371">
        <f>IF(N1117&gt;0,N1117*K1117/#REF!,0)</f>
        <v>0</v>
      </c>
      <c r="Q1117" s="372" t="e">
        <f>IF(M1117="nio",0,IF(M1117&gt;0,VLOOKUP(I1117,'3-Productie normen'!A:K,VLOOKUP(M1117,'3-Productie normen'!$B$28:$C$36,2,FALSE),FALSE)))/VLOOKUP(B1117,'2-Kosten per locatie'!$A$11:$C$41,3,FALSE)</f>
        <v>#DIV/0!</v>
      </c>
      <c r="R1117" s="93" t="str">
        <f>VLOOKUP(I1117,'3-Productie normen'!A:O,14,FALSE)</f>
        <v>S</v>
      </c>
      <c r="S1117" s="93"/>
      <c r="U1117" s="375">
        <f t="shared" si="53"/>
        <v>2000</v>
      </c>
    </row>
    <row r="1118" spans="1:21" ht="14.1" customHeight="1">
      <c r="A1118" s="81">
        <v>1118</v>
      </c>
      <c r="B1118" s="52" t="s">
        <v>219</v>
      </c>
      <c r="C1118" s="52" t="s">
        <v>1136</v>
      </c>
      <c r="D1118" s="52"/>
      <c r="E1118" s="91"/>
      <c r="F1118" s="440" t="s">
        <v>283</v>
      </c>
      <c r="G1118" s="366">
        <v>18</v>
      </c>
      <c r="H1118" s="98" t="s">
        <v>288</v>
      </c>
      <c r="I1118" s="52" t="s">
        <v>247</v>
      </c>
      <c r="J1118" s="98" t="s">
        <v>255</v>
      </c>
      <c r="K1118" s="358">
        <v>1</v>
      </c>
      <c r="L1118" s="370">
        <f t="shared" si="51"/>
        <v>0</v>
      </c>
      <c r="M1118" s="437" t="s">
        <v>258</v>
      </c>
      <c r="N1118" s="435"/>
      <c r="O1118" s="371">
        <f t="shared" si="52"/>
        <v>0</v>
      </c>
      <c r="P1118" s="371">
        <f>IF(N1118&gt;0,N1118*K1118/#REF!,0)</f>
        <v>0</v>
      </c>
      <c r="Q1118" s="372" t="e">
        <f>IF(M1118="nio",0,IF(M1118&gt;0,VLOOKUP(I1118,'3-Productie normen'!A:K,VLOOKUP(M1118,'3-Productie normen'!$B$28:$C$36,2,FALSE),FALSE)))/VLOOKUP(B1118,'2-Kosten per locatie'!$A$11:$C$41,3,FALSE)</f>
        <v>#DIV/0!</v>
      </c>
      <c r="R1118" s="93" t="str">
        <f>VLOOKUP(I1118,'3-Productie normen'!A:O,14,FALSE)</f>
        <v>nvt</v>
      </c>
      <c r="S1118" s="93"/>
      <c r="U1118" s="375">
        <f t="shared" si="53"/>
        <v>0</v>
      </c>
    </row>
    <row r="1119" spans="1:21" ht="14.1" customHeight="1">
      <c r="A1119" s="81">
        <v>1119</v>
      </c>
      <c r="B1119" s="52" t="s">
        <v>219</v>
      </c>
      <c r="C1119" s="52" t="s">
        <v>1136</v>
      </c>
      <c r="D1119" s="52"/>
      <c r="E1119" s="91"/>
      <c r="F1119" s="440" t="s">
        <v>283</v>
      </c>
      <c r="G1119" s="366">
        <v>19</v>
      </c>
      <c r="H1119" s="98" t="s">
        <v>286</v>
      </c>
      <c r="I1119" s="98" t="s">
        <v>240</v>
      </c>
      <c r="J1119" s="98" t="s">
        <v>255</v>
      </c>
      <c r="K1119" s="358">
        <v>58</v>
      </c>
      <c r="L1119" s="370">
        <f t="shared" si="51"/>
        <v>200</v>
      </c>
      <c r="M1119" s="435">
        <v>200</v>
      </c>
      <c r="N1119" s="435"/>
      <c r="O1119" s="371" t="e">
        <f t="shared" si="52"/>
        <v>#DIV/0!</v>
      </c>
      <c r="P1119" s="371">
        <f>IF(N1119&gt;0,N1119*K1119/#REF!,0)</f>
        <v>0</v>
      </c>
      <c r="Q1119" s="372" t="e">
        <f>IF(M1119="nio",0,IF(M1119&gt;0,VLOOKUP(I1119,'3-Productie normen'!A:K,VLOOKUP(M1119,'3-Productie normen'!$B$28:$C$36,2,FALSE),FALSE)))/VLOOKUP(B1119,'2-Kosten per locatie'!$A$11:$C$41,3,FALSE)</f>
        <v>#DIV/0!</v>
      </c>
      <c r="R1119" s="93" t="str">
        <f>VLOOKUP(I1119,'3-Productie normen'!A:O,14,FALSE)</f>
        <v>L</v>
      </c>
      <c r="S1119" s="93"/>
      <c r="U1119" s="375">
        <f t="shared" si="53"/>
        <v>11600</v>
      </c>
    </row>
    <row r="1120" spans="1:21" ht="14.1" customHeight="1">
      <c r="A1120" s="81">
        <v>1120</v>
      </c>
      <c r="B1120" s="52" t="s">
        <v>219</v>
      </c>
      <c r="C1120" s="52" t="s">
        <v>1136</v>
      </c>
      <c r="D1120" s="52"/>
      <c r="E1120" s="91"/>
      <c r="F1120" s="440" t="s">
        <v>283</v>
      </c>
      <c r="G1120" s="366">
        <v>20</v>
      </c>
      <c r="H1120" s="98" t="s">
        <v>286</v>
      </c>
      <c r="I1120" s="98" t="s">
        <v>241</v>
      </c>
      <c r="J1120" s="98" t="s">
        <v>255</v>
      </c>
      <c r="K1120" s="358">
        <v>58</v>
      </c>
      <c r="L1120" s="370">
        <f t="shared" si="51"/>
        <v>1</v>
      </c>
      <c r="M1120" s="437">
        <v>1</v>
      </c>
      <c r="N1120" s="435"/>
      <c r="O1120" s="371" t="e">
        <f t="shared" si="52"/>
        <v>#DIV/0!</v>
      </c>
      <c r="P1120" s="371">
        <f>IF(N1120&gt;0,N1120*K1120/#REF!,0)</f>
        <v>0</v>
      </c>
      <c r="Q1120" s="372" t="e">
        <f>IF(M1120="nio",0,IF(M1120&gt;0,VLOOKUP(I1120,'3-Productie normen'!A:K,VLOOKUP(M1120,'3-Productie normen'!$B$28:$C$36,2,FALSE),FALSE)))/VLOOKUP(B1120,'2-Kosten per locatie'!$A$11:$C$41,3,FALSE)</f>
        <v>#DIV/0!</v>
      </c>
      <c r="R1120" s="93" t="str">
        <f>VLOOKUP(I1120,'3-Productie normen'!A:O,14,FALSE)</f>
        <v>L</v>
      </c>
      <c r="S1120" s="93"/>
      <c r="U1120" s="375">
        <f t="shared" si="53"/>
        <v>58</v>
      </c>
    </row>
    <row r="1121" spans="1:21" ht="14.1" customHeight="1">
      <c r="A1121" s="81">
        <v>1121</v>
      </c>
      <c r="B1121" s="52" t="s">
        <v>219</v>
      </c>
      <c r="C1121" s="52" t="s">
        <v>1136</v>
      </c>
      <c r="D1121" s="52"/>
      <c r="E1121" s="91"/>
      <c r="F1121" s="440" t="s">
        <v>283</v>
      </c>
      <c r="G1121" s="366">
        <v>21</v>
      </c>
      <c r="H1121" s="98" t="s">
        <v>1142</v>
      </c>
      <c r="I1121" s="98" t="s">
        <v>241</v>
      </c>
      <c r="J1121" s="98" t="s">
        <v>255</v>
      </c>
      <c r="K1121" s="358">
        <v>68</v>
      </c>
      <c r="L1121" s="370">
        <f t="shared" si="51"/>
        <v>1</v>
      </c>
      <c r="M1121" s="437">
        <v>1</v>
      </c>
      <c r="N1121" s="435"/>
      <c r="O1121" s="371" t="e">
        <f t="shared" si="52"/>
        <v>#DIV/0!</v>
      </c>
      <c r="P1121" s="371">
        <f>IF(N1121&gt;0,N1121*K1121/#REF!,0)</f>
        <v>0</v>
      </c>
      <c r="Q1121" s="372" t="e">
        <f>IF(M1121="nio",0,IF(M1121&gt;0,VLOOKUP(I1121,'3-Productie normen'!A:K,VLOOKUP(M1121,'3-Productie normen'!$B$28:$C$36,2,FALSE),FALSE)))/VLOOKUP(B1121,'2-Kosten per locatie'!$A$11:$C$41,3,FALSE)</f>
        <v>#DIV/0!</v>
      </c>
      <c r="R1121" s="93" t="str">
        <f>VLOOKUP(I1121,'3-Productie normen'!A:O,14,FALSE)</f>
        <v>L</v>
      </c>
      <c r="S1121" s="93"/>
      <c r="U1121" s="375">
        <f t="shared" si="53"/>
        <v>68</v>
      </c>
    </row>
    <row r="1122" spans="1:21" ht="14.1" customHeight="1">
      <c r="A1122" s="81">
        <v>1122</v>
      </c>
      <c r="B1122" s="52" t="s">
        <v>219</v>
      </c>
      <c r="C1122" s="52" t="s">
        <v>1136</v>
      </c>
      <c r="D1122" s="52"/>
      <c r="E1122" s="91"/>
      <c r="F1122" s="440" t="s">
        <v>283</v>
      </c>
      <c r="G1122" s="366">
        <v>22</v>
      </c>
      <c r="H1122" s="98" t="s">
        <v>1143</v>
      </c>
      <c r="I1122" s="52" t="s">
        <v>247</v>
      </c>
      <c r="J1122" s="98" t="s">
        <v>282</v>
      </c>
      <c r="K1122" s="358">
        <v>9</v>
      </c>
      <c r="L1122" s="370">
        <f t="shared" si="51"/>
        <v>0</v>
      </c>
      <c r="M1122" s="437" t="s">
        <v>258</v>
      </c>
      <c r="N1122" s="435"/>
      <c r="O1122" s="371">
        <f t="shared" si="52"/>
        <v>0</v>
      </c>
      <c r="P1122" s="371">
        <f>IF(N1122&gt;0,N1122*K1122/#REF!,0)</f>
        <v>0</v>
      </c>
      <c r="Q1122" s="372" t="e">
        <f>IF(M1122="nio",0,IF(M1122&gt;0,VLOOKUP(I1122,'3-Productie normen'!A:K,VLOOKUP(M1122,'3-Productie normen'!$B$28:$C$36,2,FALSE),FALSE)))/VLOOKUP(B1122,'2-Kosten per locatie'!$A$11:$C$41,3,FALSE)</f>
        <v>#DIV/0!</v>
      </c>
      <c r="R1122" s="93" t="str">
        <f>VLOOKUP(I1122,'3-Productie normen'!A:O,14,FALSE)</f>
        <v>nvt</v>
      </c>
      <c r="S1122" s="93"/>
      <c r="U1122" s="375">
        <f t="shared" si="53"/>
        <v>0</v>
      </c>
    </row>
    <row r="1123" spans="1:21" ht="14.1" customHeight="1">
      <c r="A1123" s="81">
        <v>1123</v>
      </c>
      <c r="B1123" s="52" t="s">
        <v>219</v>
      </c>
      <c r="C1123" s="52" t="s">
        <v>1136</v>
      </c>
      <c r="D1123" s="52"/>
      <c r="E1123" s="91"/>
      <c r="F1123" s="440" t="s">
        <v>283</v>
      </c>
      <c r="G1123" s="366" t="s">
        <v>1144</v>
      </c>
      <c r="H1123" s="98" t="s">
        <v>270</v>
      </c>
      <c r="I1123" s="52" t="s">
        <v>247</v>
      </c>
      <c r="J1123" s="98" t="s">
        <v>255</v>
      </c>
      <c r="K1123" s="358">
        <v>9</v>
      </c>
      <c r="L1123" s="370">
        <f t="shared" si="51"/>
        <v>0</v>
      </c>
      <c r="M1123" s="437" t="s">
        <v>258</v>
      </c>
      <c r="N1123" s="435"/>
      <c r="O1123" s="371">
        <f t="shared" si="52"/>
        <v>0</v>
      </c>
      <c r="P1123" s="371">
        <f>IF(N1123&gt;0,N1123*K1123/#REF!,0)</f>
        <v>0</v>
      </c>
      <c r="Q1123" s="372" t="e">
        <f>IF(M1123="nio",0,IF(M1123&gt;0,VLOOKUP(I1123,'3-Productie normen'!A:K,VLOOKUP(M1123,'3-Productie normen'!$B$28:$C$36,2,FALSE),FALSE)))/VLOOKUP(B1123,'2-Kosten per locatie'!$A$11:$C$41,3,FALSE)</f>
        <v>#DIV/0!</v>
      </c>
      <c r="R1123" s="93" t="str">
        <f>VLOOKUP(I1123,'3-Productie normen'!A:O,14,FALSE)</f>
        <v>nvt</v>
      </c>
      <c r="S1123" s="93"/>
      <c r="U1123" s="375">
        <f t="shared" si="53"/>
        <v>0</v>
      </c>
    </row>
    <row r="1124" spans="1:21" ht="14.1" customHeight="1">
      <c r="A1124" s="81">
        <v>1124</v>
      </c>
      <c r="B1124" s="52" t="s">
        <v>219</v>
      </c>
      <c r="C1124" s="52" t="s">
        <v>1136</v>
      </c>
      <c r="D1124" s="52"/>
      <c r="E1124" s="91"/>
      <c r="F1124" s="440" t="s">
        <v>283</v>
      </c>
      <c r="G1124" s="366">
        <v>23</v>
      </c>
      <c r="H1124" s="98" t="s">
        <v>262</v>
      </c>
      <c r="I1124" s="98" t="s">
        <v>244</v>
      </c>
      <c r="J1124" s="98" t="s">
        <v>425</v>
      </c>
      <c r="K1124" s="358">
        <v>5</v>
      </c>
      <c r="L1124" s="370">
        <f t="shared" ref="L1124:L1187" si="54">SUM(M1124:N1124)</f>
        <v>200</v>
      </c>
      <c r="M1124" s="435">
        <v>200</v>
      </c>
      <c r="N1124" s="435">
        <v>0</v>
      </c>
      <c r="O1124" s="371" t="e">
        <f t="shared" ref="O1124:O1187" si="55">IF(M1124="nio",0,IF(M1124&gt;0,M1124*K1124/Q1124,0))</f>
        <v>#DIV/0!</v>
      </c>
      <c r="P1124" s="371">
        <f>IF(N1124&gt;0,N1124*K1124/#REF!,0)</f>
        <v>0</v>
      </c>
      <c r="Q1124" s="372" t="e">
        <f>IF(M1124="nio",0,IF(M1124&gt;0,VLOOKUP(I1124,'3-Productie normen'!A:K,VLOOKUP(M1124,'3-Productie normen'!$B$28:$C$36,2,FALSE),FALSE)))/VLOOKUP(B1124,'2-Kosten per locatie'!$A$11:$C$41,3,FALSE)</f>
        <v>#DIV/0!</v>
      </c>
      <c r="R1124" s="93" t="str">
        <f>VLOOKUP(I1124,'3-Productie normen'!A:O,14,FALSE)</f>
        <v>S</v>
      </c>
      <c r="S1124" s="93"/>
      <c r="U1124" s="375">
        <f t="shared" si="53"/>
        <v>1000</v>
      </c>
    </row>
    <row r="1125" spans="1:21" ht="14.1" customHeight="1">
      <c r="A1125" s="81">
        <v>1125</v>
      </c>
      <c r="B1125" s="52" t="s">
        <v>219</v>
      </c>
      <c r="C1125" s="52" t="s">
        <v>1136</v>
      </c>
      <c r="D1125" s="52"/>
      <c r="E1125" s="91"/>
      <c r="F1125" s="440" t="s">
        <v>283</v>
      </c>
      <c r="G1125" s="366">
        <v>24</v>
      </c>
      <c r="H1125" s="98" t="s">
        <v>286</v>
      </c>
      <c r="I1125" s="98" t="s">
        <v>241</v>
      </c>
      <c r="J1125" s="98" t="s">
        <v>255</v>
      </c>
      <c r="K1125" s="358">
        <v>70</v>
      </c>
      <c r="L1125" s="370">
        <f t="shared" si="54"/>
        <v>200</v>
      </c>
      <c r="M1125" s="435">
        <v>200</v>
      </c>
      <c r="N1125" s="435"/>
      <c r="O1125" s="371" t="e">
        <f t="shared" si="55"/>
        <v>#DIV/0!</v>
      </c>
      <c r="P1125" s="371">
        <f>IF(N1125&gt;0,N1125*K1125/#REF!,0)</f>
        <v>0</v>
      </c>
      <c r="Q1125" s="372" t="e">
        <f>IF(M1125="nio",0,IF(M1125&gt;0,VLOOKUP(I1125,'3-Productie normen'!A:K,VLOOKUP(M1125,'3-Productie normen'!$B$28:$C$36,2,FALSE),FALSE)))/VLOOKUP(B1125,'2-Kosten per locatie'!$A$11:$C$41,3,FALSE)</f>
        <v>#DIV/0!</v>
      </c>
      <c r="R1125" s="93" t="str">
        <f>VLOOKUP(I1125,'3-Productie normen'!A:O,14,FALSE)</f>
        <v>L</v>
      </c>
      <c r="S1125" s="93"/>
      <c r="U1125" s="375">
        <f t="shared" si="53"/>
        <v>14000</v>
      </c>
    </row>
    <row r="1126" spans="1:21" ht="14.1" customHeight="1">
      <c r="A1126" s="81">
        <v>1126</v>
      </c>
      <c r="B1126" s="52" t="s">
        <v>219</v>
      </c>
      <c r="C1126" s="52" t="s">
        <v>1136</v>
      </c>
      <c r="D1126" s="52"/>
      <c r="E1126" s="91"/>
      <c r="F1126" s="440" t="s">
        <v>283</v>
      </c>
      <c r="G1126" s="366">
        <v>25</v>
      </c>
      <c r="H1126" s="98" t="s">
        <v>286</v>
      </c>
      <c r="I1126" s="98" t="s">
        <v>241</v>
      </c>
      <c r="J1126" s="98" t="s">
        <v>255</v>
      </c>
      <c r="K1126" s="358">
        <v>70</v>
      </c>
      <c r="L1126" s="370">
        <f t="shared" si="54"/>
        <v>200</v>
      </c>
      <c r="M1126" s="435">
        <v>200</v>
      </c>
      <c r="N1126" s="435"/>
      <c r="O1126" s="371" t="e">
        <f t="shared" si="55"/>
        <v>#DIV/0!</v>
      </c>
      <c r="P1126" s="371">
        <f>IF(N1126&gt;0,N1126*K1126/#REF!,0)</f>
        <v>0</v>
      </c>
      <c r="Q1126" s="372" t="e">
        <f>IF(M1126="nio",0,IF(M1126&gt;0,VLOOKUP(I1126,'3-Productie normen'!A:K,VLOOKUP(M1126,'3-Productie normen'!$B$28:$C$36,2,FALSE),FALSE)))/VLOOKUP(B1126,'2-Kosten per locatie'!$A$11:$C$41,3,FALSE)</f>
        <v>#DIV/0!</v>
      </c>
      <c r="R1126" s="93" t="str">
        <f>VLOOKUP(I1126,'3-Productie normen'!A:O,14,FALSE)</f>
        <v>L</v>
      </c>
      <c r="S1126" s="93"/>
      <c r="U1126" s="375">
        <f t="shared" si="53"/>
        <v>14000</v>
      </c>
    </row>
    <row r="1127" spans="1:21" ht="14.1" customHeight="1">
      <c r="A1127" s="81">
        <v>1127</v>
      </c>
      <c r="B1127" s="52" t="s">
        <v>219</v>
      </c>
      <c r="C1127" s="52" t="s">
        <v>1136</v>
      </c>
      <c r="D1127" s="52"/>
      <c r="E1127" s="91"/>
      <c r="F1127" s="440" t="s">
        <v>283</v>
      </c>
      <c r="G1127" s="366">
        <v>26</v>
      </c>
      <c r="H1127" s="98" t="s">
        <v>254</v>
      </c>
      <c r="I1127" s="98" t="s">
        <v>246</v>
      </c>
      <c r="J1127" s="98" t="s">
        <v>255</v>
      </c>
      <c r="K1127" s="358">
        <v>27</v>
      </c>
      <c r="L1127" s="370">
        <f t="shared" si="54"/>
        <v>200</v>
      </c>
      <c r="M1127" s="435">
        <v>200</v>
      </c>
      <c r="N1127" s="435"/>
      <c r="O1127" s="371" t="e">
        <f t="shared" si="55"/>
        <v>#DIV/0!</v>
      </c>
      <c r="P1127" s="371">
        <f>IF(N1127&gt;0,N1127*K1127/#REF!,0)</f>
        <v>0</v>
      </c>
      <c r="Q1127" s="372" t="e">
        <f>IF(M1127="nio",0,IF(M1127&gt;0,VLOOKUP(I1127,'3-Productie normen'!A:K,VLOOKUP(M1127,'3-Productie normen'!$B$28:$C$36,2,FALSE),FALSE)))/VLOOKUP(B1127,'2-Kosten per locatie'!$A$11:$C$41,3,FALSE)</f>
        <v>#DIV/0!</v>
      </c>
      <c r="R1127" s="93" t="str">
        <f>VLOOKUP(I1127,'3-Productie normen'!A:O,14,FALSE)</f>
        <v>V</v>
      </c>
      <c r="S1127" s="93"/>
      <c r="U1127" s="375">
        <f t="shared" si="53"/>
        <v>5400</v>
      </c>
    </row>
    <row r="1128" spans="1:21" ht="14.1" customHeight="1">
      <c r="A1128" s="81">
        <v>1128</v>
      </c>
      <c r="B1128" s="52" t="s">
        <v>219</v>
      </c>
      <c r="C1128" s="52" t="s">
        <v>1136</v>
      </c>
      <c r="D1128" s="52"/>
      <c r="E1128" s="91"/>
      <c r="F1128" s="440" t="s">
        <v>283</v>
      </c>
      <c r="G1128" s="366">
        <v>27</v>
      </c>
      <c r="H1128" s="98" t="s">
        <v>262</v>
      </c>
      <c r="I1128" s="98" t="s">
        <v>244</v>
      </c>
      <c r="J1128" s="98" t="s">
        <v>425</v>
      </c>
      <c r="K1128" s="358">
        <v>12</v>
      </c>
      <c r="L1128" s="370">
        <f t="shared" si="54"/>
        <v>200</v>
      </c>
      <c r="M1128" s="435">
        <v>200</v>
      </c>
      <c r="N1128" s="435">
        <v>0</v>
      </c>
      <c r="O1128" s="371" t="e">
        <f t="shared" si="55"/>
        <v>#DIV/0!</v>
      </c>
      <c r="P1128" s="371">
        <f>IF(N1128&gt;0,N1128*K1128/#REF!,0)</f>
        <v>0</v>
      </c>
      <c r="Q1128" s="372" t="e">
        <f>IF(M1128="nio",0,IF(M1128&gt;0,VLOOKUP(I1128,'3-Productie normen'!A:K,VLOOKUP(M1128,'3-Productie normen'!$B$28:$C$36,2,FALSE),FALSE)))/VLOOKUP(B1128,'2-Kosten per locatie'!$A$11:$C$41,3,FALSE)</f>
        <v>#DIV/0!</v>
      </c>
      <c r="R1128" s="93" t="str">
        <f>VLOOKUP(I1128,'3-Productie normen'!A:O,14,FALSE)</f>
        <v>S</v>
      </c>
      <c r="S1128" s="93"/>
      <c r="U1128" s="375">
        <f t="shared" si="53"/>
        <v>2400</v>
      </c>
    </row>
    <row r="1129" spans="1:21" ht="14.1" customHeight="1">
      <c r="A1129" s="81">
        <v>1129</v>
      </c>
      <c r="B1129" s="52" t="s">
        <v>219</v>
      </c>
      <c r="C1129" s="52" t="s">
        <v>1136</v>
      </c>
      <c r="D1129" s="52"/>
      <c r="E1129" s="91"/>
      <c r="F1129" s="440" t="s">
        <v>283</v>
      </c>
      <c r="G1129" s="366">
        <v>28</v>
      </c>
      <c r="H1129" s="98" t="s">
        <v>270</v>
      </c>
      <c r="I1129" s="52" t="s">
        <v>247</v>
      </c>
      <c r="J1129" s="98" t="s">
        <v>255</v>
      </c>
      <c r="K1129" s="358">
        <v>4</v>
      </c>
      <c r="L1129" s="370">
        <f t="shared" si="54"/>
        <v>0</v>
      </c>
      <c r="M1129" s="437" t="s">
        <v>258</v>
      </c>
      <c r="N1129" s="435"/>
      <c r="O1129" s="371">
        <f t="shared" si="55"/>
        <v>0</v>
      </c>
      <c r="P1129" s="371">
        <f>IF(N1129&gt;0,N1129*K1129/#REF!,0)</f>
        <v>0</v>
      </c>
      <c r="Q1129" s="372" t="e">
        <f>IF(M1129="nio",0,IF(M1129&gt;0,VLOOKUP(I1129,'3-Productie normen'!A:K,VLOOKUP(M1129,'3-Productie normen'!$B$28:$C$36,2,FALSE),FALSE)))/VLOOKUP(B1129,'2-Kosten per locatie'!$A$11:$C$41,3,FALSE)</f>
        <v>#DIV/0!</v>
      </c>
      <c r="R1129" s="93" t="str">
        <f>VLOOKUP(I1129,'3-Productie normen'!A:O,14,FALSE)</f>
        <v>nvt</v>
      </c>
      <c r="S1129" s="93"/>
      <c r="U1129" s="375">
        <f t="shared" si="53"/>
        <v>0</v>
      </c>
    </row>
    <row r="1130" spans="1:21" ht="14.1" customHeight="1">
      <c r="A1130" s="81">
        <v>1130</v>
      </c>
      <c r="B1130" s="52" t="s">
        <v>219</v>
      </c>
      <c r="C1130" s="52" t="s">
        <v>1136</v>
      </c>
      <c r="D1130" s="52"/>
      <c r="E1130" s="91"/>
      <c r="F1130" s="440" t="s">
        <v>283</v>
      </c>
      <c r="G1130" s="366">
        <v>29</v>
      </c>
      <c r="H1130" s="98" t="s">
        <v>489</v>
      </c>
      <c r="I1130" s="98" t="s">
        <v>237</v>
      </c>
      <c r="J1130" s="98" t="s">
        <v>255</v>
      </c>
      <c r="K1130" s="358">
        <v>14</v>
      </c>
      <c r="L1130" s="370">
        <f t="shared" si="54"/>
        <v>80</v>
      </c>
      <c r="M1130" s="437">
        <v>80</v>
      </c>
      <c r="N1130" s="435"/>
      <c r="O1130" s="371" t="e">
        <f t="shared" si="55"/>
        <v>#DIV/0!</v>
      </c>
      <c r="P1130" s="371">
        <f>IF(N1130&gt;0,N1130*K1130/#REF!,0)</f>
        <v>0</v>
      </c>
      <c r="Q1130" s="372" t="e">
        <f>IF(M1130="nio",0,IF(M1130&gt;0,VLOOKUP(I1130,'3-Productie normen'!A:K,VLOOKUP(M1130,'3-Productie normen'!$B$28:$C$36,2,FALSE),FALSE)))/VLOOKUP(B1130,'2-Kosten per locatie'!$A$11:$C$41,3,FALSE)</f>
        <v>#DIV/0!</v>
      </c>
      <c r="R1130" s="93" t="str">
        <f>VLOOKUP(I1130,'3-Productie normen'!A:O,14,FALSE)</f>
        <v>B</v>
      </c>
      <c r="S1130" s="93"/>
      <c r="U1130" s="375">
        <f t="shared" si="53"/>
        <v>1120</v>
      </c>
    </row>
    <row r="1131" spans="1:21" ht="14.1" customHeight="1">
      <c r="A1131" s="81">
        <v>1131</v>
      </c>
      <c r="B1131" s="52" t="s">
        <v>219</v>
      </c>
      <c r="C1131" s="52" t="s">
        <v>1136</v>
      </c>
      <c r="D1131" s="52"/>
      <c r="E1131" s="91"/>
      <c r="F1131" s="440" t="s">
        <v>283</v>
      </c>
      <c r="G1131" s="366">
        <v>30</v>
      </c>
      <c r="H1131" s="98" t="s">
        <v>404</v>
      </c>
      <c r="I1131" s="52" t="s">
        <v>247</v>
      </c>
      <c r="J1131" s="98" t="s">
        <v>255</v>
      </c>
      <c r="K1131" s="358">
        <v>2</v>
      </c>
      <c r="L1131" s="370">
        <f t="shared" si="54"/>
        <v>0</v>
      </c>
      <c r="M1131" s="437" t="s">
        <v>258</v>
      </c>
      <c r="N1131" s="435"/>
      <c r="O1131" s="371">
        <f t="shared" si="55"/>
        <v>0</v>
      </c>
      <c r="P1131" s="371">
        <f>IF(N1131&gt;0,N1131*K1131/#REF!,0)</f>
        <v>0</v>
      </c>
      <c r="Q1131" s="372" t="e">
        <f>IF(M1131="nio",0,IF(M1131&gt;0,VLOOKUP(I1131,'3-Productie normen'!A:K,VLOOKUP(M1131,'3-Productie normen'!$B$28:$C$36,2,FALSE),FALSE)))/VLOOKUP(B1131,'2-Kosten per locatie'!$A$11:$C$41,3,FALSE)</f>
        <v>#DIV/0!</v>
      </c>
      <c r="R1131" s="93" t="str">
        <f>VLOOKUP(I1131,'3-Productie normen'!A:O,14,FALSE)</f>
        <v>nvt</v>
      </c>
      <c r="S1131" s="93"/>
      <c r="U1131" s="375">
        <f t="shared" si="53"/>
        <v>0</v>
      </c>
    </row>
    <row r="1132" spans="1:21" ht="14.1" customHeight="1">
      <c r="A1132" s="81">
        <v>1132</v>
      </c>
      <c r="B1132" s="52" t="s">
        <v>219</v>
      </c>
      <c r="C1132" s="52" t="s">
        <v>1136</v>
      </c>
      <c r="D1132" s="52"/>
      <c r="E1132" s="91"/>
      <c r="F1132" s="440" t="s">
        <v>283</v>
      </c>
      <c r="G1132" s="366">
        <v>31</v>
      </c>
      <c r="H1132" s="98" t="s">
        <v>267</v>
      </c>
      <c r="I1132" s="98" t="s">
        <v>237</v>
      </c>
      <c r="J1132" s="98" t="s">
        <v>255</v>
      </c>
      <c r="K1132" s="358">
        <v>61</v>
      </c>
      <c r="L1132" s="370">
        <f t="shared" si="54"/>
        <v>80</v>
      </c>
      <c r="M1132" s="437">
        <v>80</v>
      </c>
      <c r="N1132" s="435"/>
      <c r="O1132" s="371" t="e">
        <f t="shared" si="55"/>
        <v>#DIV/0!</v>
      </c>
      <c r="P1132" s="371">
        <f>IF(N1132&gt;0,N1132*K1132/#REF!,0)</f>
        <v>0</v>
      </c>
      <c r="Q1132" s="372" t="e">
        <f>IF(M1132="nio",0,IF(M1132&gt;0,VLOOKUP(I1132,'3-Productie normen'!A:K,VLOOKUP(M1132,'3-Productie normen'!$B$28:$C$36,2,FALSE),FALSE)))/VLOOKUP(B1132,'2-Kosten per locatie'!$A$11:$C$41,3,FALSE)</f>
        <v>#DIV/0!</v>
      </c>
      <c r="R1132" s="93" t="str">
        <f>VLOOKUP(I1132,'3-Productie normen'!A:O,14,FALSE)</f>
        <v>B</v>
      </c>
      <c r="S1132" s="93"/>
      <c r="U1132" s="375">
        <f t="shared" si="53"/>
        <v>4880</v>
      </c>
    </row>
    <row r="1133" spans="1:21" ht="14.1" customHeight="1">
      <c r="A1133" s="81">
        <v>1133</v>
      </c>
      <c r="B1133" s="52" t="s">
        <v>219</v>
      </c>
      <c r="C1133" s="52" t="s">
        <v>1136</v>
      </c>
      <c r="D1133" s="52"/>
      <c r="E1133" s="91"/>
      <c r="F1133" s="440" t="s">
        <v>283</v>
      </c>
      <c r="G1133" s="366">
        <v>33</v>
      </c>
      <c r="H1133" s="98" t="s">
        <v>262</v>
      </c>
      <c r="I1133" s="98" t="s">
        <v>244</v>
      </c>
      <c r="J1133" s="98" t="s">
        <v>425</v>
      </c>
      <c r="K1133" s="358">
        <v>1</v>
      </c>
      <c r="L1133" s="370">
        <f t="shared" si="54"/>
        <v>200</v>
      </c>
      <c r="M1133" s="435">
        <v>200</v>
      </c>
      <c r="N1133" s="435">
        <v>0</v>
      </c>
      <c r="O1133" s="371" t="e">
        <f t="shared" si="55"/>
        <v>#DIV/0!</v>
      </c>
      <c r="P1133" s="371">
        <f>IF(N1133&gt;0,N1133*K1133/#REF!,0)</f>
        <v>0</v>
      </c>
      <c r="Q1133" s="372" t="e">
        <f>IF(M1133="nio",0,IF(M1133&gt;0,VLOOKUP(I1133,'3-Productie normen'!A:K,VLOOKUP(M1133,'3-Productie normen'!$B$28:$C$36,2,FALSE),FALSE)))/VLOOKUP(B1133,'2-Kosten per locatie'!$A$11:$C$41,3,FALSE)</f>
        <v>#DIV/0!</v>
      </c>
      <c r="R1133" s="93" t="str">
        <f>VLOOKUP(I1133,'3-Productie normen'!A:O,14,FALSE)</f>
        <v>S</v>
      </c>
      <c r="S1133" s="93"/>
      <c r="U1133" s="375">
        <f t="shared" si="53"/>
        <v>200</v>
      </c>
    </row>
    <row r="1134" spans="1:21" ht="14.1" customHeight="1">
      <c r="A1134" s="81">
        <v>1134</v>
      </c>
      <c r="B1134" s="52" t="s">
        <v>219</v>
      </c>
      <c r="C1134" s="52" t="s">
        <v>1136</v>
      </c>
      <c r="D1134" s="52"/>
      <c r="E1134" s="91"/>
      <c r="F1134" s="440" t="s">
        <v>283</v>
      </c>
      <c r="G1134" s="366">
        <v>34</v>
      </c>
      <c r="H1134" s="98" t="s">
        <v>262</v>
      </c>
      <c r="I1134" s="98" t="s">
        <v>244</v>
      </c>
      <c r="J1134" s="98" t="s">
        <v>425</v>
      </c>
      <c r="K1134" s="358">
        <v>1</v>
      </c>
      <c r="L1134" s="370">
        <f t="shared" si="54"/>
        <v>200</v>
      </c>
      <c r="M1134" s="435">
        <v>200</v>
      </c>
      <c r="N1134" s="435">
        <v>0</v>
      </c>
      <c r="O1134" s="371" t="e">
        <f t="shared" si="55"/>
        <v>#DIV/0!</v>
      </c>
      <c r="P1134" s="371">
        <f>IF(N1134&gt;0,N1134*K1134/#REF!,0)</f>
        <v>0</v>
      </c>
      <c r="Q1134" s="372" t="e">
        <f>IF(M1134="nio",0,IF(M1134&gt;0,VLOOKUP(I1134,'3-Productie normen'!A:K,VLOOKUP(M1134,'3-Productie normen'!$B$28:$C$36,2,FALSE),FALSE)))/VLOOKUP(B1134,'2-Kosten per locatie'!$A$11:$C$41,3,FALSE)</f>
        <v>#DIV/0!</v>
      </c>
      <c r="R1134" s="93" t="str">
        <f>VLOOKUP(I1134,'3-Productie normen'!A:O,14,FALSE)</f>
        <v>S</v>
      </c>
      <c r="S1134" s="93"/>
      <c r="U1134" s="375">
        <f t="shared" si="53"/>
        <v>200</v>
      </c>
    </row>
    <row r="1135" spans="1:21" ht="14.1" customHeight="1">
      <c r="A1135" s="81">
        <v>1135</v>
      </c>
      <c r="B1135" s="52" t="s">
        <v>219</v>
      </c>
      <c r="C1135" s="52" t="s">
        <v>1136</v>
      </c>
      <c r="D1135" s="52"/>
      <c r="E1135" s="91"/>
      <c r="F1135" s="440" t="s">
        <v>283</v>
      </c>
      <c r="G1135" s="366">
        <v>35</v>
      </c>
      <c r="H1135" s="98" t="s">
        <v>254</v>
      </c>
      <c r="I1135" s="98" t="s">
        <v>246</v>
      </c>
      <c r="J1135" s="98" t="s">
        <v>255</v>
      </c>
      <c r="K1135" s="358">
        <v>32</v>
      </c>
      <c r="L1135" s="370">
        <f t="shared" si="54"/>
        <v>80</v>
      </c>
      <c r="M1135" s="437">
        <v>80</v>
      </c>
      <c r="N1135" s="435"/>
      <c r="O1135" s="371" t="e">
        <f t="shared" si="55"/>
        <v>#DIV/0!</v>
      </c>
      <c r="P1135" s="371">
        <f>IF(N1135&gt;0,N1135*K1135/#REF!,0)</f>
        <v>0</v>
      </c>
      <c r="Q1135" s="372" t="e">
        <f>IF(M1135="nio",0,IF(M1135&gt;0,VLOOKUP(I1135,'3-Productie normen'!A:K,VLOOKUP(M1135,'3-Productie normen'!$B$28:$C$36,2,FALSE),FALSE)))/VLOOKUP(B1135,'2-Kosten per locatie'!$A$11:$C$41,3,FALSE)</f>
        <v>#DIV/0!</v>
      </c>
      <c r="R1135" s="93" t="str">
        <f>VLOOKUP(I1135,'3-Productie normen'!A:O,14,FALSE)</f>
        <v>V</v>
      </c>
      <c r="S1135" s="93"/>
      <c r="U1135" s="375">
        <f t="shared" si="53"/>
        <v>2560</v>
      </c>
    </row>
    <row r="1136" spans="1:21" ht="14.1" customHeight="1">
      <c r="A1136" s="81">
        <v>1136</v>
      </c>
      <c r="B1136" s="52" t="s">
        <v>219</v>
      </c>
      <c r="C1136" s="52" t="s">
        <v>1136</v>
      </c>
      <c r="D1136" s="52"/>
      <c r="E1136" s="91"/>
      <c r="F1136" s="440" t="s">
        <v>283</v>
      </c>
      <c r="G1136" s="366">
        <v>36</v>
      </c>
      <c r="H1136" s="98" t="s">
        <v>410</v>
      </c>
      <c r="I1136" s="52" t="s">
        <v>247</v>
      </c>
      <c r="J1136" s="98" t="s">
        <v>255</v>
      </c>
      <c r="K1136" s="358">
        <v>2</v>
      </c>
      <c r="L1136" s="370">
        <f t="shared" si="54"/>
        <v>0</v>
      </c>
      <c r="M1136" s="437" t="s">
        <v>258</v>
      </c>
      <c r="N1136" s="435"/>
      <c r="O1136" s="371">
        <f t="shared" si="55"/>
        <v>0</v>
      </c>
      <c r="P1136" s="371">
        <f>IF(N1136&gt;0,N1136*K1136/#REF!,0)</f>
        <v>0</v>
      </c>
      <c r="Q1136" s="372" t="e">
        <f>IF(M1136="nio",0,IF(M1136&gt;0,VLOOKUP(I1136,'3-Productie normen'!A:K,VLOOKUP(M1136,'3-Productie normen'!$B$28:$C$36,2,FALSE),FALSE)))/VLOOKUP(B1136,'2-Kosten per locatie'!$A$11:$C$41,3,FALSE)</f>
        <v>#DIV/0!</v>
      </c>
      <c r="R1136" s="93" t="str">
        <f>VLOOKUP(I1136,'3-Productie normen'!A:O,14,FALSE)</f>
        <v>nvt</v>
      </c>
      <c r="S1136" s="93"/>
      <c r="U1136" s="375">
        <f t="shared" si="53"/>
        <v>0</v>
      </c>
    </row>
    <row r="1137" spans="1:21" ht="14.1" customHeight="1">
      <c r="A1137" s="81">
        <v>1137</v>
      </c>
      <c r="B1137" s="52" t="s">
        <v>219</v>
      </c>
      <c r="C1137" s="52" t="s">
        <v>1136</v>
      </c>
      <c r="D1137" s="52"/>
      <c r="E1137" s="91"/>
      <c r="F1137" s="440" t="s">
        <v>283</v>
      </c>
      <c r="G1137" s="366">
        <v>37</v>
      </c>
      <c r="H1137" s="98" t="s">
        <v>262</v>
      </c>
      <c r="I1137" s="98" t="s">
        <v>244</v>
      </c>
      <c r="J1137" s="98" t="s">
        <v>425</v>
      </c>
      <c r="K1137" s="358">
        <v>8</v>
      </c>
      <c r="L1137" s="370">
        <f t="shared" si="54"/>
        <v>200</v>
      </c>
      <c r="M1137" s="435">
        <v>200</v>
      </c>
      <c r="N1137" s="435">
        <v>0</v>
      </c>
      <c r="O1137" s="371" t="e">
        <f t="shared" si="55"/>
        <v>#DIV/0!</v>
      </c>
      <c r="P1137" s="371">
        <f>IF(N1137&gt;0,N1137*K1137/#REF!,0)</f>
        <v>0</v>
      </c>
      <c r="Q1137" s="372" t="e">
        <f>IF(M1137="nio",0,IF(M1137&gt;0,VLOOKUP(I1137,'3-Productie normen'!A:K,VLOOKUP(M1137,'3-Productie normen'!$B$28:$C$36,2,FALSE),FALSE)))/VLOOKUP(B1137,'2-Kosten per locatie'!$A$11:$C$41,3,FALSE)</f>
        <v>#DIV/0!</v>
      </c>
      <c r="R1137" s="93" t="str">
        <f>VLOOKUP(I1137,'3-Productie normen'!A:O,14,FALSE)</f>
        <v>S</v>
      </c>
      <c r="S1137" s="93"/>
      <c r="U1137" s="375">
        <f t="shared" si="53"/>
        <v>1600</v>
      </c>
    </row>
    <row r="1138" spans="1:21" ht="14.1" customHeight="1">
      <c r="A1138" s="81">
        <v>1138</v>
      </c>
      <c r="B1138" s="52" t="s">
        <v>219</v>
      </c>
      <c r="C1138" s="52" t="s">
        <v>1136</v>
      </c>
      <c r="D1138" s="52"/>
      <c r="E1138" s="91"/>
      <c r="F1138" s="440" t="s">
        <v>283</v>
      </c>
      <c r="G1138" s="366">
        <v>38</v>
      </c>
      <c r="H1138" s="98" t="s">
        <v>254</v>
      </c>
      <c r="I1138" s="98" t="s">
        <v>246</v>
      </c>
      <c r="J1138" s="98" t="s">
        <v>255</v>
      </c>
      <c r="K1138" s="358">
        <v>79</v>
      </c>
      <c r="L1138" s="370">
        <f t="shared" si="54"/>
        <v>200</v>
      </c>
      <c r="M1138" s="435">
        <v>200</v>
      </c>
      <c r="N1138" s="435"/>
      <c r="O1138" s="371" t="e">
        <f t="shared" si="55"/>
        <v>#DIV/0!</v>
      </c>
      <c r="P1138" s="371">
        <f>IF(N1138&gt;0,N1138*K1138/#REF!,0)</f>
        <v>0</v>
      </c>
      <c r="Q1138" s="372" t="e">
        <f>IF(M1138="nio",0,IF(M1138&gt;0,VLOOKUP(I1138,'3-Productie normen'!A:K,VLOOKUP(M1138,'3-Productie normen'!$B$28:$C$36,2,FALSE),FALSE)))/VLOOKUP(B1138,'2-Kosten per locatie'!$A$11:$C$41,3,FALSE)</f>
        <v>#DIV/0!</v>
      </c>
      <c r="R1138" s="93" t="str">
        <f>VLOOKUP(I1138,'3-Productie normen'!A:O,14,FALSE)</f>
        <v>V</v>
      </c>
      <c r="S1138" s="93"/>
      <c r="U1138" s="375">
        <f t="shared" si="53"/>
        <v>15800</v>
      </c>
    </row>
    <row r="1139" spans="1:21" ht="14.1" customHeight="1">
      <c r="A1139" s="81">
        <v>1139</v>
      </c>
      <c r="B1139" s="52" t="s">
        <v>219</v>
      </c>
      <c r="C1139" s="52" t="s">
        <v>1136</v>
      </c>
      <c r="D1139" s="52"/>
      <c r="E1139" s="91"/>
      <c r="F1139" s="440" t="s">
        <v>283</v>
      </c>
      <c r="G1139" s="366" t="s">
        <v>1145</v>
      </c>
      <c r="H1139" s="98" t="s">
        <v>428</v>
      </c>
      <c r="I1139" s="98" t="s">
        <v>242</v>
      </c>
      <c r="J1139" s="98" t="s">
        <v>255</v>
      </c>
      <c r="K1139" s="358">
        <v>7</v>
      </c>
      <c r="L1139" s="370">
        <f t="shared" si="54"/>
        <v>200</v>
      </c>
      <c r="M1139" s="435">
        <v>200</v>
      </c>
      <c r="N1139" s="435"/>
      <c r="O1139" s="371" t="e">
        <f t="shared" si="55"/>
        <v>#DIV/0!</v>
      </c>
      <c r="P1139" s="371">
        <f>IF(N1139&gt;0,N1139*K1139/#REF!,0)</f>
        <v>0</v>
      </c>
      <c r="Q1139" s="372" t="e">
        <f>IF(M1139="nio",0,IF(M1139&gt;0,VLOOKUP(I1139,'3-Productie normen'!A:K,VLOOKUP(M1139,'3-Productie normen'!$B$28:$C$36,2,FALSE),FALSE)))/VLOOKUP(B1139,'2-Kosten per locatie'!$A$11:$C$41,3,FALSE)</f>
        <v>#DIV/0!</v>
      </c>
      <c r="R1139" s="93" t="str">
        <f>VLOOKUP(I1139,'3-Productie normen'!A:O,14,FALSE)</f>
        <v>V</v>
      </c>
      <c r="S1139" s="93"/>
      <c r="U1139" s="375">
        <f t="shared" si="53"/>
        <v>1400</v>
      </c>
    </row>
    <row r="1140" spans="1:21" ht="14.1" customHeight="1">
      <c r="A1140" s="81">
        <v>1140</v>
      </c>
      <c r="B1140" s="52" t="s">
        <v>219</v>
      </c>
      <c r="C1140" s="52" t="s">
        <v>1136</v>
      </c>
      <c r="D1140" s="52"/>
      <c r="E1140" s="91"/>
      <c r="F1140" s="440" t="s">
        <v>283</v>
      </c>
      <c r="G1140" s="366">
        <v>39</v>
      </c>
      <c r="H1140" s="98" t="s">
        <v>1113</v>
      </c>
      <c r="I1140" s="444" t="s">
        <v>238</v>
      </c>
      <c r="J1140" s="98" t="s">
        <v>255</v>
      </c>
      <c r="K1140" s="358">
        <v>105</v>
      </c>
      <c r="L1140" s="370">
        <f t="shared" si="54"/>
        <v>200</v>
      </c>
      <c r="M1140" s="435">
        <v>200</v>
      </c>
      <c r="N1140" s="435"/>
      <c r="O1140" s="371" t="e">
        <f t="shared" si="55"/>
        <v>#DIV/0!</v>
      </c>
      <c r="P1140" s="371">
        <f>IF(N1140&gt;0,N1140*K1140/#REF!,0)</f>
        <v>0</v>
      </c>
      <c r="Q1140" s="372" t="e">
        <f>IF(M1140="nio",0,IF(M1140&gt;0,VLOOKUP(I1140,'3-Productie normen'!A:K,VLOOKUP(M1140,'3-Productie normen'!$B$28:$C$36,2,FALSE),FALSE)))/VLOOKUP(B1140,'2-Kosten per locatie'!$A$11:$C$41,3,FALSE)</f>
        <v>#DIV/0!</v>
      </c>
      <c r="R1140" s="93" t="str">
        <f>VLOOKUP(I1140,'3-Productie normen'!A:O,14,FALSE)</f>
        <v>S</v>
      </c>
      <c r="S1140" s="93"/>
      <c r="U1140" s="375">
        <f t="shared" si="53"/>
        <v>21000</v>
      </c>
    </row>
    <row r="1141" spans="1:21" ht="14.1" customHeight="1">
      <c r="A1141" s="81">
        <v>1141</v>
      </c>
      <c r="B1141" s="52" t="s">
        <v>219</v>
      </c>
      <c r="C1141" s="52" t="s">
        <v>1136</v>
      </c>
      <c r="D1141" s="52"/>
      <c r="E1141" s="91"/>
      <c r="F1141" s="440" t="s">
        <v>283</v>
      </c>
      <c r="G1141" s="366">
        <v>40</v>
      </c>
      <c r="H1141" s="98" t="s">
        <v>254</v>
      </c>
      <c r="I1141" s="98" t="s">
        <v>246</v>
      </c>
      <c r="J1141" s="98" t="s">
        <v>255</v>
      </c>
      <c r="K1141" s="358">
        <v>52</v>
      </c>
      <c r="L1141" s="370">
        <f t="shared" si="54"/>
        <v>200</v>
      </c>
      <c r="M1141" s="435">
        <v>200</v>
      </c>
      <c r="N1141" s="435"/>
      <c r="O1141" s="371" t="e">
        <f t="shared" si="55"/>
        <v>#DIV/0!</v>
      </c>
      <c r="P1141" s="371">
        <f>IF(N1141&gt;0,N1141*K1141/#REF!,0)</f>
        <v>0</v>
      </c>
      <c r="Q1141" s="372" t="e">
        <f>IF(M1141="nio",0,IF(M1141&gt;0,VLOOKUP(I1141,'3-Productie normen'!A:K,VLOOKUP(M1141,'3-Productie normen'!$B$28:$C$36,2,FALSE),FALSE)))/VLOOKUP(B1141,'2-Kosten per locatie'!$A$11:$C$41,3,FALSE)</f>
        <v>#DIV/0!</v>
      </c>
      <c r="R1141" s="93" t="str">
        <f>VLOOKUP(I1141,'3-Productie normen'!A:O,14,FALSE)</f>
        <v>V</v>
      </c>
      <c r="S1141" s="93"/>
      <c r="U1141" s="375">
        <f t="shared" si="53"/>
        <v>10400</v>
      </c>
    </row>
    <row r="1142" spans="1:21" ht="14.1" customHeight="1">
      <c r="A1142" s="81">
        <v>1142</v>
      </c>
      <c r="B1142" s="52" t="s">
        <v>219</v>
      </c>
      <c r="C1142" s="52" t="s">
        <v>1136</v>
      </c>
      <c r="D1142" s="52"/>
      <c r="E1142" s="91"/>
      <c r="F1142" s="440" t="s">
        <v>283</v>
      </c>
      <c r="G1142" s="366">
        <v>41</v>
      </c>
      <c r="H1142" s="98" t="s">
        <v>254</v>
      </c>
      <c r="I1142" s="98" t="s">
        <v>246</v>
      </c>
      <c r="J1142" s="98" t="s">
        <v>255</v>
      </c>
      <c r="K1142" s="358">
        <v>58</v>
      </c>
      <c r="L1142" s="370">
        <f t="shared" si="54"/>
        <v>200</v>
      </c>
      <c r="M1142" s="435">
        <v>200</v>
      </c>
      <c r="N1142" s="435"/>
      <c r="O1142" s="371" t="e">
        <f t="shared" si="55"/>
        <v>#DIV/0!</v>
      </c>
      <c r="P1142" s="371">
        <f>IF(N1142&gt;0,N1142*K1142/#REF!,0)</f>
        <v>0</v>
      </c>
      <c r="Q1142" s="372" t="e">
        <f>IF(M1142="nio",0,IF(M1142&gt;0,VLOOKUP(I1142,'3-Productie normen'!A:K,VLOOKUP(M1142,'3-Productie normen'!$B$28:$C$36,2,FALSE),FALSE)))/VLOOKUP(B1142,'2-Kosten per locatie'!$A$11:$C$41,3,FALSE)</f>
        <v>#DIV/0!</v>
      </c>
      <c r="R1142" s="93" t="str">
        <f>VLOOKUP(I1142,'3-Productie normen'!A:O,14,FALSE)</f>
        <v>V</v>
      </c>
      <c r="S1142" s="93"/>
      <c r="U1142" s="375">
        <f t="shared" si="53"/>
        <v>11600</v>
      </c>
    </row>
    <row r="1143" spans="1:21" ht="14.1" customHeight="1">
      <c r="A1143" s="81">
        <v>1143</v>
      </c>
      <c r="B1143" s="52" t="s">
        <v>219</v>
      </c>
      <c r="C1143" s="52" t="s">
        <v>1136</v>
      </c>
      <c r="D1143" s="52"/>
      <c r="E1143" s="91"/>
      <c r="F1143" s="440" t="s">
        <v>1146</v>
      </c>
      <c r="G1143" s="366">
        <v>42</v>
      </c>
      <c r="H1143" s="98" t="s">
        <v>288</v>
      </c>
      <c r="I1143" s="52" t="s">
        <v>247</v>
      </c>
      <c r="J1143" s="98" t="s">
        <v>255</v>
      </c>
      <c r="K1143" s="358">
        <v>3</v>
      </c>
      <c r="L1143" s="370">
        <f t="shared" si="54"/>
        <v>0</v>
      </c>
      <c r="M1143" s="437" t="s">
        <v>258</v>
      </c>
      <c r="N1143" s="435"/>
      <c r="O1143" s="371">
        <f t="shared" si="55"/>
        <v>0</v>
      </c>
      <c r="P1143" s="371">
        <f>IF(N1143&gt;0,N1143*K1143/#REF!,0)</f>
        <v>0</v>
      </c>
      <c r="Q1143" s="372" t="e">
        <f>IF(M1143="nio",0,IF(M1143&gt;0,VLOOKUP(I1143,'3-Productie normen'!A:K,VLOOKUP(M1143,'3-Productie normen'!$B$28:$C$36,2,FALSE),FALSE)))/VLOOKUP(B1143,'2-Kosten per locatie'!$A$11:$C$41,3,FALSE)</f>
        <v>#DIV/0!</v>
      </c>
      <c r="R1143" s="93" t="str">
        <f>VLOOKUP(I1143,'3-Productie normen'!A:O,14,FALSE)</f>
        <v>nvt</v>
      </c>
      <c r="S1143" s="93"/>
      <c r="U1143" s="375">
        <f t="shared" si="53"/>
        <v>0</v>
      </c>
    </row>
    <row r="1144" spans="1:21" ht="14.1" customHeight="1">
      <c r="A1144" s="81">
        <v>1144</v>
      </c>
      <c r="B1144" s="52" t="s">
        <v>219</v>
      </c>
      <c r="C1144" s="52" t="s">
        <v>1136</v>
      </c>
      <c r="D1144" s="52"/>
      <c r="E1144" s="91"/>
      <c r="F1144" s="440" t="s">
        <v>1146</v>
      </c>
      <c r="G1144" s="366">
        <v>45</v>
      </c>
      <c r="H1144" s="98" t="s">
        <v>254</v>
      </c>
      <c r="I1144" s="98" t="s">
        <v>246</v>
      </c>
      <c r="J1144" s="98" t="s">
        <v>255</v>
      </c>
      <c r="K1144" s="358">
        <v>27</v>
      </c>
      <c r="L1144" s="370">
        <f t="shared" si="54"/>
        <v>200</v>
      </c>
      <c r="M1144" s="435">
        <v>200</v>
      </c>
      <c r="N1144" s="435"/>
      <c r="O1144" s="371" t="e">
        <f t="shared" si="55"/>
        <v>#DIV/0!</v>
      </c>
      <c r="P1144" s="371">
        <f>IF(N1144&gt;0,N1144*K1144/#REF!,0)</f>
        <v>0</v>
      </c>
      <c r="Q1144" s="372" t="e">
        <f>IF(M1144="nio",0,IF(M1144&gt;0,VLOOKUP(I1144,'3-Productie normen'!A:K,VLOOKUP(M1144,'3-Productie normen'!$B$28:$C$36,2,FALSE),FALSE)))/VLOOKUP(B1144,'2-Kosten per locatie'!$A$11:$C$41,3,FALSE)</f>
        <v>#DIV/0!</v>
      </c>
      <c r="R1144" s="93" t="str">
        <f>VLOOKUP(I1144,'3-Productie normen'!A:O,14,FALSE)</f>
        <v>V</v>
      </c>
      <c r="S1144" s="93"/>
      <c r="U1144" s="375">
        <f t="shared" si="53"/>
        <v>5400</v>
      </c>
    </row>
    <row r="1145" spans="1:21" ht="14.1" customHeight="1">
      <c r="A1145" s="81">
        <v>1145</v>
      </c>
      <c r="B1145" s="52" t="s">
        <v>219</v>
      </c>
      <c r="C1145" s="52" t="s">
        <v>1136</v>
      </c>
      <c r="D1145" s="52"/>
      <c r="E1145" s="91"/>
      <c r="F1145" s="440" t="s">
        <v>1146</v>
      </c>
      <c r="G1145" s="366">
        <v>43</v>
      </c>
      <c r="H1145" s="98" t="s">
        <v>323</v>
      </c>
      <c r="I1145" s="92" t="s">
        <v>88</v>
      </c>
      <c r="J1145" s="98" t="s">
        <v>734</v>
      </c>
      <c r="K1145" s="358">
        <v>5</v>
      </c>
      <c r="L1145" s="370">
        <f t="shared" si="54"/>
        <v>200</v>
      </c>
      <c r="M1145" s="435">
        <v>200</v>
      </c>
      <c r="N1145" s="435"/>
      <c r="O1145" s="371" t="e">
        <f t="shared" si="55"/>
        <v>#DIV/0!</v>
      </c>
      <c r="P1145" s="371">
        <f>IF(N1145&gt;0,N1145*K1145/#REF!,0)</f>
        <v>0</v>
      </c>
      <c r="Q1145" s="372" t="e">
        <f>IF(M1145="nio",0,IF(M1145&gt;0,VLOOKUP(I1145,'3-Productie normen'!A:K,VLOOKUP(M1145,'3-Productie normen'!$B$28:$C$36,2,FALSE),FALSE)))/VLOOKUP(B1145,'2-Kosten per locatie'!$A$11:$C$41,3,FALSE)</f>
        <v>#DIV/0!</v>
      </c>
      <c r="R1145" s="93" t="str">
        <f>VLOOKUP(I1145,'3-Productie normen'!A:O,14,FALSE)</f>
        <v>V</v>
      </c>
      <c r="S1145" s="93"/>
      <c r="U1145" s="375">
        <f t="shared" si="53"/>
        <v>1000</v>
      </c>
    </row>
    <row r="1146" spans="1:21" ht="14.1" customHeight="1">
      <c r="A1146" s="81">
        <v>1146</v>
      </c>
      <c r="B1146" s="52" t="s">
        <v>219</v>
      </c>
      <c r="C1146" s="52" t="s">
        <v>1136</v>
      </c>
      <c r="D1146" s="52"/>
      <c r="E1146" s="91"/>
      <c r="F1146" s="440" t="s">
        <v>1146</v>
      </c>
      <c r="G1146" s="366">
        <v>44</v>
      </c>
      <c r="H1146" s="98" t="s">
        <v>1147</v>
      </c>
      <c r="I1146" s="98" t="s">
        <v>246</v>
      </c>
      <c r="J1146" s="98" t="s">
        <v>255</v>
      </c>
      <c r="K1146" s="358">
        <v>20</v>
      </c>
      <c r="L1146" s="370">
        <f t="shared" si="54"/>
        <v>200</v>
      </c>
      <c r="M1146" s="435">
        <v>200</v>
      </c>
      <c r="N1146" s="435"/>
      <c r="O1146" s="371" t="e">
        <f t="shared" si="55"/>
        <v>#DIV/0!</v>
      </c>
      <c r="P1146" s="371">
        <f>IF(N1146&gt;0,N1146*K1146/#REF!,0)</f>
        <v>0</v>
      </c>
      <c r="Q1146" s="372" t="e">
        <f>IF(M1146="nio",0,IF(M1146&gt;0,VLOOKUP(I1146,'3-Productie normen'!A:K,VLOOKUP(M1146,'3-Productie normen'!$B$28:$C$36,2,FALSE),FALSE)))/VLOOKUP(B1146,'2-Kosten per locatie'!$A$11:$C$41,3,FALSE)</f>
        <v>#DIV/0!</v>
      </c>
      <c r="R1146" s="93" t="str">
        <f>VLOOKUP(I1146,'3-Productie normen'!A:O,14,FALSE)</f>
        <v>V</v>
      </c>
      <c r="S1146" s="93"/>
      <c r="U1146" s="375">
        <f t="shared" si="53"/>
        <v>4000</v>
      </c>
    </row>
    <row r="1147" spans="1:21" ht="14.1" customHeight="1">
      <c r="A1147" s="81">
        <v>1147</v>
      </c>
      <c r="B1147" s="52" t="s">
        <v>219</v>
      </c>
      <c r="C1147" s="52" t="s">
        <v>1136</v>
      </c>
      <c r="D1147" s="52"/>
      <c r="E1147" s="91"/>
      <c r="F1147" s="440" t="s">
        <v>1146</v>
      </c>
      <c r="G1147" s="366">
        <v>48</v>
      </c>
      <c r="H1147" s="98" t="s">
        <v>1148</v>
      </c>
      <c r="I1147" s="98" t="s">
        <v>237</v>
      </c>
      <c r="J1147" s="98" t="s">
        <v>255</v>
      </c>
      <c r="K1147" s="358">
        <v>6</v>
      </c>
      <c r="L1147" s="370">
        <f t="shared" si="54"/>
        <v>80</v>
      </c>
      <c r="M1147" s="437">
        <v>80</v>
      </c>
      <c r="N1147" s="435"/>
      <c r="O1147" s="371" t="e">
        <f t="shared" si="55"/>
        <v>#DIV/0!</v>
      </c>
      <c r="P1147" s="371">
        <f>IF(N1147&gt;0,N1147*K1147/#REF!,0)</f>
        <v>0</v>
      </c>
      <c r="Q1147" s="372" t="e">
        <f>IF(M1147="nio",0,IF(M1147&gt;0,VLOOKUP(I1147,'3-Productie normen'!A:K,VLOOKUP(M1147,'3-Productie normen'!$B$28:$C$36,2,FALSE),FALSE)))/VLOOKUP(B1147,'2-Kosten per locatie'!$A$11:$C$41,3,FALSE)</f>
        <v>#DIV/0!</v>
      </c>
      <c r="R1147" s="93" t="str">
        <f>VLOOKUP(I1147,'3-Productie normen'!A:O,14,FALSE)</f>
        <v>B</v>
      </c>
      <c r="S1147" s="93"/>
      <c r="U1147" s="375">
        <f t="shared" si="53"/>
        <v>480</v>
      </c>
    </row>
    <row r="1148" spans="1:21" ht="14.1" customHeight="1">
      <c r="A1148" s="81">
        <v>1148</v>
      </c>
      <c r="B1148" s="52" t="s">
        <v>219</v>
      </c>
      <c r="C1148" s="52" t="s">
        <v>1136</v>
      </c>
      <c r="D1148" s="52"/>
      <c r="E1148" s="91"/>
      <c r="F1148" s="440" t="s">
        <v>1146</v>
      </c>
      <c r="G1148" s="366">
        <v>46</v>
      </c>
      <c r="H1148" s="98" t="s">
        <v>1149</v>
      </c>
      <c r="I1148" s="52" t="s">
        <v>247</v>
      </c>
      <c r="J1148" s="98" t="s">
        <v>255</v>
      </c>
      <c r="K1148" s="358">
        <v>6</v>
      </c>
      <c r="L1148" s="370">
        <f t="shared" si="54"/>
        <v>0</v>
      </c>
      <c r="M1148" s="437" t="s">
        <v>258</v>
      </c>
      <c r="N1148" s="435"/>
      <c r="O1148" s="371">
        <f t="shared" si="55"/>
        <v>0</v>
      </c>
      <c r="P1148" s="371">
        <f>IF(N1148&gt;0,N1148*K1148/#REF!,0)</f>
        <v>0</v>
      </c>
      <c r="Q1148" s="372" t="e">
        <f>IF(M1148="nio",0,IF(M1148&gt;0,VLOOKUP(I1148,'3-Productie normen'!A:K,VLOOKUP(M1148,'3-Productie normen'!$B$28:$C$36,2,FALSE),FALSE)))/VLOOKUP(B1148,'2-Kosten per locatie'!$A$11:$C$41,3,FALSE)</f>
        <v>#DIV/0!</v>
      </c>
      <c r="R1148" s="93" t="str">
        <f>VLOOKUP(I1148,'3-Productie normen'!A:O,14,FALSE)</f>
        <v>nvt</v>
      </c>
      <c r="S1148" s="93"/>
      <c r="U1148" s="375">
        <f t="shared" si="53"/>
        <v>0</v>
      </c>
    </row>
    <row r="1149" spans="1:21" ht="14.1" customHeight="1">
      <c r="A1149" s="81">
        <v>1149</v>
      </c>
      <c r="B1149" s="52" t="s">
        <v>219</v>
      </c>
      <c r="C1149" s="52" t="s">
        <v>1136</v>
      </c>
      <c r="D1149" s="52"/>
      <c r="E1149" s="91"/>
      <c r="F1149" s="440" t="s">
        <v>1146</v>
      </c>
      <c r="G1149" s="366">
        <v>47</v>
      </c>
      <c r="H1149" s="98" t="s">
        <v>1150</v>
      </c>
      <c r="I1149" s="52" t="s">
        <v>1731</v>
      </c>
      <c r="J1149" s="98" t="s">
        <v>255</v>
      </c>
      <c r="K1149" s="358">
        <v>86</v>
      </c>
      <c r="L1149" s="370">
        <f t="shared" si="54"/>
        <v>200</v>
      </c>
      <c r="M1149" s="435">
        <v>200</v>
      </c>
      <c r="N1149" s="435"/>
      <c r="O1149" s="371" t="e">
        <f t="shared" si="55"/>
        <v>#DIV/0!</v>
      </c>
      <c r="P1149" s="371">
        <f>IF(N1149&gt;0,N1149*K1149/#REF!,0)</f>
        <v>0</v>
      </c>
      <c r="Q1149" s="372" t="e">
        <f>IF(M1149="nio",0,IF(M1149&gt;0,VLOOKUP(I1149,'3-Productie normen'!A:K,VLOOKUP(M1149,'3-Productie normen'!$B$28:$C$36,2,FALSE),FALSE)))/VLOOKUP(B1149,'2-Kosten per locatie'!$A$11:$C$41,3,FALSE)</f>
        <v>#DIV/0!</v>
      </c>
      <c r="R1149" s="93" t="str">
        <f>VLOOKUP(I1149,'3-Productie normen'!A:O,14,FALSE)</f>
        <v>V</v>
      </c>
      <c r="S1149" s="93"/>
      <c r="U1149" s="375">
        <f t="shared" si="53"/>
        <v>17200</v>
      </c>
    </row>
    <row r="1150" spans="1:21" ht="14.1" customHeight="1">
      <c r="A1150" s="81">
        <v>1150</v>
      </c>
      <c r="B1150" s="52" t="s">
        <v>219</v>
      </c>
      <c r="C1150" s="52" t="s">
        <v>1136</v>
      </c>
      <c r="D1150" s="52"/>
      <c r="E1150" s="91"/>
      <c r="F1150" s="440" t="s">
        <v>1146</v>
      </c>
      <c r="G1150" s="366">
        <v>49</v>
      </c>
      <c r="H1150" s="98" t="s">
        <v>1151</v>
      </c>
      <c r="I1150" s="98" t="s">
        <v>244</v>
      </c>
      <c r="J1150" s="98" t="s">
        <v>263</v>
      </c>
      <c r="K1150" s="358">
        <v>7</v>
      </c>
      <c r="L1150" s="370">
        <f t="shared" si="54"/>
        <v>200</v>
      </c>
      <c r="M1150" s="435">
        <v>200</v>
      </c>
      <c r="N1150" s="435">
        <v>0</v>
      </c>
      <c r="O1150" s="371" t="e">
        <f t="shared" si="55"/>
        <v>#DIV/0!</v>
      </c>
      <c r="P1150" s="371">
        <f>IF(N1150&gt;0,N1150*K1150/#REF!,0)</f>
        <v>0</v>
      </c>
      <c r="Q1150" s="372" t="e">
        <f>IF(M1150="nio",0,IF(M1150&gt;0,VLOOKUP(I1150,'3-Productie normen'!A:K,VLOOKUP(M1150,'3-Productie normen'!$B$28:$C$36,2,FALSE),FALSE)))/VLOOKUP(B1150,'2-Kosten per locatie'!$A$11:$C$41,3,FALSE)</f>
        <v>#DIV/0!</v>
      </c>
      <c r="R1150" s="93" t="str">
        <f>VLOOKUP(I1150,'3-Productie normen'!A:O,14,FALSE)</f>
        <v>S</v>
      </c>
      <c r="S1150" s="93"/>
      <c r="U1150" s="375">
        <f t="shared" si="53"/>
        <v>1400</v>
      </c>
    </row>
    <row r="1151" spans="1:21" ht="14.1" customHeight="1">
      <c r="A1151" s="81">
        <v>1151</v>
      </c>
      <c r="B1151" s="52" t="s">
        <v>219</v>
      </c>
      <c r="C1151" s="52" t="s">
        <v>1136</v>
      </c>
      <c r="D1151" s="52"/>
      <c r="E1151" s="91"/>
      <c r="F1151" s="440" t="s">
        <v>1152</v>
      </c>
      <c r="G1151" s="366">
        <v>16</v>
      </c>
      <c r="H1151" s="98" t="s">
        <v>323</v>
      </c>
      <c r="I1151" s="92" t="s">
        <v>88</v>
      </c>
      <c r="J1151" s="98" t="s">
        <v>255</v>
      </c>
      <c r="K1151" s="358">
        <v>8.08</v>
      </c>
      <c r="L1151" s="370">
        <f t="shared" si="54"/>
        <v>200</v>
      </c>
      <c r="M1151" s="435">
        <v>200</v>
      </c>
      <c r="N1151" s="435"/>
      <c r="O1151" s="371" t="e">
        <f t="shared" si="55"/>
        <v>#DIV/0!</v>
      </c>
      <c r="P1151" s="371">
        <f>IF(N1151&gt;0,N1151*K1151/#REF!,0)</f>
        <v>0</v>
      </c>
      <c r="Q1151" s="372" t="e">
        <f>IF(M1151="nio",0,IF(M1151&gt;0,VLOOKUP(I1151,'3-Productie normen'!A:K,VLOOKUP(M1151,'3-Productie normen'!$B$28:$C$36,2,FALSE),FALSE)))/VLOOKUP(B1151,'2-Kosten per locatie'!$A$11:$C$41,3,FALSE)</f>
        <v>#DIV/0!</v>
      </c>
      <c r="R1151" s="93" t="str">
        <f>VLOOKUP(I1151,'3-Productie normen'!A:O,14,FALSE)</f>
        <v>V</v>
      </c>
      <c r="S1151" s="93"/>
      <c r="U1151" s="375">
        <f t="shared" si="53"/>
        <v>1616</v>
      </c>
    </row>
    <row r="1152" spans="1:21" ht="14.1" customHeight="1">
      <c r="A1152" s="81">
        <v>1152</v>
      </c>
      <c r="B1152" s="52" t="s">
        <v>219</v>
      </c>
      <c r="C1152" s="52" t="s">
        <v>1136</v>
      </c>
      <c r="D1152" s="52"/>
      <c r="E1152" s="91"/>
      <c r="F1152" s="440" t="s">
        <v>1152</v>
      </c>
      <c r="G1152" s="366">
        <v>17</v>
      </c>
      <c r="H1152" s="98" t="s">
        <v>254</v>
      </c>
      <c r="I1152" s="98" t="s">
        <v>246</v>
      </c>
      <c r="J1152" s="98" t="s">
        <v>255</v>
      </c>
      <c r="K1152" s="358">
        <v>57</v>
      </c>
      <c r="L1152" s="370">
        <f t="shared" si="54"/>
        <v>200</v>
      </c>
      <c r="M1152" s="435">
        <v>200</v>
      </c>
      <c r="N1152" s="435"/>
      <c r="O1152" s="371" t="e">
        <f t="shared" si="55"/>
        <v>#DIV/0!</v>
      </c>
      <c r="P1152" s="371">
        <f>IF(N1152&gt;0,N1152*K1152/#REF!,0)</f>
        <v>0</v>
      </c>
      <c r="Q1152" s="372" t="e">
        <f>IF(M1152="nio",0,IF(M1152&gt;0,VLOOKUP(I1152,'3-Productie normen'!A:K,VLOOKUP(M1152,'3-Productie normen'!$B$28:$C$36,2,FALSE),FALSE)))/VLOOKUP(B1152,'2-Kosten per locatie'!$A$11:$C$41,3,FALSE)</f>
        <v>#DIV/0!</v>
      </c>
      <c r="R1152" s="93" t="str">
        <f>VLOOKUP(I1152,'3-Productie normen'!A:O,14,FALSE)</f>
        <v>V</v>
      </c>
      <c r="S1152" s="93"/>
      <c r="U1152" s="375">
        <f t="shared" si="53"/>
        <v>11400</v>
      </c>
    </row>
    <row r="1153" spans="1:21" ht="14.1" customHeight="1">
      <c r="A1153" s="81">
        <v>1153</v>
      </c>
      <c r="B1153" s="52" t="s">
        <v>219</v>
      </c>
      <c r="C1153" s="52" t="s">
        <v>1136</v>
      </c>
      <c r="D1153" s="52"/>
      <c r="E1153" s="91"/>
      <c r="F1153" s="440" t="s">
        <v>1152</v>
      </c>
      <c r="G1153" s="366">
        <v>11</v>
      </c>
      <c r="H1153" s="98" t="s">
        <v>1153</v>
      </c>
      <c r="I1153" s="98" t="s">
        <v>244</v>
      </c>
      <c r="J1153" s="98" t="s">
        <v>255</v>
      </c>
      <c r="K1153" s="358">
        <v>1.08</v>
      </c>
      <c r="L1153" s="370">
        <f t="shared" si="54"/>
        <v>200</v>
      </c>
      <c r="M1153" s="435">
        <v>200</v>
      </c>
      <c r="N1153" s="435">
        <v>0</v>
      </c>
      <c r="O1153" s="371" t="e">
        <f t="shared" si="55"/>
        <v>#DIV/0!</v>
      </c>
      <c r="P1153" s="371">
        <f>IF(N1153&gt;0,N1153*K1153/#REF!,0)</f>
        <v>0</v>
      </c>
      <c r="Q1153" s="372" t="e">
        <f>IF(M1153="nio",0,IF(M1153&gt;0,VLOOKUP(I1153,'3-Productie normen'!A:K,VLOOKUP(M1153,'3-Productie normen'!$B$28:$C$36,2,FALSE),FALSE)))/VLOOKUP(B1153,'2-Kosten per locatie'!$A$11:$C$41,3,FALSE)</f>
        <v>#DIV/0!</v>
      </c>
      <c r="R1153" s="93" t="str">
        <f>VLOOKUP(I1153,'3-Productie normen'!A:O,14,FALSE)</f>
        <v>S</v>
      </c>
      <c r="S1153" s="93"/>
      <c r="U1153" s="375">
        <f t="shared" si="53"/>
        <v>216</v>
      </c>
    </row>
    <row r="1154" spans="1:21" ht="14.1" customHeight="1">
      <c r="A1154" s="81">
        <v>1154</v>
      </c>
      <c r="B1154" s="52" t="s">
        <v>219</v>
      </c>
      <c r="C1154" s="52" t="s">
        <v>1136</v>
      </c>
      <c r="D1154" s="52"/>
      <c r="E1154" s="91"/>
      <c r="F1154" s="440" t="s">
        <v>1152</v>
      </c>
      <c r="G1154" s="366">
        <v>10</v>
      </c>
      <c r="H1154" s="98" t="s">
        <v>404</v>
      </c>
      <c r="I1154" s="52" t="s">
        <v>247</v>
      </c>
      <c r="J1154" s="98" t="s">
        <v>255</v>
      </c>
      <c r="K1154" s="358">
        <v>1.08</v>
      </c>
      <c r="L1154" s="370">
        <f t="shared" si="54"/>
        <v>0</v>
      </c>
      <c r="M1154" s="437" t="s">
        <v>258</v>
      </c>
      <c r="N1154" s="435"/>
      <c r="O1154" s="371">
        <f t="shared" si="55"/>
        <v>0</v>
      </c>
      <c r="P1154" s="371">
        <f>IF(N1154&gt;0,N1154*K1154/#REF!,0)</f>
        <v>0</v>
      </c>
      <c r="Q1154" s="372" t="e">
        <f>IF(M1154="nio",0,IF(M1154&gt;0,VLOOKUP(I1154,'3-Productie normen'!A:K,VLOOKUP(M1154,'3-Productie normen'!$B$28:$C$36,2,FALSE),FALSE)))/VLOOKUP(B1154,'2-Kosten per locatie'!$A$11:$C$41,3,FALSE)</f>
        <v>#DIV/0!</v>
      </c>
      <c r="R1154" s="93" t="str">
        <f>VLOOKUP(I1154,'3-Productie normen'!A:O,14,FALSE)</f>
        <v>nvt</v>
      </c>
      <c r="S1154" s="93"/>
      <c r="U1154" s="375">
        <f t="shared" si="53"/>
        <v>0</v>
      </c>
    </row>
    <row r="1155" spans="1:21" ht="14.1" customHeight="1">
      <c r="A1155" s="81">
        <v>1155</v>
      </c>
      <c r="B1155" s="52" t="s">
        <v>219</v>
      </c>
      <c r="C1155" s="52" t="s">
        <v>1136</v>
      </c>
      <c r="D1155" s="52"/>
      <c r="E1155" s="91"/>
      <c r="F1155" s="440" t="s">
        <v>1152</v>
      </c>
      <c r="G1155" s="366">
        <v>9</v>
      </c>
      <c r="H1155" s="98" t="s">
        <v>1154</v>
      </c>
      <c r="I1155" s="52" t="s">
        <v>247</v>
      </c>
      <c r="J1155" s="98" t="s">
        <v>255</v>
      </c>
      <c r="K1155" s="358">
        <v>1.08</v>
      </c>
      <c r="L1155" s="370">
        <f t="shared" si="54"/>
        <v>0</v>
      </c>
      <c r="M1155" s="437" t="s">
        <v>258</v>
      </c>
      <c r="N1155" s="435"/>
      <c r="O1155" s="371">
        <f t="shared" si="55"/>
        <v>0</v>
      </c>
      <c r="P1155" s="371">
        <f>IF(N1155&gt;0,N1155*K1155/#REF!,0)</f>
        <v>0</v>
      </c>
      <c r="Q1155" s="372" t="e">
        <f>IF(M1155="nio",0,IF(M1155&gt;0,VLOOKUP(I1155,'3-Productie normen'!A:K,VLOOKUP(M1155,'3-Productie normen'!$B$28:$C$36,2,FALSE),FALSE)))/VLOOKUP(B1155,'2-Kosten per locatie'!$A$11:$C$41,3,FALSE)</f>
        <v>#DIV/0!</v>
      </c>
      <c r="R1155" s="93" t="str">
        <f>VLOOKUP(I1155,'3-Productie normen'!A:O,14,FALSE)</f>
        <v>nvt</v>
      </c>
      <c r="S1155" s="93"/>
      <c r="U1155" s="375">
        <f t="shared" si="53"/>
        <v>0</v>
      </c>
    </row>
    <row r="1156" spans="1:21" ht="14.1" customHeight="1">
      <c r="A1156" s="81">
        <v>1156</v>
      </c>
      <c r="B1156" s="52" t="s">
        <v>219</v>
      </c>
      <c r="C1156" s="52" t="s">
        <v>1136</v>
      </c>
      <c r="D1156" s="52"/>
      <c r="E1156" s="91"/>
      <c r="F1156" s="440" t="s">
        <v>1152</v>
      </c>
      <c r="G1156" s="366">
        <v>15</v>
      </c>
      <c r="H1156" s="98" t="s">
        <v>1155</v>
      </c>
      <c r="I1156" s="98" t="s">
        <v>237</v>
      </c>
      <c r="J1156" s="98" t="s">
        <v>255</v>
      </c>
      <c r="K1156" s="358">
        <v>34.9</v>
      </c>
      <c r="L1156" s="370">
        <f t="shared" si="54"/>
        <v>200</v>
      </c>
      <c r="M1156" s="435">
        <v>200</v>
      </c>
      <c r="N1156" s="435"/>
      <c r="O1156" s="371" t="e">
        <f t="shared" si="55"/>
        <v>#DIV/0!</v>
      </c>
      <c r="P1156" s="371">
        <f>IF(N1156&gt;0,N1156*K1156/#REF!,0)</f>
        <v>0</v>
      </c>
      <c r="Q1156" s="372" t="e">
        <f>IF(M1156="nio",0,IF(M1156&gt;0,VLOOKUP(I1156,'3-Productie normen'!A:K,VLOOKUP(M1156,'3-Productie normen'!$B$28:$C$36,2,FALSE),FALSE)))/VLOOKUP(B1156,'2-Kosten per locatie'!$A$11:$C$41,3,FALSE)</f>
        <v>#DIV/0!</v>
      </c>
      <c r="R1156" s="93" t="str">
        <f>VLOOKUP(I1156,'3-Productie normen'!A:O,14,FALSE)</f>
        <v>B</v>
      </c>
      <c r="S1156" s="93"/>
      <c r="U1156" s="375">
        <f t="shared" si="53"/>
        <v>6980</v>
      </c>
    </row>
    <row r="1157" spans="1:21" ht="14.1" customHeight="1">
      <c r="A1157" s="81">
        <v>1157</v>
      </c>
      <c r="B1157" s="52" t="s">
        <v>219</v>
      </c>
      <c r="C1157" s="52" t="s">
        <v>1136</v>
      </c>
      <c r="D1157" s="52"/>
      <c r="E1157" s="91"/>
      <c r="F1157" s="440" t="s">
        <v>1152</v>
      </c>
      <c r="G1157" s="366">
        <v>2</v>
      </c>
      <c r="H1157" s="98" t="s">
        <v>1153</v>
      </c>
      <c r="I1157" s="98" t="s">
        <v>244</v>
      </c>
      <c r="J1157" s="98" t="s">
        <v>255</v>
      </c>
      <c r="K1157" s="358">
        <v>2.5</v>
      </c>
      <c r="L1157" s="370">
        <f t="shared" si="54"/>
        <v>200</v>
      </c>
      <c r="M1157" s="435">
        <v>200</v>
      </c>
      <c r="N1157" s="435">
        <v>0</v>
      </c>
      <c r="O1157" s="371" t="e">
        <f t="shared" si="55"/>
        <v>#DIV/0!</v>
      </c>
      <c r="P1157" s="371">
        <f>IF(N1157&gt;0,N1157*K1157/#REF!,0)</f>
        <v>0</v>
      </c>
      <c r="Q1157" s="372" t="e">
        <f>IF(M1157="nio",0,IF(M1157&gt;0,VLOOKUP(I1157,'3-Productie normen'!A:K,VLOOKUP(M1157,'3-Productie normen'!$B$28:$C$36,2,FALSE),FALSE)))/VLOOKUP(B1157,'2-Kosten per locatie'!$A$11:$C$41,3,FALSE)</f>
        <v>#DIV/0!</v>
      </c>
      <c r="R1157" s="93" t="str">
        <f>VLOOKUP(I1157,'3-Productie normen'!A:O,14,FALSE)</f>
        <v>S</v>
      </c>
      <c r="S1157" s="93"/>
      <c r="U1157" s="375">
        <f t="shared" si="53"/>
        <v>500</v>
      </c>
    </row>
    <row r="1158" spans="1:21" ht="14.1" customHeight="1">
      <c r="A1158" s="81">
        <v>1158</v>
      </c>
      <c r="B1158" s="52" t="s">
        <v>219</v>
      </c>
      <c r="C1158" s="52" t="s">
        <v>1136</v>
      </c>
      <c r="D1158" s="52"/>
      <c r="E1158" s="91"/>
      <c r="F1158" s="440" t="s">
        <v>1152</v>
      </c>
      <c r="G1158" s="366">
        <v>3</v>
      </c>
      <c r="H1158" s="98" t="s">
        <v>1156</v>
      </c>
      <c r="I1158" s="98" t="s">
        <v>244</v>
      </c>
      <c r="J1158" s="98" t="s">
        <v>255</v>
      </c>
      <c r="K1158" s="358">
        <v>5.3</v>
      </c>
      <c r="L1158" s="370">
        <f t="shared" si="54"/>
        <v>200</v>
      </c>
      <c r="M1158" s="435">
        <v>200</v>
      </c>
      <c r="N1158" s="435">
        <v>0</v>
      </c>
      <c r="O1158" s="371" t="e">
        <f t="shared" si="55"/>
        <v>#DIV/0!</v>
      </c>
      <c r="P1158" s="371">
        <f>IF(N1158&gt;0,N1158*K1158/#REF!,0)</f>
        <v>0</v>
      </c>
      <c r="Q1158" s="372" t="e">
        <f>IF(M1158="nio",0,IF(M1158&gt;0,VLOOKUP(I1158,'3-Productie normen'!A:K,VLOOKUP(M1158,'3-Productie normen'!$B$28:$C$36,2,FALSE),FALSE)))/VLOOKUP(B1158,'2-Kosten per locatie'!$A$11:$C$41,3,FALSE)</f>
        <v>#DIV/0!</v>
      </c>
      <c r="R1158" s="93" t="str">
        <f>VLOOKUP(I1158,'3-Productie normen'!A:O,14,FALSE)</f>
        <v>S</v>
      </c>
      <c r="S1158" s="93"/>
      <c r="U1158" s="375">
        <f t="shared" si="53"/>
        <v>1060</v>
      </c>
    </row>
    <row r="1159" spans="1:21" ht="14.1" customHeight="1">
      <c r="A1159" s="81">
        <v>1159</v>
      </c>
      <c r="B1159" s="52" t="s">
        <v>219</v>
      </c>
      <c r="C1159" s="52" t="s">
        <v>1136</v>
      </c>
      <c r="D1159" s="52"/>
      <c r="E1159" s="91"/>
      <c r="F1159" s="440" t="s">
        <v>1152</v>
      </c>
      <c r="G1159" s="366">
        <v>1</v>
      </c>
      <c r="H1159" s="98" t="s">
        <v>1157</v>
      </c>
      <c r="I1159" s="98" t="s">
        <v>241</v>
      </c>
      <c r="J1159" s="98" t="s">
        <v>255</v>
      </c>
      <c r="K1159" s="358">
        <v>55.1</v>
      </c>
      <c r="L1159" s="370">
        <f t="shared" si="54"/>
        <v>200</v>
      </c>
      <c r="M1159" s="435">
        <v>200</v>
      </c>
      <c r="N1159" s="435"/>
      <c r="O1159" s="371" t="e">
        <f t="shared" si="55"/>
        <v>#DIV/0!</v>
      </c>
      <c r="P1159" s="371">
        <f>IF(N1159&gt;0,N1159*K1159/#REF!,0)</f>
        <v>0</v>
      </c>
      <c r="Q1159" s="372" t="e">
        <f>IF(M1159="nio",0,IF(M1159&gt;0,VLOOKUP(I1159,'3-Productie normen'!A:K,VLOOKUP(M1159,'3-Productie normen'!$B$28:$C$36,2,FALSE),FALSE)))/VLOOKUP(B1159,'2-Kosten per locatie'!$A$11:$C$41,3,FALSE)</f>
        <v>#DIV/0!</v>
      </c>
      <c r="R1159" s="93" t="str">
        <f>VLOOKUP(I1159,'3-Productie normen'!A:O,14,FALSE)</f>
        <v>L</v>
      </c>
      <c r="S1159" s="93"/>
      <c r="U1159" s="375">
        <f t="shared" si="53"/>
        <v>11020</v>
      </c>
    </row>
    <row r="1160" spans="1:21" ht="14.1" customHeight="1">
      <c r="A1160" s="81">
        <v>1160</v>
      </c>
      <c r="B1160" s="52" t="s">
        <v>219</v>
      </c>
      <c r="C1160" s="52" t="s">
        <v>1136</v>
      </c>
      <c r="D1160" s="52"/>
      <c r="E1160" s="91"/>
      <c r="F1160" s="440" t="s">
        <v>1152</v>
      </c>
      <c r="G1160" s="366">
        <v>5</v>
      </c>
      <c r="H1160" s="98" t="s">
        <v>1156</v>
      </c>
      <c r="I1160" s="98" t="s">
        <v>244</v>
      </c>
      <c r="J1160" s="98" t="s">
        <v>255</v>
      </c>
      <c r="K1160" s="358">
        <v>8.08</v>
      </c>
      <c r="L1160" s="370">
        <f t="shared" si="54"/>
        <v>200</v>
      </c>
      <c r="M1160" s="435">
        <v>200</v>
      </c>
      <c r="N1160" s="435">
        <v>0</v>
      </c>
      <c r="O1160" s="371" t="e">
        <f t="shared" si="55"/>
        <v>#DIV/0!</v>
      </c>
      <c r="P1160" s="371">
        <f>IF(N1160&gt;0,N1160*K1160/#REF!,0)</f>
        <v>0</v>
      </c>
      <c r="Q1160" s="372" t="e">
        <f>IF(M1160="nio",0,IF(M1160&gt;0,VLOOKUP(I1160,'3-Productie normen'!A:K,VLOOKUP(M1160,'3-Productie normen'!$B$28:$C$36,2,FALSE),FALSE)))/VLOOKUP(B1160,'2-Kosten per locatie'!$A$11:$C$41,3,FALSE)</f>
        <v>#DIV/0!</v>
      </c>
      <c r="R1160" s="93" t="str">
        <f>VLOOKUP(I1160,'3-Productie normen'!A:O,14,FALSE)</f>
        <v>S</v>
      </c>
      <c r="S1160" s="93"/>
      <c r="U1160" s="375">
        <f t="shared" si="53"/>
        <v>1616</v>
      </c>
    </row>
    <row r="1161" spans="1:21" ht="14.1" customHeight="1">
      <c r="A1161" s="81">
        <v>1161</v>
      </c>
      <c r="B1161" s="52" t="s">
        <v>219</v>
      </c>
      <c r="C1161" s="52" t="s">
        <v>1136</v>
      </c>
      <c r="D1161" s="52"/>
      <c r="E1161" s="91"/>
      <c r="F1161" s="440" t="s">
        <v>1152</v>
      </c>
      <c r="G1161" s="366">
        <v>6</v>
      </c>
      <c r="H1161" s="98" t="s">
        <v>1157</v>
      </c>
      <c r="I1161" s="98" t="s">
        <v>241</v>
      </c>
      <c r="J1161" s="98" t="s">
        <v>255</v>
      </c>
      <c r="K1161" s="358">
        <v>55.1</v>
      </c>
      <c r="L1161" s="370">
        <f t="shared" si="54"/>
        <v>200</v>
      </c>
      <c r="M1161" s="435">
        <v>200</v>
      </c>
      <c r="N1161" s="435"/>
      <c r="O1161" s="371" t="e">
        <f t="shared" si="55"/>
        <v>#DIV/0!</v>
      </c>
      <c r="P1161" s="371">
        <f>IF(N1161&gt;0,N1161*K1161/#REF!,0)</f>
        <v>0</v>
      </c>
      <c r="Q1161" s="372" t="e">
        <f>IF(M1161="nio",0,IF(M1161&gt;0,VLOOKUP(I1161,'3-Productie normen'!A:K,VLOOKUP(M1161,'3-Productie normen'!$B$28:$C$36,2,FALSE),FALSE)))/VLOOKUP(B1161,'2-Kosten per locatie'!$A$11:$C$41,3,FALSE)</f>
        <v>#DIV/0!</v>
      </c>
      <c r="R1161" s="93" t="str">
        <f>VLOOKUP(I1161,'3-Productie normen'!A:O,14,FALSE)</f>
        <v>L</v>
      </c>
      <c r="S1161" s="93"/>
      <c r="U1161" s="375">
        <f t="shared" si="53"/>
        <v>11020</v>
      </c>
    </row>
    <row r="1162" spans="1:21" ht="14.1" customHeight="1">
      <c r="A1162" s="81">
        <v>1162</v>
      </c>
      <c r="B1162" s="52" t="s">
        <v>220</v>
      </c>
      <c r="C1162" s="52" t="s">
        <v>1158</v>
      </c>
      <c r="D1162" s="52"/>
      <c r="E1162" s="91"/>
      <c r="F1162" s="440" t="s">
        <v>1159</v>
      </c>
      <c r="G1162" s="366">
        <v>1</v>
      </c>
      <c r="H1162" s="98" t="s">
        <v>568</v>
      </c>
      <c r="I1162" s="98" t="s">
        <v>246</v>
      </c>
      <c r="J1162" s="98" t="s">
        <v>255</v>
      </c>
      <c r="K1162" s="358">
        <v>18</v>
      </c>
      <c r="L1162" s="370">
        <f t="shared" si="54"/>
        <v>200</v>
      </c>
      <c r="M1162" s="435">
        <v>200</v>
      </c>
      <c r="N1162" s="435"/>
      <c r="O1162" s="371" t="e">
        <f t="shared" si="55"/>
        <v>#DIV/0!</v>
      </c>
      <c r="P1162" s="371">
        <f>IF(N1162&gt;0,N1162*K1162/#REF!,0)</f>
        <v>0</v>
      </c>
      <c r="Q1162" s="372" t="e">
        <f>IF(M1162="nio",0,IF(M1162&gt;0,VLOOKUP(I1162,'3-Productie normen'!A:K,VLOOKUP(M1162,'3-Productie normen'!$B$28:$C$36,2,FALSE),FALSE)))/VLOOKUP(B1162,'2-Kosten per locatie'!$A$11:$C$41,3,FALSE)</f>
        <v>#DIV/0!</v>
      </c>
      <c r="R1162" s="93" t="str">
        <f>VLOOKUP(I1162,'3-Productie normen'!A:O,14,FALSE)</f>
        <v>V</v>
      </c>
      <c r="S1162" s="93"/>
      <c r="U1162" s="375">
        <f t="shared" ref="U1162:U1225" si="56">L1162*K1162</f>
        <v>3600</v>
      </c>
    </row>
    <row r="1163" spans="1:21" ht="14.1" customHeight="1">
      <c r="A1163" s="81">
        <v>1163</v>
      </c>
      <c r="B1163" s="52" t="s">
        <v>220</v>
      </c>
      <c r="C1163" s="52" t="s">
        <v>1158</v>
      </c>
      <c r="D1163" s="52"/>
      <c r="E1163" s="91"/>
      <c r="F1163" s="440" t="s">
        <v>1159</v>
      </c>
      <c r="G1163" s="366">
        <v>2</v>
      </c>
      <c r="H1163" s="98" t="s">
        <v>569</v>
      </c>
      <c r="I1163" s="98" t="s">
        <v>244</v>
      </c>
      <c r="J1163" s="98" t="s">
        <v>263</v>
      </c>
      <c r="K1163" s="358">
        <v>29</v>
      </c>
      <c r="L1163" s="370">
        <f t="shared" si="54"/>
        <v>200</v>
      </c>
      <c r="M1163" s="435">
        <v>200</v>
      </c>
      <c r="N1163" s="435">
        <v>0</v>
      </c>
      <c r="O1163" s="371" t="e">
        <f t="shared" si="55"/>
        <v>#DIV/0!</v>
      </c>
      <c r="P1163" s="371">
        <f>IF(N1163&gt;0,N1163*K1163/#REF!,0)</f>
        <v>0</v>
      </c>
      <c r="Q1163" s="372" t="e">
        <f>IF(M1163="nio",0,IF(M1163&gt;0,VLOOKUP(I1163,'3-Productie normen'!A:K,VLOOKUP(M1163,'3-Productie normen'!$B$28:$C$36,2,FALSE),FALSE)))/VLOOKUP(B1163,'2-Kosten per locatie'!$A$11:$C$41,3,FALSE)</f>
        <v>#DIV/0!</v>
      </c>
      <c r="R1163" s="93" t="str">
        <f>VLOOKUP(I1163,'3-Productie normen'!A:O,14,FALSE)</f>
        <v>S</v>
      </c>
      <c r="S1163" s="93"/>
      <c r="U1163" s="375">
        <f t="shared" si="56"/>
        <v>5800</v>
      </c>
    </row>
    <row r="1164" spans="1:21" ht="14.1" customHeight="1">
      <c r="A1164" s="81">
        <v>1164</v>
      </c>
      <c r="B1164" s="52" t="s">
        <v>220</v>
      </c>
      <c r="C1164" s="52" t="s">
        <v>1158</v>
      </c>
      <c r="D1164" s="52"/>
      <c r="E1164" s="91"/>
      <c r="F1164" s="440" t="s">
        <v>1159</v>
      </c>
      <c r="G1164" s="366">
        <v>3</v>
      </c>
      <c r="H1164" s="98" t="s">
        <v>262</v>
      </c>
      <c r="I1164" s="98" t="s">
        <v>244</v>
      </c>
      <c r="J1164" s="98" t="s">
        <v>263</v>
      </c>
      <c r="K1164" s="358">
        <v>2</v>
      </c>
      <c r="L1164" s="370">
        <f t="shared" si="54"/>
        <v>200</v>
      </c>
      <c r="M1164" s="435">
        <v>200</v>
      </c>
      <c r="N1164" s="435">
        <v>0</v>
      </c>
      <c r="O1164" s="371" t="e">
        <f t="shared" si="55"/>
        <v>#DIV/0!</v>
      </c>
      <c r="P1164" s="371">
        <f>IF(N1164&gt;0,N1164*K1164/#REF!,0)</f>
        <v>0</v>
      </c>
      <c r="Q1164" s="372" t="e">
        <f>IF(M1164="nio",0,IF(M1164&gt;0,VLOOKUP(I1164,'3-Productie normen'!A:K,VLOOKUP(M1164,'3-Productie normen'!$B$28:$C$36,2,FALSE),FALSE)))/VLOOKUP(B1164,'2-Kosten per locatie'!$A$11:$C$41,3,FALSE)</f>
        <v>#DIV/0!</v>
      </c>
      <c r="R1164" s="93" t="str">
        <f>VLOOKUP(I1164,'3-Productie normen'!A:O,14,FALSE)</f>
        <v>S</v>
      </c>
      <c r="S1164" s="93"/>
      <c r="U1164" s="375">
        <f t="shared" si="56"/>
        <v>400</v>
      </c>
    </row>
    <row r="1165" spans="1:21" ht="14.1" customHeight="1">
      <c r="A1165" s="81">
        <v>1165</v>
      </c>
      <c r="B1165" s="52" t="s">
        <v>220</v>
      </c>
      <c r="C1165" s="52" t="s">
        <v>1158</v>
      </c>
      <c r="D1165" s="52"/>
      <c r="E1165" s="91"/>
      <c r="F1165" s="440" t="s">
        <v>1159</v>
      </c>
      <c r="G1165" s="366">
        <v>4</v>
      </c>
      <c r="H1165" s="98" t="s">
        <v>570</v>
      </c>
      <c r="I1165" s="98" t="s">
        <v>244</v>
      </c>
      <c r="J1165" s="98" t="s">
        <v>263</v>
      </c>
      <c r="K1165" s="358">
        <v>12</v>
      </c>
      <c r="L1165" s="370">
        <f t="shared" si="54"/>
        <v>200</v>
      </c>
      <c r="M1165" s="435">
        <v>200</v>
      </c>
      <c r="N1165" s="435">
        <v>0</v>
      </c>
      <c r="O1165" s="371" t="e">
        <f t="shared" si="55"/>
        <v>#DIV/0!</v>
      </c>
      <c r="P1165" s="371">
        <f>IF(N1165&gt;0,N1165*K1165/#REF!,0)</f>
        <v>0</v>
      </c>
      <c r="Q1165" s="372" t="e">
        <f>IF(M1165="nio",0,IF(M1165&gt;0,VLOOKUP(I1165,'3-Productie normen'!A:K,VLOOKUP(M1165,'3-Productie normen'!$B$28:$C$36,2,FALSE),FALSE)))/VLOOKUP(B1165,'2-Kosten per locatie'!$A$11:$C$41,3,FALSE)</f>
        <v>#DIV/0!</v>
      </c>
      <c r="R1165" s="93" t="str">
        <f>VLOOKUP(I1165,'3-Productie normen'!A:O,14,FALSE)</f>
        <v>S</v>
      </c>
      <c r="S1165" s="93"/>
      <c r="U1165" s="375">
        <f t="shared" si="56"/>
        <v>2400</v>
      </c>
    </row>
    <row r="1166" spans="1:21" ht="14.1" customHeight="1">
      <c r="A1166" s="81">
        <v>1166</v>
      </c>
      <c r="B1166" s="52" t="s">
        <v>220</v>
      </c>
      <c r="C1166" s="52" t="s">
        <v>1158</v>
      </c>
      <c r="D1166" s="52"/>
      <c r="E1166" s="91"/>
      <c r="F1166" s="440" t="s">
        <v>1159</v>
      </c>
      <c r="G1166" s="366">
        <v>5</v>
      </c>
      <c r="H1166" s="98" t="s">
        <v>570</v>
      </c>
      <c r="I1166" s="98" t="s">
        <v>244</v>
      </c>
      <c r="J1166" s="98" t="s">
        <v>263</v>
      </c>
      <c r="K1166" s="358">
        <v>12</v>
      </c>
      <c r="L1166" s="370">
        <f t="shared" si="54"/>
        <v>200</v>
      </c>
      <c r="M1166" s="435">
        <v>200</v>
      </c>
      <c r="N1166" s="435">
        <v>0</v>
      </c>
      <c r="O1166" s="371" t="e">
        <f t="shared" si="55"/>
        <v>#DIV/0!</v>
      </c>
      <c r="P1166" s="371">
        <f>IF(N1166&gt;0,N1166*K1166/#REF!,0)</f>
        <v>0</v>
      </c>
      <c r="Q1166" s="372" t="e">
        <f>IF(M1166="nio",0,IF(M1166&gt;0,VLOOKUP(I1166,'3-Productie normen'!A:K,VLOOKUP(M1166,'3-Productie normen'!$B$28:$C$36,2,FALSE),FALSE)))/VLOOKUP(B1166,'2-Kosten per locatie'!$A$11:$C$41,3,FALSE)</f>
        <v>#DIV/0!</v>
      </c>
      <c r="R1166" s="93" t="str">
        <f>VLOOKUP(I1166,'3-Productie normen'!A:O,14,FALSE)</f>
        <v>S</v>
      </c>
      <c r="S1166" s="93"/>
      <c r="U1166" s="375">
        <f t="shared" si="56"/>
        <v>2400</v>
      </c>
    </row>
    <row r="1167" spans="1:21" ht="14.1" customHeight="1">
      <c r="A1167" s="81">
        <v>1167</v>
      </c>
      <c r="B1167" s="52" t="s">
        <v>220</v>
      </c>
      <c r="C1167" s="52" t="s">
        <v>1158</v>
      </c>
      <c r="D1167" s="52"/>
      <c r="E1167" s="91"/>
      <c r="F1167" s="440" t="s">
        <v>1159</v>
      </c>
      <c r="G1167" s="366">
        <v>6</v>
      </c>
      <c r="H1167" s="98" t="s">
        <v>404</v>
      </c>
      <c r="I1167" s="52" t="s">
        <v>247</v>
      </c>
      <c r="J1167" s="98" t="s">
        <v>255</v>
      </c>
      <c r="K1167" s="358">
        <v>2</v>
      </c>
      <c r="L1167" s="370">
        <f t="shared" si="54"/>
        <v>0</v>
      </c>
      <c r="M1167" s="437" t="s">
        <v>258</v>
      </c>
      <c r="N1167" s="435"/>
      <c r="O1167" s="371">
        <f t="shared" si="55"/>
        <v>0</v>
      </c>
      <c r="P1167" s="371">
        <f>IF(N1167&gt;0,N1167*K1167/#REF!,0)</f>
        <v>0</v>
      </c>
      <c r="Q1167" s="372" t="e">
        <f>IF(M1167="nio",0,IF(M1167&gt;0,VLOOKUP(I1167,'3-Productie normen'!A:K,VLOOKUP(M1167,'3-Productie normen'!$B$28:$C$36,2,FALSE),FALSE)))/VLOOKUP(B1167,'2-Kosten per locatie'!$A$11:$C$41,3,FALSE)</f>
        <v>#DIV/0!</v>
      </c>
      <c r="R1167" s="93" t="str">
        <f>VLOOKUP(I1167,'3-Productie normen'!A:O,14,FALSE)</f>
        <v>nvt</v>
      </c>
      <c r="S1167" s="93"/>
      <c r="U1167" s="375">
        <f t="shared" si="56"/>
        <v>0</v>
      </c>
    </row>
    <row r="1168" spans="1:21" ht="14.1" customHeight="1">
      <c r="A1168" s="81">
        <v>1168</v>
      </c>
      <c r="B1168" s="52" t="s">
        <v>220</v>
      </c>
      <c r="C1168" s="52" t="s">
        <v>1158</v>
      </c>
      <c r="D1168" s="52"/>
      <c r="E1168" s="91"/>
      <c r="F1168" s="440" t="s">
        <v>1159</v>
      </c>
      <c r="G1168" s="366">
        <v>7</v>
      </c>
      <c r="H1168" s="98" t="s">
        <v>291</v>
      </c>
      <c r="I1168" s="52" t="s">
        <v>247</v>
      </c>
      <c r="J1168" s="98" t="s">
        <v>255</v>
      </c>
      <c r="K1168" s="358">
        <v>1</v>
      </c>
      <c r="L1168" s="370">
        <f t="shared" si="54"/>
        <v>0</v>
      </c>
      <c r="M1168" s="437" t="s">
        <v>258</v>
      </c>
      <c r="N1168" s="435"/>
      <c r="O1168" s="371">
        <f t="shared" si="55"/>
        <v>0</v>
      </c>
      <c r="P1168" s="371">
        <f>IF(N1168&gt;0,N1168*K1168/#REF!,0)</f>
        <v>0</v>
      </c>
      <c r="Q1168" s="372" t="e">
        <f>IF(M1168="nio",0,IF(M1168&gt;0,VLOOKUP(I1168,'3-Productie normen'!A:K,VLOOKUP(M1168,'3-Productie normen'!$B$28:$C$36,2,FALSE),FALSE)))/VLOOKUP(B1168,'2-Kosten per locatie'!$A$11:$C$41,3,FALSE)</f>
        <v>#DIV/0!</v>
      </c>
      <c r="R1168" s="93" t="str">
        <f>VLOOKUP(I1168,'3-Productie normen'!A:O,14,FALSE)</f>
        <v>nvt</v>
      </c>
      <c r="S1168" s="93"/>
      <c r="U1168" s="375">
        <f t="shared" si="56"/>
        <v>0</v>
      </c>
    </row>
    <row r="1169" spans="1:21" ht="14.1" customHeight="1">
      <c r="A1169" s="81">
        <v>1169</v>
      </c>
      <c r="B1169" s="52" t="s">
        <v>220</v>
      </c>
      <c r="C1169" s="52" t="s">
        <v>1158</v>
      </c>
      <c r="D1169" s="52"/>
      <c r="E1169" s="91"/>
      <c r="F1169" s="440" t="s">
        <v>1159</v>
      </c>
      <c r="G1169" s="366">
        <v>8</v>
      </c>
      <c r="H1169" s="98" t="s">
        <v>571</v>
      </c>
      <c r="I1169" s="98" t="s">
        <v>237</v>
      </c>
      <c r="J1169" s="98" t="s">
        <v>255</v>
      </c>
      <c r="K1169" s="358">
        <v>4</v>
      </c>
      <c r="L1169" s="370">
        <f t="shared" si="54"/>
        <v>80</v>
      </c>
      <c r="M1169" s="437">
        <v>80</v>
      </c>
      <c r="N1169" s="435"/>
      <c r="O1169" s="371" t="e">
        <f t="shared" si="55"/>
        <v>#DIV/0!</v>
      </c>
      <c r="P1169" s="371">
        <f>IF(N1169&gt;0,N1169*K1169/#REF!,0)</f>
        <v>0</v>
      </c>
      <c r="Q1169" s="372" t="e">
        <f>IF(M1169="nio",0,IF(M1169&gt;0,VLOOKUP(I1169,'3-Productie normen'!A:K,VLOOKUP(M1169,'3-Productie normen'!$B$28:$C$36,2,FALSE),FALSE)))/VLOOKUP(B1169,'2-Kosten per locatie'!$A$11:$C$41,3,FALSE)</f>
        <v>#DIV/0!</v>
      </c>
      <c r="R1169" s="93" t="str">
        <f>VLOOKUP(I1169,'3-Productie normen'!A:O,14,FALSE)</f>
        <v>B</v>
      </c>
      <c r="S1169" s="93"/>
      <c r="U1169" s="375">
        <f t="shared" si="56"/>
        <v>320</v>
      </c>
    </row>
    <row r="1170" spans="1:21" ht="14.1" customHeight="1">
      <c r="A1170" s="81">
        <v>1170</v>
      </c>
      <c r="B1170" s="52" t="s">
        <v>220</v>
      </c>
      <c r="C1170" s="52" t="s">
        <v>1158</v>
      </c>
      <c r="D1170" s="52"/>
      <c r="E1170" s="91"/>
      <c r="F1170" s="440" t="s">
        <v>1159</v>
      </c>
      <c r="G1170" s="366">
        <v>9</v>
      </c>
      <c r="H1170" s="98" t="s">
        <v>262</v>
      </c>
      <c r="I1170" s="98" t="s">
        <v>244</v>
      </c>
      <c r="J1170" s="98" t="s">
        <v>263</v>
      </c>
      <c r="K1170" s="358">
        <v>3</v>
      </c>
      <c r="L1170" s="370">
        <f t="shared" si="54"/>
        <v>200</v>
      </c>
      <c r="M1170" s="435">
        <v>200</v>
      </c>
      <c r="N1170" s="435">
        <v>0</v>
      </c>
      <c r="O1170" s="371" t="e">
        <f t="shared" si="55"/>
        <v>#DIV/0!</v>
      </c>
      <c r="P1170" s="371">
        <f>IF(N1170&gt;0,N1170*K1170/#REF!,0)</f>
        <v>0</v>
      </c>
      <c r="Q1170" s="372" t="e">
        <f>IF(M1170="nio",0,IF(M1170&gt;0,VLOOKUP(I1170,'3-Productie normen'!A:K,VLOOKUP(M1170,'3-Productie normen'!$B$28:$C$36,2,FALSE),FALSE)))/VLOOKUP(B1170,'2-Kosten per locatie'!$A$11:$C$41,3,FALSE)</f>
        <v>#DIV/0!</v>
      </c>
      <c r="R1170" s="93" t="str">
        <f>VLOOKUP(I1170,'3-Productie normen'!A:O,14,FALSE)</f>
        <v>S</v>
      </c>
      <c r="S1170" s="93"/>
      <c r="U1170" s="375">
        <f t="shared" si="56"/>
        <v>600</v>
      </c>
    </row>
    <row r="1171" spans="1:21" ht="14.1" customHeight="1">
      <c r="A1171" s="81">
        <v>1171</v>
      </c>
      <c r="B1171" s="52" t="s">
        <v>220</v>
      </c>
      <c r="C1171" s="52" t="s">
        <v>1158</v>
      </c>
      <c r="D1171" s="52"/>
      <c r="E1171" s="91"/>
      <c r="F1171" s="440" t="s">
        <v>1159</v>
      </c>
      <c r="G1171" s="366">
        <v>10</v>
      </c>
      <c r="H1171" s="98" t="s">
        <v>262</v>
      </c>
      <c r="I1171" s="98" t="s">
        <v>244</v>
      </c>
      <c r="J1171" s="98" t="s">
        <v>263</v>
      </c>
      <c r="K1171" s="358">
        <v>2</v>
      </c>
      <c r="L1171" s="370">
        <f t="shared" si="54"/>
        <v>200</v>
      </c>
      <c r="M1171" s="435">
        <v>200</v>
      </c>
      <c r="N1171" s="435">
        <v>0</v>
      </c>
      <c r="O1171" s="371" t="e">
        <f t="shared" si="55"/>
        <v>#DIV/0!</v>
      </c>
      <c r="P1171" s="371">
        <f>IF(N1171&gt;0,N1171*K1171/#REF!,0)</f>
        <v>0</v>
      </c>
      <c r="Q1171" s="372" t="e">
        <f>IF(M1171="nio",0,IF(M1171&gt;0,VLOOKUP(I1171,'3-Productie normen'!A:K,VLOOKUP(M1171,'3-Productie normen'!$B$28:$C$36,2,FALSE),FALSE)))/VLOOKUP(B1171,'2-Kosten per locatie'!$A$11:$C$41,3,FALSE)</f>
        <v>#DIV/0!</v>
      </c>
      <c r="R1171" s="93" t="str">
        <f>VLOOKUP(I1171,'3-Productie normen'!A:O,14,FALSE)</f>
        <v>S</v>
      </c>
      <c r="S1171" s="93"/>
      <c r="U1171" s="375">
        <f t="shared" si="56"/>
        <v>400</v>
      </c>
    </row>
    <row r="1172" spans="1:21" ht="14.1" customHeight="1">
      <c r="A1172" s="81">
        <v>1172</v>
      </c>
      <c r="B1172" s="52" t="s">
        <v>220</v>
      </c>
      <c r="C1172" s="52" t="s">
        <v>1158</v>
      </c>
      <c r="D1172" s="52"/>
      <c r="E1172" s="91"/>
      <c r="F1172" s="440" t="s">
        <v>1159</v>
      </c>
      <c r="G1172" s="366">
        <v>11</v>
      </c>
      <c r="H1172" s="98" t="s">
        <v>569</v>
      </c>
      <c r="I1172" s="98" t="s">
        <v>244</v>
      </c>
      <c r="J1172" s="98" t="s">
        <v>263</v>
      </c>
      <c r="K1172" s="358">
        <v>32</v>
      </c>
      <c r="L1172" s="370">
        <f t="shared" si="54"/>
        <v>200</v>
      </c>
      <c r="M1172" s="435">
        <v>200</v>
      </c>
      <c r="N1172" s="435">
        <v>0</v>
      </c>
      <c r="O1172" s="371" t="e">
        <f t="shared" si="55"/>
        <v>#DIV/0!</v>
      </c>
      <c r="P1172" s="371">
        <f>IF(N1172&gt;0,N1172*K1172/#REF!,0)</f>
        <v>0</v>
      </c>
      <c r="Q1172" s="372" t="e">
        <f>IF(M1172="nio",0,IF(M1172&gt;0,VLOOKUP(I1172,'3-Productie normen'!A:K,VLOOKUP(M1172,'3-Productie normen'!$B$28:$C$36,2,FALSE),FALSE)))/VLOOKUP(B1172,'2-Kosten per locatie'!$A$11:$C$41,3,FALSE)</f>
        <v>#DIV/0!</v>
      </c>
      <c r="R1172" s="93" t="str">
        <f>VLOOKUP(I1172,'3-Productie normen'!A:O,14,FALSE)</f>
        <v>S</v>
      </c>
      <c r="S1172" s="93"/>
      <c r="U1172" s="375">
        <f t="shared" si="56"/>
        <v>6400</v>
      </c>
    </row>
    <row r="1173" spans="1:21" ht="14.1" customHeight="1">
      <c r="A1173" s="81">
        <v>1173</v>
      </c>
      <c r="B1173" s="52" t="s">
        <v>220</v>
      </c>
      <c r="C1173" s="52" t="s">
        <v>1158</v>
      </c>
      <c r="D1173" s="52"/>
      <c r="E1173" s="91"/>
      <c r="F1173" s="440" t="s">
        <v>1159</v>
      </c>
      <c r="G1173" s="366">
        <v>12</v>
      </c>
      <c r="H1173" s="98" t="s">
        <v>279</v>
      </c>
      <c r="I1173" s="52" t="s">
        <v>247</v>
      </c>
      <c r="J1173" s="98" t="s">
        <v>255</v>
      </c>
      <c r="K1173" s="358">
        <v>13</v>
      </c>
      <c r="L1173" s="370">
        <f t="shared" si="54"/>
        <v>0</v>
      </c>
      <c r="M1173" s="437" t="s">
        <v>258</v>
      </c>
      <c r="N1173" s="435"/>
      <c r="O1173" s="371">
        <f t="shared" si="55"/>
        <v>0</v>
      </c>
      <c r="P1173" s="371">
        <f>IF(N1173&gt;0,N1173*K1173/#REF!,0)</f>
        <v>0</v>
      </c>
      <c r="Q1173" s="372" t="e">
        <f>IF(M1173="nio",0,IF(M1173&gt;0,VLOOKUP(I1173,'3-Productie normen'!A:K,VLOOKUP(M1173,'3-Productie normen'!$B$28:$C$36,2,FALSE),FALSE)))/VLOOKUP(B1173,'2-Kosten per locatie'!$A$11:$C$41,3,FALSE)</f>
        <v>#DIV/0!</v>
      </c>
      <c r="R1173" s="93" t="str">
        <f>VLOOKUP(I1173,'3-Productie normen'!A:O,14,FALSE)</f>
        <v>nvt</v>
      </c>
      <c r="S1173" s="93"/>
      <c r="U1173" s="375">
        <f t="shared" si="56"/>
        <v>0</v>
      </c>
    </row>
    <row r="1174" spans="1:21" ht="14.1" customHeight="1">
      <c r="A1174" s="81">
        <v>1174</v>
      </c>
      <c r="B1174" s="52" t="s">
        <v>220</v>
      </c>
      <c r="C1174" s="52" t="s">
        <v>1158</v>
      </c>
      <c r="D1174" s="52"/>
      <c r="E1174" s="91"/>
      <c r="F1174" s="440" t="s">
        <v>1159</v>
      </c>
      <c r="G1174" s="366">
        <v>13</v>
      </c>
      <c r="H1174" s="98" t="s">
        <v>270</v>
      </c>
      <c r="I1174" s="52" t="s">
        <v>247</v>
      </c>
      <c r="J1174" s="98" t="s">
        <v>255</v>
      </c>
      <c r="K1174" s="358">
        <v>37</v>
      </c>
      <c r="L1174" s="370">
        <f t="shared" si="54"/>
        <v>0</v>
      </c>
      <c r="M1174" s="437" t="s">
        <v>258</v>
      </c>
      <c r="N1174" s="435"/>
      <c r="O1174" s="371">
        <f t="shared" si="55"/>
        <v>0</v>
      </c>
      <c r="P1174" s="371">
        <f>IF(N1174&gt;0,N1174*K1174/#REF!,0)</f>
        <v>0</v>
      </c>
      <c r="Q1174" s="372" t="e">
        <f>IF(M1174="nio",0,IF(M1174&gt;0,VLOOKUP(I1174,'3-Productie normen'!A:K,VLOOKUP(M1174,'3-Productie normen'!$B$28:$C$36,2,FALSE),FALSE)))/VLOOKUP(B1174,'2-Kosten per locatie'!$A$11:$C$41,3,FALSE)</f>
        <v>#DIV/0!</v>
      </c>
      <c r="R1174" s="93" t="str">
        <f>VLOOKUP(I1174,'3-Productie normen'!A:O,14,FALSE)</f>
        <v>nvt</v>
      </c>
      <c r="S1174" s="93"/>
      <c r="U1174" s="375">
        <f t="shared" si="56"/>
        <v>0</v>
      </c>
    </row>
    <row r="1175" spans="1:21" ht="14.1" customHeight="1">
      <c r="A1175" s="81">
        <v>1175</v>
      </c>
      <c r="B1175" s="52" t="s">
        <v>220</v>
      </c>
      <c r="C1175" s="52" t="s">
        <v>1158</v>
      </c>
      <c r="D1175" s="52"/>
      <c r="E1175" s="91"/>
      <c r="F1175" s="440" t="s">
        <v>1159</v>
      </c>
      <c r="G1175" s="366">
        <v>14</v>
      </c>
      <c r="H1175" s="98" t="s">
        <v>239</v>
      </c>
      <c r="I1175" s="98" t="s">
        <v>239</v>
      </c>
      <c r="J1175" s="98" t="s">
        <v>399</v>
      </c>
      <c r="K1175" s="358">
        <v>254</v>
      </c>
      <c r="L1175" s="370">
        <f t="shared" si="54"/>
        <v>200</v>
      </c>
      <c r="M1175" s="435">
        <v>200</v>
      </c>
      <c r="N1175" s="435"/>
      <c r="O1175" s="371" t="e">
        <f t="shared" si="55"/>
        <v>#DIV/0!</v>
      </c>
      <c r="P1175" s="371">
        <f>IF(N1175&gt;0,N1175*K1175/#REF!,0)</f>
        <v>0</v>
      </c>
      <c r="Q1175" s="372" t="e">
        <f>IF(M1175="nio",0,IF(M1175&gt;0,VLOOKUP(I1175,'3-Productie normen'!A:K,VLOOKUP(M1175,'3-Productie normen'!$B$28:$C$36,2,FALSE),FALSE)))/VLOOKUP(B1175,'2-Kosten per locatie'!$A$11:$C$41,3,FALSE)</f>
        <v>#DIV/0!</v>
      </c>
      <c r="R1175" s="93" t="str">
        <f>VLOOKUP(I1175,'3-Productie normen'!A:O,14,FALSE)</f>
        <v>V</v>
      </c>
      <c r="S1175" s="93"/>
      <c r="U1175" s="375">
        <f t="shared" si="56"/>
        <v>50800</v>
      </c>
    </row>
    <row r="1176" spans="1:21" ht="14.1" customHeight="1">
      <c r="A1176" s="81">
        <v>1176</v>
      </c>
      <c r="B1176" s="52" t="s">
        <v>220</v>
      </c>
      <c r="C1176" s="52" t="s">
        <v>1158</v>
      </c>
      <c r="D1176" s="91"/>
      <c r="E1176" s="91">
        <v>12</v>
      </c>
      <c r="F1176" s="440" t="s">
        <v>283</v>
      </c>
      <c r="G1176" s="366" t="s">
        <v>299</v>
      </c>
      <c r="H1176" s="98" t="s">
        <v>88</v>
      </c>
      <c r="I1176" s="92" t="s">
        <v>88</v>
      </c>
      <c r="J1176" s="98" t="s">
        <v>539</v>
      </c>
      <c r="K1176" s="358">
        <v>8</v>
      </c>
      <c r="L1176" s="370">
        <f t="shared" si="54"/>
        <v>200</v>
      </c>
      <c r="M1176" s="435">
        <v>200</v>
      </c>
      <c r="N1176" s="435"/>
      <c r="O1176" s="371" t="e">
        <f t="shared" si="55"/>
        <v>#DIV/0!</v>
      </c>
      <c r="P1176" s="371">
        <f>IF(N1176&gt;0,N1176*K1176/#REF!,0)</f>
        <v>0</v>
      </c>
      <c r="Q1176" s="372" t="e">
        <f>IF(M1176="nio",0,IF(M1176&gt;0,VLOOKUP(I1176,'3-Productie normen'!A:K,VLOOKUP(M1176,'3-Productie normen'!$B$28:$C$36,2,FALSE),FALSE)))/VLOOKUP(B1176,'2-Kosten per locatie'!$A$11:$C$41,3,FALSE)</f>
        <v>#DIV/0!</v>
      </c>
      <c r="R1176" s="93" t="str">
        <f>VLOOKUP(I1176,'3-Productie normen'!A:O,14,FALSE)</f>
        <v>V</v>
      </c>
      <c r="S1176" s="93"/>
      <c r="U1176" s="375">
        <f t="shared" si="56"/>
        <v>1600</v>
      </c>
    </row>
    <row r="1177" spans="1:21" ht="14.1" customHeight="1">
      <c r="A1177" s="81">
        <v>1177</v>
      </c>
      <c r="B1177" s="52" t="s">
        <v>220</v>
      </c>
      <c r="C1177" s="52" t="s">
        <v>1158</v>
      </c>
      <c r="D1177" s="52"/>
      <c r="E1177" s="91"/>
      <c r="F1177" s="440" t="s">
        <v>283</v>
      </c>
      <c r="G1177" s="366" t="s">
        <v>302</v>
      </c>
      <c r="H1177" s="98" t="s">
        <v>1160</v>
      </c>
      <c r="I1177" s="98" t="s">
        <v>237</v>
      </c>
      <c r="J1177" s="98" t="s">
        <v>255</v>
      </c>
      <c r="K1177" s="358">
        <v>14</v>
      </c>
      <c r="L1177" s="370">
        <f t="shared" si="54"/>
        <v>80</v>
      </c>
      <c r="M1177" s="437">
        <v>80</v>
      </c>
      <c r="N1177" s="435"/>
      <c r="O1177" s="371" t="e">
        <f t="shared" si="55"/>
        <v>#DIV/0!</v>
      </c>
      <c r="P1177" s="371">
        <f>IF(N1177&gt;0,N1177*K1177/#REF!,0)</f>
        <v>0</v>
      </c>
      <c r="Q1177" s="372" t="e">
        <f>IF(M1177="nio",0,IF(M1177&gt;0,VLOOKUP(I1177,'3-Productie normen'!A:K,VLOOKUP(M1177,'3-Productie normen'!$B$28:$C$36,2,FALSE),FALSE)))/VLOOKUP(B1177,'2-Kosten per locatie'!$A$11:$C$41,3,FALSE)</f>
        <v>#DIV/0!</v>
      </c>
      <c r="R1177" s="93" t="str">
        <f>VLOOKUP(I1177,'3-Productie normen'!A:O,14,FALSE)</f>
        <v>B</v>
      </c>
      <c r="S1177" s="93"/>
      <c r="U1177" s="375">
        <f t="shared" si="56"/>
        <v>1120</v>
      </c>
    </row>
    <row r="1178" spans="1:21" ht="14.1" customHeight="1">
      <c r="A1178" s="81">
        <v>1178</v>
      </c>
      <c r="B1178" s="52" t="s">
        <v>220</v>
      </c>
      <c r="C1178" s="52" t="s">
        <v>1158</v>
      </c>
      <c r="D1178" s="52"/>
      <c r="E1178" s="91"/>
      <c r="F1178" s="440" t="s">
        <v>283</v>
      </c>
      <c r="G1178" s="366" t="s">
        <v>303</v>
      </c>
      <c r="H1178" s="98" t="s">
        <v>88</v>
      </c>
      <c r="I1178" s="92" t="s">
        <v>88</v>
      </c>
      <c r="J1178" s="98" t="s">
        <v>539</v>
      </c>
      <c r="K1178" s="358">
        <v>8</v>
      </c>
      <c r="L1178" s="370">
        <f t="shared" si="54"/>
        <v>200</v>
      </c>
      <c r="M1178" s="435">
        <v>200</v>
      </c>
      <c r="N1178" s="435"/>
      <c r="O1178" s="371" t="e">
        <f t="shared" si="55"/>
        <v>#DIV/0!</v>
      </c>
      <c r="P1178" s="371">
        <f>IF(N1178&gt;0,N1178*K1178/#REF!,0)</f>
        <v>0</v>
      </c>
      <c r="Q1178" s="372" t="e">
        <f>IF(M1178="nio",0,IF(M1178&gt;0,VLOOKUP(I1178,'3-Productie normen'!A:K,VLOOKUP(M1178,'3-Productie normen'!$B$28:$C$36,2,FALSE),FALSE)))/VLOOKUP(B1178,'2-Kosten per locatie'!$A$11:$C$41,3,FALSE)</f>
        <v>#DIV/0!</v>
      </c>
      <c r="R1178" s="93" t="str">
        <f>VLOOKUP(I1178,'3-Productie normen'!A:O,14,FALSE)</f>
        <v>V</v>
      </c>
      <c r="S1178" s="93"/>
      <c r="U1178" s="375">
        <f t="shared" si="56"/>
        <v>1600</v>
      </c>
    </row>
    <row r="1179" spans="1:21" ht="14.1" customHeight="1">
      <c r="A1179" s="81">
        <v>1179</v>
      </c>
      <c r="B1179" s="52" t="s">
        <v>220</v>
      </c>
      <c r="C1179" s="52" t="s">
        <v>1158</v>
      </c>
      <c r="D1179" s="52"/>
      <c r="E1179" s="91"/>
      <c r="F1179" s="440" t="s">
        <v>283</v>
      </c>
      <c r="G1179" s="366" t="s">
        <v>304</v>
      </c>
      <c r="H1179" s="98" t="s">
        <v>1161</v>
      </c>
      <c r="I1179" s="52" t="s">
        <v>247</v>
      </c>
      <c r="J1179" s="98" t="s">
        <v>197</v>
      </c>
      <c r="K1179" s="358">
        <v>1</v>
      </c>
      <c r="L1179" s="370">
        <f t="shared" si="54"/>
        <v>0</v>
      </c>
      <c r="M1179" s="437" t="s">
        <v>258</v>
      </c>
      <c r="N1179" s="435"/>
      <c r="O1179" s="371">
        <f t="shared" si="55"/>
        <v>0</v>
      </c>
      <c r="P1179" s="371">
        <f>IF(N1179&gt;0,N1179*K1179/#REF!,0)</f>
        <v>0</v>
      </c>
      <c r="Q1179" s="372" t="e">
        <f>IF(M1179="nio",0,IF(M1179&gt;0,VLOOKUP(I1179,'3-Productie normen'!A:K,VLOOKUP(M1179,'3-Productie normen'!$B$28:$C$36,2,FALSE),FALSE)))/VLOOKUP(B1179,'2-Kosten per locatie'!$A$11:$C$41,3,FALSE)</f>
        <v>#DIV/0!</v>
      </c>
      <c r="R1179" s="93" t="str">
        <f>VLOOKUP(I1179,'3-Productie normen'!A:O,14,FALSE)</f>
        <v>nvt</v>
      </c>
      <c r="S1179" s="93"/>
      <c r="U1179" s="375">
        <f t="shared" si="56"/>
        <v>0</v>
      </c>
    </row>
    <row r="1180" spans="1:21" ht="14.1" customHeight="1">
      <c r="A1180" s="81">
        <v>1180</v>
      </c>
      <c r="B1180" s="52" t="s">
        <v>220</v>
      </c>
      <c r="C1180" s="52" t="s">
        <v>1158</v>
      </c>
      <c r="D1180" s="91"/>
      <c r="E1180" s="91">
        <v>12</v>
      </c>
      <c r="F1180" s="440" t="s">
        <v>283</v>
      </c>
      <c r="G1180" s="366" t="s">
        <v>305</v>
      </c>
      <c r="H1180" s="98" t="s">
        <v>1162</v>
      </c>
      <c r="I1180" s="98" t="s">
        <v>246</v>
      </c>
      <c r="J1180" s="98" t="s">
        <v>255</v>
      </c>
      <c r="K1180" s="358">
        <v>177</v>
      </c>
      <c r="L1180" s="370">
        <f t="shared" si="54"/>
        <v>200</v>
      </c>
      <c r="M1180" s="435">
        <v>200</v>
      </c>
      <c r="N1180" s="435"/>
      <c r="O1180" s="371" t="e">
        <f t="shared" si="55"/>
        <v>#DIV/0!</v>
      </c>
      <c r="P1180" s="371">
        <f>IF(N1180&gt;0,N1180*K1180/#REF!,0)</f>
        <v>0</v>
      </c>
      <c r="Q1180" s="372" t="e">
        <f>IF(M1180="nio",0,IF(M1180&gt;0,VLOOKUP(I1180,'3-Productie normen'!A:K,VLOOKUP(M1180,'3-Productie normen'!$B$28:$C$36,2,FALSE),FALSE)))/VLOOKUP(B1180,'2-Kosten per locatie'!$A$11:$C$41,3,FALSE)</f>
        <v>#DIV/0!</v>
      </c>
      <c r="R1180" s="93" t="str">
        <f>VLOOKUP(I1180,'3-Productie normen'!A:O,14,FALSE)</f>
        <v>V</v>
      </c>
      <c r="S1180" s="93"/>
      <c r="U1180" s="375">
        <f t="shared" si="56"/>
        <v>35400</v>
      </c>
    </row>
    <row r="1181" spans="1:21" ht="14.1" customHeight="1">
      <c r="A1181" s="81">
        <v>1181</v>
      </c>
      <c r="B1181" s="52" t="s">
        <v>220</v>
      </c>
      <c r="C1181" s="52" t="s">
        <v>1158</v>
      </c>
      <c r="D1181" s="52" t="s">
        <v>1743</v>
      </c>
      <c r="E1181" s="91">
        <v>12</v>
      </c>
      <c r="F1181" s="440" t="s">
        <v>283</v>
      </c>
      <c r="G1181" s="366" t="s">
        <v>307</v>
      </c>
      <c r="H1181" s="98" t="s">
        <v>1163</v>
      </c>
      <c r="I1181" s="98" t="s">
        <v>241</v>
      </c>
      <c r="J1181" s="98" t="s">
        <v>255</v>
      </c>
      <c r="K1181" s="358">
        <v>61</v>
      </c>
      <c r="L1181" s="370">
        <f t="shared" si="54"/>
        <v>200</v>
      </c>
      <c r="M1181" s="435">
        <v>200</v>
      </c>
      <c r="N1181" s="435"/>
      <c r="O1181" s="371" t="e">
        <f t="shared" si="55"/>
        <v>#DIV/0!</v>
      </c>
      <c r="P1181" s="371">
        <f>IF(N1181&gt;0,N1181*K1181/#REF!,0)</f>
        <v>0</v>
      </c>
      <c r="Q1181" s="372" t="e">
        <f>IF(M1181="nio",0,IF(M1181&gt;0,VLOOKUP(I1181,'3-Productie normen'!A:K,VLOOKUP(M1181,'3-Productie normen'!$B$28:$C$36,2,FALSE),FALSE)))/VLOOKUP(B1181,'2-Kosten per locatie'!$A$11:$C$41,3,FALSE)</f>
        <v>#DIV/0!</v>
      </c>
      <c r="R1181" s="93" t="str">
        <f>VLOOKUP(I1181,'3-Productie normen'!A:O,14,FALSE)</f>
        <v>L</v>
      </c>
      <c r="S1181" s="93"/>
      <c r="U1181" s="375">
        <f t="shared" si="56"/>
        <v>12200</v>
      </c>
    </row>
    <row r="1182" spans="1:21" ht="14.1" customHeight="1">
      <c r="A1182" s="81">
        <v>1182</v>
      </c>
      <c r="B1182" s="52" t="s">
        <v>220</v>
      </c>
      <c r="C1182" s="52" t="s">
        <v>1158</v>
      </c>
      <c r="D1182" s="52" t="s">
        <v>1743</v>
      </c>
      <c r="E1182" s="91">
        <v>12</v>
      </c>
      <c r="F1182" s="440" t="s">
        <v>283</v>
      </c>
      <c r="G1182" s="366" t="s">
        <v>309</v>
      </c>
      <c r="H1182" s="98" t="s">
        <v>1163</v>
      </c>
      <c r="I1182" s="98" t="s">
        <v>241</v>
      </c>
      <c r="J1182" s="98" t="s">
        <v>255</v>
      </c>
      <c r="K1182" s="358">
        <v>60</v>
      </c>
      <c r="L1182" s="370">
        <f t="shared" si="54"/>
        <v>200</v>
      </c>
      <c r="M1182" s="435">
        <v>200</v>
      </c>
      <c r="N1182" s="435"/>
      <c r="O1182" s="371" t="e">
        <f t="shared" si="55"/>
        <v>#DIV/0!</v>
      </c>
      <c r="P1182" s="371">
        <f>IF(N1182&gt;0,N1182*K1182/#REF!,0)</f>
        <v>0</v>
      </c>
      <c r="Q1182" s="372" t="e">
        <f>IF(M1182="nio",0,IF(M1182&gt;0,VLOOKUP(I1182,'3-Productie normen'!A:K,VLOOKUP(M1182,'3-Productie normen'!$B$28:$C$36,2,FALSE),FALSE)))/VLOOKUP(B1182,'2-Kosten per locatie'!$A$11:$C$41,3,FALSE)</f>
        <v>#DIV/0!</v>
      </c>
      <c r="R1182" s="93" t="str">
        <f>VLOOKUP(I1182,'3-Productie normen'!A:O,14,FALSE)</f>
        <v>L</v>
      </c>
      <c r="S1182" s="93"/>
      <c r="U1182" s="375">
        <f t="shared" si="56"/>
        <v>12000</v>
      </c>
    </row>
    <row r="1183" spans="1:21" ht="14.1" customHeight="1">
      <c r="A1183" s="81">
        <v>1183</v>
      </c>
      <c r="B1183" s="52" t="s">
        <v>220</v>
      </c>
      <c r="C1183" s="52" t="s">
        <v>1158</v>
      </c>
      <c r="D1183" s="52" t="s">
        <v>1743</v>
      </c>
      <c r="E1183" s="91">
        <v>12</v>
      </c>
      <c r="F1183" s="440" t="s">
        <v>283</v>
      </c>
      <c r="G1183" s="366" t="s">
        <v>311</v>
      </c>
      <c r="H1183" s="98" t="s">
        <v>1164</v>
      </c>
      <c r="I1183" s="98" t="s">
        <v>244</v>
      </c>
      <c r="J1183" s="98" t="s">
        <v>425</v>
      </c>
      <c r="K1183" s="358">
        <v>6</v>
      </c>
      <c r="L1183" s="370">
        <f t="shared" si="54"/>
        <v>200</v>
      </c>
      <c r="M1183" s="435">
        <v>200</v>
      </c>
      <c r="N1183" s="435">
        <v>0</v>
      </c>
      <c r="O1183" s="371" t="e">
        <f t="shared" si="55"/>
        <v>#DIV/0!</v>
      </c>
      <c r="P1183" s="371">
        <f>IF(N1183&gt;0,N1183*K1183/#REF!,0)</f>
        <v>0</v>
      </c>
      <c r="Q1183" s="372" t="e">
        <f>IF(M1183="nio",0,IF(M1183&gt;0,VLOOKUP(I1183,'3-Productie normen'!A:K,VLOOKUP(M1183,'3-Productie normen'!$B$28:$C$36,2,FALSE),FALSE)))/VLOOKUP(B1183,'2-Kosten per locatie'!$A$11:$C$41,3,FALSE)</f>
        <v>#DIV/0!</v>
      </c>
      <c r="R1183" s="93" t="str">
        <f>VLOOKUP(I1183,'3-Productie normen'!A:O,14,FALSE)</f>
        <v>S</v>
      </c>
      <c r="S1183" s="93"/>
      <c r="U1183" s="375">
        <f t="shared" si="56"/>
        <v>1200</v>
      </c>
    </row>
    <row r="1184" spans="1:21" ht="14.1" customHeight="1">
      <c r="A1184" s="81">
        <v>1184</v>
      </c>
      <c r="B1184" s="52" t="s">
        <v>220</v>
      </c>
      <c r="C1184" s="52" t="s">
        <v>1158</v>
      </c>
      <c r="D1184" s="52" t="s">
        <v>1743</v>
      </c>
      <c r="E1184" s="91">
        <v>12</v>
      </c>
      <c r="F1184" s="440" t="s">
        <v>283</v>
      </c>
      <c r="G1184" s="366" t="s">
        <v>312</v>
      </c>
      <c r="H1184" s="98" t="s">
        <v>1165</v>
      </c>
      <c r="I1184" s="98" t="s">
        <v>246</v>
      </c>
      <c r="J1184" s="98" t="s">
        <v>539</v>
      </c>
      <c r="K1184" s="358">
        <v>19</v>
      </c>
      <c r="L1184" s="370">
        <f t="shared" si="54"/>
        <v>200</v>
      </c>
      <c r="M1184" s="435">
        <v>200</v>
      </c>
      <c r="N1184" s="435"/>
      <c r="O1184" s="371" t="e">
        <f t="shared" si="55"/>
        <v>#DIV/0!</v>
      </c>
      <c r="P1184" s="371">
        <f>IF(N1184&gt;0,N1184*K1184/#REF!,0)</f>
        <v>0</v>
      </c>
      <c r="Q1184" s="372" t="e">
        <f>IF(M1184="nio",0,IF(M1184&gt;0,VLOOKUP(I1184,'3-Productie normen'!A:K,VLOOKUP(M1184,'3-Productie normen'!$B$28:$C$36,2,FALSE),FALSE)))/VLOOKUP(B1184,'2-Kosten per locatie'!$A$11:$C$41,3,FALSE)</f>
        <v>#DIV/0!</v>
      </c>
      <c r="R1184" s="93" t="str">
        <f>VLOOKUP(I1184,'3-Productie normen'!A:O,14,FALSE)</f>
        <v>V</v>
      </c>
      <c r="S1184" s="93"/>
      <c r="U1184" s="375">
        <f t="shared" si="56"/>
        <v>3800</v>
      </c>
    </row>
    <row r="1185" spans="1:21" ht="14.1" customHeight="1">
      <c r="A1185" s="81">
        <v>1185</v>
      </c>
      <c r="B1185" s="52" t="s">
        <v>220</v>
      </c>
      <c r="C1185" s="52" t="s">
        <v>1158</v>
      </c>
      <c r="D1185" s="52" t="s">
        <v>1743</v>
      </c>
      <c r="E1185" s="91">
        <v>12</v>
      </c>
      <c r="F1185" s="440" t="s">
        <v>283</v>
      </c>
      <c r="G1185" s="366" t="s">
        <v>314</v>
      </c>
      <c r="H1185" s="98" t="s">
        <v>1166</v>
      </c>
      <c r="I1185" s="444" t="s">
        <v>238</v>
      </c>
      <c r="J1185" s="98" t="s">
        <v>255</v>
      </c>
      <c r="K1185" s="358">
        <v>66</v>
      </c>
      <c r="L1185" s="370">
        <f t="shared" si="54"/>
        <v>200</v>
      </c>
      <c r="M1185" s="435">
        <v>200</v>
      </c>
      <c r="N1185" s="435"/>
      <c r="O1185" s="371" t="e">
        <f t="shared" si="55"/>
        <v>#DIV/0!</v>
      </c>
      <c r="P1185" s="371">
        <f>IF(N1185&gt;0,N1185*K1185/#REF!,0)</f>
        <v>0</v>
      </c>
      <c r="Q1185" s="372" t="e">
        <f>IF(M1185="nio",0,IF(M1185&gt;0,VLOOKUP(I1185,'3-Productie normen'!A:K,VLOOKUP(M1185,'3-Productie normen'!$B$28:$C$36,2,FALSE),FALSE)))/VLOOKUP(B1185,'2-Kosten per locatie'!$A$11:$C$41,3,FALSE)</f>
        <v>#DIV/0!</v>
      </c>
      <c r="R1185" s="93" t="str">
        <f>VLOOKUP(I1185,'3-Productie normen'!A:O,14,FALSE)</f>
        <v>S</v>
      </c>
      <c r="S1185" s="93"/>
      <c r="U1185" s="375">
        <f t="shared" si="56"/>
        <v>13200</v>
      </c>
    </row>
    <row r="1186" spans="1:21" ht="14.1" customHeight="1">
      <c r="A1186" s="81">
        <v>1186</v>
      </c>
      <c r="B1186" s="52" t="s">
        <v>220</v>
      </c>
      <c r="C1186" s="52" t="s">
        <v>1158</v>
      </c>
      <c r="D1186" s="52"/>
      <c r="E1186" s="91"/>
      <c r="F1186" s="440" t="s">
        <v>283</v>
      </c>
      <c r="G1186" s="366" t="s">
        <v>316</v>
      </c>
      <c r="H1186" s="98" t="s">
        <v>390</v>
      </c>
      <c r="I1186" s="52" t="s">
        <v>247</v>
      </c>
      <c r="J1186" s="98" t="s">
        <v>542</v>
      </c>
      <c r="K1186" s="358">
        <v>9</v>
      </c>
      <c r="L1186" s="370">
        <f t="shared" si="54"/>
        <v>0</v>
      </c>
      <c r="M1186" s="437" t="s">
        <v>258</v>
      </c>
      <c r="N1186" s="435"/>
      <c r="O1186" s="371">
        <f t="shared" si="55"/>
        <v>0</v>
      </c>
      <c r="P1186" s="371">
        <f>IF(N1186&gt;0,N1186*K1186/#REF!,0)</f>
        <v>0</v>
      </c>
      <c r="Q1186" s="372" t="e">
        <f>IF(M1186="nio",0,IF(M1186&gt;0,VLOOKUP(I1186,'3-Productie normen'!A:K,VLOOKUP(M1186,'3-Productie normen'!$B$28:$C$36,2,FALSE),FALSE)))/VLOOKUP(B1186,'2-Kosten per locatie'!$A$11:$C$41,3,FALSE)</f>
        <v>#DIV/0!</v>
      </c>
      <c r="R1186" s="93" t="str">
        <f>VLOOKUP(I1186,'3-Productie normen'!A:O,14,FALSE)</f>
        <v>nvt</v>
      </c>
      <c r="S1186" s="93"/>
      <c r="U1186" s="375">
        <f t="shared" si="56"/>
        <v>0</v>
      </c>
    </row>
    <row r="1187" spans="1:21" ht="14.1" customHeight="1">
      <c r="A1187" s="81">
        <v>1187</v>
      </c>
      <c r="B1187" s="52" t="s">
        <v>220</v>
      </c>
      <c r="C1187" s="52" t="s">
        <v>1158</v>
      </c>
      <c r="D1187" s="52" t="s">
        <v>1743</v>
      </c>
      <c r="E1187" s="91">
        <v>12</v>
      </c>
      <c r="F1187" s="440" t="s">
        <v>283</v>
      </c>
      <c r="G1187" s="366" t="s">
        <v>318</v>
      </c>
      <c r="H1187" s="98" t="s">
        <v>1167</v>
      </c>
      <c r="I1187" s="98" t="s">
        <v>244</v>
      </c>
      <c r="J1187" s="98" t="s">
        <v>425</v>
      </c>
      <c r="K1187" s="358">
        <v>7</v>
      </c>
      <c r="L1187" s="370">
        <f t="shared" si="54"/>
        <v>200</v>
      </c>
      <c r="M1187" s="435">
        <v>200</v>
      </c>
      <c r="N1187" s="435">
        <v>0</v>
      </c>
      <c r="O1187" s="371" t="e">
        <f t="shared" si="55"/>
        <v>#DIV/0!</v>
      </c>
      <c r="P1187" s="371">
        <f>IF(N1187&gt;0,N1187*K1187/#REF!,0)</f>
        <v>0</v>
      </c>
      <c r="Q1187" s="372" t="e">
        <f>IF(M1187="nio",0,IF(M1187&gt;0,VLOOKUP(I1187,'3-Productie normen'!A:K,VLOOKUP(M1187,'3-Productie normen'!$B$28:$C$36,2,FALSE),FALSE)))/VLOOKUP(B1187,'2-Kosten per locatie'!$A$11:$C$41,3,FALSE)</f>
        <v>#DIV/0!</v>
      </c>
      <c r="R1187" s="93" t="str">
        <f>VLOOKUP(I1187,'3-Productie normen'!A:O,14,FALSE)</f>
        <v>S</v>
      </c>
      <c r="S1187" s="93"/>
      <c r="U1187" s="375">
        <f t="shared" si="56"/>
        <v>1400</v>
      </c>
    </row>
    <row r="1188" spans="1:21" ht="14.1" customHeight="1">
      <c r="A1188" s="81">
        <v>1188</v>
      </c>
      <c r="B1188" s="52" t="s">
        <v>220</v>
      </c>
      <c r="C1188" s="52" t="s">
        <v>1158</v>
      </c>
      <c r="D1188" s="52" t="s">
        <v>1743</v>
      </c>
      <c r="E1188" s="91">
        <v>12</v>
      </c>
      <c r="F1188" s="440" t="s">
        <v>283</v>
      </c>
      <c r="G1188" s="366" t="s">
        <v>320</v>
      </c>
      <c r="H1188" s="98" t="s">
        <v>1168</v>
      </c>
      <c r="I1188" s="98" t="s">
        <v>241</v>
      </c>
      <c r="J1188" s="98" t="s">
        <v>255</v>
      </c>
      <c r="K1188" s="358">
        <v>60</v>
      </c>
      <c r="L1188" s="370">
        <f t="shared" ref="L1188:L1251" si="57">SUM(M1188:N1188)</f>
        <v>200</v>
      </c>
      <c r="M1188" s="435">
        <v>200</v>
      </c>
      <c r="N1188" s="435"/>
      <c r="O1188" s="371" t="e">
        <f t="shared" ref="O1188:O1251" si="58">IF(M1188="nio",0,IF(M1188&gt;0,M1188*K1188/Q1188,0))</f>
        <v>#DIV/0!</v>
      </c>
      <c r="P1188" s="371">
        <f>IF(N1188&gt;0,N1188*K1188/#REF!,0)</f>
        <v>0</v>
      </c>
      <c r="Q1188" s="372" t="e">
        <f>IF(M1188="nio",0,IF(M1188&gt;0,VLOOKUP(I1188,'3-Productie normen'!A:K,VLOOKUP(M1188,'3-Productie normen'!$B$28:$C$36,2,FALSE),FALSE)))/VLOOKUP(B1188,'2-Kosten per locatie'!$A$11:$C$41,3,FALSE)</f>
        <v>#DIV/0!</v>
      </c>
      <c r="R1188" s="93" t="str">
        <f>VLOOKUP(I1188,'3-Productie normen'!A:O,14,FALSE)</f>
        <v>L</v>
      </c>
      <c r="S1188" s="93"/>
      <c r="U1188" s="375">
        <f t="shared" si="56"/>
        <v>12000</v>
      </c>
    </row>
    <row r="1189" spans="1:21" ht="14.1" customHeight="1">
      <c r="A1189" s="81">
        <v>1189</v>
      </c>
      <c r="B1189" s="52" t="s">
        <v>220</v>
      </c>
      <c r="C1189" s="52" t="s">
        <v>1158</v>
      </c>
      <c r="D1189" s="52"/>
      <c r="E1189" s="91"/>
      <c r="F1189" s="440" t="s">
        <v>283</v>
      </c>
      <c r="G1189" s="366" t="s">
        <v>321</v>
      </c>
      <c r="H1189" s="98" t="s">
        <v>1169</v>
      </c>
      <c r="I1189" s="98" t="s">
        <v>240</v>
      </c>
      <c r="J1189" s="98" t="s">
        <v>255</v>
      </c>
      <c r="K1189" s="358">
        <v>61</v>
      </c>
      <c r="L1189" s="370">
        <f t="shared" si="57"/>
        <v>200</v>
      </c>
      <c r="M1189" s="435">
        <v>200</v>
      </c>
      <c r="N1189" s="435"/>
      <c r="O1189" s="371" t="e">
        <f t="shared" si="58"/>
        <v>#DIV/0!</v>
      </c>
      <c r="P1189" s="371">
        <f>IF(N1189&gt;0,N1189*K1189/#REF!,0)</f>
        <v>0</v>
      </c>
      <c r="Q1189" s="372" t="e">
        <f>IF(M1189="nio",0,IF(M1189&gt;0,VLOOKUP(I1189,'3-Productie normen'!A:K,VLOOKUP(M1189,'3-Productie normen'!$B$28:$C$36,2,FALSE),FALSE)))/VLOOKUP(B1189,'2-Kosten per locatie'!$A$11:$C$41,3,FALSE)</f>
        <v>#DIV/0!</v>
      </c>
      <c r="R1189" s="93" t="str">
        <f>VLOOKUP(I1189,'3-Productie normen'!A:O,14,FALSE)</f>
        <v>L</v>
      </c>
      <c r="S1189" s="93"/>
      <c r="U1189" s="375">
        <f t="shared" si="56"/>
        <v>12200</v>
      </c>
    </row>
    <row r="1190" spans="1:21" ht="14.1" customHeight="1">
      <c r="A1190" s="81">
        <v>1190</v>
      </c>
      <c r="B1190" s="52" t="s">
        <v>220</v>
      </c>
      <c r="C1190" s="52" t="s">
        <v>1158</v>
      </c>
      <c r="D1190" s="52"/>
      <c r="E1190" s="91"/>
      <c r="F1190" s="440" t="s">
        <v>283</v>
      </c>
      <c r="G1190" s="366" t="s">
        <v>322</v>
      </c>
      <c r="H1190" s="98" t="s">
        <v>773</v>
      </c>
      <c r="I1190" s="98" t="s">
        <v>244</v>
      </c>
      <c r="J1190" s="98" t="s">
        <v>425</v>
      </c>
      <c r="K1190" s="358">
        <v>5</v>
      </c>
      <c r="L1190" s="370">
        <f t="shared" si="57"/>
        <v>200</v>
      </c>
      <c r="M1190" s="435">
        <v>200</v>
      </c>
      <c r="N1190" s="435">
        <v>0</v>
      </c>
      <c r="O1190" s="371" t="e">
        <f t="shared" si="58"/>
        <v>#DIV/0!</v>
      </c>
      <c r="P1190" s="371">
        <f>IF(N1190&gt;0,N1190*K1190/#REF!,0)</f>
        <v>0</v>
      </c>
      <c r="Q1190" s="372" t="e">
        <f>IF(M1190="nio",0,IF(M1190&gt;0,VLOOKUP(I1190,'3-Productie normen'!A:K,VLOOKUP(M1190,'3-Productie normen'!$B$28:$C$36,2,FALSE),FALSE)))/VLOOKUP(B1190,'2-Kosten per locatie'!$A$11:$C$41,3,FALSE)</f>
        <v>#DIV/0!</v>
      </c>
      <c r="R1190" s="93" t="str">
        <f>VLOOKUP(I1190,'3-Productie normen'!A:O,14,FALSE)</f>
        <v>S</v>
      </c>
      <c r="S1190" s="93"/>
      <c r="U1190" s="375">
        <f t="shared" si="56"/>
        <v>1000</v>
      </c>
    </row>
    <row r="1191" spans="1:21" ht="14.1" customHeight="1">
      <c r="A1191" s="81">
        <v>1191</v>
      </c>
      <c r="B1191" s="52" t="s">
        <v>220</v>
      </c>
      <c r="C1191" s="52" t="s">
        <v>1158</v>
      </c>
      <c r="D1191" s="52"/>
      <c r="E1191" s="91"/>
      <c r="F1191" s="440" t="s">
        <v>283</v>
      </c>
      <c r="G1191" s="366" t="s">
        <v>324</v>
      </c>
      <c r="H1191" s="98" t="s">
        <v>390</v>
      </c>
      <c r="I1191" s="52" t="s">
        <v>247</v>
      </c>
      <c r="J1191" s="98" t="s">
        <v>255</v>
      </c>
      <c r="K1191" s="358">
        <v>12</v>
      </c>
      <c r="L1191" s="370">
        <f t="shared" si="57"/>
        <v>0</v>
      </c>
      <c r="M1191" s="437" t="s">
        <v>258</v>
      </c>
      <c r="N1191" s="435"/>
      <c r="O1191" s="371">
        <f t="shared" si="58"/>
        <v>0</v>
      </c>
      <c r="P1191" s="371">
        <f>IF(N1191&gt;0,N1191*K1191/#REF!,0)</f>
        <v>0</v>
      </c>
      <c r="Q1191" s="372" t="e">
        <f>IF(M1191="nio",0,IF(M1191&gt;0,VLOOKUP(I1191,'3-Productie normen'!A:K,VLOOKUP(M1191,'3-Productie normen'!$B$28:$C$36,2,FALSE),FALSE)))/VLOOKUP(B1191,'2-Kosten per locatie'!$A$11:$C$41,3,FALSE)</f>
        <v>#DIV/0!</v>
      </c>
      <c r="R1191" s="93" t="str">
        <f>VLOOKUP(I1191,'3-Productie normen'!A:O,14,FALSE)</f>
        <v>nvt</v>
      </c>
      <c r="S1191" s="93"/>
      <c r="U1191" s="375">
        <f t="shared" si="56"/>
        <v>0</v>
      </c>
    </row>
    <row r="1192" spans="1:21" ht="14.1" customHeight="1">
      <c r="A1192" s="81">
        <v>1192</v>
      </c>
      <c r="B1192" s="52" t="s">
        <v>220</v>
      </c>
      <c r="C1192" s="52" t="s">
        <v>1158</v>
      </c>
      <c r="D1192" s="91"/>
      <c r="E1192" s="91">
        <v>12</v>
      </c>
      <c r="F1192" s="440" t="s">
        <v>283</v>
      </c>
      <c r="G1192" s="366" t="s">
        <v>326</v>
      </c>
      <c r="H1192" s="98" t="s">
        <v>239</v>
      </c>
      <c r="I1192" s="98" t="s">
        <v>239</v>
      </c>
      <c r="J1192" s="98" t="s">
        <v>420</v>
      </c>
      <c r="K1192" s="358">
        <v>77</v>
      </c>
      <c r="L1192" s="370">
        <f t="shared" si="57"/>
        <v>200</v>
      </c>
      <c r="M1192" s="435">
        <v>200</v>
      </c>
      <c r="N1192" s="435"/>
      <c r="O1192" s="371" t="e">
        <f t="shared" si="58"/>
        <v>#DIV/0!</v>
      </c>
      <c r="P1192" s="371">
        <f>IF(N1192&gt;0,N1192*K1192/#REF!,0)</f>
        <v>0</v>
      </c>
      <c r="Q1192" s="372" t="e">
        <f>IF(M1192="nio",0,IF(M1192&gt;0,VLOOKUP(I1192,'3-Productie normen'!A:K,VLOOKUP(M1192,'3-Productie normen'!$B$28:$C$36,2,FALSE),FALSE)))/VLOOKUP(B1192,'2-Kosten per locatie'!$A$11:$C$41,3,FALSE)</f>
        <v>#DIV/0!</v>
      </c>
      <c r="R1192" s="93" t="str">
        <f>VLOOKUP(I1192,'3-Productie normen'!A:O,14,FALSE)</f>
        <v>V</v>
      </c>
      <c r="S1192" s="93"/>
      <c r="U1192" s="375">
        <f t="shared" si="56"/>
        <v>15400</v>
      </c>
    </row>
    <row r="1193" spans="1:21" ht="14.1" customHeight="1">
      <c r="A1193" s="81">
        <v>1193</v>
      </c>
      <c r="B1193" s="52" t="s">
        <v>220</v>
      </c>
      <c r="C1193" s="52" t="s">
        <v>1158</v>
      </c>
      <c r="D1193" s="91"/>
      <c r="E1193" s="91">
        <v>12</v>
      </c>
      <c r="F1193" s="440" t="s">
        <v>283</v>
      </c>
      <c r="G1193" s="366" t="s">
        <v>587</v>
      </c>
      <c r="H1193" s="98" t="s">
        <v>245</v>
      </c>
      <c r="I1193" s="98" t="s">
        <v>245</v>
      </c>
      <c r="J1193" s="98" t="s">
        <v>420</v>
      </c>
      <c r="K1193" s="358">
        <v>77</v>
      </c>
      <c r="L1193" s="370">
        <f t="shared" si="57"/>
        <v>200</v>
      </c>
      <c r="M1193" s="435">
        <v>200</v>
      </c>
      <c r="N1193" s="435"/>
      <c r="O1193" s="371" t="e">
        <f t="shared" si="58"/>
        <v>#DIV/0!</v>
      </c>
      <c r="P1193" s="371">
        <f>IF(N1193&gt;0,N1193*K1193/#REF!,0)</f>
        <v>0</v>
      </c>
      <c r="Q1193" s="372" t="e">
        <f>IF(M1193="nio",0,IF(M1193&gt;0,VLOOKUP(I1193,'3-Productie normen'!A:K,VLOOKUP(M1193,'3-Productie normen'!$B$28:$C$36,2,FALSE),FALSE)))/VLOOKUP(B1193,'2-Kosten per locatie'!$A$11:$C$41,3,FALSE)</f>
        <v>#DIV/0!</v>
      </c>
      <c r="R1193" s="93" t="str">
        <f>VLOOKUP(I1193,'3-Productie normen'!A:O,14,FALSE)</f>
        <v>V</v>
      </c>
      <c r="S1193" s="93"/>
      <c r="U1193" s="375">
        <f t="shared" si="56"/>
        <v>15400</v>
      </c>
    </row>
    <row r="1194" spans="1:21" ht="14.1" customHeight="1">
      <c r="A1194" s="81">
        <v>1194</v>
      </c>
      <c r="B1194" s="52" t="s">
        <v>220</v>
      </c>
      <c r="C1194" s="52" t="s">
        <v>1158</v>
      </c>
      <c r="D1194" s="91"/>
      <c r="E1194" s="91">
        <v>12</v>
      </c>
      <c r="F1194" s="440" t="s">
        <v>283</v>
      </c>
      <c r="G1194" s="366" t="s">
        <v>589</v>
      </c>
      <c r="H1194" s="98" t="s">
        <v>963</v>
      </c>
      <c r="I1194" s="52" t="s">
        <v>247</v>
      </c>
      <c r="J1194" s="98" t="s">
        <v>255</v>
      </c>
      <c r="K1194" s="358">
        <v>2</v>
      </c>
      <c r="L1194" s="370">
        <f t="shared" si="57"/>
        <v>0</v>
      </c>
      <c r="M1194" s="437" t="s">
        <v>258</v>
      </c>
      <c r="N1194" s="435"/>
      <c r="O1194" s="371">
        <f t="shared" si="58"/>
        <v>0</v>
      </c>
      <c r="P1194" s="371">
        <f>IF(N1194&gt;0,N1194*K1194/#REF!,0)</f>
        <v>0</v>
      </c>
      <c r="Q1194" s="372" t="e">
        <f>IF(M1194="nio",0,IF(M1194&gt;0,VLOOKUP(I1194,'3-Productie normen'!A:K,VLOOKUP(M1194,'3-Productie normen'!$B$28:$C$36,2,FALSE),FALSE)))/VLOOKUP(B1194,'2-Kosten per locatie'!$A$11:$C$41,3,FALSE)</f>
        <v>#DIV/0!</v>
      </c>
      <c r="R1194" s="93" t="str">
        <f>VLOOKUP(I1194,'3-Productie normen'!A:O,14,FALSE)</f>
        <v>nvt</v>
      </c>
      <c r="S1194" s="93"/>
      <c r="U1194" s="375">
        <f t="shared" si="56"/>
        <v>0</v>
      </c>
    </row>
    <row r="1195" spans="1:21" ht="14.1" customHeight="1">
      <c r="A1195" s="81">
        <v>1195</v>
      </c>
      <c r="B1195" s="52" t="s">
        <v>220</v>
      </c>
      <c r="C1195" s="52" t="s">
        <v>1158</v>
      </c>
      <c r="D1195" s="91"/>
      <c r="E1195" s="91">
        <v>12</v>
      </c>
      <c r="F1195" s="440" t="s">
        <v>283</v>
      </c>
      <c r="G1195" s="366" t="s">
        <v>590</v>
      </c>
      <c r="H1195" s="98" t="s">
        <v>1170</v>
      </c>
      <c r="I1195" s="98" t="s">
        <v>241</v>
      </c>
      <c r="J1195" s="98" t="s">
        <v>255</v>
      </c>
      <c r="K1195" s="358">
        <v>64</v>
      </c>
      <c r="L1195" s="370">
        <f t="shared" si="57"/>
        <v>200</v>
      </c>
      <c r="M1195" s="435">
        <v>200</v>
      </c>
      <c r="N1195" s="435"/>
      <c r="O1195" s="371" t="e">
        <f t="shared" si="58"/>
        <v>#DIV/0!</v>
      </c>
      <c r="P1195" s="371">
        <f>IF(N1195&gt;0,N1195*K1195/#REF!,0)</f>
        <v>0</v>
      </c>
      <c r="Q1195" s="372" t="e">
        <f>IF(M1195="nio",0,IF(M1195&gt;0,VLOOKUP(I1195,'3-Productie normen'!A:K,VLOOKUP(M1195,'3-Productie normen'!$B$28:$C$36,2,FALSE),FALSE)))/VLOOKUP(B1195,'2-Kosten per locatie'!$A$11:$C$41,3,FALSE)</f>
        <v>#DIV/0!</v>
      </c>
      <c r="R1195" s="93" t="str">
        <f>VLOOKUP(I1195,'3-Productie normen'!A:O,14,FALSE)</f>
        <v>L</v>
      </c>
      <c r="S1195" s="93"/>
      <c r="U1195" s="375">
        <f t="shared" si="56"/>
        <v>12800</v>
      </c>
    </row>
    <row r="1196" spans="1:21" ht="14.1" customHeight="1">
      <c r="A1196" s="81">
        <v>1196</v>
      </c>
      <c r="B1196" s="52" t="s">
        <v>220</v>
      </c>
      <c r="C1196" s="52" t="s">
        <v>1158</v>
      </c>
      <c r="D1196" s="91"/>
      <c r="E1196" s="91">
        <v>12</v>
      </c>
      <c r="F1196" s="440" t="s">
        <v>283</v>
      </c>
      <c r="G1196" s="366" t="s">
        <v>592</v>
      </c>
      <c r="H1196" s="98" t="s">
        <v>243</v>
      </c>
      <c r="I1196" s="52" t="s">
        <v>1731</v>
      </c>
      <c r="J1196" s="98" t="s">
        <v>255</v>
      </c>
      <c r="K1196" s="358">
        <v>77</v>
      </c>
      <c r="L1196" s="370">
        <f t="shared" si="57"/>
        <v>200</v>
      </c>
      <c r="M1196" s="435">
        <v>200</v>
      </c>
      <c r="N1196" s="435"/>
      <c r="O1196" s="371" t="e">
        <f t="shared" si="58"/>
        <v>#DIV/0!</v>
      </c>
      <c r="P1196" s="371">
        <f>IF(N1196&gt;0,N1196*K1196/#REF!,0)</f>
        <v>0</v>
      </c>
      <c r="Q1196" s="372" t="e">
        <f>IF(M1196="nio",0,IF(M1196&gt;0,VLOOKUP(I1196,'3-Productie normen'!A:K,VLOOKUP(M1196,'3-Productie normen'!$B$28:$C$36,2,FALSE),FALSE)))/VLOOKUP(B1196,'2-Kosten per locatie'!$A$11:$C$41,3,FALSE)</f>
        <v>#DIV/0!</v>
      </c>
      <c r="R1196" s="93" t="str">
        <f>VLOOKUP(I1196,'3-Productie normen'!A:O,14,FALSE)</f>
        <v>V</v>
      </c>
      <c r="S1196" s="93"/>
      <c r="U1196" s="375">
        <f t="shared" si="56"/>
        <v>15400</v>
      </c>
    </row>
    <row r="1197" spans="1:21" ht="14.1" customHeight="1">
      <c r="A1197" s="81">
        <v>1197</v>
      </c>
      <c r="B1197" s="52" t="s">
        <v>220</v>
      </c>
      <c r="C1197" s="52" t="s">
        <v>1158</v>
      </c>
      <c r="D1197" s="91"/>
      <c r="E1197" s="91">
        <v>12</v>
      </c>
      <c r="F1197" s="440" t="s">
        <v>283</v>
      </c>
      <c r="G1197" s="366" t="s">
        <v>594</v>
      </c>
      <c r="H1197" s="98" t="s">
        <v>1171</v>
      </c>
      <c r="I1197" s="98" t="s">
        <v>244</v>
      </c>
      <c r="J1197" s="98" t="s">
        <v>425</v>
      </c>
      <c r="K1197" s="358">
        <v>7</v>
      </c>
      <c r="L1197" s="370">
        <f t="shared" si="57"/>
        <v>200</v>
      </c>
      <c r="M1197" s="435">
        <v>200</v>
      </c>
      <c r="N1197" s="435">
        <v>0</v>
      </c>
      <c r="O1197" s="371" t="e">
        <f t="shared" si="58"/>
        <v>#DIV/0!</v>
      </c>
      <c r="P1197" s="371">
        <f>IF(N1197&gt;0,N1197*K1197/#REF!,0)</f>
        <v>0</v>
      </c>
      <c r="Q1197" s="372" t="e">
        <f>IF(M1197="nio",0,IF(M1197&gt;0,VLOOKUP(I1197,'3-Productie normen'!A:K,VLOOKUP(M1197,'3-Productie normen'!$B$28:$C$36,2,FALSE),FALSE)))/VLOOKUP(B1197,'2-Kosten per locatie'!$A$11:$C$41,3,FALSE)</f>
        <v>#DIV/0!</v>
      </c>
      <c r="R1197" s="93" t="str">
        <f>VLOOKUP(I1197,'3-Productie normen'!A:O,14,FALSE)</f>
        <v>S</v>
      </c>
      <c r="S1197" s="93"/>
      <c r="U1197" s="375">
        <f t="shared" si="56"/>
        <v>1400</v>
      </c>
    </row>
    <row r="1198" spans="1:21" ht="14.1" customHeight="1">
      <c r="A1198" s="81">
        <v>1198</v>
      </c>
      <c r="B1198" s="52" t="s">
        <v>220</v>
      </c>
      <c r="C1198" s="52" t="s">
        <v>1158</v>
      </c>
      <c r="D1198" s="91"/>
      <c r="E1198" s="91">
        <v>12</v>
      </c>
      <c r="F1198" s="440" t="s">
        <v>283</v>
      </c>
      <c r="G1198" s="366" t="s">
        <v>599</v>
      </c>
      <c r="H1198" s="98" t="s">
        <v>1172</v>
      </c>
      <c r="I1198" s="98" t="s">
        <v>246</v>
      </c>
      <c r="J1198" s="98" t="s">
        <v>539</v>
      </c>
      <c r="K1198" s="358">
        <v>19</v>
      </c>
      <c r="L1198" s="370">
        <f t="shared" si="57"/>
        <v>200</v>
      </c>
      <c r="M1198" s="435">
        <v>200</v>
      </c>
      <c r="N1198" s="435"/>
      <c r="O1198" s="371" t="e">
        <f t="shared" si="58"/>
        <v>#DIV/0!</v>
      </c>
      <c r="P1198" s="371">
        <f>IF(N1198&gt;0,N1198*K1198/#REF!,0)</f>
        <v>0</v>
      </c>
      <c r="Q1198" s="372" t="e">
        <f>IF(M1198="nio",0,IF(M1198&gt;0,VLOOKUP(I1198,'3-Productie normen'!A:K,VLOOKUP(M1198,'3-Productie normen'!$B$28:$C$36,2,FALSE),FALSE)))/VLOOKUP(B1198,'2-Kosten per locatie'!$A$11:$C$41,3,FALSE)</f>
        <v>#DIV/0!</v>
      </c>
      <c r="R1198" s="93" t="str">
        <f>VLOOKUP(I1198,'3-Productie normen'!A:O,14,FALSE)</f>
        <v>V</v>
      </c>
      <c r="S1198" s="93"/>
      <c r="U1198" s="375">
        <f t="shared" si="56"/>
        <v>3800</v>
      </c>
    </row>
    <row r="1199" spans="1:21" ht="14.1" customHeight="1">
      <c r="A1199" s="81">
        <v>1199</v>
      </c>
      <c r="B1199" s="52" t="s">
        <v>220</v>
      </c>
      <c r="C1199" s="52" t="s">
        <v>1158</v>
      </c>
      <c r="D1199" s="91"/>
      <c r="E1199" s="91">
        <v>12</v>
      </c>
      <c r="F1199" s="440" t="s">
        <v>283</v>
      </c>
      <c r="G1199" s="366" t="s">
        <v>712</v>
      </c>
      <c r="H1199" s="98" t="s">
        <v>1173</v>
      </c>
      <c r="I1199" s="444" t="s">
        <v>238</v>
      </c>
      <c r="J1199" s="98" t="s">
        <v>255</v>
      </c>
      <c r="K1199" s="358">
        <v>70</v>
      </c>
      <c r="L1199" s="370">
        <f t="shared" si="57"/>
        <v>200</v>
      </c>
      <c r="M1199" s="435">
        <v>200</v>
      </c>
      <c r="N1199" s="435"/>
      <c r="O1199" s="371" t="e">
        <f t="shared" si="58"/>
        <v>#DIV/0!</v>
      </c>
      <c r="P1199" s="371">
        <f>IF(N1199&gt;0,N1199*K1199/#REF!,0)</f>
        <v>0</v>
      </c>
      <c r="Q1199" s="372" t="e">
        <f>IF(M1199="nio",0,IF(M1199&gt;0,VLOOKUP(I1199,'3-Productie normen'!A:K,VLOOKUP(M1199,'3-Productie normen'!$B$28:$C$36,2,FALSE),FALSE)))/VLOOKUP(B1199,'2-Kosten per locatie'!$A$11:$C$41,3,FALSE)</f>
        <v>#DIV/0!</v>
      </c>
      <c r="R1199" s="93" t="str">
        <f>VLOOKUP(I1199,'3-Productie normen'!A:O,14,FALSE)</f>
        <v>S</v>
      </c>
      <c r="S1199" s="93"/>
      <c r="U1199" s="375">
        <f t="shared" si="56"/>
        <v>14000</v>
      </c>
    </row>
    <row r="1200" spans="1:21" ht="14.1" customHeight="1">
      <c r="A1200" s="81">
        <v>1200</v>
      </c>
      <c r="B1200" s="52" t="s">
        <v>220</v>
      </c>
      <c r="C1200" s="52" t="s">
        <v>1158</v>
      </c>
      <c r="D1200" s="91"/>
      <c r="E1200" s="91">
        <v>12</v>
      </c>
      <c r="F1200" s="440" t="s">
        <v>283</v>
      </c>
      <c r="G1200" s="366" t="s">
        <v>713</v>
      </c>
      <c r="H1200" s="98" t="s">
        <v>1174</v>
      </c>
      <c r="I1200" s="98" t="s">
        <v>237</v>
      </c>
      <c r="J1200" s="98" t="s">
        <v>255</v>
      </c>
      <c r="K1200" s="358">
        <v>16</v>
      </c>
      <c r="L1200" s="370">
        <f t="shared" si="57"/>
        <v>80</v>
      </c>
      <c r="M1200" s="437">
        <v>80</v>
      </c>
      <c r="N1200" s="435"/>
      <c r="O1200" s="371" t="e">
        <f t="shared" si="58"/>
        <v>#DIV/0!</v>
      </c>
      <c r="P1200" s="371">
        <f>IF(N1200&gt;0,N1200*K1200/#REF!,0)</f>
        <v>0</v>
      </c>
      <c r="Q1200" s="372" t="e">
        <f>IF(M1200="nio",0,IF(M1200&gt;0,VLOOKUP(I1200,'3-Productie normen'!A:K,VLOOKUP(M1200,'3-Productie normen'!$B$28:$C$36,2,FALSE),FALSE)))/VLOOKUP(B1200,'2-Kosten per locatie'!$A$11:$C$41,3,FALSE)</f>
        <v>#DIV/0!</v>
      </c>
      <c r="R1200" s="93" t="str">
        <f>VLOOKUP(I1200,'3-Productie normen'!A:O,14,FALSE)</f>
        <v>B</v>
      </c>
      <c r="S1200" s="93"/>
      <c r="U1200" s="375">
        <f t="shared" si="56"/>
        <v>1280</v>
      </c>
    </row>
    <row r="1201" spans="1:21" ht="14.1" customHeight="1">
      <c r="A1201" s="81">
        <v>1201</v>
      </c>
      <c r="B1201" s="52" t="s">
        <v>220</v>
      </c>
      <c r="C1201" s="52" t="s">
        <v>1158</v>
      </c>
      <c r="D1201" s="91"/>
      <c r="E1201" s="91">
        <v>12</v>
      </c>
      <c r="F1201" s="440" t="s">
        <v>283</v>
      </c>
      <c r="G1201" s="366" t="s">
        <v>714</v>
      </c>
      <c r="H1201" s="98" t="s">
        <v>1175</v>
      </c>
      <c r="I1201" s="98" t="s">
        <v>237</v>
      </c>
      <c r="J1201" s="98" t="s">
        <v>255</v>
      </c>
      <c r="K1201" s="358">
        <v>43</v>
      </c>
      <c r="L1201" s="370">
        <f t="shared" si="57"/>
        <v>80</v>
      </c>
      <c r="M1201" s="437">
        <v>80</v>
      </c>
      <c r="N1201" s="435"/>
      <c r="O1201" s="371" t="e">
        <f t="shared" si="58"/>
        <v>#DIV/0!</v>
      </c>
      <c r="P1201" s="371">
        <f>IF(N1201&gt;0,N1201*K1201/#REF!,0)</f>
        <v>0</v>
      </c>
      <c r="Q1201" s="372" t="e">
        <f>IF(M1201="nio",0,IF(M1201&gt;0,VLOOKUP(I1201,'3-Productie normen'!A:K,VLOOKUP(M1201,'3-Productie normen'!$B$28:$C$36,2,FALSE),FALSE)))/VLOOKUP(B1201,'2-Kosten per locatie'!$A$11:$C$41,3,FALSE)</f>
        <v>#DIV/0!</v>
      </c>
      <c r="R1201" s="93" t="str">
        <f>VLOOKUP(I1201,'3-Productie normen'!A:O,14,FALSE)</f>
        <v>B</v>
      </c>
      <c r="S1201" s="93"/>
      <c r="U1201" s="375">
        <f t="shared" si="56"/>
        <v>3440</v>
      </c>
    </row>
    <row r="1202" spans="1:21" ht="14.1" customHeight="1">
      <c r="A1202" s="81">
        <v>1202</v>
      </c>
      <c r="B1202" s="52" t="s">
        <v>220</v>
      </c>
      <c r="C1202" s="52" t="s">
        <v>1158</v>
      </c>
      <c r="D1202" s="91"/>
      <c r="E1202" s="91">
        <v>12</v>
      </c>
      <c r="F1202" s="440" t="s">
        <v>283</v>
      </c>
      <c r="G1202" s="366" t="s">
        <v>715</v>
      </c>
      <c r="H1202" s="98" t="s">
        <v>1170</v>
      </c>
      <c r="I1202" s="98" t="s">
        <v>241</v>
      </c>
      <c r="J1202" s="98" t="s">
        <v>255</v>
      </c>
      <c r="K1202" s="358">
        <v>59</v>
      </c>
      <c r="L1202" s="370">
        <f t="shared" si="57"/>
        <v>200</v>
      </c>
      <c r="M1202" s="435">
        <v>200</v>
      </c>
      <c r="N1202" s="435"/>
      <c r="O1202" s="371" t="e">
        <f t="shared" si="58"/>
        <v>#DIV/0!</v>
      </c>
      <c r="P1202" s="371">
        <f>IF(N1202&gt;0,N1202*K1202/#REF!,0)</f>
        <v>0</v>
      </c>
      <c r="Q1202" s="372" t="e">
        <f>IF(M1202="nio",0,IF(M1202&gt;0,VLOOKUP(I1202,'3-Productie normen'!A:K,VLOOKUP(M1202,'3-Productie normen'!$B$28:$C$36,2,FALSE),FALSE)))/VLOOKUP(B1202,'2-Kosten per locatie'!$A$11:$C$41,3,FALSE)</f>
        <v>#DIV/0!</v>
      </c>
      <c r="R1202" s="93" t="str">
        <f>VLOOKUP(I1202,'3-Productie normen'!A:O,14,FALSE)</f>
        <v>L</v>
      </c>
      <c r="S1202" s="93"/>
      <c r="U1202" s="375">
        <f t="shared" si="56"/>
        <v>11800</v>
      </c>
    </row>
    <row r="1203" spans="1:21" ht="14.1" customHeight="1">
      <c r="A1203" s="81">
        <v>1203</v>
      </c>
      <c r="B1203" s="52" t="s">
        <v>220</v>
      </c>
      <c r="C1203" s="52" t="s">
        <v>1158</v>
      </c>
      <c r="D1203" s="91"/>
      <c r="E1203" s="91">
        <v>12</v>
      </c>
      <c r="F1203" s="440" t="s">
        <v>283</v>
      </c>
      <c r="G1203" s="366" t="s">
        <v>716</v>
      </c>
      <c r="H1203" s="98" t="s">
        <v>1110</v>
      </c>
      <c r="I1203" s="98" t="s">
        <v>244</v>
      </c>
      <c r="J1203" s="98" t="s">
        <v>425</v>
      </c>
      <c r="K1203" s="358">
        <v>2</v>
      </c>
      <c r="L1203" s="370">
        <f t="shared" si="57"/>
        <v>200</v>
      </c>
      <c r="M1203" s="435">
        <v>200</v>
      </c>
      <c r="N1203" s="435">
        <v>0</v>
      </c>
      <c r="O1203" s="371" t="e">
        <f t="shared" si="58"/>
        <v>#DIV/0!</v>
      </c>
      <c r="P1203" s="371">
        <f>IF(N1203&gt;0,N1203*K1203/#REF!,0)</f>
        <v>0</v>
      </c>
      <c r="Q1203" s="372" t="e">
        <f>IF(M1203="nio",0,IF(M1203&gt;0,VLOOKUP(I1203,'3-Productie normen'!A:K,VLOOKUP(M1203,'3-Productie normen'!$B$28:$C$36,2,FALSE),FALSE)))/VLOOKUP(B1203,'2-Kosten per locatie'!$A$11:$C$41,3,FALSE)</f>
        <v>#DIV/0!</v>
      </c>
      <c r="R1203" s="93" t="str">
        <f>VLOOKUP(I1203,'3-Productie normen'!A:O,14,FALSE)</f>
        <v>S</v>
      </c>
      <c r="S1203" s="93"/>
      <c r="U1203" s="375">
        <f t="shared" si="56"/>
        <v>400</v>
      </c>
    </row>
    <row r="1204" spans="1:21" ht="14.1" customHeight="1">
      <c r="A1204" s="81">
        <v>1204</v>
      </c>
      <c r="B1204" s="52" t="s">
        <v>220</v>
      </c>
      <c r="C1204" s="52" t="s">
        <v>1158</v>
      </c>
      <c r="D1204" s="52"/>
      <c r="E1204" s="91"/>
      <c r="F1204" s="440" t="s">
        <v>283</v>
      </c>
      <c r="G1204" s="366" t="s">
        <v>600</v>
      </c>
      <c r="H1204" s="98" t="s">
        <v>1176</v>
      </c>
      <c r="I1204" s="98" t="s">
        <v>244</v>
      </c>
      <c r="J1204" s="98" t="s">
        <v>425</v>
      </c>
      <c r="K1204" s="358">
        <v>4</v>
      </c>
      <c r="L1204" s="370">
        <f t="shared" si="57"/>
        <v>200</v>
      </c>
      <c r="M1204" s="435">
        <v>200</v>
      </c>
      <c r="N1204" s="435">
        <v>0</v>
      </c>
      <c r="O1204" s="371" t="e">
        <f t="shared" si="58"/>
        <v>#DIV/0!</v>
      </c>
      <c r="P1204" s="371">
        <f>IF(N1204&gt;0,N1204*K1204/#REF!,0)</f>
        <v>0</v>
      </c>
      <c r="Q1204" s="372" t="e">
        <f>IF(M1204="nio",0,IF(M1204&gt;0,VLOOKUP(I1204,'3-Productie normen'!A:K,VLOOKUP(M1204,'3-Productie normen'!$B$28:$C$36,2,FALSE),FALSE)))/VLOOKUP(B1204,'2-Kosten per locatie'!$A$11:$C$41,3,FALSE)</f>
        <v>#DIV/0!</v>
      </c>
      <c r="R1204" s="93" t="str">
        <f>VLOOKUP(I1204,'3-Productie normen'!A:O,14,FALSE)</f>
        <v>S</v>
      </c>
      <c r="S1204" s="93"/>
      <c r="U1204" s="375">
        <f t="shared" si="56"/>
        <v>800</v>
      </c>
    </row>
    <row r="1205" spans="1:21" ht="14.1" customHeight="1">
      <c r="A1205" s="81">
        <v>1205</v>
      </c>
      <c r="B1205" s="52" t="s">
        <v>220</v>
      </c>
      <c r="C1205" s="52" t="s">
        <v>1158</v>
      </c>
      <c r="D1205" s="52"/>
      <c r="E1205" s="91"/>
      <c r="F1205" s="440" t="s">
        <v>283</v>
      </c>
      <c r="G1205" s="366" t="s">
        <v>602</v>
      </c>
      <c r="H1205" s="98" t="s">
        <v>390</v>
      </c>
      <c r="I1205" s="52" t="s">
        <v>247</v>
      </c>
      <c r="J1205" s="98" t="s">
        <v>542</v>
      </c>
      <c r="K1205" s="358">
        <v>9</v>
      </c>
      <c r="L1205" s="370">
        <f t="shared" si="57"/>
        <v>0</v>
      </c>
      <c r="M1205" s="437" t="s">
        <v>258</v>
      </c>
      <c r="N1205" s="435"/>
      <c r="O1205" s="371">
        <f t="shared" si="58"/>
        <v>0</v>
      </c>
      <c r="P1205" s="371">
        <f>IF(N1205&gt;0,N1205*K1205/#REF!,0)</f>
        <v>0</v>
      </c>
      <c r="Q1205" s="372" t="e">
        <f>IF(M1205="nio",0,IF(M1205&gt;0,VLOOKUP(I1205,'3-Productie normen'!A:K,VLOOKUP(M1205,'3-Productie normen'!$B$28:$C$36,2,FALSE),FALSE)))/VLOOKUP(B1205,'2-Kosten per locatie'!$A$11:$C$41,3,FALSE)</f>
        <v>#DIV/0!</v>
      </c>
      <c r="R1205" s="93" t="str">
        <f>VLOOKUP(I1205,'3-Productie normen'!A:O,14,FALSE)</f>
        <v>nvt</v>
      </c>
      <c r="S1205" s="93"/>
      <c r="U1205" s="375">
        <f t="shared" si="56"/>
        <v>0</v>
      </c>
    </row>
    <row r="1206" spans="1:21" ht="14.1" customHeight="1">
      <c r="A1206" s="81">
        <v>1206</v>
      </c>
      <c r="B1206" s="52" t="s">
        <v>220</v>
      </c>
      <c r="C1206" s="52" t="s">
        <v>1158</v>
      </c>
      <c r="D1206" s="52"/>
      <c r="E1206" s="91"/>
      <c r="F1206" s="440" t="s">
        <v>283</v>
      </c>
      <c r="G1206" s="366" t="s">
        <v>604</v>
      </c>
      <c r="H1206" s="98" t="s">
        <v>1177</v>
      </c>
      <c r="I1206" s="98" t="s">
        <v>246</v>
      </c>
      <c r="J1206" s="98" t="s">
        <v>542</v>
      </c>
      <c r="K1206" s="358">
        <v>6</v>
      </c>
      <c r="L1206" s="370">
        <f t="shared" si="57"/>
        <v>200</v>
      </c>
      <c r="M1206" s="435">
        <v>200</v>
      </c>
      <c r="N1206" s="435"/>
      <c r="O1206" s="371" t="e">
        <f t="shared" si="58"/>
        <v>#DIV/0!</v>
      </c>
      <c r="P1206" s="371">
        <f>IF(N1206&gt;0,N1206*K1206/#REF!,0)</f>
        <v>0</v>
      </c>
      <c r="Q1206" s="372" t="e">
        <f>IF(M1206="nio",0,IF(M1206&gt;0,VLOOKUP(I1206,'3-Productie normen'!A:K,VLOOKUP(M1206,'3-Productie normen'!$B$28:$C$36,2,FALSE),FALSE)))/VLOOKUP(B1206,'2-Kosten per locatie'!$A$11:$C$41,3,FALSE)</f>
        <v>#DIV/0!</v>
      </c>
      <c r="R1206" s="93" t="str">
        <f>VLOOKUP(I1206,'3-Productie normen'!A:O,14,FALSE)</f>
        <v>V</v>
      </c>
      <c r="S1206" s="93"/>
      <c r="U1206" s="375">
        <f t="shared" si="56"/>
        <v>1200</v>
      </c>
    </row>
    <row r="1207" spans="1:21" ht="14.1" customHeight="1">
      <c r="A1207" s="81">
        <v>1207</v>
      </c>
      <c r="B1207" s="52" t="s">
        <v>220</v>
      </c>
      <c r="C1207" s="52" t="s">
        <v>1158</v>
      </c>
      <c r="D1207" s="52"/>
      <c r="E1207" s="91"/>
      <c r="F1207" s="91" t="s">
        <v>292</v>
      </c>
      <c r="G1207" s="366" t="s">
        <v>331</v>
      </c>
      <c r="H1207" s="98" t="s">
        <v>974</v>
      </c>
      <c r="I1207" s="98" t="s">
        <v>237</v>
      </c>
      <c r="J1207" s="98" t="s">
        <v>255</v>
      </c>
      <c r="K1207" s="358">
        <v>34</v>
      </c>
      <c r="L1207" s="370">
        <f t="shared" si="57"/>
        <v>80</v>
      </c>
      <c r="M1207" s="437">
        <v>80</v>
      </c>
      <c r="N1207" s="435"/>
      <c r="O1207" s="371" t="e">
        <f t="shared" si="58"/>
        <v>#DIV/0!</v>
      </c>
      <c r="P1207" s="371">
        <f>IF(N1207&gt;0,N1207*K1207/#REF!,0)</f>
        <v>0</v>
      </c>
      <c r="Q1207" s="372" t="e">
        <f>IF(M1207="nio",0,IF(M1207&gt;0,VLOOKUP(I1207,'3-Productie normen'!A:K,VLOOKUP(M1207,'3-Productie normen'!$B$28:$C$36,2,FALSE),FALSE)))/VLOOKUP(B1207,'2-Kosten per locatie'!$A$11:$C$41,3,FALSE)</f>
        <v>#DIV/0!</v>
      </c>
      <c r="R1207" s="93" t="str">
        <f>VLOOKUP(I1207,'3-Productie normen'!A:O,14,FALSE)</f>
        <v>B</v>
      </c>
      <c r="S1207" s="93"/>
      <c r="U1207" s="375">
        <f t="shared" si="56"/>
        <v>2720</v>
      </c>
    </row>
    <row r="1208" spans="1:21" ht="14.1" customHeight="1">
      <c r="A1208" s="81">
        <v>1208</v>
      </c>
      <c r="B1208" s="52" t="s">
        <v>220</v>
      </c>
      <c r="C1208" s="52" t="s">
        <v>1158</v>
      </c>
      <c r="D1208" s="52"/>
      <c r="E1208" s="91"/>
      <c r="F1208" s="91" t="s">
        <v>292</v>
      </c>
      <c r="G1208" s="366" t="s">
        <v>332</v>
      </c>
      <c r="H1208" s="98" t="s">
        <v>394</v>
      </c>
      <c r="I1208" s="98" t="s">
        <v>237</v>
      </c>
      <c r="J1208" s="98" t="s">
        <v>255</v>
      </c>
      <c r="K1208" s="358">
        <v>17</v>
      </c>
      <c r="L1208" s="370">
        <f t="shared" si="57"/>
        <v>80</v>
      </c>
      <c r="M1208" s="437">
        <v>80</v>
      </c>
      <c r="N1208" s="435"/>
      <c r="O1208" s="371" t="e">
        <f t="shared" si="58"/>
        <v>#DIV/0!</v>
      </c>
      <c r="P1208" s="371">
        <f>IF(N1208&gt;0,N1208*K1208/#REF!,0)</f>
        <v>0</v>
      </c>
      <c r="Q1208" s="372" t="e">
        <f>IF(M1208="nio",0,IF(M1208&gt;0,VLOOKUP(I1208,'3-Productie normen'!A:K,VLOOKUP(M1208,'3-Productie normen'!$B$28:$C$36,2,FALSE),FALSE)))/VLOOKUP(B1208,'2-Kosten per locatie'!$A$11:$C$41,3,FALSE)</f>
        <v>#DIV/0!</v>
      </c>
      <c r="R1208" s="93" t="str">
        <f>VLOOKUP(I1208,'3-Productie normen'!A:O,14,FALSE)</f>
        <v>B</v>
      </c>
      <c r="S1208" s="93"/>
      <c r="U1208" s="375">
        <f t="shared" si="56"/>
        <v>1360</v>
      </c>
    </row>
    <row r="1209" spans="1:21" ht="14.1" customHeight="1">
      <c r="A1209" s="81">
        <v>1209</v>
      </c>
      <c r="B1209" s="52" t="s">
        <v>220</v>
      </c>
      <c r="C1209" s="52" t="s">
        <v>1158</v>
      </c>
      <c r="D1209" s="52"/>
      <c r="E1209" s="91"/>
      <c r="F1209" s="91" t="s">
        <v>292</v>
      </c>
      <c r="G1209" s="366" t="s">
        <v>334</v>
      </c>
      <c r="H1209" s="98" t="s">
        <v>1169</v>
      </c>
      <c r="I1209" s="98" t="s">
        <v>240</v>
      </c>
      <c r="J1209" s="98" t="s">
        <v>255</v>
      </c>
      <c r="K1209" s="358">
        <v>60</v>
      </c>
      <c r="L1209" s="370">
        <f t="shared" si="57"/>
        <v>200</v>
      </c>
      <c r="M1209" s="435">
        <v>200</v>
      </c>
      <c r="N1209" s="435"/>
      <c r="O1209" s="371" t="e">
        <f t="shared" si="58"/>
        <v>#DIV/0!</v>
      </c>
      <c r="P1209" s="371">
        <f>IF(N1209&gt;0,N1209*K1209/#REF!,0)</f>
        <v>0</v>
      </c>
      <c r="Q1209" s="372" t="e">
        <f>IF(M1209="nio",0,IF(M1209&gt;0,VLOOKUP(I1209,'3-Productie normen'!A:K,VLOOKUP(M1209,'3-Productie normen'!$B$28:$C$36,2,FALSE),FALSE)))/VLOOKUP(B1209,'2-Kosten per locatie'!$A$11:$C$41,3,FALSE)</f>
        <v>#DIV/0!</v>
      </c>
      <c r="R1209" s="93" t="str">
        <f>VLOOKUP(I1209,'3-Productie normen'!A:O,14,FALSE)</f>
        <v>L</v>
      </c>
      <c r="S1209" s="93"/>
      <c r="U1209" s="375">
        <f t="shared" si="56"/>
        <v>12000</v>
      </c>
    </row>
    <row r="1210" spans="1:21" ht="14.1" customHeight="1">
      <c r="A1210" s="81">
        <v>1210</v>
      </c>
      <c r="B1210" s="52" t="s">
        <v>220</v>
      </c>
      <c r="C1210" s="52" t="s">
        <v>1158</v>
      </c>
      <c r="D1210" s="52"/>
      <c r="E1210" s="91"/>
      <c r="F1210" s="91" t="s">
        <v>292</v>
      </c>
      <c r="G1210" s="366" t="s">
        <v>336</v>
      </c>
      <c r="H1210" s="98" t="s">
        <v>1110</v>
      </c>
      <c r="I1210" s="98" t="s">
        <v>244</v>
      </c>
      <c r="J1210" s="98" t="s">
        <v>425</v>
      </c>
      <c r="K1210" s="358">
        <v>7</v>
      </c>
      <c r="L1210" s="370">
        <f t="shared" si="57"/>
        <v>200</v>
      </c>
      <c r="M1210" s="435">
        <v>200</v>
      </c>
      <c r="N1210" s="435">
        <v>0</v>
      </c>
      <c r="O1210" s="371" t="e">
        <f t="shared" si="58"/>
        <v>#DIV/0!</v>
      </c>
      <c r="P1210" s="371">
        <f>IF(N1210&gt;0,N1210*K1210/#REF!,0)</f>
        <v>0</v>
      </c>
      <c r="Q1210" s="372" t="e">
        <f>IF(M1210="nio",0,IF(M1210&gt;0,VLOOKUP(I1210,'3-Productie normen'!A:K,VLOOKUP(M1210,'3-Productie normen'!$B$28:$C$36,2,FALSE),FALSE)))/VLOOKUP(B1210,'2-Kosten per locatie'!$A$11:$C$41,3,FALSE)</f>
        <v>#DIV/0!</v>
      </c>
      <c r="R1210" s="93" t="str">
        <f>VLOOKUP(I1210,'3-Productie normen'!A:O,14,FALSE)</f>
        <v>S</v>
      </c>
      <c r="S1210" s="93"/>
      <c r="U1210" s="375">
        <f t="shared" si="56"/>
        <v>1400</v>
      </c>
    </row>
    <row r="1211" spans="1:21" ht="14.1" customHeight="1">
      <c r="A1211" s="81">
        <v>1211</v>
      </c>
      <c r="B1211" s="52" t="s">
        <v>220</v>
      </c>
      <c r="C1211" s="52" t="s">
        <v>1158</v>
      </c>
      <c r="D1211" s="52"/>
      <c r="E1211" s="91"/>
      <c r="F1211" s="91" t="s">
        <v>292</v>
      </c>
      <c r="G1211" s="366" t="s">
        <v>338</v>
      </c>
      <c r="H1211" s="98" t="s">
        <v>1169</v>
      </c>
      <c r="I1211" s="98" t="s">
        <v>240</v>
      </c>
      <c r="J1211" s="98" t="s">
        <v>255</v>
      </c>
      <c r="K1211" s="358">
        <v>60</v>
      </c>
      <c r="L1211" s="370">
        <f t="shared" si="57"/>
        <v>200</v>
      </c>
      <c r="M1211" s="435">
        <v>200</v>
      </c>
      <c r="N1211" s="435"/>
      <c r="O1211" s="371" t="e">
        <f t="shared" si="58"/>
        <v>#DIV/0!</v>
      </c>
      <c r="P1211" s="371">
        <f>IF(N1211&gt;0,N1211*K1211/#REF!,0)</f>
        <v>0</v>
      </c>
      <c r="Q1211" s="372" t="e">
        <f>IF(M1211="nio",0,IF(M1211&gt;0,VLOOKUP(I1211,'3-Productie normen'!A:K,VLOOKUP(M1211,'3-Productie normen'!$B$28:$C$36,2,FALSE),FALSE)))/VLOOKUP(B1211,'2-Kosten per locatie'!$A$11:$C$41,3,FALSE)</f>
        <v>#DIV/0!</v>
      </c>
      <c r="R1211" s="93" t="str">
        <f>VLOOKUP(I1211,'3-Productie normen'!A:O,14,FALSE)</f>
        <v>L</v>
      </c>
      <c r="S1211" s="93"/>
      <c r="U1211" s="375">
        <f t="shared" si="56"/>
        <v>12000</v>
      </c>
    </row>
    <row r="1212" spans="1:21" ht="14.1" customHeight="1">
      <c r="A1212" s="81">
        <v>1212</v>
      </c>
      <c r="B1212" s="52" t="s">
        <v>220</v>
      </c>
      <c r="C1212" s="52" t="s">
        <v>1158</v>
      </c>
      <c r="D1212" s="52"/>
      <c r="E1212" s="91"/>
      <c r="F1212" s="91" t="s">
        <v>292</v>
      </c>
      <c r="G1212" s="366" t="s">
        <v>340</v>
      </c>
      <c r="H1212" s="98" t="s">
        <v>192</v>
      </c>
      <c r="I1212" s="98" t="s">
        <v>246</v>
      </c>
      <c r="J1212" s="98" t="s">
        <v>255</v>
      </c>
      <c r="K1212" s="358">
        <v>12</v>
      </c>
      <c r="L1212" s="370">
        <f t="shared" si="57"/>
        <v>200</v>
      </c>
      <c r="M1212" s="435">
        <v>200</v>
      </c>
      <c r="N1212" s="435"/>
      <c r="O1212" s="371" t="e">
        <f t="shared" si="58"/>
        <v>#DIV/0!</v>
      </c>
      <c r="P1212" s="371">
        <f>IF(N1212&gt;0,N1212*K1212/#REF!,0)</f>
        <v>0</v>
      </c>
      <c r="Q1212" s="372" t="e">
        <f>IF(M1212="nio",0,IF(M1212&gt;0,VLOOKUP(I1212,'3-Productie normen'!A:K,VLOOKUP(M1212,'3-Productie normen'!$B$28:$C$36,2,FALSE),FALSE)))/VLOOKUP(B1212,'2-Kosten per locatie'!$A$11:$C$41,3,FALSE)</f>
        <v>#DIV/0!</v>
      </c>
      <c r="R1212" s="93" t="str">
        <f>VLOOKUP(I1212,'3-Productie normen'!A:O,14,FALSE)</f>
        <v>V</v>
      </c>
      <c r="S1212" s="93"/>
      <c r="U1212" s="375">
        <f t="shared" si="56"/>
        <v>2400</v>
      </c>
    </row>
    <row r="1213" spans="1:21" ht="14.1" customHeight="1">
      <c r="A1213" s="81">
        <v>1213</v>
      </c>
      <c r="B1213" s="52" t="s">
        <v>220</v>
      </c>
      <c r="C1213" s="52" t="s">
        <v>1158</v>
      </c>
      <c r="D1213" s="52"/>
      <c r="E1213" s="91"/>
      <c r="F1213" s="91" t="s">
        <v>292</v>
      </c>
      <c r="G1213" s="366" t="s">
        <v>341</v>
      </c>
      <c r="H1213" s="98" t="s">
        <v>1169</v>
      </c>
      <c r="I1213" s="98" t="s">
        <v>240</v>
      </c>
      <c r="J1213" s="98" t="s">
        <v>255</v>
      </c>
      <c r="K1213" s="358">
        <v>60</v>
      </c>
      <c r="L1213" s="370">
        <f t="shared" si="57"/>
        <v>200</v>
      </c>
      <c r="M1213" s="435">
        <v>200</v>
      </c>
      <c r="N1213" s="435"/>
      <c r="O1213" s="371" t="e">
        <f t="shared" si="58"/>
        <v>#DIV/0!</v>
      </c>
      <c r="P1213" s="371">
        <f>IF(N1213&gt;0,N1213*K1213/#REF!,0)</f>
        <v>0</v>
      </c>
      <c r="Q1213" s="372" t="e">
        <f>IF(M1213="nio",0,IF(M1213&gt;0,VLOOKUP(I1213,'3-Productie normen'!A:K,VLOOKUP(M1213,'3-Productie normen'!$B$28:$C$36,2,FALSE),FALSE)))/VLOOKUP(B1213,'2-Kosten per locatie'!$A$11:$C$41,3,FALSE)</f>
        <v>#DIV/0!</v>
      </c>
      <c r="R1213" s="93" t="str">
        <f>VLOOKUP(I1213,'3-Productie normen'!A:O,14,FALSE)</f>
        <v>L</v>
      </c>
      <c r="S1213" s="93"/>
      <c r="U1213" s="375">
        <f t="shared" si="56"/>
        <v>12000</v>
      </c>
    </row>
    <row r="1214" spans="1:21" ht="14.1" customHeight="1">
      <c r="A1214" s="81">
        <v>1214</v>
      </c>
      <c r="B1214" s="52" t="s">
        <v>220</v>
      </c>
      <c r="C1214" s="52" t="s">
        <v>1158</v>
      </c>
      <c r="D1214" s="52"/>
      <c r="E1214" s="91"/>
      <c r="F1214" s="91" t="s">
        <v>292</v>
      </c>
      <c r="G1214" s="366" t="s">
        <v>342</v>
      </c>
      <c r="H1214" s="98" t="s">
        <v>1169</v>
      </c>
      <c r="I1214" s="98" t="s">
        <v>240</v>
      </c>
      <c r="J1214" s="98" t="s">
        <v>255</v>
      </c>
      <c r="K1214" s="358">
        <v>61</v>
      </c>
      <c r="L1214" s="370">
        <f t="shared" si="57"/>
        <v>200</v>
      </c>
      <c r="M1214" s="435">
        <v>200</v>
      </c>
      <c r="N1214" s="435"/>
      <c r="O1214" s="371" t="e">
        <f t="shared" si="58"/>
        <v>#DIV/0!</v>
      </c>
      <c r="P1214" s="371">
        <f>IF(N1214&gt;0,N1214*K1214/#REF!,0)</f>
        <v>0</v>
      </c>
      <c r="Q1214" s="372" t="e">
        <f>IF(M1214="nio",0,IF(M1214&gt;0,VLOOKUP(I1214,'3-Productie normen'!A:K,VLOOKUP(M1214,'3-Productie normen'!$B$28:$C$36,2,FALSE),FALSE)))/VLOOKUP(B1214,'2-Kosten per locatie'!$A$11:$C$41,3,FALSE)</f>
        <v>#DIV/0!</v>
      </c>
      <c r="R1214" s="93" t="str">
        <f>VLOOKUP(I1214,'3-Productie normen'!A:O,14,FALSE)</f>
        <v>L</v>
      </c>
      <c r="S1214" s="93"/>
      <c r="U1214" s="375">
        <f t="shared" si="56"/>
        <v>12200</v>
      </c>
    </row>
    <row r="1215" spans="1:21" ht="14.1" customHeight="1">
      <c r="A1215" s="81">
        <v>1215</v>
      </c>
      <c r="B1215" s="52" t="s">
        <v>220</v>
      </c>
      <c r="C1215" s="52" t="s">
        <v>1158</v>
      </c>
      <c r="D1215" s="52"/>
      <c r="E1215" s="91"/>
      <c r="F1215" s="91" t="s">
        <v>292</v>
      </c>
      <c r="G1215" s="366" t="s">
        <v>343</v>
      </c>
      <c r="H1215" s="98" t="s">
        <v>1110</v>
      </c>
      <c r="I1215" s="98" t="s">
        <v>244</v>
      </c>
      <c r="J1215" s="98" t="s">
        <v>425</v>
      </c>
      <c r="K1215" s="358">
        <v>6</v>
      </c>
      <c r="L1215" s="370">
        <f t="shared" si="57"/>
        <v>200</v>
      </c>
      <c r="M1215" s="435">
        <v>200</v>
      </c>
      <c r="N1215" s="435">
        <v>0</v>
      </c>
      <c r="O1215" s="371" t="e">
        <f t="shared" si="58"/>
        <v>#DIV/0!</v>
      </c>
      <c r="P1215" s="371">
        <f>IF(N1215&gt;0,N1215*K1215/#REF!,0)</f>
        <v>0</v>
      </c>
      <c r="Q1215" s="372" t="e">
        <f>IF(M1215="nio",0,IF(M1215&gt;0,VLOOKUP(I1215,'3-Productie normen'!A:K,VLOOKUP(M1215,'3-Productie normen'!$B$28:$C$36,2,FALSE),FALSE)))/VLOOKUP(B1215,'2-Kosten per locatie'!$A$11:$C$41,3,FALSE)</f>
        <v>#DIV/0!</v>
      </c>
      <c r="R1215" s="93" t="str">
        <f>VLOOKUP(I1215,'3-Productie normen'!A:O,14,FALSE)</f>
        <v>S</v>
      </c>
      <c r="S1215" s="93"/>
      <c r="U1215" s="375">
        <f t="shared" si="56"/>
        <v>1200</v>
      </c>
    </row>
    <row r="1216" spans="1:21" ht="14.1" customHeight="1">
      <c r="A1216" s="81">
        <v>1216</v>
      </c>
      <c r="B1216" s="52" t="s">
        <v>220</v>
      </c>
      <c r="C1216" s="52" t="s">
        <v>1158</v>
      </c>
      <c r="D1216" s="52"/>
      <c r="E1216" s="91"/>
      <c r="F1216" s="91" t="s">
        <v>292</v>
      </c>
      <c r="G1216" s="366" t="s">
        <v>344</v>
      </c>
      <c r="H1216" s="98" t="s">
        <v>1173</v>
      </c>
      <c r="I1216" s="444" t="s">
        <v>238</v>
      </c>
      <c r="J1216" s="98" t="s">
        <v>255</v>
      </c>
      <c r="K1216" s="358">
        <v>65</v>
      </c>
      <c r="L1216" s="370">
        <f t="shared" si="57"/>
        <v>200</v>
      </c>
      <c r="M1216" s="435">
        <v>200</v>
      </c>
      <c r="N1216" s="435"/>
      <c r="O1216" s="371" t="e">
        <f t="shared" si="58"/>
        <v>#DIV/0!</v>
      </c>
      <c r="P1216" s="371">
        <f>IF(N1216&gt;0,N1216*K1216/#REF!,0)</f>
        <v>0</v>
      </c>
      <c r="Q1216" s="372" t="e">
        <f>IF(M1216="nio",0,IF(M1216&gt;0,VLOOKUP(I1216,'3-Productie normen'!A:K,VLOOKUP(M1216,'3-Productie normen'!$B$28:$C$36,2,FALSE),FALSE)))/VLOOKUP(B1216,'2-Kosten per locatie'!$A$11:$C$41,3,FALSE)</f>
        <v>#DIV/0!</v>
      </c>
      <c r="R1216" s="93" t="str">
        <f>VLOOKUP(I1216,'3-Productie normen'!A:O,14,FALSE)</f>
        <v>S</v>
      </c>
      <c r="S1216" s="93"/>
      <c r="U1216" s="375">
        <f t="shared" si="56"/>
        <v>13000</v>
      </c>
    </row>
    <row r="1217" spans="1:21" ht="14.1" customHeight="1">
      <c r="A1217" s="81">
        <v>1217</v>
      </c>
      <c r="B1217" s="52" t="s">
        <v>220</v>
      </c>
      <c r="C1217" s="52" t="s">
        <v>1158</v>
      </c>
      <c r="D1217" s="52"/>
      <c r="E1217" s="91"/>
      <c r="F1217" s="91" t="s">
        <v>292</v>
      </c>
      <c r="G1217" s="366" t="s">
        <v>345</v>
      </c>
      <c r="H1217" s="98" t="s">
        <v>555</v>
      </c>
      <c r="I1217" s="98" t="s">
        <v>237</v>
      </c>
      <c r="J1217" s="98" t="s">
        <v>255</v>
      </c>
      <c r="K1217" s="358">
        <v>14</v>
      </c>
      <c r="L1217" s="370">
        <f t="shared" si="57"/>
        <v>80</v>
      </c>
      <c r="M1217" s="437">
        <v>80</v>
      </c>
      <c r="N1217" s="435"/>
      <c r="O1217" s="371" t="e">
        <f t="shared" si="58"/>
        <v>#DIV/0!</v>
      </c>
      <c r="P1217" s="371">
        <f>IF(N1217&gt;0,N1217*K1217/#REF!,0)</f>
        <v>0</v>
      </c>
      <c r="Q1217" s="372" t="e">
        <f>IF(M1217="nio",0,IF(M1217&gt;0,VLOOKUP(I1217,'3-Productie normen'!A:K,VLOOKUP(M1217,'3-Productie normen'!$B$28:$C$36,2,FALSE),FALSE)))/VLOOKUP(B1217,'2-Kosten per locatie'!$A$11:$C$41,3,FALSE)</f>
        <v>#DIV/0!</v>
      </c>
      <c r="R1217" s="93" t="str">
        <f>VLOOKUP(I1217,'3-Productie normen'!A:O,14,FALSE)</f>
        <v>B</v>
      </c>
      <c r="S1217" s="93"/>
      <c r="U1217" s="375">
        <f t="shared" si="56"/>
        <v>1120</v>
      </c>
    </row>
    <row r="1218" spans="1:21" ht="14.1" customHeight="1">
      <c r="A1218" s="81">
        <v>1218</v>
      </c>
      <c r="B1218" s="52" t="s">
        <v>220</v>
      </c>
      <c r="C1218" s="52" t="s">
        <v>1158</v>
      </c>
      <c r="D1218" s="52"/>
      <c r="E1218" s="91"/>
      <c r="F1218" s="91" t="s">
        <v>292</v>
      </c>
      <c r="G1218" s="366" t="s">
        <v>346</v>
      </c>
      <c r="H1218" s="98" t="s">
        <v>1178</v>
      </c>
      <c r="I1218" s="52" t="s">
        <v>247</v>
      </c>
      <c r="J1218" s="98" t="s">
        <v>255</v>
      </c>
      <c r="K1218" s="358">
        <v>5</v>
      </c>
      <c r="L1218" s="370">
        <f t="shared" si="57"/>
        <v>0</v>
      </c>
      <c r="M1218" s="437" t="s">
        <v>258</v>
      </c>
      <c r="N1218" s="435"/>
      <c r="O1218" s="371">
        <f t="shared" si="58"/>
        <v>0</v>
      </c>
      <c r="P1218" s="371">
        <f>IF(N1218&gt;0,N1218*K1218/#REF!,0)</f>
        <v>0</v>
      </c>
      <c r="Q1218" s="372" t="e">
        <f>IF(M1218="nio",0,IF(M1218&gt;0,VLOOKUP(I1218,'3-Productie normen'!A:K,VLOOKUP(M1218,'3-Productie normen'!$B$28:$C$36,2,FALSE),FALSE)))/VLOOKUP(B1218,'2-Kosten per locatie'!$A$11:$C$41,3,FALSE)</f>
        <v>#DIV/0!</v>
      </c>
      <c r="R1218" s="93" t="str">
        <f>VLOOKUP(I1218,'3-Productie normen'!A:O,14,FALSE)</f>
        <v>nvt</v>
      </c>
      <c r="S1218" s="93"/>
      <c r="U1218" s="375">
        <f t="shared" si="56"/>
        <v>0</v>
      </c>
    </row>
    <row r="1219" spans="1:21" ht="14.1" customHeight="1">
      <c r="A1219" s="81">
        <v>1219</v>
      </c>
      <c r="B1219" s="52" t="s">
        <v>220</v>
      </c>
      <c r="C1219" s="52" t="s">
        <v>1158</v>
      </c>
      <c r="D1219" s="52"/>
      <c r="E1219" s="91"/>
      <c r="F1219" s="91" t="s">
        <v>292</v>
      </c>
      <c r="G1219" s="366" t="s">
        <v>348</v>
      </c>
      <c r="H1219" s="98" t="s">
        <v>1179</v>
      </c>
      <c r="I1219" s="98" t="s">
        <v>237</v>
      </c>
      <c r="J1219" s="98" t="s">
        <v>255</v>
      </c>
      <c r="K1219" s="358">
        <v>23</v>
      </c>
      <c r="L1219" s="370">
        <f t="shared" si="57"/>
        <v>80</v>
      </c>
      <c r="M1219" s="437">
        <v>80</v>
      </c>
      <c r="N1219" s="435"/>
      <c r="O1219" s="371" t="e">
        <f t="shared" si="58"/>
        <v>#DIV/0!</v>
      </c>
      <c r="P1219" s="371">
        <f>IF(N1219&gt;0,N1219*K1219/#REF!,0)</f>
        <v>0</v>
      </c>
      <c r="Q1219" s="372" t="e">
        <f>IF(M1219="nio",0,IF(M1219&gt;0,VLOOKUP(I1219,'3-Productie normen'!A:K,VLOOKUP(M1219,'3-Productie normen'!$B$28:$C$36,2,FALSE),FALSE)))/VLOOKUP(B1219,'2-Kosten per locatie'!$A$11:$C$41,3,FALSE)</f>
        <v>#DIV/0!</v>
      </c>
      <c r="R1219" s="93" t="str">
        <f>VLOOKUP(I1219,'3-Productie normen'!A:O,14,FALSE)</f>
        <v>B</v>
      </c>
      <c r="S1219" s="93"/>
      <c r="U1219" s="375">
        <f t="shared" si="56"/>
        <v>1840</v>
      </c>
    </row>
    <row r="1220" spans="1:21" ht="14.1" customHeight="1">
      <c r="A1220" s="81">
        <v>1220</v>
      </c>
      <c r="B1220" s="52" t="s">
        <v>220</v>
      </c>
      <c r="C1220" s="52" t="s">
        <v>1158</v>
      </c>
      <c r="D1220" s="52"/>
      <c r="E1220" s="91"/>
      <c r="F1220" s="91" t="s">
        <v>292</v>
      </c>
      <c r="G1220" s="366" t="s">
        <v>349</v>
      </c>
      <c r="H1220" s="98" t="s">
        <v>1180</v>
      </c>
      <c r="I1220" s="98" t="s">
        <v>237</v>
      </c>
      <c r="J1220" s="98" t="s">
        <v>255</v>
      </c>
      <c r="K1220" s="358">
        <v>53</v>
      </c>
      <c r="L1220" s="370">
        <f t="shared" si="57"/>
        <v>80</v>
      </c>
      <c r="M1220" s="437">
        <v>80</v>
      </c>
      <c r="N1220" s="435"/>
      <c r="O1220" s="371" t="e">
        <f t="shared" si="58"/>
        <v>#DIV/0!</v>
      </c>
      <c r="P1220" s="371">
        <f>IF(N1220&gt;0,N1220*K1220/#REF!,0)</f>
        <v>0</v>
      </c>
      <c r="Q1220" s="372" t="e">
        <f>IF(M1220="nio",0,IF(M1220&gt;0,VLOOKUP(I1220,'3-Productie normen'!A:K,VLOOKUP(M1220,'3-Productie normen'!$B$28:$C$36,2,FALSE),FALSE)))/VLOOKUP(B1220,'2-Kosten per locatie'!$A$11:$C$41,3,FALSE)</f>
        <v>#DIV/0!</v>
      </c>
      <c r="R1220" s="93" t="str">
        <f>VLOOKUP(I1220,'3-Productie normen'!A:O,14,FALSE)</f>
        <v>B</v>
      </c>
      <c r="S1220" s="93"/>
      <c r="U1220" s="375">
        <f t="shared" si="56"/>
        <v>4240</v>
      </c>
    </row>
    <row r="1221" spans="1:21" ht="14.1" customHeight="1">
      <c r="A1221" s="81">
        <v>1221</v>
      </c>
      <c r="B1221" s="52" t="s">
        <v>220</v>
      </c>
      <c r="C1221" s="52" t="s">
        <v>1158</v>
      </c>
      <c r="D1221" s="52"/>
      <c r="E1221" s="91"/>
      <c r="F1221" s="91" t="s">
        <v>292</v>
      </c>
      <c r="G1221" s="366" t="s">
        <v>351</v>
      </c>
      <c r="H1221" s="98" t="s">
        <v>1181</v>
      </c>
      <c r="I1221" s="52" t="s">
        <v>247</v>
      </c>
      <c r="J1221" s="98" t="s">
        <v>255</v>
      </c>
      <c r="K1221" s="358">
        <v>3</v>
      </c>
      <c r="L1221" s="370">
        <f t="shared" si="57"/>
        <v>0</v>
      </c>
      <c r="M1221" s="437" t="s">
        <v>258</v>
      </c>
      <c r="N1221" s="435"/>
      <c r="O1221" s="371">
        <f t="shared" si="58"/>
        <v>0</v>
      </c>
      <c r="P1221" s="371">
        <f>IF(N1221&gt;0,N1221*K1221/#REF!,0)</f>
        <v>0</v>
      </c>
      <c r="Q1221" s="372" t="e">
        <f>IF(M1221="nio",0,IF(M1221&gt;0,VLOOKUP(I1221,'3-Productie normen'!A:K,VLOOKUP(M1221,'3-Productie normen'!$B$28:$C$36,2,FALSE),FALSE)))/VLOOKUP(B1221,'2-Kosten per locatie'!$A$11:$C$41,3,FALSE)</f>
        <v>#DIV/0!</v>
      </c>
      <c r="R1221" s="93" t="str">
        <f>VLOOKUP(I1221,'3-Productie normen'!A:O,14,FALSE)</f>
        <v>nvt</v>
      </c>
      <c r="S1221" s="93"/>
      <c r="U1221" s="375">
        <f t="shared" si="56"/>
        <v>0</v>
      </c>
    </row>
    <row r="1222" spans="1:21" ht="14.1" customHeight="1">
      <c r="A1222" s="81">
        <v>1222</v>
      </c>
      <c r="B1222" s="52" t="s">
        <v>220</v>
      </c>
      <c r="C1222" s="52" t="s">
        <v>1158</v>
      </c>
      <c r="D1222" s="52"/>
      <c r="E1222" s="91"/>
      <c r="F1222" s="91" t="s">
        <v>292</v>
      </c>
      <c r="G1222" s="366" t="s">
        <v>353</v>
      </c>
      <c r="H1222" s="98" t="s">
        <v>390</v>
      </c>
      <c r="I1222" s="52" t="s">
        <v>247</v>
      </c>
      <c r="J1222" s="98" t="s">
        <v>255</v>
      </c>
      <c r="K1222" s="358">
        <v>14</v>
      </c>
      <c r="L1222" s="370">
        <f t="shared" si="57"/>
        <v>0</v>
      </c>
      <c r="M1222" s="437" t="s">
        <v>258</v>
      </c>
      <c r="N1222" s="435"/>
      <c r="O1222" s="371">
        <f t="shared" si="58"/>
        <v>0</v>
      </c>
      <c r="P1222" s="371">
        <f>IF(N1222&gt;0,N1222*K1222/#REF!,0)</f>
        <v>0</v>
      </c>
      <c r="Q1222" s="372" t="e">
        <f>IF(M1222="nio",0,IF(M1222&gt;0,VLOOKUP(I1222,'3-Productie normen'!A:K,VLOOKUP(M1222,'3-Productie normen'!$B$28:$C$36,2,FALSE),FALSE)))/VLOOKUP(B1222,'2-Kosten per locatie'!$A$11:$C$41,3,FALSE)</f>
        <v>#DIV/0!</v>
      </c>
      <c r="R1222" s="93" t="str">
        <f>VLOOKUP(I1222,'3-Productie normen'!A:O,14,FALSE)</f>
        <v>nvt</v>
      </c>
      <c r="S1222" s="93"/>
      <c r="U1222" s="375">
        <f t="shared" si="56"/>
        <v>0</v>
      </c>
    </row>
    <row r="1223" spans="1:21" ht="14.1" customHeight="1">
      <c r="A1223" s="81">
        <v>1223</v>
      </c>
      <c r="B1223" s="52" t="s">
        <v>220</v>
      </c>
      <c r="C1223" s="52" t="s">
        <v>1158</v>
      </c>
      <c r="D1223" s="52"/>
      <c r="E1223" s="91"/>
      <c r="F1223" s="91" t="s">
        <v>292</v>
      </c>
      <c r="G1223" s="366" t="s">
        <v>625</v>
      </c>
      <c r="H1223" s="98" t="s">
        <v>1162</v>
      </c>
      <c r="I1223" s="98" t="s">
        <v>246</v>
      </c>
      <c r="J1223" s="98" t="s">
        <v>255</v>
      </c>
      <c r="K1223" s="358">
        <v>213</v>
      </c>
      <c r="L1223" s="370">
        <f t="shared" si="57"/>
        <v>200</v>
      </c>
      <c r="M1223" s="435">
        <v>200</v>
      </c>
      <c r="N1223" s="435"/>
      <c r="O1223" s="371" t="e">
        <f t="shared" si="58"/>
        <v>#DIV/0!</v>
      </c>
      <c r="P1223" s="371">
        <f>IF(N1223&gt;0,N1223*K1223/#REF!,0)</f>
        <v>0</v>
      </c>
      <c r="Q1223" s="372" t="e">
        <f>IF(M1223="nio",0,IF(M1223&gt;0,VLOOKUP(I1223,'3-Productie normen'!A:K,VLOOKUP(M1223,'3-Productie normen'!$B$28:$C$36,2,FALSE),FALSE)))/VLOOKUP(B1223,'2-Kosten per locatie'!$A$11:$C$41,3,FALSE)</f>
        <v>#DIV/0!</v>
      </c>
      <c r="R1223" s="93" t="str">
        <f>VLOOKUP(I1223,'3-Productie normen'!A:O,14,FALSE)</f>
        <v>V</v>
      </c>
      <c r="S1223" s="93"/>
      <c r="U1223" s="375">
        <f t="shared" si="56"/>
        <v>42600</v>
      </c>
    </row>
    <row r="1224" spans="1:21" ht="14.1" customHeight="1">
      <c r="A1224" s="81">
        <v>1224</v>
      </c>
      <c r="B1224" s="52" t="s">
        <v>220</v>
      </c>
      <c r="C1224" s="52" t="s">
        <v>1158</v>
      </c>
      <c r="D1224" s="52"/>
      <c r="E1224" s="91"/>
      <c r="F1224" s="91" t="s">
        <v>292</v>
      </c>
      <c r="G1224" s="366" t="s">
        <v>627</v>
      </c>
      <c r="H1224" s="98" t="s">
        <v>1182</v>
      </c>
      <c r="I1224" s="52" t="s">
        <v>247</v>
      </c>
      <c r="J1224" s="98" t="s">
        <v>255</v>
      </c>
      <c r="K1224" s="358">
        <v>8</v>
      </c>
      <c r="L1224" s="370">
        <f t="shared" si="57"/>
        <v>0</v>
      </c>
      <c r="M1224" s="437" t="s">
        <v>258</v>
      </c>
      <c r="N1224" s="435"/>
      <c r="O1224" s="371">
        <f t="shared" si="58"/>
        <v>0</v>
      </c>
      <c r="P1224" s="371">
        <f>IF(N1224&gt;0,N1224*K1224/#REF!,0)</f>
        <v>0</v>
      </c>
      <c r="Q1224" s="372" t="e">
        <f>IF(M1224="nio",0,IF(M1224&gt;0,VLOOKUP(I1224,'3-Productie normen'!A:K,VLOOKUP(M1224,'3-Productie normen'!$B$28:$C$36,2,FALSE),FALSE)))/VLOOKUP(B1224,'2-Kosten per locatie'!$A$11:$C$41,3,FALSE)</f>
        <v>#DIV/0!</v>
      </c>
      <c r="R1224" s="93" t="str">
        <f>VLOOKUP(I1224,'3-Productie normen'!A:O,14,FALSE)</f>
        <v>nvt</v>
      </c>
      <c r="S1224" s="93"/>
      <c r="U1224" s="375">
        <f t="shared" si="56"/>
        <v>0</v>
      </c>
    </row>
    <row r="1225" spans="1:21" ht="14.1" customHeight="1">
      <c r="A1225" s="81">
        <v>1225</v>
      </c>
      <c r="B1225" s="52" t="s">
        <v>220</v>
      </c>
      <c r="C1225" s="52" t="s">
        <v>1158</v>
      </c>
      <c r="D1225" s="52"/>
      <c r="E1225" s="91"/>
      <c r="F1225" s="91" t="s">
        <v>292</v>
      </c>
      <c r="G1225" s="366" t="s">
        <v>628</v>
      </c>
      <c r="H1225" s="98" t="s">
        <v>1183</v>
      </c>
      <c r="I1225" s="98" t="s">
        <v>237</v>
      </c>
      <c r="J1225" s="98" t="s">
        <v>255</v>
      </c>
      <c r="K1225" s="358">
        <v>13</v>
      </c>
      <c r="L1225" s="370">
        <f t="shared" si="57"/>
        <v>80</v>
      </c>
      <c r="M1225" s="437">
        <v>80</v>
      </c>
      <c r="N1225" s="435"/>
      <c r="O1225" s="371" t="e">
        <f t="shared" si="58"/>
        <v>#DIV/0!</v>
      </c>
      <c r="P1225" s="371">
        <f>IF(N1225&gt;0,N1225*K1225/#REF!,0)</f>
        <v>0</v>
      </c>
      <c r="Q1225" s="372" t="e">
        <f>IF(M1225="nio",0,IF(M1225&gt;0,VLOOKUP(I1225,'3-Productie normen'!A:K,VLOOKUP(M1225,'3-Productie normen'!$B$28:$C$36,2,FALSE),FALSE)))/VLOOKUP(B1225,'2-Kosten per locatie'!$A$11:$C$41,3,FALSE)</f>
        <v>#DIV/0!</v>
      </c>
      <c r="R1225" s="93" t="str">
        <f>VLOOKUP(I1225,'3-Productie normen'!A:O,14,FALSE)</f>
        <v>B</v>
      </c>
      <c r="S1225" s="93"/>
      <c r="U1225" s="375">
        <f t="shared" si="56"/>
        <v>1040</v>
      </c>
    </row>
    <row r="1226" spans="1:21" ht="14.1" customHeight="1">
      <c r="A1226" s="81">
        <v>1226</v>
      </c>
      <c r="B1226" s="52" t="s">
        <v>220</v>
      </c>
      <c r="C1226" s="52" t="s">
        <v>1158</v>
      </c>
      <c r="D1226" s="52"/>
      <c r="E1226" s="91"/>
      <c r="F1226" s="91" t="s">
        <v>292</v>
      </c>
      <c r="G1226" s="366" t="s">
        <v>630</v>
      </c>
      <c r="H1226" s="98" t="s">
        <v>1110</v>
      </c>
      <c r="I1226" s="98" t="s">
        <v>244</v>
      </c>
      <c r="J1226" s="98" t="s">
        <v>425</v>
      </c>
      <c r="K1226" s="358">
        <v>2</v>
      </c>
      <c r="L1226" s="370">
        <f t="shared" si="57"/>
        <v>200</v>
      </c>
      <c r="M1226" s="435">
        <v>200</v>
      </c>
      <c r="N1226" s="435">
        <v>0</v>
      </c>
      <c r="O1226" s="371" t="e">
        <f t="shared" si="58"/>
        <v>#DIV/0!</v>
      </c>
      <c r="P1226" s="371">
        <f>IF(N1226&gt;0,N1226*K1226/#REF!,0)</f>
        <v>0</v>
      </c>
      <c r="Q1226" s="372" t="e">
        <f>IF(M1226="nio",0,IF(M1226&gt;0,VLOOKUP(I1226,'3-Productie normen'!A:K,VLOOKUP(M1226,'3-Productie normen'!$B$28:$C$36,2,FALSE),FALSE)))/VLOOKUP(B1226,'2-Kosten per locatie'!$A$11:$C$41,3,FALSE)</f>
        <v>#DIV/0!</v>
      </c>
      <c r="R1226" s="93" t="str">
        <f>VLOOKUP(I1226,'3-Productie normen'!A:O,14,FALSE)</f>
        <v>S</v>
      </c>
      <c r="S1226" s="93"/>
      <c r="U1226" s="375">
        <f t="shared" ref="U1226:U1289" si="59">L1226*K1226</f>
        <v>400</v>
      </c>
    </row>
    <row r="1227" spans="1:21" ht="14.1" customHeight="1">
      <c r="A1227" s="81">
        <v>1227</v>
      </c>
      <c r="B1227" s="52" t="s">
        <v>220</v>
      </c>
      <c r="C1227" s="52" t="s">
        <v>1158</v>
      </c>
      <c r="D1227" s="52"/>
      <c r="E1227" s="91"/>
      <c r="F1227" s="91" t="s">
        <v>292</v>
      </c>
      <c r="G1227" s="366" t="s">
        <v>632</v>
      </c>
      <c r="H1227" s="98" t="s">
        <v>1169</v>
      </c>
      <c r="I1227" s="98" t="s">
        <v>240</v>
      </c>
      <c r="J1227" s="98" t="s">
        <v>255</v>
      </c>
      <c r="K1227" s="358">
        <v>61</v>
      </c>
      <c r="L1227" s="370">
        <f t="shared" si="57"/>
        <v>200</v>
      </c>
      <c r="M1227" s="435">
        <v>200</v>
      </c>
      <c r="N1227" s="435"/>
      <c r="O1227" s="371" t="e">
        <f t="shared" si="58"/>
        <v>#DIV/0!</v>
      </c>
      <c r="P1227" s="371">
        <f>IF(N1227&gt;0,N1227*K1227/#REF!,0)</f>
        <v>0</v>
      </c>
      <c r="Q1227" s="372" t="e">
        <f>IF(M1227="nio",0,IF(M1227&gt;0,VLOOKUP(I1227,'3-Productie normen'!A:K,VLOOKUP(M1227,'3-Productie normen'!$B$28:$C$36,2,FALSE),FALSE)))/VLOOKUP(B1227,'2-Kosten per locatie'!$A$11:$C$41,3,FALSE)</f>
        <v>#DIV/0!</v>
      </c>
      <c r="R1227" s="93" t="str">
        <f>VLOOKUP(I1227,'3-Productie normen'!A:O,14,FALSE)</f>
        <v>L</v>
      </c>
      <c r="S1227" s="93"/>
      <c r="U1227" s="375">
        <f t="shared" si="59"/>
        <v>12200</v>
      </c>
    </row>
    <row r="1228" spans="1:21" ht="14.1" customHeight="1">
      <c r="A1228" s="81">
        <v>1228</v>
      </c>
      <c r="B1228" s="52" t="s">
        <v>220</v>
      </c>
      <c r="C1228" s="52" t="s">
        <v>1158</v>
      </c>
      <c r="D1228" s="52"/>
      <c r="E1228" s="91"/>
      <c r="F1228" s="91" t="s">
        <v>292</v>
      </c>
      <c r="G1228" s="366" t="s">
        <v>634</v>
      </c>
      <c r="H1228" s="98" t="s">
        <v>1169</v>
      </c>
      <c r="I1228" s="98" t="s">
        <v>240</v>
      </c>
      <c r="J1228" s="98" t="s">
        <v>255</v>
      </c>
      <c r="K1228" s="358">
        <v>60</v>
      </c>
      <c r="L1228" s="370">
        <f t="shared" si="57"/>
        <v>200</v>
      </c>
      <c r="M1228" s="435">
        <v>200</v>
      </c>
      <c r="N1228" s="435"/>
      <c r="O1228" s="371" t="e">
        <f t="shared" si="58"/>
        <v>#DIV/0!</v>
      </c>
      <c r="P1228" s="371">
        <f>IF(N1228&gt;0,N1228*K1228/#REF!,0)</f>
        <v>0</v>
      </c>
      <c r="Q1228" s="372" t="e">
        <f>IF(M1228="nio",0,IF(M1228&gt;0,VLOOKUP(I1228,'3-Productie normen'!A:K,VLOOKUP(M1228,'3-Productie normen'!$B$28:$C$36,2,FALSE),FALSE)))/VLOOKUP(B1228,'2-Kosten per locatie'!$A$11:$C$41,3,FALSE)</f>
        <v>#DIV/0!</v>
      </c>
      <c r="R1228" s="93" t="str">
        <f>VLOOKUP(I1228,'3-Productie normen'!A:O,14,FALSE)</f>
        <v>L</v>
      </c>
      <c r="S1228" s="93"/>
      <c r="U1228" s="375">
        <f t="shared" si="59"/>
        <v>12000</v>
      </c>
    </row>
    <row r="1229" spans="1:21" ht="14.1" customHeight="1">
      <c r="A1229" s="81">
        <v>1229</v>
      </c>
      <c r="B1229" s="52" t="s">
        <v>220</v>
      </c>
      <c r="C1229" s="52" t="s">
        <v>1158</v>
      </c>
      <c r="D1229" s="52"/>
      <c r="E1229" s="91"/>
      <c r="F1229" s="91" t="s">
        <v>292</v>
      </c>
      <c r="G1229" s="366" t="s">
        <v>635</v>
      </c>
      <c r="H1229" s="98" t="s">
        <v>1110</v>
      </c>
      <c r="I1229" s="98" t="s">
        <v>244</v>
      </c>
      <c r="J1229" s="98" t="s">
        <v>425</v>
      </c>
      <c r="K1229" s="358">
        <v>6</v>
      </c>
      <c r="L1229" s="370">
        <f t="shared" si="57"/>
        <v>200</v>
      </c>
      <c r="M1229" s="435">
        <v>200</v>
      </c>
      <c r="N1229" s="435">
        <v>0</v>
      </c>
      <c r="O1229" s="371" t="e">
        <f t="shared" si="58"/>
        <v>#DIV/0!</v>
      </c>
      <c r="P1229" s="371">
        <f>IF(N1229&gt;0,N1229*K1229/#REF!,0)</f>
        <v>0</v>
      </c>
      <c r="Q1229" s="372" t="e">
        <f>IF(M1229="nio",0,IF(M1229&gt;0,VLOOKUP(I1229,'3-Productie normen'!A:K,VLOOKUP(M1229,'3-Productie normen'!$B$28:$C$36,2,FALSE),FALSE)))/VLOOKUP(B1229,'2-Kosten per locatie'!$A$11:$C$41,3,FALSE)</f>
        <v>#DIV/0!</v>
      </c>
      <c r="R1229" s="93" t="str">
        <f>VLOOKUP(I1229,'3-Productie normen'!A:O,14,FALSE)</f>
        <v>S</v>
      </c>
      <c r="S1229" s="93"/>
      <c r="U1229" s="375">
        <f t="shared" si="59"/>
        <v>1200</v>
      </c>
    </row>
    <row r="1230" spans="1:21" ht="14.1" customHeight="1">
      <c r="A1230" s="81">
        <v>1230</v>
      </c>
      <c r="B1230" s="52" t="s">
        <v>220</v>
      </c>
      <c r="C1230" s="52" t="s">
        <v>1158</v>
      </c>
      <c r="D1230" s="52"/>
      <c r="E1230" s="91"/>
      <c r="F1230" s="91" t="s">
        <v>292</v>
      </c>
      <c r="G1230" s="366" t="s">
        <v>636</v>
      </c>
      <c r="H1230" s="98" t="s">
        <v>192</v>
      </c>
      <c r="I1230" s="98" t="s">
        <v>246</v>
      </c>
      <c r="J1230" s="98" t="s">
        <v>255</v>
      </c>
      <c r="K1230" s="358">
        <v>12</v>
      </c>
      <c r="L1230" s="370">
        <f t="shared" si="57"/>
        <v>200</v>
      </c>
      <c r="M1230" s="435">
        <v>200</v>
      </c>
      <c r="N1230" s="435"/>
      <c r="O1230" s="371" t="e">
        <f t="shared" si="58"/>
        <v>#DIV/0!</v>
      </c>
      <c r="P1230" s="371">
        <f>IF(N1230&gt;0,N1230*K1230/#REF!,0)</f>
        <v>0</v>
      </c>
      <c r="Q1230" s="372" t="e">
        <f>IF(M1230="nio",0,IF(M1230&gt;0,VLOOKUP(I1230,'3-Productie normen'!A:K,VLOOKUP(M1230,'3-Productie normen'!$B$28:$C$36,2,FALSE),FALSE)))/VLOOKUP(B1230,'2-Kosten per locatie'!$A$11:$C$41,3,FALSE)</f>
        <v>#DIV/0!</v>
      </c>
      <c r="R1230" s="93" t="str">
        <f>VLOOKUP(I1230,'3-Productie normen'!A:O,14,FALSE)</f>
        <v>V</v>
      </c>
      <c r="S1230" s="93"/>
      <c r="U1230" s="375">
        <f t="shared" si="59"/>
        <v>2400</v>
      </c>
    </row>
    <row r="1231" spans="1:21" ht="14.1" customHeight="1">
      <c r="A1231" s="81">
        <v>1231</v>
      </c>
      <c r="B1231" s="52" t="s">
        <v>220</v>
      </c>
      <c r="C1231" s="52" t="s">
        <v>1158</v>
      </c>
      <c r="D1231" s="52"/>
      <c r="E1231" s="91"/>
      <c r="F1231" s="91" t="s">
        <v>292</v>
      </c>
      <c r="G1231" s="366" t="s">
        <v>638</v>
      </c>
      <c r="H1231" s="98" t="s">
        <v>1173</v>
      </c>
      <c r="I1231" s="444" t="s">
        <v>238</v>
      </c>
      <c r="J1231" s="98" t="s">
        <v>255</v>
      </c>
      <c r="K1231" s="358">
        <v>68</v>
      </c>
      <c r="L1231" s="370">
        <f t="shared" si="57"/>
        <v>200</v>
      </c>
      <c r="M1231" s="435">
        <v>200</v>
      </c>
      <c r="N1231" s="435"/>
      <c r="O1231" s="371" t="e">
        <f t="shared" si="58"/>
        <v>#DIV/0!</v>
      </c>
      <c r="P1231" s="371">
        <f>IF(N1231&gt;0,N1231*K1231/#REF!,0)</f>
        <v>0</v>
      </c>
      <c r="Q1231" s="372" t="e">
        <f>IF(M1231="nio",0,IF(M1231&gt;0,VLOOKUP(I1231,'3-Productie normen'!A:K,VLOOKUP(M1231,'3-Productie normen'!$B$28:$C$36,2,FALSE),FALSE)))/VLOOKUP(B1231,'2-Kosten per locatie'!$A$11:$C$41,3,FALSE)</f>
        <v>#DIV/0!</v>
      </c>
      <c r="R1231" s="93" t="str">
        <f>VLOOKUP(I1231,'3-Productie normen'!A:O,14,FALSE)</f>
        <v>S</v>
      </c>
      <c r="S1231" s="93"/>
      <c r="U1231" s="375">
        <f t="shared" si="59"/>
        <v>13600</v>
      </c>
    </row>
    <row r="1232" spans="1:21" ht="14.1" customHeight="1">
      <c r="A1232" s="81">
        <v>1232</v>
      </c>
      <c r="B1232" s="52" t="s">
        <v>220</v>
      </c>
      <c r="C1232" s="52" t="s">
        <v>1158</v>
      </c>
      <c r="D1232" s="52"/>
      <c r="E1232" s="91"/>
      <c r="F1232" s="91" t="s">
        <v>292</v>
      </c>
      <c r="G1232" s="366" t="s">
        <v>639</v>
      </c>
      <c r="H1232" s="98" t="s">
        <v>1169</v>
      </c>
      <c r="I1232" s="98" t="s">
        <v>240</v>
      </c>
      <c r="J1232" s="98" t="s">
        <v>255</v>
      </c>
      <c r="K1232" s="358">
        <v>60</v>
      </c>
      <c r="L1232" s="370">
        <f t="shared" si="57"/>
        <v>200</v>
      </c>
      <c r="M1232" s="435">
        <v>200</v>
      </c>
      <c r="N1232" s="435"/>
      <c r="O1232" s="371" t="e">
        <f t="shared" si="58"/>
        <v>#DIV/0!</v>
      </c>
      <c r="P1232" s="371">
        <f>IF(N1232&gt;0,N1232*K1232/#REF!,0)</f>
        <v>0</v>
      </c>
      <c r="Q1232" s="372" t="e">
        <f>IF(M1232="nio",0,IF(M1232&gt;0,VLOOKUP(I1232,'3-Productie normen'!A:K,VLOOKUP(M1232,'3-Productie normen'!$B$28:$C$36,2,FALSE),FALSE)))/VLOOKUP(B1232,'2-Kosten per locatie'!$A$11:$C$41,3,FALSE)</f>
        <v>#DIV/0!</v>
      </c>
      <c r="R1232" s="93" t="str">
        <f>VLOOKUP(I1232,'3-Productie normen'!A:O,14,FALSE)</f>
        <v>L</v>
      </c>
      <c r="S1232" s="93"/>
      <c r="U1232" s="375">
        <f t="shared" si="59"/>
        <v>12000</v>
      </c>
    </row>
    <row r="1233" spans="1:21" ht="14.1" customHeight="1">
      <c r="A1233" s="81">
        <v>1233</v>
      </c>
      <c r="B1233" s="52" t="s">
        <v>220</v>
      </c>
      <c r="C1233" s="52" t="s">
        <v>1158</v>
      </c>
      <c r="D1233" s="52"/>
      <c r="E1233" s="91"/>
      <c r="F1233" s="91" t="s">
        <v>292</v>
      </c>
      <c r="G1233" s="366" t="s">
        <v>641</v>
      </c>
      <c r="H1233" s="98" t="s">
        <v>1169</v>
      </c>
      <c r="I1233" s="98" t="s">
        <v>240</v>
      </c>
      <c r="J1233" s="98" t="s">
        <v>255</v>
      </c>
      <c r="K1233" s="358">
        <v>61</v>
      </c>
      <c r="L1233" s="370">
        <f t="shared" si="57"/>
        <v>200</v>
      </c>
      <c r="M1233" s="435">
        <v>200</v>
      </c>
      <c r="N1233" s="435"/>
      <c r="O1233" s="371" t="e">
        <f t="shared" si="58"/>
        <v>#DIV/0!</v>
      </c>
      <c r="P1233" s="371">
        <f>IF(N1233&gt;0,N1233*K1233/#REF!,0)</f>
        <v>0</v>
      </c>
      <c r="Q1233" s="372" t="e">
        <f>IF(M1233="nio",0,IF(M1233&gt;0,VLOOKUP(I1233,'3-Productie normen'!A:K,VLOOKUP(M1233,'3-Productie normen'!$B$28:$C$36,2,FALSE),FALSE)))/VLOOKUP(B1233,'2-Kosten per locatie'!$A$11:$C$41,3,FALSE)</f>
        <v>#DIV/0!</v>
      </c>
      <c r="R1233" s="93" t="str">
        <f>VLOOKUP(I1233,'3-Productie normen'!A:O,14,FALSE)</f>
        <v>L</v>
      </c>
      <c r="S1233" s="93"/>
      <c r="U1233" s="375">
        <f t="shared" si="59"/>
        <v>12200</v>
      </c>
    </row>
    <row r="1234" spans="1:21" ht="14.1" customHeight="1">
      <c r="A1234" s="81">
        <v>1234</v>
      </c>
      <c r="B1234" s="52" t="s">
        <v>220</v>
      </c>
      <c r="C1234" s="52" t="s">
        <v>1158</v>
      </c>
      <c r="D1234" s="52"/>
      <c r="E1234" s="91"/>
      <c r="F1234" s="91" t="s">
        <v>292</v>
      </c>
      <c r="G1234" s="366" t="s">
        <v>642</v>
      </c>
      <c r="H1234" s="98" t="s">
        <v>1110</v>
      </c>
      <c r="I1234" s="98" t="s">
        <v>244</v>
      </c>
      <c r="J1234" s="98" t="s">
        <v>425</v>
      </c>
      <c r="K1234" s="358">
        <v>6</v>
      </c>
      <c r="L1234" s="370">
        <f t="shared" si="57"/>
        <v>200</v>
      </c>
      <c r="M1234" s="435">
        <v>200</v>
      </c>
      <c r="N1234" s="435">
        <v>0</v>
      </c>
      <c r="O1234" s="371" t="e">
        <f t="shared" si="58"/>
        <v>#DIV/0!</v>
      </c>
      <c r="P1234" s="371">
        <f>IF(N1234&gt;0,N1234*K1234/#REF!,0)</f>
        <v>0</v>
      </c>
      <c r="Q1234" s="372" t="e">
        <f>IF(M1234="nio",0,IF(M1234&gt;0,VLOOKUP(I1234,'3-Productie normen'!A:K,VLOOKUP(M1234,'3-Productie normen'!$B$28:$C$36,2,FALSE),FALSE)))/VLOOKUP(B1234,'2-Kosten per locatie'!$A$11:$C$41,3,FALSE)</f>
        <v>#DIV/0!</v>
      </c>
      <c r="R1234" s="93" t="str">
        <f>VLOOKUP(I1234,'3-Productie normen'!A:O,14,FALSE)</f>
        <v>S</v>
      </c>
      <c r="S1234" s="93"/>
      <c r="U1234" s="375">
        <f t="shared" si="59"/>
        <v>1200</v>
      </c>
    </row>
    <row r="1235" spans="1:21" ht="14.1" customHeight="1">
      <c r="A1235" s="81">
        <v>1235</v>
      </c>
      <c r="B1235" s="52" t="s">
        <v>220</v>
      </c>
      <c r="C1235" s="52" t="s">
        <v>1158</v>
      </c>
      <c r="D1235" s="52"/>
      <c r="E1235" s="91"/>
      <c r="F1235" s="91" t="s">
        <v>292</v>
      </c>
      <c r="G1235" s="366" t="s">
        <v>643</v>
      </c>
      <c r="H1235" s="98" t="s">
        <v>1110</v>
      </c>
      <c r="I1235" s="98" t="s">
        <v>244</v>
      </c>
      <c r="J1235" s="98" t="s">
        <v>425</v>
      </c>
      <c r="K1235" s="358">
        <v>2</v>
      </c>
      <c r="L1235" s="370">
        <f t="shared" si="57"/>
        <v>200</v>
      </c>
      <c r="M1235" s="435">
        <v>200</v>
      </c>
      <c r="N1235" s="435">
        <v>0</v>
      </c>
      <c r="O1235" s="371" t="e">
        <f t="shared" si="58"/>
        <v>#DIV/0!</v>
      </c>
      <c r="P1235" s="371">
        <f>IF(N1235&gt;0,N1235*K1235/#REF!,0)</f>
        <v>0</v>
      </c>
      <c r="Q1235" s="372" t="e">
        <f>IF(M1235="nio",0,IF(M1235&gt;0,VLOOKUP(I1235,'3-Productie normen'!A:K,VLOOKUP(M1235,'3-Productie normen'!$B$28:$C$36,2,FALSE),FALSE)))/VLOOKUP(B1235,'2-Kosten per locatie'!$A$11:$C$41,3,FALSE)</f>
        <v>#DIV/0!</v>
      </c>
      <c r="R1235" s="93" t="str">
        <f>VLOOKUP(I1235,'3-Productie normen'!A:O,14,FALSE)</f>
        <v>S</v>
      </c>
      <c r="S1235" s="93"/>
      <c r="U1235" s="375">
        <f t="shared" si="59"/>
        <v>400</v>
      </c>
    </row>
    <row r="1236" spans="1:21" ht="14.1" customHeight="1">
      <c r="A1236" s="81">
        <v>1236</v>
      </c>
      <c r="B1236" s="52" t="s">
        <v>221</v>
      </c>
      <c r="C1236" s="52" t="s">
        <v>1184</v>
      </c>
      <c r="D1236" s="52"/>
      <c r="E1236" s="91"/>
      <c r="F1236" s="440" t="s">
        <v>283</v>
      </c>
      <c r="G1236" s="366">
        <v>1</v>
      </c>
      <c r="H1236" s="98" t="s">
        <v>286</v>
      </c>
      <c r="I1236" s="52" t="s">
        <v>1731</v>
      </c>
      <c r="J1236" s="98" t="s">
        <v>255</v>
      </c>
      <c r="K1236" s="358">
        <v>57</v>
      </c>
      <c r="L1236" s="370">
        <f t="shared" si="57"/>
        <v>200</v>
      </c>
      <c r="M1236" s="435">
        <v>200</v>
      </c>
      <c r="N1236" s="435"/>
      <c r="O1236" s="371" t="e">
        <f t="shared" si="58"/>
        <v>#DIV/0!</v>
      </c>
      <c r="P1236" s="371">
        <f>IF(N1236&gt;0,N1236*K1236/#REF!,0)</f>
        <v>0</v>
      </c>
      <c r="Q1236" s="372" t="e">
        <f>IF(M1236="nio",0,IF(M1236&gt;0,VLOOKUP(I1236,'3-Productie normen'!A:K,VLOOKUP(M1236,'3-Productie normen'!$B$28:$C$36,2,FALSE),FALSE)))/VLOOKUP(B1236,'2-Kosten per locatie'!$A$11:$C$41,3,FALSE)</f>
        <v>#DIV/0!</v>
      </c>
      <c r="R1236" s="93" t="str">
        <f>VLOOKUP(I1236,'3-Productie normen'!A:O,14,FALSE)</f>
        <v>V</v>
      </c>
      <c r="S1236" s="93"/>
      <c r="U1236" s="375">
        <f t="shared" si="59"/>
        <v>11400</v>
      </c>
    </row>
    <row r="1237" spans="1:21" ht="14.1" customHeight="1">
      <c r="A1237" s="81">
        <v>1237</v>
      </c>
      <c r="B1237" s="52" t="s">
        <v>221</v>
      </c>
      <c r="C1237" s="52" t="s">
        <v>1184</v>
      </c>
      <c r="D1237" s="52"/>
      <c r="E1237" s="91"/>
      <c r="F1237" s="440" t="s">
        <v>283</v>
      </c>
      <c r="G1237" s="366">
        <v>2</v>
      </c>
      <c r="H1237" s="98" t="s">
        <v>286</v>
      </c>
      <c r="I1237" s="98" t="s">
        <v>240</v>
      </c>
      <c r="J1237" s="98" t="s">
        <v>255</v>
      </c>
      <c r="K1237" s="358">
        <v>58</v>
      </c>
      <c r="L1237" s="370">
        <f t="shared" si="57"/>
        <v>200</v>
      </c>
      <c r="M1237" s="435">
        <v>200</v>
      </c>
      <c r="N1237" s="435"/>
      <c r="O1237" s="371" t="e">
        <f t="shared" si="58"/>
        <v>#DIV/0!</v>
      </c>
      <c r="P1237" s="371">
        <f>IF(N1237&gt;0,N1237*K1237/#REF!,0)</f>
        <v>0</v>
      </c>
      <c r="Q1237" s="372" t="e">
        <f>IF(M1237="nio",0,IF(M1237&gt;0,VLOOKUP(I1237,'3-Productie normen'!A:K,VLOOKUP(M1237,'3-Productie normen'!$B$28:$C$36,2,FALSE),FALSE)))/VLOOKUP(B1237,'2-Kosten per locatie'!$A$11:$C$41,3,FALSE)</f>
        <v>#DIV/0!</v>
      </c>
      <c r="R1237" s="93" t="str">
        <f>VLOOKUP(I1237,'3-Productie normen'!A:O,14,FALSE)</f>
        <v>L</v>
      </c>
      <c r="S1237" s="93"/>
      <c r="U1237" s="375">
        <f t="shared" si="59"/>
        <v>11600</v>
      </c>
    </row>
    <row r="1238" spans="1:21" ht="14.1" customHeight="1">
      <c r="A1238" s="81">
        <v>1238</v>
      </c>
      <c r="B1238" s="52" t="s">
        <v>221</v>
      </c>
      <c r="C1238" s="52" t="s">
        <v>1184</v>
      </c>
      <c r="D1238" s="52"/>
      <c r="E1238" s="91"/>
      <c r="F1238" s="440" t="s">
        <v>283</v>
      </c>
      <c r="G1238" s="366">
        <v>3</v>
      </c>
      <c r="H1238" s="98" t="s">
        <v>286</v>
      </c>
      <c r="I1238" s="98" t="s">
        <v>240</v>
      </c>
      <c r="J1238" s="98" t="s">
        <v>255</v>
      </c>
      <c r="K1238" s="358">
        <v>57</v>
      </c>
      <c r="L1238" s="370">
        <f t="shared" si="57"/>
        <v>200</v>
      </c>
      <c r="M1238" s="435">
        <v>200</v>
      </c>
      <c r="N1238" s="435"/>
      <c r="O1238" s="371" t="e">
        <f t="shared" si="58"/>
        <v>#DIV/0!</v>
      </c>
      <c r="P1238" s="371">
        <f>IF(N1238&gt;0,N1238*K1238/#REF!,0)</f>
        <v>0</v>
      </c>
      <c r="Q1238" s="372" t="e">
        <f>IF(M1238="nio",0,IF(M1238&gt;0,VLOOKUP(I1238,'3-Productie normen'!A:K,VLOOKUP(M1238,'3-Productie normen'!$B$28:$C$36,2,FALSE),FALSE)))/VLOOKUP(B1238,'2-Kosten per locatie'!$A$11:$C$41,3,FALSE)</f>
        <v>#DIV/0!</v>
      </c>
      <c r="R1238" s="93" t="str">
        <f>VLOOKUP(I1238,'3-Productie normen'!A:O,14,FALSE)</f>
        <v>L</v>
      </c>
      <c r="S1238" s="93"/>
      <c r="U1238" s="375">
        <f t="shared" si="59"/>
        <v>11400</v>
      </c>
    </row>
    <row r="1239" spans="1:21" ht="14.1" customHeight="1">
      <c r="A1239" s="81">
        <v>1239</v>
      </c>
      <c r="B1239" s="52" t="s">
        <v>221</v>
      </c>
      <c r="C1239" s="52" t="s">
        <v>1184</v>
      </c>
      <c r="D1239" s="52"/>
      <c r="E1239" s="91"/>
      <c r="F1239" s="440" t="s">
        <v>283</v>
      </c>
      <c r="G1239" s="366">
        <v>4</v>
      </c>
      <c r="H1239" s="98" t="s">
        <v>286</v>
      </c>
      <c r="I1239" s="98" t="s">
        <v>240</v>
      </c>
      <c r="J1239" s="98" t="s">
        <v>255</v>
      </c>
      <c r="K1239" s="358">
        <v>57</v>
      </c>
      <c r="L1239" s="370">
        <f t="shared" si="57"/>
        <v>200</v>
      </c>
      <c r="M1239" s="435">
        <v>200</v>
      </c>
      <c r="N1239" s="435"/>
      <c r="O1239" s="371" t="e">
        <f t="shared" si="58"/>
        <v>#DIV/0!</v>
      </c>
      <c r="P1239" s="371">
        <f>IF(N1239&gt;0,N1239*K1239/#REF!,0)</f>
        <v>0</v>
      </c>
      <c r="Q1239" s="372" t="e">
        <f>IF(M1239="nio",0,IF(M1239&gt;0,VLOOKUP(I1239,'3-Productie normen'!A:K,VLOOKUP(M1239,'3-Productie normen'!$B$28:$C$36,2,FALSE),FALSE)))/VLOOKUP(B1239,'2-Kosten per locatie'!$A$11:$C$41,3,FALSE)</f>
        <v>#DIV/0!</v>
      </c>
      <c r="R1239" s="93" t="str">
        <f>VLOOKUP(I1239,'3-Productie normen'!A:O,14,FALSE)</f>
        <v>L</v>
      </c>
      <c r="S1239" s="93"/>
      <c r="U1239" s="375">
        <f t="shared" si="59"/>
        <v>11400</v>
      </c>
    </row>
    <row r="1240" spans="1:21" ht="14.1" customHeight="1">
      <c r="A1240" s="81">
        <v>1240</v>
      </c>
      <c r="B1240" s="52" t="s">
        <v>221</v>
      </c>
      <c r="C1240" s="52" t="s">
        <v>1184</v>
      </c>
      <c r="D1240" s="52"/>
      <c r="E1240" s="91"/>
      <c r="F1240" s="440" t="s">
        <v>283</v>
      </c>
      <c r="G1240" s="366">
        <v>5</v>
      </c>
      <c r="H1240" s="98" t="s">
        <v>286</v>
      </c>
      <c r="I1240" s="98" t="s">
        <v>240</v>
      </c>
      <c r="J1240" s="98" t="s">
        <v>255</v>
      </c>
      <c r="K1240" s="358">
        <v>58</v>
      </c>
      <c r="L1240" s="370">
        <f t="shared" si="57"/>
        <v>200</v>
      </c>
      <c r="M1240" s="435">
        <v>200</v>
      </c>
      <c r="N1240" s="435"/>
      <c r="O1240" s="371" t="e">
        <f t="shared" si="58"/>
        <v>#DIV/0!</v>
      </c>
      <c r="P1240" s="371">
        <f>IF(N1240&gt;0,N1240*K1240/#REF!,0)</f>
        <v>0</v>
      </c>
      <c r="Q1240" s="372" t="e">
        <f>IF(M1240="nio",0,IF(M1240&gt;0,VLOOKUP(I1240,'3-Productie normen'!A:K,VLOOKUP(M1240,'3-Productie normen'!$B$28:$C$36,2,FALSE),FALSE)))/VLOOKUP(B1240,'2-Kosten per locatie'!$A$11:$C$41,3,FALSE)</f>
        <v>#DIV/0!</v>
      </c>
      <c r="R1240" s="93" t="str">
        <f>VLOOKUP(I1240,'3-Productie normen'!A:O,14,FALSE)</f>
        <v>L</v>
      </c>
      <c r="S1240" s="93"/>
      <c r="U1240" s="375">
        <f t="shared" si="59"/>
        <v>11600</v>
      </c>
    </row>
    <row r="1241" spans="1:21" s="495" customFormat="1" ht="14.1" customHeight="1">
      <c r="A1241" s="489">
        <v>1241</v>
      </c>
      <c r="B1241" s="463" t="s">
        <v>221</v>
      </c>
      <c r="C1241" s="463" t="s">
        <v>1184</v>
      </c>
      <c r="D1241" s="463"/>
      <c r="E1241" s="91"/>
      <c r="F1241" s="490" t="s">
        <v>283</v>
      </c>
      <c r="G1241" s="367">
        <v>6</v>
      </c>
      <c r="H1241" s="100" t="s">
        <v>286</v>
      </c>
      <c r="I1241" s="100" t="s">
        <v>240</v>
      </c>
      <c r="J1241" s="100" t="s">
        <v>255</v>
      </c>
      <c r="K1241" s="491">
        <v>57</v>
      </c>
      <c r="L1241" s="468">
        <f t="shared" si="57"/>
        <v>200</v>
      </c>
      <c r="M1241" s="435">
        <v>200</v>
      </c>
      <c r="N1241" s="436"/>
      <c r="O1241" s="470" t="e">
        <f t="shared" si="58"/>
        <v>#DIV/0!</v>
      </c>
      <c r="P1241" s="445">
        <f>IF(N1241&gt;0,N1241*K1241/#REF!,0)</f>
        <v>0</v>
      </c>
      <c r="Q1241" s="471" t="e">
        <f>IF(M1241="nio",0,IF(M1241&gt;0,VLOOKUP(I1241,'3-Productie normen'!A:K,VLOOKUP(M1241,'3-Productie normen'!$B$28:$C$36,2,FALSE),FALSE)))/VLOOKUP(B1241,'2-Kosten per locatie'!$A$11:$C$41,3,FALSE)</f>
        <v>#DIV/0!</v>
      </c>
      <c r="R1241" s="93" t="str">
        <f>VLOOKUP(I1241,'3-Productie normen'!A:O,14,FALSE)</f>
        <v>L</v>
      </c>
      <c r="S1241" s="492"/>
      <c r="T1241" s="493"/>
      <c r="U1241" s="494">
        <f t="shared" si="59"/>
        <v>11400</v>
      </c>
    </row>
    <row r="1242" spans="1:21" ht="14.1" customHeight="1">
      <c r="A1242" s="81">
        <v>1242</v>
      </c>
      <c r="B1242" s="52" t="s">
        <v>221</v>
      </c>
      <c r="C1242" s="52" t="s">
        <v>1184</v>
      </c>
      <c r="D1242" s="52"/>
      <c r="E1242" s="91"/>
      <c r="F1242" s="440" t="s">
        <v>283</v>
      </c>
      <c r="G1242" s="366">
        <v>7</v>
      </c>
      <c r="H1242" s="98" t="s">
        <v>286</v>
      </c>
      <c r="I1242" s="98" t="s">
        <v>240</v>
      </c>
      <c r="J1242" s="98" t="s">
        <v>255</v>
      </c>
      <c r="K1242" s="358">
        <v>57</v>
      </c>
      <c r="L1242" s="370">
        <f t="shared" si="57"/>
        <v>200</v>
      </c>
      <c r="M1242" s="435">
        <v>200</v>
      </c>
      <c r="N1242" s="435"/>
      <c r="O1242" s="371" t="e">
        <f t="shared" si="58"/>
        <v>#DIV/0!</v>
      </c>
      <c r="P1242" s="371">
        <f>IF(N1242&gt;0,N1242*K1242/#REF!,0)</f>
        <v>0</v>
      </c>
      <c r="Q1242" s="372" t="e">
        <f>IF(M1242="nio",0,IF(M1242&gt;0,VLOOKUP(I1242,'3-Productie normen'!A:K,VLOOKUP(M1242,'3-Productie normen'!$B$28:$C$36,2,FALSE),FALSE)))/VLOOKUP(B1242,'2-Kosten per locatie'!$A$11:$C$41,3,FALSE)</f>
        <v>#DIV/0!</v>
      </c>
      <c r="R1242" s="93" t="str">
        <f>VLOOKUP(I1242,'3-Productie normen'!A:O,14,FALSE)</f>
        <v>L</v>
      </c>
      <c r="S1242" s="93"/>
      <c r="U1242" s="375">
        <f t="shared" si="59"/>
        <v>11400</v>
      </c>
    </row>
    <row r="1243" spans="1:21" ht="14.1" customHeight="1">
      <c r="A1243" s="81">
        <v>1243</v>
      </c>
      <c r="B1243" s="52" t="s">
        <v>221</v>
      </c>
      <c r="C1243" s="52" t="s">
        <v>1184</v>
      </c>
      <c r="D1243" s="52"/>
      <c r="E1243" s="91"/>
      <c r="F1243" s="440" t="s">
        <v>283</v>
      </c>
      <c r="G1243" s="366">
        <v>8</v>
      </c>
      <c r="H1243" s="98" t="s">
        <v>286</v>
      </c>
      <c r="I1243" s="98" t="s">
        <v>240</v>
      </c>
      <c r="J1243" s="98" t="s">
        <v>255</v>
      </c>
      <c r="K1243" s="358">
        <v>58</v>
      </c>
      <c r="L1243" s="370">
        <f t="shared" si="57"/>
        <v>200</v>
      </c>
      <c r="M1243" s="435">
        <v>200</v>
      </c>
      <c r="N1243" s="435"/>
      <c r="O1243" s="371" t="e">
        <f t="shared" si="58"/>
        <v>#DIV/0!</v>
      </c>
      <c r="P1243" s="371">
        <f>IF(N1243&gt;0,N1243*K1243/#REF!,0)</f>
        <v>0</v>
      </c>
      <c r="Q1243" s="372" t="e">
        <f>IF(M1243="nio",0,IF(M1243&gt;0,VLOOKUP(I1243,'3-Productie normen'!A:K,VLOOKUP(M1243,'3-Productie normen'!$B$28:$C$36,2,FALSE),FALSE)))/VLOOKUP(B1243,'2-Kosten per locatie'!$A$11:$C$41,3,FALSE)</f>
        <v>#DIV/0!</v>
      </c>
      <c r="R1243" s="93" t="str">
        <f>VLOOKUP(I1243,'3-Productie normen'!A:O,14,FALSE)</f>
        <v>L</v>
      </c>
      <c r="S1243" s="93"/>
      <c r="U1243" s="375">
        <f t="shared" si="59"/>
        <v>11600</v>
      </c>
    </row>
    <row r="1244" spans="1:21" ht="14.1" customHeight="1">
      <c r="A1244" s="81">
        <v>1244</v>
      </c>
      <c r="B1244" s="52" t="s">
        <v>221</v>
      </c>
      <c r="C1244" s="52" t="s">
        <v>1184</v>
      </c>
      <c r="D1244" s="52"/>
      <c r="E1244" s="91"/>
      <c r="F1244" s="440" t="s">
        <v>283</v>
      </c>
      <c r="G1244" s="366">
        <v>9</v>
      </c>
      <c r="H1244" s="98" t="s">
        <v>286</v>
      </c>
      <c r="I1244" s="98" t="s">
        <v>240</v>
      </c>
      <c r="J1244" s="98" t="s">
        <v>255</v>
      </c>
      <c r="K1244" s="358">
        <v>57</v>
      </c>
      <c r="L1244" s="370">
        <f t="shared" si="57"/>
        <v>200</v>
      </c>
      <c r="M1244" s="435">
        <v>200</v>
      </c>
      <c r="N1244" s="435"/>
      <c r="O1244" s="371" t="e">
        <f t="shared" si="58"/>
        <v>#DIV/0!</v>
      </c>
      <c r="P1244" s="371">
        <f>IF(N1244&gt;0,N1244*K1244/#REF!,0)</f>
        <v>0</v>
      </c>
      <c r="Q1244" s="372" t="e">
        <f>IF(M1244="nio",0,IF(M1244&gt;0,VLOOKUP(I1244,'3-Productie normen'!A:K,VLOOKUP(M1244,'3-Productie normen'!$B$28:$C$36,2,FALSE),FALSE)))/VLOOKUP(B1244,'2-Kosten per locatie'!$A$11:$C$41,3,FALSE)</f>
        <v>#DIV/0!</v>
      </c>
      <c r="R1244" s="93" t="str">
        <f>VLOOKUP(I1244,'3-Productie normen'!A:O,14,FALSE)</f>
        <v>L</v>
      </c>
      <c r="S1244" s="93"/>
      <c r="U1244" s="375">
        <f t="shared" si="59"/>
        <v>11400</v>
      </c>
    </row>
    <row r="1245" spans="1:21" ht="14.1" customHeight="1">
      <c r="A1245" s="81">
        <v>1245</v>
      </c>
      <c r="B1245" s="52" t="s">
        <v>221</v>
      </c>
      <c r="C1245" s="52" t="s">
        <v>1184</v>
      </c>
      <c r="D1245" s="91"/>
      <c r="E1245" s="91">
        <v>12</v>
      </c>
      <c r="F1245" s="440" t="s">
        <v>283</v>
      </c>
      <c r="G1245" s="366">
        <v>10</v>
      </c>
      <c r="H1245" s="98" t="s">
        <v>289</v>
      </c>
      <c r="I1245" s="98" t="s">
        <v>245</v>
      </c>
      <c r="J1245" s="98" t="s">
        <v>255</v>
      </c>
      <c r="K1245" s="358">
        <v>57</v>
      </c>
      <c r="L1245" s="370">
        <f t="shared" si="57"/>
        <v>80</v>
      </c>
      <c r="M1245" s="437">
        <v>80</v>
      </c>
      <c r="N1245" s="435"/>
      <c r="O1245" s="371" t="e">
        <f t="shared" si="58"/>
        <v>#DIV/0!</v>
      </c>
      <c r="P1245" s="371">
        <f>IF(N1245&gt;0,N1245*K1245/#REF!,0)</f>
        <v>0</v>
      </c>
      <c r="Q1245" s="372" t="e">
        <f>IF(M1245="nio",0,IF(M1245&gt;0,VLOOKUP(I1245,'3-Productie normen'!A:K,VLOOKUP(M1245,'3-Productie normen'!$B$28:$C$36,2,FALSE),FALSE)))/VLOOKUP(B1245,'2-Kosten per locatie'!$A$11:$C$41,3,FALSE)</f>
        <v>#DIV/0!</v>
      </c>
      <c r="R1245" s="93" t="str">
        <f>VLOOKUP(I1245,'3-Productie normen'!A:O,14,FALSE)</f>
        <v>V</v>
      </c>
      <c r="S1245" s="93"/>
      <c r="U1245" s="375">
        <f t="shared" si="59"/>
        <v>4560</v>
      </c>
    </row>
    <row r="1246" spans="1:21" ht="14.1" customHeight="1">
      <c r="A1246" s="81">
        <v>1246</v>
      </c>
      <c r="B1246" s="52" t="s">
        <v>221</v>
      </c>
      <c r="C1246" s="52" t="s">
        <v>1184</v>
      </c>
      <c r="D1246" s="52"/>
      <c r="E1246" s="91"/>
      <c r="F1246" s="440" t="s">
        <v>283</v>
      </c>
      <c r="G1246" s="366">
        <v>11</v>
      </c>
      <c r="H1246" s="98" t="s">
        <v>286</v>
      </c>
      <c r="I1246" s="98" t="s">
        <v>240</v>
      </c>
      <c r="J1246" s="98" t="s">
        <v>255</v>
      </c>
      <c r="K1246" s="358">
        <v>58</v>
      </c>
      <c r="L1246" s="370">
        <f t="shared" si="57"/>
        <v>200</v>
      </c>
      <c r="M1246" s="435">
        <v>200</v>
      </c>
      <c r="N1246" s="435"/>
      <c r="O1246" s="371" t="e">
        <f t="shared" si="58"/>
        <v>#DIV/0!</v>
      </c>
      <c r="P1246" s="371">
        <f>IF(N1246&gt;0,N1246*K1246/#REF!,0)</f>
        <v>0</v>
      </c>
      <c r="Q1246" s="372" t="e">
        <f>IF(M1246="nio",0,IF(M1246&gt;0,VLOOKUP(I1246,'3-Productie normen'!A:K,VLOOKUP(M1246,'3-Productie normen'!$B$28:$C$36,2,FALSE),FALSE)))/VLOOKUP(B1246,'2-Kosten per locatie'!$A$11:$C$41,3,FALSE)</f>
        <v>#DIV/0!</v>
      </c>
      <c r="R1246" s="93" t="str">
        <f>VLOOKUP(I1246,'3-Productie normen'!A:O,14,FALSE)</f>
        <v>L</v>
      </c>
      <c r="S1246" s="93"/>
      <c r="U1246" s="375">
        <f t="shared" si="59"/>
        <v>11600</v>
      </c>
    </row>
    <row r="1247" spans="1:21" ht="14.1" customHeight="1">
      <c r="A1247" s="81">
        <v>1247</v>
      </c>
      <c r="B1247" s="52" t="s">
        <v>221</v>
      </c>
      <c r="C1247" s="52" t="s">
        <v>1184</v>
      </c>
      <c r="D1247" s="52"/>
      <c r="E1247" s="91"/>
      <c r="F1247" s="440" t="s">
        <v>283</v>
      </c>
      <c r="G1247" s="366">
        <v>12</v>
      </c>
      <c r="H1247" s="98" t="s">
        <v>286</v>
      </c>
      <c r="I1247" s="98" t="s">
        <v>240</v>
      </c>
      <c r="J1247" s="98" t="s">
        <v>255</v>
      </c>
      <c r="K1247" s="358">
        <v>57</v>
      </c>
      <c r="L1247" s="370">
        <f t="shared" si="57"/>
        <v>200</v>
      </c>
      <c r="M1247" s="435">
        <v>200</v>
      </c>
      <c r="N1247" s="435"/>
      <c r="O1247" s="371" t="e">
        <f t="shared" si="58"/>
        <v>#DIV/0!</v>
      </c>
      <c r="P1247" s="371">
        <f>IF(N1247&gt;0,N1247*K1247/#REF!,0)</f>
        <v>0</v>
      </c>
      <c r="Q1247" s="372" t="e">
        <f>IF(M1247="nio",0,IF(M1247&gt;0,VLOOKUP(I1247,'3-Productie normen'!A:K,VLOOKUP(M1247,'3-Productie normen'!$B$28:$C$36,2,FALSE),FALSE)))/VLOOKUP(B1247,'2-Kosten per locatie'!$A$11:$C$41,3,FALSE)</f>
        <v>#DIV/0!</v>
      </c>
      <c r="R1247" s="93" t="str">
        <f>VLOOKUP(I1247,'3-Productie normen'!A:O,14,FALSE)</f>
        <v>L</v>
      </c>
      <c r="S1247" s="93"/>
      <c r="U1247" s="375">
        <f t="shared" si="59"/>
        <v>11400</v>
      </c>
    </row>
    <row r="1248" spans="1:21" ht="14.1" customHeight="1">
      <c r="A1248" s="81">
        <v>1248</v>
      </c>
      <c r="B1248" s="52" t="s">
        <v>221</v>
      </c>
      <c r="C1248" s="52" t="s">
        <v>1184</v>
      </c>
      <c r="D1248" s="52"/>
      <c r="E1248" s="91"/>
      <c r="F1248" s="440" t="s">
        <v>283</v>
      </c>
      <c r="G1248" s="366">
        <v>13</v>
      </c>
      <c r="H1248" s="98" t="s">
        <v>286</v>
      </c>
      <c r="I1248" s="98" t="s">
        <v>241</v>
      </c>
      <c r="J1248" s="98" t="s">
        <v>255</v>
      </c>
      <c r="K1248" s="358">
        <v>67</v>
      </c>
      <c r="L1248" s="370">
        <f t="shared" si="57"/>
        <v>200</v>
      </c>
      <c r="M1248" s="435">
        <v>200</v>
      </c>
      <c r="N1248" s="435"/>
      <c r="O1248" s="371" t="e">
        <f t="shared" si="58"/>
        <v>#DIV/0!</v>
      </c>
      <c r="P1248" s="371">
        <f>IF(N1248&gt;0,N1248*K1248/#REF!,0)</f>
        <v>0</v>
      </c>
      <c r="Q1248" s="372" t="e">
        <f>IF(M1248="nio",0,IF(M1248&gt;0,VLOOKUP(I1248,'3-Productie normen'!A:K,VLOOKUP(M1248,'3-Productie normen'!$B$28:$C$36,2,FALSE),FALSE)))/VLOOKUP(B1248,'2-Kosten per locatie'!$A$11:$C$41,3,FALSE)</f>
        <v>#DIV/0!</v>
      </c>
      <c r="R1248" s="93" t="str">
        <f>VLOOKUP(I1248,'3-Productie normen'!A:O,14,FALSE)</f>
        <v>L</v>
      </c>
      <c r="S1248" s="93"/>
      <c r="U1248" s="375">
        <f t="shared" si="59"/>
        <v>13400</v>
      </c>
    </row>
    <row r="1249" spans="1:21" ht="14.1" customHeight="1">
      <c r="A1249" s="81">
        <v>1249</v>
      </c>
      <c r="B1249" s="52" t="s">
        <v>221</v>
      </c>
      <c r="C1249" s="52" t="s">
        <v>1184</v>
      </c>
      <c r="D1249" s="52"/>
      <c r="E1249" s="91"/>
      <c r="F1249" s="440" t="s">
        <v>283</v>
      </c>
      <c r="G1249" s="366">
        <v>14</v>
      </c>
      <c r="H1249" s="98" t="s">
        <v>286</v>
      </c>
      <c r="I1249" s="98" t="s">
        <v>241</v>
      </c>
      <c r="J1249" s="98" t="s">
        <v>255</v>
      </c>
      <c r="K1249" s="358">
        <v>67</v>
      </c>
      <c r="L1249" s="370">
        <f t="shared" si="57"/>
        <v>200</v>
      </c>
      <c r="M1249" s="435">
        <v>200</v>
      </c>
      <c r="N1249" s="435"/>
      <c r="O1249" s="371" t="e">
        <f t="shared" si="58"/>
        <v>#DIV/0!</v>
      </c>
      <c r="P1249" s="371">
        <f>IF(N1249&gt;0,N1249*K1249/#REF!,0)</f>
        <v>0</v>
      </c>
      <c r="Q1249" s="372" t="e">
        <f>IF(M1249="nio",0,IF(M1249&gt;0,VLOOKUP(I1249,'3-Productie normen'!A:K,VLOOKUP(M1249,'3-Productie normen'!$B$28:$C$36,2,FALSE),FALSE)))/VLOOKUP(B1249,'2-Kosten per locatie'!$A$11:$C$41,3,FALSE)</f>
        <v>#DIV/0!</v>
      </c>
      <c r="R1249" s="93" t="str">
        <f>VLOOKUP(I1249,'3-Productie normen'!A:O,14,FALSE)</f>
        <v>L</v>
      </c>
      <c r="S1249" s="93"/>
      <c r="U1249" s="375">
        <f t="shared" si="59"/>
        <v>13400</v>
      </c>
    </row>
    <row r="1250" spans="1:21" ht="14.1" customHeight="1">
      <c r="A1250" s="81">
        <v>1250</v>
      </c>
      <c r="B1250" s="52" t="s">
        <v>221</v>
      </c>
      <c r="C1250" s="52" t="s">
        <v>1184</v>
      </c>
      <c r="D1250" s="52"/>
      <c r="E1250" s="91"/>
      <c r="F1250" s="440" t="s">
        <v>283</v>
      </c>
      <c r="G1250" s="366">
        <v>15</v>
      </c>
      <c r="H1250" s="98" t="s">
        <v>286</v>
      </c>
      <c r="I1250" s="98" t="s">
        <v>241</v>
      </c>
      <c r="J1250" s="98" t="s">
        <v>255</v>
      </c>
      <c r="K1250" s="358">
        <v>67</v>
      </c>
      <c r="L1250" s="370">
        <f t="shared" si="57"/>
        <v>200</v>
      </c>
      <c r="M1250" s="435">
        <v>200</v>
      </c>
      <c r="N1250" s="435"/>
      <c r="O1250" s="371" t="e">
        <f t="shared" si="58"/>
        <v>#DIV/0!</v>
      </c>
      <c r="P1250" s="371">
        <f>IF(N1250&gt;0,N1250*K1250/#REF!,0)</f>
        <v>0</v>
      </c>
      <c r="Q1250" s="372" t="e">
        <f>IF(M1250="nio",0,IF(M1250&gt;0,VLOOKUP(I1250,'3-Productie normen'!A:K,VLOOKUP(M1250,'3-Productie normen'!$B$28:$C$36,2,FALSE),FALSE)))/VLOOKUP(B1250,'2-Kosten per locatie'!$A$11:$C$41,3,FALSE)</f>
        <v>#DIV/0!</v>
      </c>
      <c r="R1250" s="93" t="str">
        <f>VLOOKUP(I1250,'3-Productie normen'!A:O,14,FALSE)</f>
        <v>L</v>
      </c>
      <c r="S1250" s="93"/>
      <c r="U1250" s="375">
        <f t="shared" si="59"/>
        <v>13400</v>
      </c>
    </row>
    <row r="1251" spans="1:21" ht="14.1" customHeight="1">
      <c r="A1251" s="81">
        <v>1251</v>
      </c>
      <c r="B1251" s="52" t="s">
        <v>221</v>
      </c>
      <c r="C1251" s="52" t="s">
        <v>1184</v>
      </c>
      <c r="D1251" s="91"/>
      <c r="E1251" s="91">
        <v>12</v>
      </c>
      <c r="F1251" s="440" t="s">
        <v>283</v>
      </c>
      <c r="G1251" s="366">
        <v>16</v>
      </c>
      <c r="H1251" s="98" t="s">
        <v>1185</v>
      </c>
      <c r="I1251" s="98" t="s">
        <v>241</v>
      </c>
      <c r="J1251" s="98" t="s">
        <v>255</v>
      </c>
      <c r="K1251" s="358">
        <v>67</v>
      </c>
      <c r="L1251" s="370">
        <f t="shared" si="57"/>
        <v>200</v>
      </c>
      <c r="M1251" s="435">
        <v>200</v>
      </c>
      <c r="N1251" s="435"/>
      <c r="O1251" s="371" t="e">
        <f t="shared" si="58"/>
        <v>#DIV/0!</v>
      </c>
      <c r="P1251" s="371">
        <f>IF(N1251&gt;0,N1251*K1251/#REF!,0)</f>
        <v>0</v>
      </c>
      <c r="Q1251" s="372" t="e">
        <f>IF(M1251="nio",0,IF(M1251&gt;0,VLOOKUP(I1251,'3-Productie normen'!A:K,VLOOKUP(M1251,'3-Productie normen'!$B$28:$C$36,2,FALSE),FALSE)))/VLOOKUP(B1251,'2-Kosten per locatie'!$A$11:$C$41,3,FALSE)</f>
        <v>#DIV/0!</v>
      </c>
      <c r="R1251" s="93" t="str">
        <f>VLOOKUP(I1251,'3-Productie normen'!A:O,14,FALSE)</f>
        <v>L</v>
      </c>
      <c r="S1251" s="93"/>
      <c r="U1251" s="375">
        <f t="shared" si="59"/>
        <v>13400</v>
      </c>
    </row>
    <row r="1252" spans="1:21" ht="14.1" customHeight="1">
      <c r="A1252" s="81">
        <v>1252</v>
      </c>
      <c r="B1252" s="52" t="s">
        <v>221</v>
      </c>
      <c r="C1252" s="52" t="s">
        <v>1184</v>
      </c>
      <c r="D1252" s="91"/>
      <c r="E1252" s="91">
        <v>12</v>
      </c>
      <c r="F1252" s="440" t="s">
        <v>283</v>
      </c>
      <c r="G1252" s="366">
        <v>17</v>
      </c>
      <c r="H1252" s="98" t="s">
        <v>1185</v>
      </c>
      <c r="I1252" s="98" t="s">
        <v>241</v>
      </c>
      <c r="J1252" s="98" t="s">
        <v>255</v>
      </c>
      <c r="K1252" s="358">
        <v>66</v>
      </c>
      <c r="L1252" s="370">
        <f t="shared" ref="L1252:L1315" si="60">SUM(M1252:N1252)</f>
        <v>200</v>
      </c>
      <c r="M1252" s="435">
        <v>200</v>
      </c>
      <c r="N1252" s="435"/>
      <c r="O1252" s="371" t="e">
        <f t="shared" ref="O1252:O1315" si="61">IF(M1252="nio",0,IF(M1252&gt;0,M1252*K1252/Q1252,0))</f>
        <v>#DIV/0!</v>
      </c>
      <c r="P1252" s="371">
        <f>IF(N1252&gt;0,N1252*K1252/#REF!,0)</f>
        <v>0</v>
      </c>
      <c r="Q1252" s="372" t="e">
        <f>IF(M1252="nio",0,IF(M1252&gt;0,VLOOKUP(I1252,'3-Productie normen'!A:K,VLOOKUP(M1252,'3-Productie normen'!$B$28:$C$36,2,FALSE),FALSE)))/VLOOKUP(B1252,'2-Kosten per locatie'!$A$11:$C$41,3,FALSE)</f>
        <v>#DIV/0!</v>
      </c>
      <c r="R1252" s="93" t="str">
        <f>VLOOKUP(I1252,'3-Productie normen'!A:O,14,FALSE)</f>
        <v>L</v>
      </c>
      <c r="S1252" s="93"/>
      <c r="U1252" s="375">
        <f t="shared" si="59"/>
        <v>13200</v>
      </c>
    </row>
    <row r="1253" spans="1:21" ht="14.1" customHeight="1">
      <c r="A1253" s="81">
        <v>1253</v>
      </c>
      <c r="B1253" s="52" t="s">
        <v>221</v>
      </c>
      <c r="C1253" s="52" t="s">
        <v>1184</v>
      </c>
      <c r="D1253" s="91"/>
      <c r="E1253" s="91">
        <v>12</v>
      </c>
      <c r="F1253" s="440" t="s">
        <v>283</v>
      </c>
      <c r="G1253" s="366">
        <v>18</v>
      </c>
      <c r="H1253" s="98" t="s">
        <v>1185</v>
      </c>
      <c r="I1253" s="98" t="s">
        <v>241</v>
      </c>
      <c r="J1253" s="98" t="s">
        <v>255</v>
      </c>
      <c r="K1253" s="358">
        <v>67</v>
      </c>
      <c r="L1253" s="370">
        <f t="shared" si="60"/>
        <v>200</v>
      </c>
      <c r="M1253" s="435">
        <v>200</v>
      </c>
      <c r="N1253" s="435"/>
      <c r="O1253" s="371" t="e">
        <f t="shared" si="61"/>
        <v>#DIV/0!</v>
      </c>
      <c r="P1253" s="371">
        <f>IF(N1253&gt;0,N1253*K1253/#REF!,0)</f>
        <v>0</v>
      </c>
      <c r="Q1253" s="372" t="e">
        <f>IF(M1253="nio",0,IF(M1253&gt;0,VLOOKUP(I1253,'3-Productie normen'!A:K,VLOOKUP(M1253,'3-Productie normen'!$B$28:$C$36,2,FALSE),FALSE)))/VLOOKUP(B1253,'2-Kosten per locatie'!$A$11:$C$41,3,FALSE)</f>
        <v>#DIV/0!</v>
      </c>
      <c r="R1253" s="93" t="str">
        <f>VLOOKUP(I1253,'3-Productie normen'!A:O,14,FALSE)</f>
        <v>L</v>
      </c>
      <c r="S1253" s="93"/>
      <c r="U1253" s="375">
        <f t="shared" si="59"/>
        <v>13400</v>
      </c>
    </row>
    <row r="1254" spans="1:21" ht="14.1" customHeight="1">
      <c r="A1254" s="81">
        <v>1254</v>
      </c>
      <c r="B1254" s="52" t="s">
        <v>221</v>
      </c>
      <c r="C1254" s="52" t="s">
        <v>1184</v>
      </c>
      <c r="D1254" s="52"/>
      <c r="E1254" s="91"/>
      <c r="F1254" s="440" t="s">
        <v>283</v>
      </c>
      <c r="G1254" s="366">
        <v>19</v>
      </c>
      <c r="H1254" s="98" t="s">
        <v>286</v>
      </c>
      <c r="I1254" s="98" t="s">
        <v>240</v>
      </c>
      <c r="J1254" s="98" t="s">
        <v>255</v>
      </c>
      <c r="K1254" s="358">
        <v>66</v>
      </c>
      <c r="L1254" s="370">
        <f t="shared" si="60"/>
        <v>200</v>
      </c>
      <c r="M1254" s="435">
        <v>200</v>
      </c>
      <c r="N1254" s="435"/>
      <c r="O1254" s="371" t="e">
        <f t="shared" si="61"/>
        <v>#DIV/0!</v>
      </c>
      <c r="P1254" s="371">
        <f>IF(N1254&gt;0,N1254*K1254/#REF!,0)</f>
        <v>0</v>
      </c>
      <c r="Q1254" s="372" t="e">
        <f>IF(M1254="nio",0,IF(M1254&gt;0,VLOOKUP(I1254,'3-Productie normen'!A:K,VLOOKUP(M1254,'3-Productie normen'!$B$28:$C$36,2,FALSE),FALSE)))/VLOOKUP(B1254,'2-Kosten per locatie'!$A$11:$C$41,3,FALSE)</f>
        <v>#DIV/0!</v>
      </c>
      <c r="R1254" s="93" t="str">
        <f>VLOOKUP(I1254,'3-Productie normen'!A:O,14,FALSE)</f>
        <v>L</v>
      </c>
      <c r="S1254" s="93"/>
      <c r="U1254" s="375">
        <f t="shared" si="59"/>
        <v>13200</v>
      </c>
    </row>
    <row r="1255" spans="1:21" ht="14.1" customHeight="1">
      <c r="A1255" s="81">
        <v>1255</v>
      </c>
      <c r="B1255" s="52" t="s">
        <v>221</v>
      </c>
      <c r="C1255" s="52" t="s">
        <v>1184</v>
      </c>
      <c r="D1255" s="91"/>
      <c r="E1255" s="91">
        <v>12</v>
      </c>
      <c r="F1255" s="440" t="s">
        <v>283</v>
      </c>
      <c r="G1255" s="366">
        <v>20</v>
      </c>
      <c r="H1255" s="98" t="s">
        <v>289</v>
      </c>
      <c r="I1255" s="98" t="s">
        <v>245</v>
      </c>
      <c r="J1255" s="98" t="s">
        <v>255</v>
      </c>
      <c r="K1255" s="358">
        <v>66</v>
      </c>
      <c r="L1255" s="370">
        <f t="shared" si="60"/>
        <v>200</v>
      </c>
      <c r="M1255" s="435">
        <v>200</v>
      </c>
      <c r="N1255" s="435"/>
      <c r="O1255" s="371" t="e">
        <f t="shared" si="61"/>
        <v>#DIV/0!</v>
      </c>
      <c r="P1255" s="371">
        <f>IF(N1255&gt;0,N1255*K1255/#REF!,0)</f>
        <v>0</v>
      </c>
      <c r="Q1255" s="372" t="e">
        <f>IF(M1255="nio",0,IF(M1255&gt;0,VLOOKUP(I1255,'3-Productie normen'!A:K,VLOOKUP(M1255,'3-Productie normen'!$B$28:$C$36,2,FALSE),FALSE)))/VLOOKUP(B1255,'2-Kosten per locatie'!$A$11:$C$41,3,FALSE)</f>
        <v>#DIV/0!</v>
      </c>
      <c r="R1255" s="93" t="str">
        <f>VLOOKUP(I1255,'3-Productie normen'!A:O,14,FALSE)</f>
        <v>V</v>
      </c>
      <c r="S1255" s="93"/>
      <c r="U1255" s="375">
        <f t="shared" si="59"/>
        <v>13200</v>
      </c>
    </row>
    <row r="1256" spans="1:21" ht="14.1" customHeight="1">
      <c r="A1256" s="81">
        <v>1256</v>
      </c>
      <c r="B1256" s="52" t="s">
        <v>221</v>
      </c>
      <c r="C1256" s="52" t="s">
        <v>1184</v>
      </c>
      <c r="D1256" s="91"/>
      <c r="E1256" s="91">
        <v>12</v>
      </c>
      <c r="F1256" s="440" t="s">
        <v>283</v>
      </c>
      <c r="G1256" s="366" t="s">
        <v>1186</v>
      </c>
      <c r="H1256" s="98" t="s">
        <v>289</v>
      </c>
      <c r="I1256" s="98" t="s">
        <v>245</v>
      </c>
      <c r="J1256" s="98" t="s">
        <v>255</v>
      </c>
      <c r="K1256" s="358">
        <v>67</v>
      </c>
      <c r="L1256" s="370">
        <f t="shared" si="60"/>
        <v>200</v>
      </c>
      <c r="M1256" s="435">
        <v>200</v>
      </c>
      <c r="N1256" s="435"/>
      <c r="O1256" s="371" t="e">
        <f t="shared" si="61"/>
        <v>#DIV/0!</v>
      </c>
      <c r="P1256" s="371">
        <f>IF(N1256&gt;0,N1256*K1256/#REF!,0)</f>
        <v>0</v>
      </c>
      <c r="Q1256" s="372" t="e">
        <f>IF(M1256="nio",0,IF(M1256&gt;0,VLOOKUP(I1256,'3-Productie normen'!A:K,VLOOKUP(M1256,'3-Productie normen'!$B$28:$C$36,2,FALSE),FALSE)))/VLOOKUP(B1256,'2-Kosten per locatie'!$A$11:$C$41,3,FALSE)</f>
        <v>#DIV/0!</v>
      </c>
      <c r="R1256" s="93" t="str">
        <f>VLOOKUP(I1256,'3-Productie normen'!A:O,14,FALSE)</f>
        <v>V</v>
      </c>
      <c r="S1256" s="93"/>
      <c r="U1256" s="375">
        <f t="shared" si="59"/>
        <v>13400</v>
      </c>
    </row>
    <row r="1257" spans="1:21" ht="14.1" customHeight="1">
      <c r="A1257" s="81">
        <v>1257</v>
      </c>
      <c r="B1257" s="52" t="s">
        <v>221</v>
      </c>
      <c r="C1257" s="52" t="s">
        <v>1184</v>
      </c>
      <c r="D1257" s="91"/>
      <c r="E1257" s="91">
        <v>12</v>
      </c>
      <c r="F1257" s="440" t="s">
        <v>283</v>
      </c>
      <c r="G1257" s="366">
        <v>21</v>
      </c>
      <c r="H1257" s="98" t="s">
        <v>1187</v>
      </c>
      <c r="I1257" s="52" t="s">
        <v>1731</v>
      </c>
      <c r="J1257" s="98" t="s">
        <v>255</v>
      </c>
      <c r="K1257" s="358">
        <v>55</v>
      </c>
      <c r="L1257" s="370">
        <f t="shared" si="60"/>
        <v>200</v>
      </c>
      <c r="M1257" s="435">
        <v>200</v>
      </c>
      <c r="N1257" s="435"/>
      <c r="O1257" s="371" t="e">
        <f t="shared" si="61"/>
        <v>#DIV/0!</v>
      </c>
      <c r="P1257" s="371">
        <f>IF(N1257&gt;0,N1257*K1257/#REF!,0)</f>
        <v>0</v>
      </c>
      <c r="Q1257" s="372" t="e">
        <f>IF(M1257="nio",0,IF(M1257&gt;0,VLOOKUP(I1257,'3-Productie normen'!A:K,VLOOKUP(M1257,'3-Productie normen'!$B$28:$C$36,2,FALSE),FALSE)))/VLOOKUP(B1257,'2-Kosten per locatie'!$A$11:$C$41,3,FALSE)</f>
        <v>#DIV/0!</v>
      </c>
      <c r="R1257" s="93" t="str">
        <f>VLOOKUP(I1257,'3-Productie normen'!A:O,14,FALSE)</f>
        <v>V</v>
      </c>
      <c r="S1257" s="93"/>
      <c r="U1257" s="375">
        <f t="shared" si="59"/>
        <v>11000</v>
      </c>
    </row>
    <row r="1258" spans="1:21" ht="14.1" customHeight="1">
      <c r="A1258" s="81">
        <v>1258</v>
      </c>
      <c r="B1258" s="52" t="s">
        <v>221</v>
      </c>
      <c r="C1258" s="52" t="s">
        <v>1184</v>
      </c>
      <c r="D1258" s="52"/>
      <c r="E1258" s="91"/>
      <c r="F1258" s="440" t="s">
        <v>283</v>
      </c>
      <c r="G1258" s="366">
        <v>22</v>
      </c>
      <c r="H1258" s="98" t="s">
        <v>1188</v>
      </c>
      <c r="I1258" s="444" t="s">
        <v>238</v>
      </c>
      <c r="J1258" s="98" t="s">
        <v>255</v>
      </c>
      <c r="K1258" s="358">
        <v>50</v>
      </c>
      <c r="L1258" s="370">
        <f t="shared" si="60"/>
        <v>200</v>
      </c>
      <c r="M1258" s="435">
        <v>200</v>
      </c>
      <c r="N1258" s="435"/>
      <c r="O1258" s="371" t="e">
        <f t="shared" si="61"/>
        <v>#DIV/0!</v>
      </c>
      <c r="P1258" s="371">
        <f>IF(N1258&gt;0,N1258*K1258/#REF!,0)</f>
        <v>0</v>
      </c>
      <c r="Q1258" s="372" t="e">
        <f>IF(M1258="nio",0,IF(M1258&gt;0,VLOOKUP(I1258,'3-Productie normen'!A:K,VLOOKUP(M1258,'3-Productie normen'!$B$28:$C$36,2,FALSE),FALSE)))/VLOOKUP(B1258,'2-Kosten per locatie'!$A$11:$C$41,3,FALSE)</f>
        <v>#DIV/0!</v>
      </c>
      <c r="R1258" s="93" t="str">
        <f>VLOOKUP(I1258,'3-Productie normen'!A:O,14,FALSE)</f>
        <v>S</v>
      </c>
      <c r="S1258" s="93"/>
      <c r="U1258" s="375">
        <f t="shared" si="59"/>
        <v>10000</v>
      </c>
    </row>
    <row r="1259" spans="1:21" ht="14.1" customHeight="1">
      <c r="A1259" s="81">
        <v>1259</v>
      </c>
      <c r="B1259" s="52" t="s">
        <v>221</v>
      </c>
      <c r="C1259" s="52" t="s">
        <v>1184</v>
      </c>
      <c r="D1259" s="52"/>
      <c r="E1259" s="91"/>
      <c r="F1259" s="440" t="s">
        <v>283</v>
      </c>
      <c r="G1259" s="366">
        <v>25</v>
      </c>
      <c r="H1259" s="98" t="s">
        <v>270</v>
      </c>
      <c r="I1259" s="52" t="s">
        <v>247</v>
      </c>
      <c r="J1259" s="98" t="s">
        <v>255</v>
      </c>
      <c r="K1259" s="358">
        <v>9</v>
      </c>
      <c r="L1259" s="370">
        <f t="shared" si="60"/>
        <v>0</v>
      </c>
      <c r="M1259" s="437" t="s">
        <v>258</v>
      </c>
      <c r="N1259" s="435"/>
      <c r="O1259" s="371">
        <f t="shared" si="61"/>
        <v>0</v>
      </c>
      <c r="P1259" s="371">
        <f>IF(N1259&gt;0,N1259*K1259/#REF!,0)</f>
        <v>0</v>
      </c>
      <c r="Q1259" s="372" t="e">
        <f>IF(M1259="nio",0,IF(M1259&gt;0,VLOOKUP(I1259,'3-Productie normen'!A:K,VLOOKUP(M1259,'3-Productie normen'!$B$28:$C$36,2,FALSE),FALSE)))/VLOOKUP(B1259,'2-Kosten per locatie'!$A$11:$C$41,3,FALSE)</f>
        <v>#DIV/0!</v>
      </c>
      <c r="R1259" s="93" t="str">
        <f>VLOOKUP(I1259,'3-Productie normen'!A:O,14,FALSE)</f>
        <v>nvt</v>
      </c>
      <c r="S1259" s="93"/>
      <c r="U1259" s="375">
        <f t="shared" si="59"/>
        <v>0</v>
      </c>
    </row>
    <row r="1260" spans="1:21" ht="14.1" customHeight="1">
      <c r="A1260" s="81">
        <v>1260</v>
      </c>
      <c r="B1260" s="52" t="s">
        <v>221</v>
      </c>
      <c r="C1260" s="52" t="s">
        <v>1184</v>
      </c>
      <c r="D1260" s="52"/>
      <c r="E1260" s="91"/>
      <c r="F1260" s="440" t="s">
        <v>283</v>
      </c>
      <c r="G1260" s="366">
        <v>26</v>
      </c>
      <c r="H1260" s="98" t="s">
        <v>568</v>
      </c>
      <c r="I1260" s="98" t="s">
        <v>246</v>
      </c>
      <c r="J1260" s="98" t="s">
        <v>255</v>
      </c>
      <c r="K1260" s="358">
        <v>7</v>
      </c>
      <c r="L1260" s="370">
        <f t="shared" si="60"/>
        <v>200</v>
      </c>
      <c r="M1260" s="435">
        <v>200</v>
      </c>
      <c r="N1260" s="435"/>
      <c r="O1260" s="371" t="e">
        <f t="shared" si="61"/>
        <v>#DIV/0!</v>
      </c>
      <c r="P1260" s="371">
        <f>IF(N1260&gt;0,N1260*K1260/#REF!,0)</f>
        <v>0</v>
      </c>
      <c r="Q1260" s="372" t="e">
        <f>IF(M1260="nio",0,IF(M1260&gt;0,VLOOKUP(I1260,'3-Productie normen'!A:K,VLOOKUP(M1260,'3-Productie normen'!$B$28:$C$36,2,FALSE),FALSE)))/VLOOKUP(B1260,'2-Kosten per locatie'!$A$11:$C$41,3,FALSE)</f>
        <v>#DIV/0!</v>
      </c>
      <c r="R1260" s="93" t="str">
        <f>VLOOKUP(I1260,'3-Productie normen'!A:O,14,FALSE)</f>
        <v>V</v>
      </c>
      <c r="S1260" s="93"/>
      <c r="U1260" s="375">
        <f t="shared" si="59"/>
        <v>1400</v>
      </c>
    </row>
    <row r="1261" spans="1:21" ht="14.1" customHeight="1">
      <c r="A1261" s="81">
        <v>1261</v>
      </c>
      <c r="B1261" s="52" t="s">
        <v>221</v>
      </c>
      <c r="C1261" s="52" t="s">
        <v>1184</v>
      </c>
      <c r="D1261" s="91"/>
      <c r="E1261" s="91">
        <v>12</v>
      </c>
      <c r="F1261" s="440" t="s">
        <v>283</v>
      </c>
      <c r="G1261" s="366">
        <v>27</v>
      </c>
      <c r="H1261" s="98" t="s">
        <v>254</v>
      </c>
      <c r="I1261" s="98" t="s">
        <v>246</v>
      </c>
      <c r="J1261" s="98" t="s">
        <v>255</v>
      </c>
      <c r="K1261" s="358">
        <v>83</v>
      </c>
      <c r="L1261" s="370">
        <f t="shared" si="60"/>
        <v>200</v>
      </c>
      <c r="M1261" s="435">
        <v>200</v>
      </c>
      <c r="N1261" s="435"/>
      <c r="O1261" s="371" t="e">
        <f t="shared" si="61"/>
        <v>#DIV/0!</v>
      </c>
      <c r="P1261" s="371">
        <f>IF(N1261&gt;0,N1261*K1261/#REF!,0)</f>
        <v>0</v>
      </c>
      <c r="Q1261" s="372" t="e">
        <f>IF(M1261="nio",0,IF(M1261&gt;0,VLOOKUP(I1261,'3-Productie normen'!A:K,VLOOKUP(M1261,'3-Productie normen'!$B$28:$C$36,2,FALSE),FALSE)))/VLOOKUP(B1261,'2-Kosten per locatie'!$A$11:$C$41,3,FALSE)</f>
        <v>#DIV/0!</v>
      </c>
      <c r="R1261" s="93" t="str">
        <f>VLOOKUP(I1261,'3-Productie normen'!A:O,14,FALSE)</f>
        <v>V</v>
      </c>
      <c r="S1261" s="93"/>
      <c r="U1261" s="375">
        <f t="shared" si="59"/>
        <v>16600</v>
      </c>
    </row>
    <row r="1262" spans="1:21" ht="14.1" customHeight="1">
      <c r="A1262" s="81">
        <v>1262</v>
      </c>
      <c r="B1262" s="52" t="s">
        <v>221</v>
      </c>
      <c r="C1262" s="52" t="s">
        <v>1184</v>
      </c>
      <c r="D1262" s="91"/>
      <c r="E1262" s="91">
        <v>12</v>
      </c>
      <c r="F1262" s="440" t="s">
        <v>283</v>
      </c>
      <c r="G1262" s="366" t="s">
        <v>1189</v>
      </c>
      <c r="H1262" s="98" t="s">
        <v>254</v>
      </c>
      <c r="I1262" s="98" t="s">
        <v>246</v>
      </c>
      <c r="J1262" s="98" t="s">
        <v>255</v>
      </c>
      <c r="K1262" s="358">
        <v>36</v>
      </c>
      <c r="L1262" s="370">
        <f t="shared" si="60"/>
        <v>200</v>
      </c>
      <c r="M1262" s="435">
        <v>200</v>
      </c>
      <c r="N1262" s="435"/>
      <c r="O1262" s="371" t="e">
        <f t="shared" si="61"/>
        <v>#DIV/0!</v>
      </c>
      <c r="P1262" s="371">
        <f>IF(N1262&gt;0,N1262*K1262/#REF!,0)</f>
        <v>0</v>
      </c>
      <c r="Q1262" s="372" t="e">
        <f>IF(M1262="nio",0,IF(M1262&gt;0,VLOOKUP(I1262,'3-Productie normen'!A:K,VLOOKUP(M1262,'3-Productie normen'!$B$28:$C$36,2,FALSE),FALSE)))/VLOOKUP(B1262,'2-Kosten per locatie'!$A$11:$C$41,3,FALSE)</f>
        <v>#DIV/0!</v>
      </c>
      <c r="R1262" s="93" t="str">
        <f>VLOOKUP(I1262,'3-Productie normen'!A:O,14,FALSE)</f>
        <v>V</v>
      </c>
      <c r="S1262" s="93"/>
      <c r="U1262" s="375">
        <f t="shared" si="59"/>
        <v>7200</v>
      </c>
    </row>
    <row r="1263" spans="1:21" ht="14.1" customHeight="1">
      <c r="A1263" s="81">
        <v>1263</v>
      </c>
      <c r="B1263" s="52" t="s">
        <v>221</v>
      </c>
      <c r="C1263" s="52" t="s">
        <v>1184</v>
      </c>
      <c r="D1263" s="52"/>
      <c r="E1263" s="91"/>
      <c r="F1263" s="440" t="s">
        <v>283</v>
      </c>
      <c r="G1263" s="366">
        <v>28</v>
      </c>
      <c r="H1263" s="98" t="s">
        <v>270</v>
      </c>
      <c r="I1263" s="52" t="s">
        <v>247</v>
      </c>
      <c r="J1263" s="98" t="s">
        <v>255</v>
      </c>
      <c r="K1263" s="358">
        <v>9</v>
      </c>
      <c r="L1263" s="370">
        <f t="shared" si="60"/>
        <v>0</v>
      </c>
      <c r="M1263" s="437" t="s">
        <v>258</v>
      </c>
      <c r="N1263" s="435"/>
      <c r="O1263" s="371">
        <f t="shared" si="61"/>
        <v>0</v>
      </c>
      <c r="P1263" s="371">
        <f>IF(N1263&gt;0,N1263*K1263/#REF!,0)</f>
        <v>0</v>
      </c>
      <c r="Q1263" s="372" t="e">
        <f>IF(M1263="nio",0,IF(M1263&gt;0,VLOOKUP(I1263,'3-Productie normen'!A:K,VLOOKUP(M1263,'3-Productie normen'!$B$28:$C$36,2,FALSE),FALSE)))/VLOOKUP(B1263,'2-Kosten per locatie'!$A$11:$C$41,3,FALSE)</f>
        <v>#DIV/0!</v>
      </c>
      <c r="R1263" s="93" t="str">
        <f>VLOOKUP(I1263,'3-Productie normen'!A:O,14,FALSE)</f>
        <v>nvt</v>
      </c>
      <c r="S1263" s="93"/>
      <c r="U1263" s="375">
        <f t="shared" si="59"/>
        <v>0</v>
      </c>
    </row>
    <row r="1264" spans="1:21" ht="14.1" customHeight="1">
      <c r="A1264" s="81">
        <v>1264</v>
      </c>
      <c r="B1264" s="52" t="s">
        <v>221</v>
      </c>
      <c r="C1264" s="52" t="s">
        <v>1184</v>
      </c>
      <c r="D1264" s="91"/>
      <c r="E1264" s="91">
        <v>12</v>
      </c>
      <c r="F1264" s="440" t="s">
        <v>283</v>
      </c>
      <c r="G1264" s="366">
        <v>29</v>
      </c>
      <c r="H1264" s="98" t="s">
        <v>254</v>
      </c>
      <c r="I1264" s="98" t="s">
        <v>246</v>
      </c>
      <c r="J1264" s="98" t="s">
        <v>255</v>
      </c>
      <c r="K1264" s="358">
        <v>11</v>
      </c>
      <c r="L1264" s="370">
        <f t="shared" si="60"/>
        <v>200</v>
      </c>
      <c r="M1264" s="435">
        <v>200</v>
      </c>
      <c r="N1264" s="435"/>
      <c r="O1264" s="371" t="e">
        <f t="shared" si="61"/>
        <v>#DIV/0!</v>
      </c>
      <c r="P1264" s="371">
        <f>IF(N1264&gt;0,N1264*K1264/#REF!,0)</f>
        <v>0</v>
      </c>
      <c r="Q1264" s="372" t="e">
        <f>IF(M1264="nio",0,IF(M1264&gt;0,VLOOKUP(I1264,'3-Productie normen'!A:K,VLOOKUP(M1264,'3-Productie normen'!$B$28:$C$36,2,FALSE),FALSE)))/VLOOKUP(B1264,'2-Kosten per locatie'!$A$11:$C$41,3,FALSE)</f>
        <v>#DIV/0!</v>
      </c>
      <c r="R1264" s="93" t="str">
        <f>VLOOKUP(I1264,'3-Productie normen'!A:O,14,FALSE)</f>
        <v>V</v>
      </c>
      <c r="S1264" s="93"/>
      <c r="U1264" s="375">
        <f t="shared" si="59"/>
        <v>2200</v>
      </c>
    </row>
    <row r="1265" spans="1:21" ht="14.1" customHeight="1">
      <c r="A1265" s="81">
        <v>1265</v>
      </c>
      <c r="B1265" s="52" t="s">
        <v>221</v>
      </c>
      <c r="C1265" s="52" t="s">
        <v>1184</v>
      </c>
      <c r="D1265" s="52"/>
      <c r="E1265" s="91"/>
      <c r="F1265" s="440" t="s">
        <v>283</v>
      </c>
      <c r="G1265" s="366">
        <v>30</v>
      </c>
      <c r="H1265" s="98" t="s">
        <v>270</v>
      </c>
      <c r="I1265" s="52" t="s">
        <v>247</v>
      </c>
      <c r="J1265" s="98" t="s">
        <v>255</v>
      </c>
      <c r="K1265" s="358">
        <v>6</v>
      </c>
      <c r="L1265" s="370">
        <f t="shared" si="60"/>
        <v>0</v>
      </c>
      <c r="M1265" s="437" t="s">
        <v>258</v>
      </c>
      <c r="N1265" s="435"/>
      <c r="O1265" s="371">
        <f t="shared" si="61"/>
        <v>0</v>
      </c>
      <c r="P1265" s="371">
        <f>IF(N1265&gt;0,N1265*K1265/#REF!,0)</f>
        <v>0</v>
      </c>
      <c r="Q1265" s="372" t="e">
        <f>IF(M1265="nio",0,IF(M1265&gt;0,VLOOKUP(I1265,'3-Productie normen'!A:K,VLOOKUP(M1265,'3-Productie normen'!$B$28:$C$36,2,FALSE),FALSE)))/VLOOKUP(B1265,'2-Kosten per locatie'!$A$11:$C$41,3,FALSE)</f>
        <v>#DIV/0!</v>
      </c>
      <c r="R1265" s="93" t="str">
        <f>VLOOKUP(I1265,'3-Productie normen'!A:O,14,FALSE)</f>
        <v>nvt</v>
      </c>
      <c r="S1265" s="93"/>
      <c r="U1265" s="375">
        <f t="shared" si="59"/>
        <v>0</v>
      </c>
    </row>
    <row r="1266" spans="1:21" ht="14.1" customHeight="1">
      <c r="A1266" s="81">
        <v>1266</v>
      </c>
      <c r="B1266" s="52" t="s">
        <v>221</v>
      </c>
      <c r="C1266" s="52" t="s">
        <v>1184</v>
      </c>
      <c r="D1266" s="91"/>
      <c r="E1266" s="91">
        <v>12</v>
      </c>
      <c r="F1266" s="440" t="s">
        <v>283</v>
      </c>
      <c r="G1266" s="366">
        <v>31</v>
      </c>
      <c r="H1266" s="98" t="s">
        <v>1190</v>
      </c>
      <c r="I1266" s="98" t="s">
        <v>244</v>
      </c>
      <c r="J1266" s="98" t="s">
        <v>425</v>
      </c>
      <c r="K1266" s="358">
        <v>6</v>
      </c>
      <c r="L1266" s="370">
        <f t="shared" si="60"/>
        <v>200</v>
      </c>
      <c r="M1266" s="435">
        <v>200</v>
      </c>
      <c r="N1266" s="435">
        <v>0</v>
      </c>
      <c r="O1266" s="371" t="e">
        <f t="shared" si="61"/>
        <v>#DIV/0!</v>
      </c>
      <c r="P1266" s="371">
        <f>IF(N1266&gt;0,N1266*K1266/#REF!,0)</f>
        <v>0</v>
      </c>
      <c r="Q1266" s="372" t="e">
        <f>IF(M1266="nio",0,IF(M1266&gt;0,VLOOKUP(I1266,'3-Productie normen'!A:K,VLOOKUP(M1266,'3-Productie normen'!$B$28:$C$36,2,FALSE),FALSE)))/VLOOKUP(B1266,'2-Kosten per locatie'!$A$11:$C$41,3,FALSE)</f>
        <v>#DIV/0!</v>
      </c>
      <c r="R1266" s="93" t="str">
        <f>VLOOKUP(I1266,'3-Productie normen'!A:O,14,FALSE)</f>
        <v>S</v>
      </c>
      <c r="S1266" s="93"/>
      <c r="U1266" s="375">
        <f t="shared" si="59"/>
        <v>1200</v>
      </c>
    </row>
    <row r="1267" spans="1:21" ht="14.1" customHeight="1">
      <c r="A1267" s="81">
        <v>1267</v>
      </c>
      <c r="B1267" s="52" t="s">
        <v>221</v>
      </c>
      <c r="C1267" s="52" t="s">
        <v>1184</v>
      </c>
      <c r="D1267" s="91"/>
      <c r="E1267" s="91">
        <v>12</v>
      </c>
      <c r="F1267" s="440" t="s">
        <v>283</v>
      </c>
      <c r="G1267" s="366">
        <v>32</v>
      </c>
      <c r="H1267" s="98" t="s">
        <v>1190</v>
      </c>
      <c r="I1267" s="98" t="s">
        <v>244</v>
      </c>
      <c r="J1267" s="98" t="s">
        <v>425</v>
      </c>
      <c r="K1267" s="358">
        <v>6</v>
      </c>
      <c r="L1267" s="370">
        <f t="shared" si="60"/>
        <v>200</v>
      </c>
      <c r="M1267" s="435">
        <v>200</v>
      </c>
      <c r="N1267" s="435">
        <v>0</v>
      </c>
      <c r="O1267" s="371" t="e">
        <f t="shared" si="61"/>
        <v>#DIV/0!</v>
      </c>
      <c r="P1267" s="371">
        <f>IF(N1267&gt;0,N1267*K1267/#REF!,0)</f>
        <v>0</v>
      </c>
      <c r="Q1267" s="372" t="e">
        <f>IF(M1267="nio",0,IF(M1267&gt;0,VLOOKUP(I1267,'3-Productie normen'!A:K,VLOOKUP(M1267,'3-Productie normen'!$B$28:$C$36,2,FALSE),FALSE)))/VLOOKUP(B1267,'2-Kosten per locatie'!$A$11:$C$41,3,FALSE)</f>
        <v>#DIV/0!</v>
      </c>
      <c r="R1267" s="93" t="str">
        <f>VLOOKUP(I1267,'3-Productie normen'!A:O,14,FALSE)</f>
        <v>S</v>
      </c>
      <c r="S1267" s="93"/>
      <c r="U1267" s="375">
        <f t="shared" si="59"/>
        <v>1200</v>
      </c>
    </row>
    <row r="1268" spans="1:21" ht="14.1" customHeight="1">
      <c r="A1268" s="81">
        <v>1268</v>
      </c>
      <c r="B1268" s="52" t="s">
        <v>221</v>
      </c>
      <c r="C1268" s="52" t="s">
        <v>1184</v>
      </c>
      <c r="D1268" s="91"/>
      <c r="E1268" s="91">
        <v>12</v>
      </c>
      <c r="F1268" s="440" t="s">
        <v>283</v>
      </c>
      <c r="G1268" s="366">
        <v>33</v>
      </c>
      <c r="H1268" s="98" t="s">
        <v>1191</v>
      </c>
      <c r="I1268" s="98" t="s">
        <v>246</v>
      </c>
      <c r="J1268" s="98" t="s">
        <v>255</v>
      </c>
      <c r="K1268" s="358">
        <v>92</v>
      </c>
      <c r="L1268" s="370">
        <f t="shared" si="60"/>
        <v>200</v>
      </c>
      <c r="M1268" s="435">
        <v>200</v>
      </c>
      <c r="N1268" s="435"/>
      <c r="O1268" s="371" t="e">
        <f t="shared" si="61"/>
        <v>#DIV/0!</v>
      </c>
      <c r="P1268" s="371">
        <f>IF(N1268&gt;0,N1268*K1268/#REF!,0)</f>
        <v>0</v>
      </c>
      <c r="Q1268" s="372" t="e">
        <f>IF(M1268="nio",0,IF(M1268&gt;0,VLOOKUP(I1268,'3-Productie normen'!A:K,VLOOKUP(M1268,'3-Productie normen'!$B$28:$C$36,2,FALSE),FALSE)))/VLOOKUP(B1268,'2-Kosten per locatie'!$A$11:$C$41,3,FALSE)</f>
        <v>#DIV/0!</v>
      </c>
      <c r="R1268" s="93" t="str">
        <f>VLOOKUP(I1268,'3-Productie normen'!A:O,14,FALSE)</f>
        <v>V</v>
      </c>
      <c r="S1268" s="93"/>
      <c r="U1268" s="375">
        <f t="shared" si="59"/>
        <v>18400</v>
      </c>
    </row>
    <row r="1269" spans="1:21" ht="14.1" customHeight="1">
      <c r="A1269" s="81">
        <v>1269</v>
      </c>
      <c r="B1269" s="52" t="s">
        <v>221</v>
      </c>
      <c r="C1269" s="52" t="s">
        <v>1184</v>
      </c>
      <c r="D1269" s="91"/>
      <c r="E1269" s="91">
        <v>12</v>
      </c>
      <c r="F1269" s="440" t="s">
        <v>283</v>
      </c>
      <c r="G1269" s="366">
        <v>34</v>
      </c>
      <c r="H1269" s="98" t="s">
        <v>1190</v>
      </c>
      <c r="I1269" s="98" t="s">
        <v>244</v>
      </c>
      <c r="J1269" s="98" t="s">
        <v>425</v>
      </c>
      <c r="K1269" s="358">
        <v>6</v>
      </c>
      <c r="L1269" s="370">
        <f t="shared" si="60"/>
        <v>200</v>
      </c>
      <c r="M1269" s="435">
        <v>200</v>
      </c>
      <c r="N1269" s="435">
        <v>0</v>
      </c>
      <c r="O1269" s="371" t="e">
        <f t="shared" si="61"/>
        <v>#DIV/0!</v>
      </c>
      <c r="P1269" s="371">
        <f>IF(N1269&gt;0,N1269*K1269/#REF!,0)</f>
        <v>0</v>
      </c>
      <c r="Q1269" s="372" t="e">
        <f>IF(M1269="nio",0,IF(M1269&gt;0,VLOOKUP(I1269,'3-Productie normen'!A:K,VLOOKUP(M1269,'3-Productie normen'!$B$28:$C$36,2,FALSE),FALSE)))/VLOOKUP(B1269,'2-Kosten per locatie'!$A$11:$C$41,3,FALSE)</f>
        <v>#DIV/0!</v>
      </c>
      <c r="R1269" s="93" t="str">
        <f>VLOOKUP(I1269,'3-Productie normen'!A:O,14,FALSE)</f>
        <v>S</v>
      </c>
      <c r="S1269" s="93"/>
      <c r="U1269" s="375">
        <f t="shared" si="59"/>
        <v>1200</v>
      </c>
    </row>
    <row r="1270" spans="1:21" ht="14.1" customHeight="1">
      <c r="A1270" s="81">
        <v>1270</v>
      </c>
      <c r="B1270" s="52" t="s">
        <v>221</v>
      </c>
      <c r="C1270" s="52" t="s">
        <v>1184</v>
      </c>
      <c r="D1270" s="52"/>
      <c r="E1270" s="91"/>
      <c r="F1270" s="440" t="s">
        <v>283</v>
      </c>
      <c r="G1270" s="366">
        <v>35</v>
      </c>
      <c r="H1270" s="98"/>
      <c r="I1270" s="52" t="s">
        <v>247</v>
      </c>
      <c r="J1270" s="98" t="s">
        <v>255</v>
      </c>
      <c r="K1270" s="358"/>
      <c r="L1270" s="370">
        <f t="shared" si="60"/>
        <v>0</v>
      </c>
      <c r="M1270" s="437" t="s">
        <v>258</v>
      </c>
      <c r="N1270" s="435"/>
      <c r="O1270" s="371">
        <f t="shared" si="61"/>
        <v>0</v>
      </c>
      <c r="P1270" s="371">
        <f>IF(N1270&gt;0,N1270*K1270/#REF!,0)</f>
        <v>0</v>
      </c>
      <c r="Q1270" s="372" t="e">
        <f>IF(M1270="nio",0,IF(M1270&gt;0,VLOOKUP(I1270,'3-Productie normen'!A:K,VLOOKUP(M1270,'3-Productie normen'!$B$28:$C$36,2,FALSE),FALSE)))/VLOOKUP(B1270,'2-Kosten per locatie'!$A$11:$C$41,3,FALSE)</f>
        <v>#DIV/0!</v>
      </c>
      <c r="R1270" s="93" t="str">
        <f>VLOOKUP(I1270,'3-Productie normen'!A:O,14,FALSE)</f>
        <v>nvt</v>
      </c>
      <c r="S1270" s="93"/>
      <c r="U1270" s="375">
        <f t="shared" si="59"/>
        <v>0</v>
      </c>
    </row>
    <row r="1271" spans="1:21" ht="14.1" customHeight="1">
      <c r="A1271" s="81">
        <v>1271</v>
      </c>
      <c r="B1271" s="52" t="s">
        <v>221</v>
      </c>
      <c r="C1271" s="52" t="s">
        <v>1184</v>
      </c>
      <c r="D1271" s="52"/>
      <c r="E1271" s="91"/>
      <c r="F1271" s="440" t="s">
        <v>283</v>
      </c>
      <c r="G1271" s="366">
        <v>36</v>
      </c>
      <c r="H1271" s="98" t="s">
        <v>270</v>
      </c>
      <c r="I1271" s="52" t="s">
        <v>247</v>
      </c>
      <c r="J1271" s="98" t="s">
        <v>255</v>
      </c>
      <c r="K1271" s="358">
        <v>18</v>
      </c>
      <c r="L1271" s="370">
        <f t="shared" si="60"/>
        <v>0</v>
      </c>
      <c r="M1271" s="437" t="s">
        <v>258</v>
      </c>
      <c r="N1271" s="435"/>
      <c r="O1271" s="371">
        <f t="shared" si="61"/>
        <v>0</v>
      </c>
      <c r="P1271" s="371">
        <f>IF(N1271&gt;0,N1271*K1271/#REF!,0)</f>
        <v>0</v>
      </c>
      <c r="Q1271" s="372" t="e">
        <f>IF(M1271="nio",0,IF(M1271&gt;0,VLOOKUP(I1271,'3-Productie normen'!A:K,VLOOKUP(M1271,'3-Productie normen'!$B$28:$C$36,2,FALSE),FALSE)))/VLOOKUP(B1271,'2-Kosten per locatie'!$A$11:$C$41,3,FALSE)</f>
        <v>#DIV/0!</v>
      </c>
      <c r="R1271" s="93" t="str">
        <f>VLOOKUP(I1271,'3-Productie normen'!A:O,14,FALSE)</f>
        <v>nvt</v>
      </c>
      <c r="S1271" s="93"/>
      <c r="U1271" s="375">
        <f t="shared" si="59"/>
        <v>0</v>
      </c>
    </row>
    <row r="1272" spans="1:21" ht="14.1" customHeight="1">
      <c r="A1272" s="81">
        <v>1272</v>
      </c>
      <c r="B1272" s="52" t="s">
        <v>221</v>
      </c>
      <c r="C1272" s="52" t="s">
        <v>1184</v>
      </c>
      <c r="D1272" s="52"/>
      <c r="E1272" s="91"/>
      <c r="F1272" s="440" t="s">
        <v>283</v>
      </c>
      <c r="G1272" s="366">
        <v>37</v>
      </c>
      <c r="H1272" s="98" t="s">
        <v>254</v>
      </c>
      <c r="I1272" s="98" t="s">
        <v>246</v>
      </c>
      <c r="J1272" s="98" t="s">
        <v>255</v>
      </c>
      <c r="K1272" s="358">
        <v>83</v>
      </c>
      <c r="L1272" s="370">
        <f t="shared" si="60"/>
        <v>200</v>
      </c>
      <c r="M1272" s="435">
        <v>200</v>
      </c>
      <c r="N1272" s="435"/>
      <c r="O1272" s="371" t="e">
        <f t="shared" si="61"/>
        <v>#DIV/0!</v>
      </c>
      <c r="P1272" s="371">
        <f>IF(N1272&gt;0,N1272*K1272/#REF!,0)</f>
        <v>0</v>
      </c>
      <c r="Q1272" s="372" t="e">
        <f>IF(M1272="nio",0,IF(M1272&gt;0,VLOOKUP(I1272,'3-Productie normen'!A:K,VLOOKUP(M1272,'3-Productie normen'!$B$28:$C$36,2,FALSE),FALSE)))/VLOOKUP(B1272,'2-Kosten per locatie'!$A$11:$C$41,3,FALSE)</f>
        <v>#DIV/0!</v>
      </c>
      <c r="R1272" s="93" t="str">
        <f>VLOOKUP(I1272,'3-Productie normen'!A:O,14,FALSE)</f>
        <v>V</v>
      </c>
      <c r="S1272" s="93"/>
      <c r="U1272" s="375">
        <f t="shared" si="59"/>
        <v>16600</v>
      </c>
    </row>
    <row r="1273" spans="1:21" ht="14.1" customHeight="1">
      <c r="A1273" s="81">
        <v>1273</v>
      </c>
      <c r="B1273" s="52" t="s">
        <v>221</v>
      </c>
      <c r="C1273" s="52" t="s">
        <v>1184</v>
      </c>
      <c r="D1273" s="52"/>
      <c r="E1273" s="91"/>
      <c r="F1273" s="440" t="s">
        <v>283</v>
      </c>
      <c r="G1273" s="366">
        <v>38</v>
      </c>
      <c r="H1273" s="98" t="s">
        <v>323</v>
      </c>
      <c r="I1273" s="92" t="s">
        <v>88</v>
      </c>
      <c r="J1273" s="98" t="s">
        <v>255</v>
      </c>
      <c r="K1273" s="358">
        <v>12</v>
      </c>
      <c r="L1273" s="370">
        <f t="shared" si="60"/>
        <v>200</v>
      </c>
      <c r="M1273" s="435">
        <v>200</v>
      </c>
      <c r="N1273" s="435"/>
      <c r="O1273" s="371" t="e">
        <f t="shared" si="61"/>
        <v>#DIV/0!</v>
      </c>
      <c r="P1273" s="371">
        <f>IF(N1273&gt;0,N1273*K1273/#REF!,0)</f>
        <v>0</v>
      </c>
      <c r="Q1273" s="372" t="e">
        <f>IF(M1273="nio",0,IF(M1273&gt;0,VLOOKUP(I1273,'3-Productie normen'!A:K,VLOOKUP(M1273,'3-Productie normen'!$B$28:$C$36,2,FALSE),FALSE)))/VLOOKUP(B1273,'2-Kosten per locatie'!$A$11:$C$41,3,FALSE)</f>
        <v>#DIV/0!</v>
      </c>
      <c r="R1273" s="93" t="str">
        <f>VLOOKUP(I1273,'3-Productie normen'!A:O,14,FALSE)</f>
        <v>V</v>
      </c>
      <c r="S1273" s="93"/>
      <c r="U1273" s="375">
        <f t="shared" si="59"/>
        <v>2400</v>
      </c>
    </row>
    <row r="1274" spans="1:21" ht="14.1" customHeight="1">
      <c r="A1274" s="81">
        <v>1274</v>
      </c>
      <c r="B1274" s="52" t="s">
        <v>221</v>
      </c>
      <c r="C1274" s="52" t="s">
        <v>1184</v>
      </c>
      <c r="D1274" s="52"/>
      <c r="E1274" s="91"/>
      <c r="F1274" s="440" t="s">
        <v>283</v>
      </c>
      <c r="G1274" s="366">
        <v>39</v>
      </c>
      <c r="H1274" s="98" t="s">
        <v>1192</v>
      </c>
      <c r="I1274" s="52" t="s">
        <v>247</v>
      </c>
      <c r="J1274" s="98" t="s">
        <v>255</v>
      </c>
      <c r="K1274" s="358">
        <v>3</v>
      </c>
      <c r="L1274" s="370">
        <f t="shared" si="60"/>
        <v>0</v>
      </c>
      <c r="M1274" s="437" t="s">
        <v>258</v>
      </c>
      <c r="N1274" s="435"/>
      <c r="O1274" s="371">
        <f t="shared" si="61"/>
        <v>0</v>
      </c>
      <c r="P1274" s="371">
        <f>IF(N1274&gt;0,N1274*K1274/#REF!,0)</f>
        <v>0</v>
      </c>
      <c r="Q1274" s="372" t="e">
        <f>IF(M1274="nio",0,IF(M1274&gt;0,VLOOKUP(I1274,'3-Productie normen'!A:K,VLOOKUP(M1274,'3-Productie normen'!$B$28:$C$36,2,FALSE),FALSE)))/VLOOKUP(B1274,'2-Kosten per locatie'!$A$11:$C$41,3,FALSE)</f>
        <v>#DIV/0!</v>
      </c>
      <c r="R1274" s="93" t="str">
        <f>VLOOKUP(I1274,'3-Productie normen'!A:O,14,FALSE)</f>
        <v>nvt</v>
      </c>
      <c r="S1274" s="93"/>
      <c r="U1274" s="375">
        <f t="shared" si="59"/>
        <v>0</v>
      </c>
    </row>
    <row r="1275" spans="1:21" ht="14.1" customHeight="1">
      <c r="A1275" s="81">
        <v>1275</v>
      </c>
      <c r="B1275" s="52" t="s">
        <v>221</v>
      </c>
      <c r="C1275" s="52" t="s">
        <v>1184</v>
      </c>
      <c r="D1275" s="52"/>
      <c r="E1275" s="91"/>
      <c r="F1275" s="440" t="s">
        <v>283</v>
      </c>
      <c r="G1275" s="366">
        <v>40</v>
      </c>
      <c r="H1275" s="98" t="s">
        <v>291</v>
      </c>
      <c r="I1275" s="52" t="s">
        <v>247</v>
      </c>
      <c r="J1275" s="98" t="s">
        <v>255</v>
      </c>
      <c r="K1275" s="358">
        <v>1</v>
      </c>
      <c r="L1275" s="370">
        <f t="shared" si="60"/>
        <v>0</v>
      </c>
      <c r="M1275" s="437" t="s">
        <v>258</v>
      </c>
      <c r="N1275" s="435"/>
      <c r="O1275" s="371">
        <f t="shared" si="61"/>
        <v>0</v>
      </c>
      <c r="P1275" s="371">
        <f>IF(N1275&gt;0,N1275*K1275/#REF!,0)</f>
        <v>0</v>
      </c>
      <c r="Q1275" s="372" t="e">
        <f>IF(M1275="nio",0,IF(M1275&gt;0,VLOOKUP(I1275,'3-Productie normen'!A:K,VLOOKUP(M1275,'3-Productie normen'!$B$28:$C$36,2,FALSE),FALSE)))/VLOOKUP(B1275,'2-Kosten per locatie'!$A$11:$C$41,3,FALSE)</f>
        <v>#DIV/0!</v>
      </c>
      <c r="R1275" s="93" t="str">
        <f>VLOOKUP(I1275,'3-Productie normen'!A:O,14,FALSE)</f>
        <v>nvt</v>
      </c>
      <c r="S1275" s="93"/>
      <c r="U1275" s="375">
        <f t="shared" si="59"/>
        <v>0</v>
      </c>
    </row>
    <row r="1276" spans="1:21" ht="14.1" customHeight="1">
      <c r="A1276" s="81">
        <v>1276</v>
      </c>
      <c r="B1276" s="52" t="s">
        <v>221</v>
      </c>
      <c r="C1276" s="52" t="s">
        <v>1184</v>
      </c>
      <c r="D1276" s="52"/>
      <c r="E1276" s="91"/>
      <c r="F1276" s="440" t="s">
        <v>283</v>
      </c>
      <c r="G1276" s="366">
        <v>41</v>
      </c>
      <c r="H1276" s="98" t="s">
        <v>414</v>
      </c>
      <c r="I1276" s="98" t="s">
        <v>237</v>
      </c>
      <c r="J1276" s="98" t="s">
        <v>255</v>
      </c>
      <c r="K1276" s="358">
        <v>6</v>
      </c>
      <c r="L1276" s="370">
        <f t="shared" si="60"/>
        <v>200</v>
      </c>
      <c r="M1276" s="435">
        <v>200</v>
      </c>
      <c r="N1276" s="435"/>
      <c r="O1276" s="371" t="e">
        <f t="shared" si="61"/>
        <v>#DIV/0!</v>
      </c>
      <c r="P1276" s="371">
        <f>IF(N1276&gt;0,N1276*K1276/#REF!,0)</f>
        <v>0</v>
      </c>
      <c r="Q1276" s="372" t="e">
        <f>IF(M1276="nio",0,IF(M1276&gt;0,VLOOKUP(I1276,'3-Productie normen'!A:K,VLOOKUP(M1276,'3-Productie normen'!$B$28:$C$36,2,FALSE),FALSE)))/VLOOKUP(B1276,'2-Kosten per locatie'!$A$11:$C$41,3,FALSE)</f>
        <v>#DIV/0!</v>
      </c>
      <c r="R1276" s="93" t="str">
        <f>VLOOKUP(I1276,'3-Productie normen'!A:O,14,FALSE)</f>
        <v>B</v>
      </c>
      <c r="S1276" s="93"/>
      <c r="U1276" s="375">
        <f t="shared" si="59"/>
        <v>1200</v>
      </c>
    </row>
    <row r="1277" spans="1:21" ht="14.1" customHeight="1">
      <c r="A1277" s="81">
        <v>1277</v>
      </c>
      <c r="B1277" s="52" t="s">
        <v>221</v>
      </c>
      <c r="C1277" s="52" t="s">
        <v>1184</v>
      </c>
      <c r="D1277" s="52"/>
      <c r="E1277" s="91"/>
      <c r="F1277" s="440" t="s">
        <v>283</v>
      </c>
      <c r="G1277" s="366">
        <v>42</v>
      </c>
      <c r="H1277" s="98" t="s">
        <v>414</v>
      </c>
      <c r="I1277" s="98" t="s">
        <v>237</v>
      </c>
      <c r="J1277" s="98" t="s">
        <v>255</v>
      </c>
      <c r="K1277" s="358">
        <v>12</v>
      </c>
      <c r="L1277" s="370">
        <f t="shared" si="60"/>
        <v>200</v>
      </c>
      <c r="M1277" s="435">
        <v>200</v>
      </c>
      <c r="N1277" s="435"/>
      <c r="O1277" s="371" t="e">
        <f t="shared" si="61"/>
        <v>#DIV/0!</v>
      </c>
      <c r="P1277" s="371">
        <f>IF(N1277&gt;0,N1277*K1277/#REF!,0)</f>
        <v>0</v>
      </c>
      <c r="Q1277" s="372" t="e">
        <f>IF(M1277="nio",0,IF(M1277&gt;0,VLOOKUP(I1277,'3-Productie normen'!A:K,VLOOKUP(M1277,'3-Productie normen'!$B$28:$C$36,2,FALSE),FALSE)))/VLOOKUP(B1277,'2-Kosten per locatie'!$A$11:$C$41,3,FALSE)</f>
        <v>#DIV/0!</v>
      </c>
      <c r="R1277" s="93" t="str">
        <f>VLOOKUP(I1277,'3-Productie normen'!A:O,14,FALSE)</f>
        <v>B</v>
      </c>
      <c r="S1277" s="93"/>
      <c r="U1277" s="375">
        <f t="shared" si="59"/>
        <v>2400</v>
      </c>
    </row>
    <row r="1278" spans="1:21" ht="14.1" customHeight="1">
      <c r="A1278" s="81">
        <v>1278</v>
      </c>
      <c r="B1278" s="52" t="s">
        <v>221</v>
      </c>
      <c r="C1278" s="52" t="s">
        <v>1184</v>
      </c>
      <c r="D1278" s="52"/>
      <c r="E1278" s="91"/>
      <c r="F1278" s="440" t="s">
        <v>283</v>
      </c>
      <c r="G1278" s="366">
        <v>43</v>
      </c>
      <c r="H1278" s="98" t="s">
        <v>489</v>
      </c>
      <c r="I1278" s="98" t="s">
        <v>237</v>
      </c>
      <c r="J1278" s="98" t="s">
        <v>255</v>
      </c>
      <c r="K1278" s="358">
        <v>12</v>
      </c>
      <c r="L1278" s="370">
        <f t="shared" si="60"/>
        <v>80</v>
      </c>
      <c r="M1278" s="437">
        <v>80</v>
      </c>
      <c r="N1278" s="435"/>
      <c r="O1278" s="371" t="e">
        <f t="shared" si="61"/>
        <v>#DIV/0!</v>
      </c>
      <c r="P1278" s="371">
        <f>IF(N1278&gt;0,N1278*K1278/#REF!,0)</f>
        <v>0</v>
      </c>
      <c r="Q1278" s="372" t="e">
        <f>IF(M1278="nio",0,IF(M1278&gt;0,VLOOKUP(I1278,'3-Productie normen'!A:K,VLOOKUP(M1278,'3-Productie normen'!$B$28:$C$36,2,FALSE),FALSE)))/VLOOKUP(B1278,'2-Kosten per locatie'!$A$11:$C$41,3,FALSE)</f>
        <v>#DIV/0!</v>
      </c>
      <c r="R1278" s="93" t="str">
        <f>VLOOKUP(I1278,'3-Productie normen'!A:O,14,FALSE)</f>
        <v>B</v>
      </c>
      <c r="S1278" s="93"/>
      <c r="U1278" s="375">
        <f t="shared" si="59"/>
        <v>960</v>
      </c>
    </row>
    <row r="1279" spans="1:21" ht="14.1" customHeight="1">
      <c r="A1279" s="81">
        <v>1279</v>
      </c>
      <c r="B1279" s="52" t="s">
        <v>221</v>
      </c>
      <c r="C1279" s="52" t="s">
        <v>1184</v>
      </c>
      <c r="D1279" s="52"/>
      <c r="E1279" s="91"/>
      <c r="F1279" s="440" t="s">
        <v>283</v>
      </c>
      <c r="G1279" s="366">
        <v>44</v>
      </c>
      <c r="H1279" s="98" t="s">
        <v>413</v>
      </c>
      <c r="I1279" s="98" t="s">
        <v>237</v>
      </c>
      <c r="J1279" s="98" t="s">
        <v>252</v>
      </c>
      <c r="K1279" s="358">
        <v>23</v>
      </c>
      <c r="L1279" s="370">
        <f t="shared" si="60"/>
        <v>80</v>
      </c>
      <c r="M1279" s="437">
        <v>80</v>
      </c>
      <c r="N1279" s="435"/>
      <c r="O1279" s="371" t="e">
        <f t="shared" si="61"/>
        <v>#DIV/0!</v>
      </c>
      <c r="P1279" s="371">
        <f>IF(N1279&gt;0,N1279*K1279/#REF!,0)</f>
        <v>0</v>
      </c>
      <c r="Q1279" s="372" t="e">
        <f>IF(M1279="nio",0,IF(M1279&gt;0,VLOOKUP(I1279,'3-Productie normen'!A:K,VLOOKUP(M1279,'3-Productie normen'!$B$28:$C$36,2,FALSE),FALSE)))/VLOOKUP(B1279,'2-Kosten per locatie'!$A$11:$C$41,3,FALSE)</f>
        <v>#DIV/0!</v>
      </c>
      <c r="R1279" s="93" t="str">
        <f>VLOOKUP(I1279,'3-Productie normen'!A:O,14,FALSE)</f>
        <v>B</v>
      </c>
      <c r="S1279" s="93"/>
      <c r="U1279" s="375">
        <f t="shared" si="59"/>
        <v>1840</v>
      </c>
    </row>
    <row r="1280" spans="1:21" ht="14.1" customHeight="1">
      <c r="A1280" s="81">
        <v>1280</v>
      </c>
      <c r="B1280" s="52" t="s">
        <v>221</v>
      </c>
      <c r="C1280" s="52" t="s">
        <v>1184</v>
      </c>
      <c r="D1280" s="52"/>
      <c r="E1280" s="91"/>
      <c r="F1280" s="440" t="s">
        <v>283</v>
      </c>
      <c r="G1280" s="366">
        <v>45</v>
      </c>
      <c r="H1280" s="98" t="s">
        <v>572</v>
      </c>
      <c r="I1280" s="52" t="s">
        <v>247</v>
      </c>
      <c r="J1280" s="98" t="s">
        <v>255</v>
      </c>
      <c r="K1280" s="358">
        <v>21</v>
      </c>
      <c r="L1280" s="370">
        <f t="shared" si="60"/>
        <v>0</v>
      </c>
      <c r="M1280" s="437" t="s">
        <v>258</v>
      </c>
      <c r="N1280" s="435"/>
      <c r="O1280" s="371">
        <f t="shared" si="61"/>
        <v>0</v>
      </c>
      <c r="P1280" s="371">
        <f>IF(N1280&gt;0,N1280*K1280/#REF!,0)</f>
        <v>0</v>
      </c>
      <c r="Q1280" s="372" t="e">
        <f>IF(M1280="nio",0,IF(M1280&gt;0,VLOOKUP(I1280,'3-Productie normen'!A:K,VLOOKUP(M1280,'3-Productie normen'!$B$28:$C$36,2,FALSE),FALSE)))/VLOOKUP(B1280,'2-Kosten per locatie'!$A$11:$C$41,3,FALSE)</f>
        <v>#DIV/0!</v>
      </c>
      <c r="R1280" s="93" t="str">
        <f>VLOOKUP(I1280,'3-Productie normen'!A:O,14,FALSE)</f>
        <v>nvt</v>
      </c>
      <c r="S1280" s="93"/>
      <c r="U1280" s="375">
        <f t="shared" si="59"/>
        <v>0</v>
      </c>
    </row>
    <row r="1281" spans="1:21" ht="14.1" customHeight="1">
      <c r="A1281" s="81">
        <v>1281</v>
      </c>
      <c r="B1281" s="52" t="s">
        <v>221</v>
      </c>
      <c r="C1281" s="52" t="s">
        <v>1184</v>
      </c>
      <c r="D1281" s="52"/>
      <c r="E1281" s="91"/>
      <c r="F1281" s="440" t="s">
        <v>283</v>
      </c>
      <c r="G1281" s="366">
        <v>46</v>
      </c>
      <c r="H1281" s="98" t="s">
        <v>1193</v>
      </c>
      <c r="I1281" s="52" t="s">
        <v>247</v>
      </c>
      <c r="J1281" s="98" t="s">
        <v>255</v>
      </c>
      <c r="K1281" s="358">
        <v>1</v>
      </c>
      <c r="L1281" s="370">
        <f t="shared" si="60"/>
        <v>0</v>
      </c>
      <c r="M1281" s="437" t="s">
        <v>258</v>
      </c>
      <c r="N1281" s="435"/>
      <c r="O1281" s="371">
        <f t="shared" si="61"/>
        <v>0</v>
      </c>
      <c r="P1281" s="371">
        <f>IF(N1281&gt;0,N1281*K1281/#REF!,0)</f>
        <v>0</v>
      </c>
      <c r="Q1281" s="372" t="e">
        <f>IF(M1281="nio",0,IF(M1281&gt;0,VLOOKUP(I1281,'3-Productie normen'!A:K,VLOOKUP(M1281,'3-Productie normen'!$B$28:$C$36,2,FALSE),FALSE)))/VLOOKUP(B1281,'2-Kosten per locatie'!$A$11:$C$41,3,FALSE)</f>
        <v>#DIV/0!</v>
      </c>
      <c r="R1281" s="93" t="str">
        <f>VLOOKUP(I1281,'3-Productie normen'!A:O,14,FALSE)</f>
        <v>nvt</v>
      </c>
      <c r="S1281" s="93"/>
      <c r="U1281" s="375">
        <f t="shared" si="59"/>
        <v>0</v>
      </c>
    </row>
    <row r="1282" spans="1:21" ht="14.1" customHeight="1">
      <c r="A1282" s="81">
        <v>1282</v>
      </c>
      <c r="B1282" s="52" t="s">
        <v>221</v>
      </c>
      <c r="C1282" s="52" t="s">
        <v>1184</v>
      </c>
      <c r="D1282" s="52"/>
      <c r="E1282" s="91"/>
      <c r="F1282" s="440" t="s">
        <v>283</v>
      </c>
      <c r="G1282" s="366">
        <v>23</v>
      </c>
      <c r="H1282" s="98" t="s">
        <v>239</v>
      </c>
      <c r="I1282" s="98" t="s">
        <v>239</v>
      </c>
      <c r="J1282" s="98" t="s">
        <v>399</v>
      </c>
      <c r="K1282" s="358">
        <v>256</v>
      </c>
      <c r="L1282" s="370">
        <f t="shared" si="60"/>
        <v>200</v>
      </c>
      <c r="M1282" s="435">
        <v>200</v>
      </c>
      <c r="N1282" s="435"/>
      <c r="O1282" s="371" t="e">
        <f t="shared" si="61"/>
        <v>#DIV/0!</v>
      </c>
      <c r="P1282" s="371">
        <f>IF(N1282&gt;0,N1282*K1282/#REF!,0)</f>
        <v>0</v>
      </c>
      <c r="Q1282" s="372" t="e">
        <f>IF(M1282="nio",0,IF(M1282&gt;0,VLOOKUP(I1282,'3-Productie normen'!A:K,VLOOKUP(M1282,'3-Productie normen'!$B$28:$C$36,2,FALSE),FALSE)))/VLOOKUP(B1282,'2-Kosten per locatie'!$A$11:$C$41,3,FALSE)</f>
        <v>#DIV/0!</v>
      </c>
      <c r="R1282" s="93" t="str">
        <f>VLOOKUP(I1282,'3-Productie normen'!A:O,14,FALSE)</f>
        <v>V</v>
      </c>
      <c r="S1282" s="93"/>
      <c r="U1282" s="375">
        <f t="shared" si="59"/>
        <v>51200</v>
      </c>
    </row>
    <row r="1283" spans="1:21" ht="14.1" customHeight="1">
      <c r="A1283" s="81">
        <v>1283</v>
      </c>
      <c r="B1283" s="52" t="s">
        <v>221</v>
      </c>
      <c r="C1283" s="52" t="s">
        <v>1184</v>
      </c>
      <c r="D1283" s="52"/>
      <c r="E1283" s="91"/>
      <c r="F1283" s="440" t="s">
        <v>283</v>
      </c>
      <c r="G1283" s="366">
        <v>24</v>
      </c>
      <c r="H1283" s="98" t="s">
        <v>1194</v>
      </c>
      <c r="I1283" s="98" t="s">
        <v>239</v>
      </c>
      <c r="J1283" s="98" t="s">
        <v>255</v>
      </c>
      <c r="K1283" s="358">
        <v>32</v>
      </c>
      <c r="L1283" s="370">
        <f t="shared" si="60"/>
        <v>200</v>
      </c>
      <c r="M1283" s="435">
        <v>200</v>
      </c>
      <c r="N1283" s="435"/>
      <c r="O1283" s="371" t="e">
        <f t="shared" si="61"/>
        <v>#DIV/0!</v>
      </c>
      <c r="P1283" s="371">
        <f>IF(N1283&gt;0,N1283*K1283/#REF!,0)</f>
        <v>0</v>
      </c>
      <c r="Q1283" s="372" t="e">
        <f>IF(M1283="nio",0,IF(M1283&gt;0,VLOOKUP(I1283,'3-Productie normen'!A:K,VLOOKUP(M1283,'3-Productie normen'!$B$28:$C$36,2,FALSE),FALSE)))/VLOOKUP(B1283,'2-Kosten per locatie'!$A$11:$C$41,3,FALSE)</f>
        <v>#DIV/0!</v>
      </c>
      <c r="R1283" s="93" t="str">
        <f>VLOOKUP(I1283,'3-Productie normen'!A:O,14,FALSE)</f>
        <v>V</v>
      </c>
      <c r="S1283" s="93"/>
      <c r="U1283" s="375">
        <f t="shared" si="59"/>
        <v>6400</v>
      </c>
    </row>
    <row r="1284" spans="1:21" ht="14.1" customHeight="1">
      <c r="A1284" s="81">
        <v>1284</v>
      </c>
      <c r="B1284" s="52" t="s">
        <v>221</v>
      </c>
      <c r="C1284" s="52" t="s">
        <v>1184</v>
      </c>
      <c r="D1284" s="52"/>
      <c r="E1284" s="91"/>
      <c r="F1284" s="440" t="s">
        <v>283</v>
      </c>
      <c r="G1284" s="366" t="s">
        <v>1195</v>
      </c>
      <c r="H1284" s="98"/>
      <c r="I1284" s="98" t="s">
        <v>244</v>
      </c>
      <c r="J1284" s="98" t="s">
        <v>425</v>
      </c>
      <c r="K1284" s="358">
        <v>26</v>
      </c>
      <c r="L1284" s="370">
        <f t="shared" si="60"/>
        <v>200</v>
      </c>
      <c r="M1284" s="435">
        <v>200</v>
      </c>
      <c r="N1284" s="435">
        <v>0</v>
      </c>
      <c r="O1284" s="371" t="e">
        <f t="shared" si="61"/>
        <v>#DIV/0!</v>
      </c>
      <c r="P1284" s="371">
        <f>IF(N1284&gt;0,N1284*K1284/#REF!,0)</f>
        <v>0</v>
      </c>
      <c r="Q1284" s="372" t="e">
        <f>IF(M1284="nio",0,IF(M1284&gt;0,VLOOKUP(I1284,'3-Productie normen'!A:K,VLOOKUP(M1284,'3-Productie normen'!$B$28:$C$36,2,FALSE),FALSE)))/VLOOKUP(B1284,'2-Kosten per locatie'!$A$11:$C$41,3,FALSE)</f>
        <v>#DIV/0!</v>
      </c>
      <c r="R1284" s="93" t="str">
        <f>VLOOKUP(I1284,'3-Productie normen'!A:O,14,FALSE)</f>
        <v>S</v>
      </c>
      <c r="S1284" s="93"/>
      <c r="U1284" s="375">
        <f t="shared" si="59"/>
        <v>5200</v>
      </c>
    </row>
    <row r="1285" spans="1:21" ht="14.1" customHeight="1">
      <c r="A1285" s="81">
        <v>1285</v>
      </c>
      <c r="B1285" s="52" t="s">
        <v>221</v>
      </c>
      <c r="C1285" s="52" t="s">
        <v>1184</v>
      </c>
      <c r="D1285" s="52"/>
      <c r="E1285" s="91"/>
      <c r="F1285" s="440" t="s">
        <v>283</v>
      </c>
      <c r="G1285" s="366">
        <v>49</v>
      </c>
      <c r="H1285" s="98" t="s">
        <v>262</v>
      </c>
      <c r="I1285" s="98" t="s">
        <v>244</v>
      </c>
      <c r="J1285" s="98" t="s">
        <v>263</v>
      </c>
      <c r="K1285" s="358">
        <v>1</v>
      </c>
      <c r="L1285" s="370">
        <f t="shared" si="60"/>
        <v>200</v>
      </c>
      <c r="M1285" s="435">
        <v>200</v>
      </c>
      <c r="N1285" s="435">
        <v>0</v>
      </c>
      <c r="O1285" s="371" t="e">
        <f t="shared" si="61"/>
        <v>#DIV/0!</v>
      </c>
      <c r="P1285" s="371">
        <f>IF(N1285&gt;0,N1285*K1285/#REF!,0)</f>
        <v>0</v>
      </c>
      <c r="Q1285" s="372" t="e">
        <f>IF(M1285="nio",0,IF(M1285&gt;0,VLOOKUP(I1285,'3-Productie normen'!A:K,VLOOKUP(M1285,'3-Productie normen'!$B$28:$C$36,2,FALSE),FALSE)))/VLOOKUP(B1285,'2-Kosten per locatie'!$A$11:$C$41,3,FALSE)</f>
        <v>#DIV/0!</v>
      </c>
      <c r="R1285" s="93" t="str">
        <f>VLOOKUP(I1285,'3-Productie normen'!A:O,14,FALSE)</f>
        <v>S</v>
      </c>
      <c r="S1285" s="93"/>
      <c r="U1285" s="375">
        <f t="shared" si="59"/>
        <v>200</v>
      </c>
    </row>
    <row r="1286" spans="1:21" ht="14.1" customHeight="1">
      <c r="A1286" s="81">
        <v>1286</v>
      </c>
      <c r="B1286" s="52" t="s">
        <v>221</v>
      </c>
      <c r="C1286" s="52" t="s">
        <v>1184</v>
      </c>
      <c r="D1286" s="52"/>
      <c r="E1286" s="91"/>
      <c r="F1286" s="440" t="s">
        <v>283</v>
      </c>
      <c r="G1286" s="366">
        <v>50</v>
      </c>
      <c r="H1286" s="98" t="s">
        <v>633</v>
      </c>
      <c r="I1286" s="98" t="s">
        <v>244</v>
      </c>
      <c r="J1286" s="98" t="s">
        <v>263</v>
      </c>
      <c r="K1286" s="358">
        <v>15</v>
      </c>
      <c r="L1286" s="370">
        <f t="shared" si="60"/>
        <v>200</v>
      </c>
      <c r="M1286" s="435">
        <v>200</v>
      </c>
      <c r="N1286" s="435">
        <v>0</v>
      </c>
      <c r="O1286" s="371" t="e">
        <f t="shared" si="61"/>
        <v>#DIV/0!</v>
      </c>
      <c r="P1286" s="371">
        <f>IF(N1286&gt;0,N1286*K1286/#REF!,0)</f>
        <v>0</v>
      </c>
      <c r="Q1286" s="372" t="e">
        <f>IF(M1286="nio",0,IF(M1286&gt;0,VLOOKUP(I1286,'3-Productie normen'!A:K,VLOOKUP(M1286,'3-Productie normen'!$B$28:$C$36,2,FALSE),FALSE)))/VLOOKUP(B1286,'2-Kosten per locatie'!$A$11:$C$41,3,FALSE)</f>
        <v>#DIV/0!</v>
      </c>
      <c r="R1286" s="93" t="str">
        <f>VLOOKUP(I1286,'3-Productie normen'!A:O,14,FALSE)</f>
        <v>S</v>
      </c>
      <c r="S1286" s="93"/>
      <c r="U1286" s="375">
        <f t="shared" si="59"/>
        <v>3000</v>
      </c>
    </row>
    <row r="1287" spans="1:21" ht="14.1" customHeight="1">
      <c r="A1287" s="81">
        <v>1287</v>
      </c>
      <c r="B1287" s="52" t="s">
        <v>221</v>
      </c>
      <c r="C1287" s="52" t="s">
        <v>1184</v>
      </c>
      <c r="D1287" s="52"/>
      <c r="E1287" s="91"/>
      <c r="F1287" s="440" t="s">
        <v>283</v>
      </c>
      <c r="G1287" s="366">
        <v>51</v>
      </c>
      <c r="H1287" s="98" t="s">
        <v>633</v>
      </c>
      <c r="I1287" s="98" t="s">
        <v>244</v>
      </c>
      <c r="J1287" s="98" t="s">
        <v>263</v>
      </c>
      <c r="K1287" s="358">
        <v>15</v>
      </c>
      <c r="L1287" s="370">
        <f t="shared" si="60"/>
        <v>200</v>
      </c>
      <c r="M1287" s="435">
        <v>200</v>
      </c>
      <c r="N1287" s="435">
        <v>0</v>
      </c>
      <c r="O1287" s="371" t="e">
        <f t="shared" si="61"/>
        <v>#DIV/0!</v>
      </c>
      <c r="P1287" s="371">
        <f>IF(N1287&gt;0,N1287*K1287/#REF!,0)</f>
        <v>0</v>
      </c>
      <c r="Q1287" s="372" t="e">
        <f>IF(M1287="nio",0,IF(M1287&gt;0,VLOOKUP(I1287,'3-Productie normen'!A:K,VLOOKUP(M1287,'3-Productie normen'!$B$28:$C$36,2,FALSE),FALSE)))/VLOOKUP(B1287,'2-Kosten per locatie'!$A$11:$C$41,3,FALSE)</f>
        <v>#DIV/0!</v>
      </c>
      <c r="R1287" s="93" t="str">
        <f>VLOOKUP(I1287,'3-Productie normen'!A:O,14,FALSE)</f>
        <v>S</v>
      </c>
      <c r="S1287" s="93"/>
      <c r="U1287" s="375">
        <f t="shared" si="59"/>
        <v>3000</v>
      </c>
    </row>
    <row r="1288" spans="1:21" ht="14.1" customHeight="1">
      <c r="A1288" s="81">
        <v>1288</v>
      </c>
      <c r="B1288" s="52" t="s">
        <v>221</v>
      </c>
      <c r="C1288" s="52" t="s">
        <v>1184</v>
      </c>
      <c r="D1288" s="52"/>
      <c r="E1288" s="91"/>
      <c r="F1288" s="440" t="s">
        <v>283</v>
      </c>
      <c r="G1288" s="366">
        <v>52</v>
      </c>
      <c r="H1288" s="98" t="s">
        <v>262</v>
      </c>
      <c r="I1288" s="98" t="s">
        <v>244</v>
      </c>
      <c r="J1288" s="98" t="s">
        <v>263</v>
      </c>
      <c r="K1288" s="358">
        <v>1</v>
      </c>
      <c r="L1288" s="370">
        <f t="shared" si="60"/>
        <v>200</v>
      </c>
      <c r="M1288" s="435">
        <v>200</v>
      </c>
      <c r="N1288" s="435">
        <v>0</v>
      </c>
      <c r="O1288" s="371" t="e">
        <f t="shared" si="61"/>
        <v>#DIV/0!</v>
      </c>
      <c r="P1288" s="371">
        <f>IF(N1288&gt;0,N1288*K1288/#REF!,0)</f>
        <v>0</v>
      </c>
      <c r="Q1288" s="372" t="e">
        <f>IF(M1288="nio",0,IF(M1288&gt;0,VLOOKUP(I1288,'3-Productie normen'!A:K,VLOOKUP(M1288,'3-Productie normen'!$B$28:$C$36,2,FALSE),FALSE)))/VLOOKUP(B1288,'2-Kosten per locatie'!$A$11:$C$41,3,FALSE)</f>
        <v>#DIV/0!</v>
      </c>
      <c r="R1288" s="93" t="str">
        <f>VLOOKUP(I1288,'3-Productie normen'!A:O,14,FALSE)</f>
        <v>S</v>
      </c>
      <c r="S1288" s="93"/>
      <c r="U1288" s="375">
        <f t="shared" si="59"/>
        <v>200</v>
      </c>
    </row>
    <row r="1289" spans="1:21" ht="14.1" customHeight="1">
      <c r="A1289" s="81">
        <v>1289</v>
      </c>
      <c r="B1289" s="52" t="s">
        <v>221</v>
      </c>
      <c r="C1289" s="52" t="s">
        <v>1184</v>
      </c>
      <c r="D1289" s="52"/>
      <c r="E1289" s="91"/>
      <c r="F1289" s="440" t="s">
        <v>283</v>
      </c>
      <c r="G1289" s="366">
        <v>53</v>
      </c>
      <c r="H1289" s="98" t="s">
        <v>1196</v>
      </c>
      <c r="I1289" s="98" t="s">
        <v>237</v>
      </c>
      <c r="J1289" s="98" t="s">
        <v>255</v>
      </c>
      <c r="K1289" s="358">
        <v>7</v>
      </c>
      <c r="L1289" s="370">
        <f t="shared" si="60"/>
        <v>80</v>
      </c>
      <c r="M1289" s="437">
        <v>80</v>
      </c>
      <c r="N1289" s="435"/>
      <c r="O1289" s="371" t="e">
        <f t="shared" si="61"/>
        <v>#DIV/0!</v>
      </c>
      <c r="P1289" s="371">
        <f>IF(N1289&gt;0,N1289*K1289/#REF!,0)</f>
        <v>0</v>
      </c>
      <c r="Q1289" s="372" t="e">
        <f>IF(M1289="nio",0,IF(M1289&gt;0,VLOOKUP(I1289,'3-Productie normen'!A:K,VLOOKUP(M1289,'3-Productie normen'!$B$28:$C$36,2,FALSE),FALSE)))/VLOOKUP(B1289,'2-Kosten per locatie'!$A$11:$C$41,3,FALSE)</f>
        <v>#DIV/0!</v>
      </c>
      <c r="R1289" s="93" t="str">
        <f>VLOOKUP(I1289,'3-Productie normen'!A:O,14,FALSE)</f>
        <v>B</v>
      </c>
      <c r="S1289" s="93"/>
      <c r="U1289" s="375">
        <f t="shared" si="59"/>
        <v>560</v>
      </c>
    </row>
    <row r="1290" spans="1:21" ht="14.1" customHeight="1">
      <c r="A1290" s="81">
        <v>1290</v>
      </c>
      <c r="B1290" s="52" t="s">
        <v>221</v>
      </c>
      <c r="C1290" s="52" t="s">
        <v>1184</v>
      </c>
      <c r="D1290" s="52"/>
      <c r="E1290" s="91"/>
      <c r="F1290" s="440" t="s">
        <v>283</v>
      </c>
      <c r="G1290" s="366">
        <v>54</v>
      </c>
      <c r="H1290" s="98" t="s">
        <v>569</v>
      </c>
      <c r="I1290" s="98" t="s">
        <v>244</v>
      </c>
      <c r="J1290" s="98" t="s">
        <v>425</v>
      </c>
      <c r="K1290" s="358">
        <v>26</v>
      </c>
      <c r="L1290" s="370">
        <f t="shared" si="60"/>
        <v>200</v>
      </c>
      <c r="M1290" s="435">
        <v>200</v>
      </c>
      <c r="N1290" s="435">
        <v>0</v>
      </c>
      <c r="O1290" s="371" t="e">
        <f t="shared" si="61"/>
        <v>#DIV/0!</v>
      </c>
      <c r="P1290" s="371">
        <f>IF(N1290&gt;0,N1290*K1290/#REF!,0)</f>
        <v>0</v>
      </c>
      <c r="Q1290" s="372" t="e">
        <f>IF(M1290="nio",0,IF(M1290&gt;0,VLOOKUP(I1290,'3-Productie normen'!A:K,VLOOKUP(M1290,'3-Productie normen'!$B$28:$C$36,2,FALSE),FALSE)))/VLOOKUP(B1290,'2-Kosten per locatie'!$A$11:$C$41,3,FALSE)</f>
        <v>#DIV/0!</v>
      </c>
      <c r="R1290" s="93" t="str">
        <f>VLOOKUP(I1290,'3-Productie normen'!A:O,14,FALSE)</f>
        <v>S</v>
      </c>
      <c r="S1290" s="93"/>
      <c r="U1290" s="375">
        <f t="shared" ref="U1290:U1353" si="62">L1290*K1290</f>
        <v>5200</v>
      </c>
    </row>
    <row r="1291" spans="1:21" ht="14.1" customHeight="1">
      <c r="A1291" s="81">
        <v>1291</v>
      </c>
      <c r="B1291" s="52" t="s">
        <v>221</v>
      </c>
      <c r="C1291" s="52" t="s">
        <v>1184</v>
      </c>
      <c r="D1291" s="52"/>
      <c r="E1291" s="91"/>
      <c r="F1291" s="440" t="s">
        <v>283</v>
      </c>
      <c r="G1291" s="366">
        <v>55</v>
      </c>
      <c r="H1291" s="98" t="s">
        <v>254</v>
      </c>
      <c r="I1291" s="98" t="s">
        <v>246</v>
      </c>
      <c r="J1291" s="98" t="s">
        <v>255</v>
      </c>
      <c r="K1291" s="358">
        <v>32</v>
      </c>
      <c r="L1291" s="370">
        <f t="shared" si="60"/>
        <v>200</v>
      </c>
      <c r="M1291" s="435">
        <v>200</v>
      </c>
      <c r="N1291" s="435"/>
      <c r="O1291" s="371" t="e">
        <f t="shared" si="61"/>
        <v>#DIV/0!</v>
      </c>
      <c r="P1291" s="371">
        <f>IF(N1291&gt;0,N1291*K1291/#REF!,0)</f>
        <v>0</v>
      </c>
      <c r="Q1291" s="372" t="e">
        <f>IF(M1291="nio",0,IF(M1291&gt;0,VLOOKUP(I1291,'3-Productie normen'!A:K,VLOOKUP(M1291,'3-Productie normen'!$B$28:$C$36,2,FALSE),FALSE)))/VLOOKUP(B1291,'2-Kosten per locatie'!$A$11:$C$41,3,FALSE)</f>
        <v>#DIV/0!</v>
      </c>
      <c r="R1291" s="93" t="str">
        <f>VLOOKUP(I1291,'3-Productie normen'!A:O,14,FALSE)</f>
        <v>V</v>
      </c>
      <c r="S1291" s="93"/>
      <c r="U1291" s="375">
        <f t="shared" si="62"/>
        <v>6400</v>
      </c>
    </row>
    <row r="1292" spans="1:21" ht="14.1" customHeight="1">
      <c r="A1292" s="81">
        <v>1292</v>
      </c>
      <c r="B1292" s="52" t="s">
        <v>221</v>
      </c>
      <c r="C1292" s="52" t="s">
        <v>1184</v>
      </c>
      <c r="D1292" s="52"/>
      <c r="E1292" s="91"/>
      <c r="F1292" s="440" t="s">
        <v>283</v>
      </c>
      <c r="G1292" s="366">
        <v>56</v>
      </c>
      <c r="H1292" s="98" t="s">
        <v>404</v>
      </c>
      <c r="I1292" s="52" t="s">
        <v>247</v>
      </c>
      <c r="J1292" s="98" t="s">
        <v>255</v>
      </c>
      <c r="K1292" s="358">
        <v>3</v>
      </c>
      <c r="L1292" s="370">
        <f t="shared" si="60"/>
        <v>0</v>
      </c>
      <c r="M1292" s="437" t="s">
        <v>258</v>
      </c>
      <c r="N1292" s="435"/>
      <c r="O1292" s="371">
        <f t="shared" si="61"/>
        <v>0</v>
      </c>
      <c r="P1292" s="371">
        <f>IF(N1292&gt;0,N1292*K1292/#REF!,0)</f>
        <v>0</v>
      </c>
      <c r="Q1292" s="372" t="e">
        <f>IF(M1292="nio",0,IF(M1292&gt;0,VLOOKUP(I1292,'3-Productie normen'!A:K,VLOOKUP(M1292,'3-Productie normen'!$B$28:$C$36,2,FALSE),FALSE)))/VLOOKUP(B1292,'2-Kosten per locatie'!$A$11:$C$41,3,FALSE)</f>
        <v>#DIV/0!</v>
      </c>
      <c r="R1292" s="93" t="str">
        <f>VLOOKUP(I1292,'3-Productie normen'!A:O,14,FALSE)</f>
        <v>nvt</v>
      </c>
      <c r="S1292" s="93"/>
      <c r="U1292" s="375">
        <f t="shared" si="62"/>
        <v>0</v>
      </c>
    </row>
    <row r="1293" spans="1:21" ht="14.1" customHeight="1">
      <c r="A1293" s="81">
        <v>1293</v>
      </c>
      <c r="B1293" s="52" t="s">
        <v>221</v>
      </c>
      <c r="C1293" s="52" t="s">
        <v>1184</v>
      </c>
      <c r="D1293" s="52"/>
      <c r="E1293" s="91"/>
      <c r="F1293" s="440" t="s">
        <v>283</v>
      </c>
      <c r="G1293" s="366">
        <v>57</v>
      </c>
      <c r="H1293" s="98" t="s">
        <v>262</v>
      </c>
      <c r="I1293" s="98" t="s">
        <v>244</v>
      </c>
      <c r="J1293" s="98" t="s">
        <v>425</v>
      </c>
      <c r="K1293" s="358">
        <v>3</v>
      </c>
      <c r="L1293" s="370">
        <f t="shared" si="60"/>
        <v>200</v>
      </c>
      <c r="M1293" s="435">
        <v>200</v>
      </c>
      <c r="N1293" s="435">
        <v>0</v>
      </c>
      <c r="O1293" s="371" t="e">
        <f t="shared" si="61"/>
        <v>#DIV/0!</v>
      </c>
      <c r="P1293" s="371">
        <f>IF(N1293&gt;0,N1293*K1293/#REF!,0)</f>
        <v>0</v>
      </c>
      <c r="Q1293" s="372" t="e">
        <f>IF(M1293="nio",0,IF(M1293&gt;0,VLOOKUP(I1293,'3-Productie normen'!A:K,VLOOKUP(M1293,'3-Productie normen'!$B$28:$C$36,2,FALSE),FALSE)))/VLOOKUP(B1293,'2-Kosten per locatie'!$A$11:$C$41,3,FALSE)</f>
        <v>#DIV/0!</v>
      </c>
      <c r="R1293" s="93" t="str">
        <f>VLOOKUP(I1293,'3-Productie normen'!A:O,14,FALSE)</f>
        <v>S</v>
      </c>
      <c r="S1293" s="93"/>
      <c r="U1293" s="375">
        <f t="shared" si="62"/>
        <v>600</v>
      </c>
    </row>
    <row r="1294" spans="1:21" ht="14.1" customHeight="1">
      <c r="A1294" s="81">
        <v>1294</v>
      </c>
      <c r="B1294" s="52" t="s">
        <v>221</v>
      </c>
      <c r="C1294" s="52" t="s">
        <v>1184</v>
      </c>
      <c r="D1294" s="52"/>
      <c r="E1294" s="91"/>
      <c r="F1294" s="440" t="s">
        <v>283</v>
      </c>
      <c r="G1294" s="366">
        <v>58</v>
      </c>
      <c r="H1294" s="98" t="s">
        <v>428</v>
      </c>
      <c r="I1294" s="98" t="s">
        <v>242</v>
      </c>
      <c r="J1294" s="98" t="s">
        <v>255</v>
      </c>
      <c r="K1294" s="358">
        <v>6</v>
      </c>
      <c r="L1294" s="370">
        <f t="shared" si="60"/>
        <v>200</v>
      </c>
      <c r="M1294" s="435">
        <v>200</v>
      </c>
      <c r="N1294" s="435"/>
      <c r="O1294" s="371" t="e">
        <f t="shared" si="61"/>
        <v>#DIV/0!</v>
      </c>
      <c r="P1294" s="371">
        <f>IF(N1294&gt;0,N1294*K1294/#REF!,0)</f>
        <v>0</v>
      </c>
      <c r="Q1294" s="372" t="e">
        <f>IF(M1294="nio",0,IF(M1294&gt;0,VLOOKUP(I1294,'3-Productie normen'!A:K,VLOOKUP(M1294,'3-Productie normen'!$B$28:$C$36,2,FALSE),FALSE)))/VLOOKUP(B1294,'2-Kosten per locatie'!$A$11:$C$41,3,FALSE)</f>
        <v>#DIV/0!</v>
      </c>
      <c r="R1294" s="93" t="str">
        <f>VLOOKUP(I1294,'3-Productie normen'!A:O,14,FALSE)</f>
        <v>V</v>
      </c>
      <c r="S1294" s="93"/>
      <c r="U1294" s="375">
        <f t="shared" si="62"/>
        <v>1200</v>
      </c>
    </row>
    <row r="1295" spans="1:21" ht="14.1" customHeight="1">
      <c r="A1295" s="81">
        <v>1295</v>
      </c>
      <c r="B1295" s="52" t="s">
        <v>221</v>
      </c>
      <c r="C1295" s="52" t="s">
        <v>1184</v>
      </c>
      <c r="D1295" s="52"/>
      <c r="E1295" s="91"/>
      <c r="F1295" s="440" t="s">
        <v>283</v>
      </c>
      <c r="G1295" s="366">
        <v>59</v>
      </c>
      <c r="H1295" s="98" t="s">
        <v>254</v>
      </c>
      <c r="I1295" s="98" t="s">
        <v>246</v>
      </c>
      <c r="J1295" s="98" t="s">
        <v>255</v>
      </c>
      <c r="K1295" s="358">
        <v>55</v>
      </c>
      <c r="L1295" s="370">
        <f t="shared" si="60"/>
        <v>200</v>
      </c>
      <c r="M1295" s="435">
        <v>200</v>
      </c>
      <c r="N1295" s="435"/>
      <c r="O1295" s="371" t="e">
        <f t="shared" si="61"/>
        <v>#DIV/0!</v>
      </c>
      <c r="P1295" s="371">
        <f>IF(N1295&gt;0,N1295*K1295/#REF!,0)</f>
        <v>0</v>
      </c>
      <c r="Q1295" s="372" t="e">
        <f>IF(M1295="nio",0,IF(M1295&gt;0,VLOOKUP(I1295,'3-Productie normen'!A:K,VLOOKUP(M1295,'3-Productie normen'!$B$28:$C$36,2,FALSE),FALSE)))/VLOOKUP(B1295,'2-Kosten per locatie'!$A$11:$C$41,3,FALSE)</f>
        <v>#DIV/0!</v>
      </c>
      <c r="R1295" s="93" t="str">
        <f>VLOOKUP(I1295,'3-Productie normen'!A:O,14,FALSE)</f>
        <v>V</v>
      </c>
      <c r="S1295" s="93"/>
      <c r="U1295" s="375">
        <f t="shared" si="62"/>
        <v>11000</v>
      </c>
    </row>
    <row r="1296" spans="1:21" ht="14.1" customHeight="1">
      <c r="A1296" s="81">
        <v>1296</v>
      </c>
      <c r="B1296" s="52" t="s">
        <v>221</v>
      </c>
      <c r="C1296" s="52" t="s">
        <v>1184</v>
      </c>
      <c r="D1296" s="52"/>
      <c r="E1296" s="91"/>
      <c r="F1296" s="440" t="s">
        <v>283</v>
      </c>
      <c r="G1296" s="366">
        <v>60</v>
      </c>
      <c r="H1296" s="98" t="s">
        <v>262</v>
      </c>
      <c r="I1296" s="98" t="s">
        <v>244</v>
      </c>
      <c r="J1296" s="98" t="s">
        <v>425</v>
      </c>
      <c r="K1296" s="358">
        <v>6</v>
      </c>
      <c r="L1296" s="370">
        <f t="shared" si="60"/>
        <v>200</v>
      </c>
      <c r="M1296" s="435">
        <v>200</v>
      </c>
      <c r="N1296" s="435">
        <v>0</v>
      </c>
      <c r="O1296" s="371" t="e">
        <f t="shared" si="61"/>
        <v>#DIV/0!</v>
      </c>
      <c r="P1296" s="371">
        <f>IF(N1296&gt;0,N1296*K1296/#REF!,0)</f>
        <v>0</v>
      </c>
      <c r="Q1296" s="372" t="e">
        <f>IF(M1296="nio",0,IF(M1296&gt;0,VLOOKUP(I1296,'3-Productie normen'!A:K,VLOOKUP(M1296,'3-Productie normen'!$B$28:$C$36,2,FALSE),FALSE)))/VLOOKUP(B1296,'2-Kosten per locatie'!$A$11:$C$41,3,FALSE)</f>
        <v>#DIV/0!</v>
      </c>
      <c r="R1296" s="93" t="str">
        <f>VLOOKUP(I1296,'3-Productie normen'!A:O,14,FALSE)</f>
        <v>S</v>
      </c>
      <c r="S1296" s="93"/>
      <c r="U1296" s="375">
        <f t="shared" si="62"/>
        <v>1200</v>
      </c>
    </row>
    <row r="1297" spans="1:21" ht="14.1" customHeight="1">
      <c r="A1297" s="81">
        <v>1297</v>
      </c>
      <c r="B1297" s="52" t="s">
        <v>221</v>
      </c>
      <c r="C1297" s="52" t="s">
        <v>1184</v>
      </c>
      <c r="D1297" s="52"/>
      <c r="E1297" s="91"/>
      <c r="F1297" s="440" t="s">
        <v>283</v>
      </c>
      <c r="G1297" s="366">
        <v>61</v>
      </c>
      <c r="H1297" s="98" t="s">
        <v>262</v>
      </c>
      <c r="I1297" s="98" t="s">
        <v>244</v>
      </c>
      <c r="J1297" s="98" t="s">
        <v>425</v>
      </c>
      <c r="K1297" s="358">
        <v>6</v>
      </c>
      <c r="L1297" s="370">
        <f t="shared" si="60"/>
        <v>200</v>
      </c>
      <c r="M1297" s="435">
        <v>200</v>
      </c>
      <c r="N1297" s="435">
        <v>0</v>
      </c>
      <c r="O1297" s="371" t="e">
        <f t="shared" si="61"/>
        <v>#DIV/0!</v>
      </c>
      <c r="P1297" s="371">
        <f>IF(N1297&gt;0,N1297*K1297/#REF!,0)</f>
        <v>0</v>
      </c>
      <c r="Q1297" s="372" t="e">
        <f>IF(M1297="nio",0,IF(M1297&gt;0,VLOOKUP(I1297,'3-Productie normen'!A:K,VLOOKUP(M1297,'3-Productie normen'!$B$28:$C$36,2,FALSE),FALSE)))/VLOOKUP(B1297,'2-Kosten per locatie'!$A$11:$C$41,3,FALSE)</f>
        <v>#DIV/0!</v>
      </c>
      <c r="R1297" s="93" t="str">
        <f>VLOOKUP(I1297,'3-Productie normen'!A:O,14,FALSE)</f>
        <v>S</v>
      </c>
      <c r="S1297" s="93"/>
      <c r="U1297" s="375">
        <f t="shared" si="62"/>
        <v>1200</v>
      </c>
    </row>
    <row r="1298" spans="1:21" ht="14.1" customHeight="1">
      <c r="A1298" s="81">
        <v>1298</v>
      </c>
      <c r="B1298" s="52" t="s">
        <v>221</v>
      </c>
      <c r="C1298" s="52" t="s">
        <v>1184</v>
      </c>
      <c r="D1298" s="52"/>
      <c r="E1298" s="91"/>
      <c r="F1298" s="440" t="s">
        <v>283</v>
      </c>
      <c r="G1298" s="366">
        <v>62</v>
      </c>
      <c r="H1298" s="98" t="s">
        <v>254</v>
      </c>
      <c r="I1298" s="98" t="s">
        <v>246</v>
      </c>
      <c r="J1298" s="98" t="s">
        <v>255</v>
      </c>
      <c r="K1298" s="358">
        <v>70</v>
      </c>
      <c r="L1298" s="370">
        <f t="shared" si="60"/>
        <v>200</v>
      </c>
      <c r="M1298" s="435">
        <v>200</v>
      </c>
      <c r="N1298" s="435"/>
      <c r="O1298" s="371" t="e">
        <f t="shared" si="61"/>
        <v>#DIV/0!</v>
      </c>
      <c r="P1298" s="371">
        <f>IF(N1298&gt;0,N1298*K1298/#REF!,0)</f>
        <v>0</v>
      </c>
      <c r="Q1298" s="372" t="e">
        <f>IF(M1298="nio",0,IF(M1298&gt;0,VLOOKUP(I1298,'3-Productie normen'!A:K,VLOOKUP(M1298,'3-Productie normen'!$B$28:$C$36,2,FALSE),FALSE)))/VLOOKUP(B1298,'2-Kosten per locatie'!$A$11:$C$41,3,FALSE)</f>
        <v>#DIV/0!</v>
      </c>
      <c r="R1298" s="93" t="str">
        <f>VLOOKUP(I1298,'3-Productie normen'!A:O,14,FALSE)</f>
        <v>V</v>
      </c>
      <c r="S1298" s="93"/>
      <c r="U1298" s="375">
        <f t="shared" si="62"/>
        <v>14000</v>
      </c>
    </row>
    <row r="1299" spans="1:21" ht="14.1" customHeight="1">
      <c r="A1299" s="81">
        <v>1299</v>
      </c>
      <c r="B1299" s="52" t="s">
        <v>221</v>
      </c>
      <c r="C1299" s="52" t="s">
        <v>1184</v>
      </c>
      <c r="D1299" s="52"/>
      <c r="E1299" s="91"/>
      <c r="F1299" s="440" t="s">
        <v>283</v>
      </c>
      <c r="G1299" s="366">
        <v>63</v>
      </c>
      <c r="H1299" s="98" t="s">
        <v>568</v>
      </c>
      <c r="I1299" s="98" t="s">
        <v>246</v>
      </c>
      <c r="J1299" s="98" t="s">
        <v>255</v>
      </c>
      <c r="K1299" s="358">
        <v>9</v>
      </c>
      <c r="L1299" s="370">
        <f t="shared" si="60"/>
        <v>200</v>
      </c>
      <c r="M1299" s="435">
        <v>200</v>
      </c>
      <c r="N1299" s="435"/>
      <c r="O1299" s="371" t="e">
        <f t="shared" si="61"/>
        <v>#DIV/0!</v>
      </c>
      <c r="P1299" s="371">
        <f>IF(N1299&gt;0,N1299*K1299/#REF!,0)</f>
        <v>0</v>
      </c>
      <c r="Q1299" s="372" t="e">
        <f>IF(M1299="nio",0,IF(M1299&gt;0,VLOOKUP(I1299,'3-Productie normen'!A:K,VLOOKUP(M1299,'3-Productie normen'!$B$28:$C$36,2,FALSE),FALSE)))/VLOOKUP(B1299,'2-Kosten per locatie'!$A$11:$C$41,3,FALSE)</f>
        <v>#DIV/0!</v>
      </c>
      <c r="R1299" s="93" t="str">
        <f>VLOOKUP(I1299,'3-Productie normen'!A:O,14,FALSE)</f>
        <v>V</v>
      </c>
      <c r="S1299" s="93"/>
      <c r="U1299" s="375">
        <f t="shared" si="62"/>
        <v>1800</v>
      </c>
    </row>
    <row r="1300" spans="1:21" ht="14.1" customHeight="1">
      <c r="A1300" s="81">
        <v>1300</v>
      </c>
      <c r="B1300" s="52" t="s">
        <v>221</v>
      </c>
      <c r="C1300" s="52" t="s">
        <v>1184</v>
      </c>
      <c r="D1300" s="52"/>
      <c r="E1300" s="91"/>
      <c r="F1300" s="440" t="s">
        <v>283</v>
      </c>
      <c r="G1300" s="366">
        <v>64</v>
      </c>
      <c r="H1300" s="98" t="s">
        <v>1197</v>
      </c>
      <c r="I1300" s="98" t="s">
        <v>244</v>
      </c>
      <c r="J1300" s="98" t="s">
        <v>425</v>
      </c>
      <c r="K1300" s="358">
        <v>6</v>
      </c>
      <c r="L1300" s="370">
        <f t="shared" si="60"/>
        <v>200</v>
      </c>
      <c r="M1300" s="435">
        <v>200</v>
      </c>
      <c r="N1300" s="435">
        <v>0</v>
      </c>
      <c r="O1300" s="371" t="e">
        <f t="shared" si="61"/>
        <v>#DIV/0!</v>
      </c>
      <c r="P1300" s="371">
        <f>IF(N1300&gt;0,N1300*K1300/#REF!,0)</f>
        <v>0</v>
      </c>
      <c r="Q1300" s="372" t="e">
        <f>IF(M1300="nio",0,IF(M1300&gt;0,VLOOKUP(I1300,'3-Productie normen'!A:K,VLOOKUP(M1300,'3-Productie normen'!$B$28:$C$36,2,FALSE),FALSE)))/VLOOKUP(B1300,'2-Kosten per locatie'!$A$11:$C$41,3,FALSE)</f>
        <v>#DIV/0!</v>
      </c>
      <c r="R1300" s="93" t="str">
        <f>VLOOKUP(I1300,'3-Productie normen'!A:O,14,FALSE)</f>
        <v>S</v>
      </c>
      <c r="S1300" s="93"/>
      <c r="U1300" s="375">
        <f t="shared" si="62"/>
        <v>1200</v>
      </c>
    </row>
    <row r="1301" spans="1:21" ht="14.1" customHeight="1">
      <c r="A1301" s="81">
        <v>1301</v>
      </c>
      <c r="B1301" s="52" t="s">
        <v>221</v>
      </c>
      <c r="C1301" s="52" t="s">
        <v>1184</v>
      </c>
      <c r="D1301" s="52"/>
      <c r="E1301" s="91"/>
      <c r="F1301" s="440" t="s">
        <v>283</v>
      </c>
      <c r="G1301" s="366">
        <v>65</v>
      </c>
      <c r="H1301" s="98" t="s">
        <v>270</v>
      </c>
      <c r="I1301" s="52" t="s">
        <v>247</v>
      </c>
      <c r="J1301" s="98" t="s">
        <v>255</v>
      </c>
      <c r="K1301" s="358">
        <v>6</v>
      </c>
      <c r="L1301" s="370">
        <f t="shared" si="60"/>
        <v>0</v>
      </c>
      <c r="M1301" s="437" t="s">
        <v>258</v>
      </c>
      <c r="N1301" s="435"/>
      <c r="O1301" s="371">
        <f t="shared" si="61"/>
        <v>0</v>
      </c>
      <c r="P1301" s="371">
        <f>IF(N1301&gt;0,N1301*K1301/#REF!,0)</f>
        <v>0</v>
      </c>
      <c r="Q1301" s="372" t="e">
        <f>IF(M1301="nio",0,IF(M1301&gt;0,VLOOKUP(I1301,'3-Productie normen'!A:K,VLOOKUP(M1301,'3-Productie normen'!$B$28:$C$36,2,FALSE),FALSE)))/VLOOKUP(B1301,'2-Kosten per locatie'!$A$11:$C$41,3,FALSE)</f>
        <v>#DIV/0!</v>
      </c>
      <c r="R1301" s="93" t="str">
        <f>VLOOKUP(I1301,'3-Productie normen'!A:O,14,FALSE)</f>
        <v>nvt</v>
      </c>
      <c r="S1301" s="93"/>
      <c r="U1301" s="375">
        <f t="shared" si="62"/>
        <v>0</v>
      </c>
    </row>
    <row r="1302" spans="1:21" ht="14.1" customHeight="1">
      <c r="A1302" s="81">
        <v>1302</v>
      </c>
      <c r="B1302" s="52" t="s">
        <v>221</v>
      </c>
      <c r="C1302" s="52" t="s">
        <v>1184</v>
      </c>
      <c r="D1302" s="52"/>
      <c r="E1302" s="91"/>
      <c r="F1302" s="440" t="s">
        <v>283</v>
      </c>
      <c r="G1302" s="366">
        <v>66</v>
      </c>
      <c r="H1302" s="98" t="s">
        <v>262</v>
      </c>
      <c r="I1302" s="98" t="s">
        <v>244</v>
      </c>
      <c r="J1302" s="98" t="s">
        <v>425</v>
      </c>
      <c r="K1302" s="358">
        <v>6</v>
      </c>
      <c r="L1302" s="370">
        <f t="shared" si="60"/>
        <v>200</v>
      </c>
      <c r="M1302" s="435">
        <v>200</v>
      </c>
      <c r="N1302" s="435">
        <v>0</v>
      </c>
      <c r="O1302" s="371" t="e">
        <f t="shared" si="61"/>
        <v>#DIV/0!</v>
      </c>
      <c r="P1302" s="371">
        <f>IF(N1302&gt;0,N1302*K1302/#REF!,0)</f>
        <v>0</v>
      </c>
      <c r="Q1302" s="372" t="e">
        <f>IF(M1302="nio",0,IF(M1302&gt;0,VLOOKUP(I1302,'3-Productie normen'!A:K,VLOOKUP(M1302,'3-Productie normen'!$B$28:$C$36,2,FALSE),FALSE)))/VLOOKUP(B1302,'2-Kosten per locatie'!$A$11:$C$41,3,FALSE)</f>
        <v>#DIV/0!</v>
      </c>
      <c r="R1302" s="93" t="str">
        <f>VLOOKUP(I1302,'3-Productie normen'!A:O,14,FALSE)</f>
        <v>S</v>
      </c>
      <c r="S1302" s="93"/>
      <c r="U1302" s="375">
        <f t="shared" si="62"/>
        <v>1200</v>
      </c>
    </row>
    <row r="1303" spans="1:21" ht="14.1" customHeight="1">
      <c r="A1303" s="81">
        <v>1303</v>
      </c>
      <c r="B1303" s="52" t="s">
        <v>221</v>
      </c>
      <c r="C1303" s="52" t="s">
        <v>1184</v>
      </c>
      <c r="D1303" s="52"/>
      <c r="E1303" s="91"/>
      <c r="F1303" s="440" t="s">
        <v>283</v>
      </c>
      <c r="G1303" s="366">
        <v>67</v>
      </c>
      <c r="H1303" s="98" t="s">
        <v>254</v>
      </c>
      <c r="I1303" s="98" t="s">
        <v>246</v>
      </c>
      <c r="J1303" s="98" t="s">
        <v>255</v>
      </c>
      <c r="K1303" s="358">
        <v>53</v>
      </c>
      <c r="L1303" s="370">
        <f t="shared" si="60"/>
        <v>200</v>
      </c>
      <c r="M1303" s="435">
        <v>200</v>
      </c>
      <c r="N1303" s="435"/>
      <c r="O1303" s="371" t="e">
        <f t="shared" si="61"/>
        <v>#DIV/0!</v>
      </c>
      <c r="P1303" s="371">
        <f>IF(N1303&gt;0,N1303*K1303/#REF!,0)</f>
        <v>0</v>
      </c>
      <c r="Q1303" s="372" t="e">
        <f>IF(M1303="nio",0,IF(M1303&gt;0,VLOOKUP(I1303,'3-Productie normen'!A:K,VLOOKUP(M1303,'3-Productie normen'!$B$28:$C$36,2,FALSE),FALSE)))/VLOOKUP(B1303,'2-Kosten per locatie'!$A$11:$C$41,3,FALSE)</f>
        <v>#DIV/0!</v>
      </c>
      <c r="R1303" s="93" t="str">
        <f>VLOOKUP(I1303,'3-Productie normen'!A:O,14,FALSE)</f>
        <v>V</v>
      </c>
      <c r="S1303" s="93"/>
      <c r="U1303" s="375">
        <f t="shared" si="62"/>
        <v>10600</v>
      </c>
    </row>
    <row r="1304" spans="1:21" ht="14.1" customHeight="1">
      <c r="A1304" s="81">
        <v>1304</v>
      </c>
      <c r="B1304" s="52" t="s">
        <v>221</v>
      </c>
      <c r="C1304" s="52" t="s">
        <v>1184</v>
      </c>
      <c r="D1304" s="52"/>
      <c r="E1304" s="91"/>
      <c r="F1304" s="440" t="s">
        <v>283</v>
      </c>
      <c r="G1304" s="366">
        <v>68</v>
      </c>
      <c r="H1304" s="98" t="s">
        <v>270</v>
      </c>
      <c r="I1304" s="52" t="s">
        <v>247</v>
      </c>
      <c r="J1304" s="98" t="s">
        <v>255</v>
      </c>
      <c r="K1304" s="358">
        <v>9</v>
      </c>
      <c r="L1304" s="370">
        <f t="shared" si="60"/>
        <v>0</v>
      </c>
      <c r="M1304" s="437" t="s">
        <v>258</v>
      </c>
      <c r="N1304" s="435"/>
      <c r="O1304" s="371">
        <f t="shared" si="61"/>
        <v>0</v>
      </c>
      <c r="P1304" s="371">
        <f>IF(N1304&gt;0,N1304*K1304/#REF!,0)</f>
        <v>0</v>
      </c>
      <c r="Q1304" s="372" t="e">
        <f>IF(M1304="nio",0,IF(M1304&gt;0,VLOOKUP(I1304,'3-Productie normen'!A:K,VLOOKUP(M1304,'3-Productie normen'!$B$28:$C$36,2,FALSE),FALSE)))/VLOOKUP(B1304,'2-Kosten per locatie'!$A$11:$C$41,3,FALSE)</f>
        <v>#DIV/0!</v>
      </c>
      <c r="R1304" s="93" t="str">
        <f>VLOOKUP(I1304,'3-Productie normen'!A:O,14,FALSE)</f>
        <v>nvt</v>
      </c>
      <c r="S1304" s="93"/>
      <c r="U1304" s="375">
        <f t="shared" si="62"/>
        <v>0</v>
      </c>
    </row>
    <row r="1305" spans="1:21" ht="14.1" customHeight="1">
      <c r="A1305" s="81">
        <v>1305</v>
      </c>
      <c r="B1305" s="52" t="s">
        <v>221</v>
      </c>
      <c r="C1305" s="52" t="s">
        <v>1184</v>
      </c>
      <c r="D1305" s="52"/>
      <c r="E1305" s="91"/>
      <c r="F1305" s="440" t="s">
        <v>283</v>
      </c>
      <c r="G1305" s="366">
        <v>69</v>
      </c>
      <c r="H1305" s="98" t="s">
        <v>270</v>
      </c>
      <c r="I1305" s="52" t="s">
        <v>247</v>
      </c>
      <c r="J1305" s="98" t="s">
        <v>255</v>
      </c>
      <c r="K1305" s="358">
        <v>3</v>
      </c>
      <c r="L1305" s="370">
        <f t="shared" si="60"/>
        <v>0</v>
      </c>
      <c r="M1305" s="437" t="s">
        <v>258</v>
      </c>
      <c r="N1305" s="435"/>
      <c r="O1305" s="371">
        <f t="shared" si="61"/>
        <v>0</v>
      </c>
      <c r="P1305" s="371">
        <f>IF(N1305&gt;0,N1305*K1305/#REF!,0)</f>
        <v>0</v>
      </c>
      <c r="Q1305" s="372" t="e">
        <f>IF(M1305="nio",0,IF(M1305&gt;0,VLOOKUP(I1305,'3-Productie normen'!A:K,VLOOKUP(M1305,'3-Productie normen'!$B$28:$C$36,2,FALSE),FALSE)))/VLOOKUP(B1305,'2-Kosten per locatie'!$A$11:$C$41,3,FALSE)</f>
        <v>#DIV/0!</v>
      </c>
      <c r="R1305" s="93" t="str">
        <f>VLOOKUP(I1305,'3-Productie normen'!A:O,14,FALSE)</f>
        <v>nvt</v>
      </c>
      <c r="S1305" s="93"/>
      <c r="U1305" s="375">
        <f t="shared" si="62"/>
        <v>0</v>
      </c>
    </row>
    <row r="1306" spans="1:21" ht="14.1" customHeight="1">
      <c r="A1306" s="81">
        <v>1306</v>
      </c>
      <c r="B1306" s="52" t="s">
        <v>221</v>
      </c>
      <c r="C1306" s="52" t="s">
        <v>1184</v>
      </c>
      <c r="D1306" s="52"/>
      <c r="E1306" s="91"/>
      <c r="F1306" s="440" t="s">
        <v>283</v>
      </c>
      <c r="G1306" s="366">
        <v>70</v>
      </c>
      <c r="H1306" s="98" t="s">
        <v>262</v>
      </c>
      <c r="I1306" s="98" t="s">
        <v>244</v>
      </c>
      <c r="J1306" s="98" t="s">
        <v>425</v>
      </c>
      <c r="K1306" s="358">
        <v>5</v>
      </c>
      <c r="L1306" s="370">
        <f t="shared" si="60"/>
        <v>200</v>
      </c>
      <c r="M1306" s="435">
        <v>200</v>
      </c>
      <c r="N1306" s="435">
        <v>0</v>
      </c>
      <c r="O1306" s="371" t="e">
        <f t="shared" si="61"/>
        <v>#DIV/0!</v>
      </c>
      <c r="P1306" s="371">
        <f>IF(N1306&gt;0,N1306*K1306/#REF!,0)</f>
        <v>0</v>
      </c>
      <c r="Q1306" s="372" t="e">
        <f>IF(M1306="nio",0,IF(M1306&gt;0,VLOOKUP(I1306,'3-Productie normen'!A:K,VLOOKUP(M1306,'3-Productie normen'!$B$28:$C$36,2,FALSE),FALSE)))/VLOOKUP(B1306,'2-Kosten per locatie'!$A$11:$C$41,3,FALSE)</f>
        <v>#DIV/0!</v>
      </c>
      <c r="R1306" s="93" t="str">
        <f>VLOOKUP(I1306,'3-Productie normen'!A:O,14,FALSE)</f>
        <v>S</v>
      </c>
      <c r="S1306" s="93"/>
      <c r="U1306" s="375">
        <f t="shared" si="62"/>
        <v>1000</v>
      </c>
    </row>
    <row r="1307" spans="1:21" ht="14.1" customHeight="1">
      <c r="A1307" s="81">
        <v>1307</v>
      </c>
      <c r="B1307" s="52" t="s">
        <v>221</v>
      </c>
      <c r="C1307" s="52" t="s">
        <v>1184</v>
      </c>
      <c r="D1307" s="52"/>
      <c r="E1307" s="91"/>
      <c r="F1307" s="440" t="s">
        <v>283</v>
      </c>
      <c r="G1307" s="366">
        <v>71</v>
      </c>
      <c r="H1307" s="98" t="s">
        <v>262</v>
      </c>
      <c r="I1307" s="98" t="s">
        <v>244</v>
      </c>
      <c r="J1307" s="98" t="s">
        <v>425</v>
      </c>
      <c r="K1307" s="358">
        <v>5</v>
      </c>
      <c r="L1307" s="370">
        <f t="shared" si="60"/>
        <v>200</v>
      </c>
      <c r="M1307" s="435">
        <v>200</v>
      </c>
      <c r="N1307" s="435">
        <v>0</v>
      </c>
      <c r="O1307" s="371" t="e">
        <f t="shared" si="61"/>
        <v>#DIV/0!</v>
      </c>
      <c r="P1307" s="371">
        <f>IF(N1307&gt;0,N1307*K1307/#REF!,0)</f>
        <v>0</v>
      </c>
      <c r="Q1307" s="372" t="e">
        <f>IF(M1307="nio",0,IF(M1307&gt;0,VLOOKUP(I1307,'3-Productie normen'!A:K,VLOOKUP(M1307,'3-Productie normen'!$B$28:$C$36,2,FALSE),FALSE)))/VLOOKUP(B1307,'2-Kosten per locatie'!$A$11:$C$41,3,FALSE)</f>
        <v>#DIV/0!</v>
      </c>
      <c r="R1307" s="93" t="str">
        <f>VLOOKUP(I1307,'3-Productie normen'!A:O,14,FALSE)</f>
        <v>S</v>
      </c>
      <c r="S1307" s="93"/>
      <c r="U1307" s="375">
        <f t="shared" si="62"/>
        <v>1000</v>
      </c>
    </row>
    <row r="1308" spans="1:21" ht="14.1" customHeight="1">
      <c r="A1308" s="81">
        <v>1308</v>
      </c>
      <c r="B1308" s="52" t="s">
        <v>221</v>
      </c>
      <c r="C1308" s="52" t="s">
        <v>1184</v>
      </c>
      <c r="D1308" s="52"/>
      <c r="E1308" s="91"/>
      <c r="F1308" s="440" t="s">
        <v>283</v>
      </c>
      <c r="G1308" s="366">
        <v>72</v>
      </c>
      <c r="H1308" s="98" t="s">
        <v>262</v>
      </c>
      <c r="I1308" s="98" t="s">
        <v>244</v>
      </c>
      <c r="J1308" s="98" t="s">
        <v>425</v>
      </c>
      <c r="K1308" s="358">
        <v>5</v>
      </c>
      <c r="L1308" s="370">
        <f t="shared" si="60"/>
        <v>200</v>
      </c>
      <c r="M1308" s="435">
        <v>200</v>
      </c>
      <c r="N1308" s="435">
        <v>0</v>
      </c>
      <c r="O1308" s="371" t="e">
        <f t="shared" si="61"/>
        <v>#DIV/0!</v>
      </c>
      <c r="P1308" s="371">
        <f>IF(N1308&gt;0,N1308*K1308/#REF!,0)</f>
        <v>0</v>
      </c>
      <c r="Q1308" s="372" t="e">
        <f>IF(M1308="nio",0,IF(M1308&gt;0,VLOOKUP(I1308,'3-Productie normen'!A:K,VLOOKUP(M1308,'3-Productie normen'!$B$28:$C$36,2,FALSE),FALSE)))/VLOOKUP(B1308,'2-Kosten per locatie'!$A$11:$C$41,3,FALSE)</f>
        <v>#DIV/0!</v>
      </c>
      <c r="R1308" s="93" t="str">
        <f>VLOOKUP(I1308,'3-Productie normen'!A:O,14,FALSE)</f>
        <v>S</v>
      </c>
      <c r="S1308" s="93"/>
      <c r="U1308" s="375">
        <f t="shared" si="62"/>
        <v>1000</v>
      </c>
    </row>
    <row r="1309" spans="1:21" ht="14.1" customHeight="1">
      <c r="A1309" s="81">
        <v>1309</v>
      </c>
      <c r="B1309" s="52" t="s">
        <v>221</v>
      </c>
      <c r="C1309" s="52" t="s">
        <v>1184</v>
      </c>
      <c r="D1309" s="52"/>
      <c r="E1309" s="91"/>
      <c r="F1309" s="440" t="s">
        <v>283</v>
      </c>
      <c r="G1309" s="366">
        <v>73</v>
      </c>
      <c r="H1309" s="98" t="s">
        <v>254</v>
      </c>
      <c r="I1309" s="98" t="s">
        <v>246</v>
      </c>
      <c r="J1309" s="98" t="s">
        <v>255</v>
      </c>
      <c r="K1309" s="358">
        <v>86</v>
      </c>
      <c r="L1309" s="370">
        <f t="shared" si="60"/>
        <v>200</v>
      </c>
      <c r="M1309" s="435">
        <v>200</v>
      </c>
      <c r="N1309" s="435"/>
      <c r="O1309" s="371" t="e">
        <f t="shared" si="61"/>
        <v>#DIV/0!</v>
      </c>
      <c r="P1309" s="371">
        <f>IF(N1309&gt;0,N1309*K1309/#REF!,0)</f>
        <v>0</v>
      </c>
      <c r="Q1309" s="372" t="e">
        <f>IF(M1309="nio",0,IF(M1309&gt;0,VLOOKUP(I1309,'3-Productie normen'!A:K,VLOOKUP(M1309,'3-Productie normen'!$B$28:$C$36,2,FALSE),FALSE)))/VLOOKUP(B1309,'2-Kosten per locatie'!$A$11:$C$41,3,FALSE)</f>
        <v>#DIV/0!</v>
      </c>
      <c r="R1309" s="93" t="str">
        <f>VLOOKUP(I1309,'3-Productie normen'!A:O,14,FALSE)</f>
        <v>V</v>
      </c>
      <c r="S1309" s="93"/>
      <c r="U1309" s="375">
        <f t="shared" si="62"/>
        <v>17200</v>
      </c>
    </row>
    <row r="1310" spans="1:21" ht="14.1" customHeight="1">
      <c r="A1310" s="81">
        <v>1310</v>
      </c>
      <c r="B1310" s="52" t="s">
        <v>221</v>
      </c>
      <c r="C1310" s="52" t="s">
        <v>1184</v>
      </c>
      <c r="D1310" s="52"/>
      <c r="E1310" s="91"/>
      <c r="F1310" s="440" t="s">
        <v>283</v>
      </c>
      <c r="G1310" s="366">
        <v>74</v>
      </c>
      <c r="H1310" s="98" t="s">
        <v>568</v>
      </c>
      <c r="I1310" s="98" t="s">
        <v>246</v>
      </c>
      <c r="J1310" s="98" t="s">
        <v>255</v>
      </c>
      <c r="K1310" s="358">
        <v>5</v>
      </c>
      <c r="L1310" s="370">
        <f t="shared" si="60"/>
        <v>200</v>
      </c>
      <c r="M1310" s="435">
        <v>200</v>
      </c>
      <c r="N1310" s="435"/>
      <c r="O1310" s="371" t="e">
        <f t="shared" si="61"/>
        <v>#DIV/0!</v>
      </c>
      <c r="P1310" s="371">
        <f>IF(N1310&gt;0,N1310*K1310/#REF!,0)</f>
        <v>0</v>
      </c>
      <c r="Q1310" s="372" t="e">
        <f>IF(M1310="nio",0,IF(M1310&gt;0,VLOOKUP(I1310,'3-Productie normen'!A:K,VLOOKUP(M1310,'3-Productie normen'!$B$28:$C$36,2,FALSE),FALSE)))/VLOOKUP(B1310,'2-Kosten per locatie'!$A$11:$C$41,3,FALSE)</f>
        <v>#DIV/0!</v>
      </c>
      <c r="R1310" s="93" t="str">
        <f>VLOOKUP(I1310,'3-Productie normen'!A:O,14,FALSE)</f>
        <v>V</v>
      </c>
      <c r="S1310" s="93"/>
      <c r="U1310" s="375">
        <f t="shared" si="62"/>
        <v>1000</v>
      </c>
    </row>
    <row r="1311" spans="1:21" ht="14.1" customHeight="1">
      <c r="A1311" s="81">
        <v>1311</v>
      </c>
      <c r="B1311" s="52" t="s">
        <v>221</v>
      </c>
      <c r="C1311" s="52" t="s">
        <v>1184</v>
      </c>
      <c r="D1311" s="52"/>
      <c r="E1311" s="91"/>
      <c r="F1311" s="440" t="s">
        <v>283</v>
      </c>
      <c r="G1311" s="366">
        <v>75</v>
      </c>
      <c r="H1311" s="98" t="s">
        <v>262</v>
      </c>
      <c r="I1311" s="98" t="s">
        <v>244</v>
      </c>
      <c r="J1311" s="98" t="s">
        <v>425</v>
      </c>
      <c r="K1311" s="358">
        <v>5</v>
      </c>
      <c r="L1311" s="370">
        <f t="shared" si="60"/>
        <v>200</v>
      </c>
      <c r="M1311" s="435">
        <v>200</v>
      </c>
      <c r="N1311" s="435">
        <v>0</v>
      </c>
      <c r="O1311" s="371" t="e">
        <f t="shared" si="61"/>
        <v>#DIV/0!</v>
      </c>
      <c r="P1311" s="371">
        <f>IF(N1311&gt;0,N1311*K1311/#REF!,0)</f>
        <v>0</v>
      </c>
      <c r="Q1311" s="372" t="e">
        <f>IF(M1311="nio",0,IF(M1311&gt;0,VLOOKUP(I1311,'3-Productie normen'!A:K,VLOOKUP(M1311,'3-Productie normen'!$B$28:$C$36,2,FALSE),FALSE)))/VLOOKUP(B1311,'2-Kosten per locatie'!$A$11:$C$41,3,FALSE)</f>
        <v>#DIV/0!</v>
      </c>
      <c r="R1311" s="93" t="str">
        <f>VLOOKUP(I1311,'3-Productie normen'!A:O,14,FALSE)</f>
        <v>S</v>
      </c>
      <c r="S1311" s="93"/>
      <c r="U1311" s="375">
        <f t="shared" si="62"/>
        <v>1000</v>
      </c>
    </row>
    <row r="1312" spans="1:21" ht="14.1" customHeight="1">
      <c r="A1312" s="81">
        <v>1312</v>
      </c>
      <c r="B1312" s="52" t="s">
        <v>221</v>
      </c>
      <c r="C1312" s="52" t="s">
        <v>1184</v>
      </c>
      <c r="D1312" s="52"/>
      <c r="E1312" s="91"/>
      <c r="F1312" s="440" t="s">
        <v>283</v>
      </c>
      <c r="G1312" s="366">
        <v>76</v>
      </c>
      <c r="H1312" s="98" t="s">
        <v>262</v>
      </c>
      <c r="I1312" s="98" t="s">
        <v>244</v>
      </c>
      <c r="J1312" s="98" t="s">
        <v>425</v>
      </c>
      <c r="K1312" s="358">
        <v>5</v>
      </c>
      <c r="L1312" s="370">
        <f t="shared" si="60"/>
        <v>200</v>
      </c>
      <c r="M1312" s="435">
        <v>200</v>
      </c>
      <c r="N1312" s="435">
        <v>0</v>
      </c>
      <c r="O1312" s="371" t="e">
        <f t="shared" si="61"/>
        <v>#DIV/0!</v>
      </c>
      <c r="P1312" s="371">
        <f>IF(N1312&gt;0,N1312*K1312/#REF!,0)</f>
        <v>0</v>
      </c>
      <c r="Q1312" s="372" t="e">
        <f>IF(M1312="nio",0,IF(M1312&gt;0,VLOOKUP(I1312,'3-Productie normen'!A:K,VLOOKUP(M1312,'3-Productie normen'!$B$28:$C$36,2,FALSE),FALSE)))/VLOOKUP(B1312,'2-Kosten per locatie'!$A$11:$C$41,3,FALSE)</f>
        <v>#DIV/0!</v>
      </c>
      <c r="R1312" s="93" t="str">
        <f>VLOOKUP(I1312,'3-Productie normen'!A:O,14,FALSE)</f>
        <v>S</v>
      </c>
      <c r="S1312" s="93"/>
      <c r="U1312" s="375">
        <f t="shared" si="62"/>
        <v>1000</v>
      </c>
    </row>
    <row r="1313" spans="1:21" ht="14.1" customHeight="1">
      <c r="A1313" s="81">
        <v>1313</v>
      </c>
      <c r="B1313" s="52" t="s">
        <v>221</v>
      </c>
      <c r="C1313" s="52" t="s">
        <v>1184</v>
      </c>
      <c r="D1313" s="52"/>
      <c r="E1313" s="91"/>
      <c r="F1313" s="440" t="s">
        <v>283</v>
      </c>
      <c r="G1313" s="366">
        <v>77</v>
      </c>
      <c r="H1313" s="98" t="s">
        <v>262</v>
      </c>
      <c r="I1313" s="98" t="s">
        <v>244</v>
      </c>
      <c r="J1313" s="98" t="s">
        <v>425</v>
      </c>
      <c r="K1313" s="358">
        <v>2</v>
      </c>
      <c r="L1313" s="370">
        <f t="shared" si="60"/>
        <v>200</v>
      </c>
      <c r="M1313" s="435">
        <v>200</v>
      </c>
      <c r="N1313" s="435">
        <v>0</v>
      </c>
      <c r="O1313" s="371" t="e">
        <f t="shared" si="61"/>
        <v>#DIV/0!</v>
      </c>
      <c r="P1313" s="371">
        <f>IF(N1313&gt;0,N1313*K1313/#REF!,0)</f>
        <v>0</v>
      </c>
      <c r="Q1313" s="372" t="e">
        <f>IF(M1313="nio",0,IF(M1313&gt;0,VLOOKUP(I1313,'3-Productie normen'!A:K,VLOOKUP(M1313,'3-Productie normen'!$B$28:$C$36,2,FALSE),FALSE)))/VLOOKUP(B1313,'2-Kosten per locatie'!$A$11:$C$41,3,FALSE)</f>
        <v>#DIV/0!</v>
      </c>
      <c r="R1313" s="93" t="str">
        <f>VLOOKUP(I1313,'3-Productie normen'!A:O,14,FALSE)</f>
        <v>S</v>
      </c>
      <c r="S1313" s="93"/>
      <c r="U1313" s="375">
        <f t="shared" si="62"/>
        <v>400</v>
      </c>
    </row>
    <row r="1314" spans="1:21" ht="14.1" customHeight="1">
      <c r="A1314" s="81">
        <v>1314</v>
      </c>
      <c r="B1314" s="52" t="s">
        <v>221</v>
      </c>
      <c r="C1314" s="52" t="s">
        <v>1184</v>
      </c>
      <c r="D1314" s="52"/>
      <c r="E1314" s="91"/>
      <c r="F1314" s="440" t="s">
        <v>283</v>
      </c>
      <c r="G1314" s="366">
        <v>78</v>
      </c>
      <c r="H1314" s="98" t="s">
        <v>270</v>
      </c>
      <c r="I1314" s="52" t="s">
        <v>247</v>
      </c>
      <c r="J1314" s="98" t="s">
        <v>255</v>
      </c>
      <c r="K1314" s="358">
        <v>3</v>
      </c>
      <c r="L1314" s="370">
        <f t="shared" si="60"/>
        <v>0</v>
      </c>
      <c r="M1314" s="437" t="s">
        <v>258</v>
      </c>
      <c r="N1314" s="435"/>
      <c r="O1314" s="371">
        <f t="shared" si="61"/>
        <v>0</v>
      </c>
      <c r="P1314" s="371">
        <f>IF(N1314&gt;0,N1314*K1314/#REF!,0)</f>
        <v>0</v>
      </c>
      <c r="Q1314" s="372" t="e">
        <f>IF(M1314="nio",0,IF(M1314&gt;0,VLOOKUP(I1314,'3-Productie normen'!A:K,VLOOKUP(M1314,'3-Productie normen'!$B$28:$C$36,2,FALSE),FALSE)))/VLOOKUP(B1314,'2-Kosten per locatie'!$A$11:$C$41,3,FALSE)</f>
        <v>#DIV/0!</v>
      </c>
      <c r="R1314" s="93" t="str">
        <f>VLOOKUP(I1314,'3-Productie normen'!A:O,14,FALSE)</f>
        <v>nvt</v>
      </c>
      <c r="S1314" s="93"/>
      <c r="U1314" s="375">
        <f t="shared" si="62"/>
        <v>0</v>
      </c>
    </row>
    <row r="1315" spans="1:21" ht="14.1" customHeight="1">
      <c r="A1315" s="81">
        <v>1315</v>
      </c>
      <c r="B1315" s="52" t="s">
        <v>221</v>
      </c>
      <c r="C1315" s="52" t="s">
        <v>1184</v>
      </c>
      <c r="D1315" s="52"/>
      <c r="E1315" s="91"/>
      <c r="F1315" s="440" t="s">
        <v>283</v>
      </c>
      <c r="G1315" s="366">
        <v>79</v>
      </c>
      <c r="H1315" s="98"/>
      <c r="I1315" s="52" t="s">
        <v>247</v>
      </c>
      <c r="J1315" s="98" t="s">
        <v>255</v>
      </c>
      <c r="K1315" s="358"/>
      <c r="L1315" s="370">
        <f t="shared" si="60"/>
        <v>0</v>
      </c>
      <c r="M1315" s="437" t="s">
        <v>258</v>
      </c>
      <c r="N1315" s="435"/>
      <c r="O1315" s="371">
        <f t="shared" si="61"/>
        <v>0</v>
      </c>
      <c r="P1315" s="371">
        <f>IF(N1315&gt;0,N1315*K1315/#REF!,0)</f>
        <v>0</v>
      </c>
      <c r="Q1315" s="372" t="e">
        <f>IF(M1315="nio",0,IF(M1315&gt;0,VLOOKUP(I1315,'3-Productie normen'!A:K,VLOOKUP(M1315,'3-Productie normen'!$B$28:$C$36,2,FALSE),FALSE)))/VLOOKUP(B1315,'2-Kosten per locatie'!$A$11:$C$41,3,FALSE)</f>
        <v>#DIV/0!</v>
      </c>
      <c r="R1315" s="93" t="str">
        <f>VLOOKUP(I1315,'3-Productie normen'!A:O,14,FALSE)</f>
        <v>nvt</v>
      </c>
      <c r="S1315" s="93"/>
      <c r="U1315" s="375">
        <f t="shared" si="62"/>
        <v>0</v>
      </c>
    </row>
    <row r="1316" spans="1:21" ht="14.1" customHeight="1">
      <c r="A1316" s="81">
        <v>1316</v>
      </c>
      <c r="B1316" s="52" t="s">
        <v>221</v>
      </c>
      <c r="C1316" s="52" t="s">
        <v>1184</v>
      </c>
      <c r="D1316" s="52"/>
      <c r="E1316" s="91"/>
      <c r="F1316" s="440" t="s">
        <v>283</v>
      </c>
      <c r="G1316" s="366">
        <v>80</v>
      </c>
      <c r="H1316" s="98" t="s">
        <v>270</v>
      </c>
      <c r="I1316" s="52" t="s">
        <v>247</v>
      </c>
      <c r="J1316" s="98" t="s">
        <v>255</v>
      </c>
      <c r="K1316" s="358">
        <v>4</v>
      </c>
      <c r="L1316" s="370">
        <f t="shared" ref="L1316:L1379" si="63">SUM(M1316:N1316)</f>
        <v>0</v>
      </c>
      <c r="M1316" s="437" t="s">
        <v>258</v>
      </c>
      <c r="N1316" s="435"/>
      <c r="O1316" s="371">
        <f t="shared" ref="O1316:O1379" si="64">IF(M1316="nio",0,IF(M1316&gt;0,M1316*K1316/Q1316,0))</f>
        <v>0</v>
      </c>
      <c r="P1316" s="371">
        <f>IF(N1316&gt;0,N1316*K1316/#REF!,0)</f>
        <v>0</v>
      </c>
      <c r="Q1316" s="372" t="e">
        <f>IF(M1316="nio",0,IF(M1316&gt;0,VLOOKUP(I1316,'3-Productie normen'!A:K,VLOOKUP(M1316,'3-Productie normen'!$B$28:$C$36,2,FALSE),FALSE)))/VLOOKUP(B1316,'2-Kosten per locatie'!$A$11:$C$41,3,FALSE)</f>
        <v>#DIV/0!</v>
      </c>
      <c r="R1316" s="93" t="str">
        <f>VLOOKUP(I1316,'3-Productie normen'!A:O,14,FALSE)</f>
        <v>nvt</v>
      </c>
      <c r="S1316" s="93"/>
      <c r="U1316" s="375">
        <f t="shared" si="62"/>
        <v>0</v>
      </c>
    </row>
    <row r="1317" spans="1:21" ht="14.1" customHeight="1">
      <c r="A1317" s="81">
        <v>1317</v>
      </c>
      <c r="B1317" s="52" t="s">
        <v>221</v>
      </c>
      <c r="C1317" s="52" t="s">
        <v>1184</v>
      </c>
      <c r="D1317" s="52"/>
      <c r="E1317" s="91"/>
      <c r="F1317" s="440" t="s">
        <v>283</v>
      </c>
      <c r="G1317" s="366">
        <v>81</v>
      </c>
      <c r="H1317" s="98" t="s">
        <v>288</v>
      </c>
      <c r="I1317" s="52" t="s">
        <v>247</v>
      </c>
      <c r="J1317" s="98" t="s">
        <v>255</v>
      </c>
      <c r="K1317" s="358">
        <v>1</v>
      </c>
      <c r="L1317" s="370">
        <f t="shared" si="63"/>
        <v>0</v>
      </c>
      <c r="M1317" s="437" t="s">
        <v>258</v>
      </c>
      <c r="N1317" s="435"/>
      <c r="O1317" s="371">
        <f t="shared" si="64"/>
        <v>0</v>
      </c>
      <c r="P1317" s="371">
        <f>IF(N1317&gt;0,N1317*K1317/#REF!,0)</f>
        <v>0</v>
      </c>
      <c r="Q1317" s="372" t="e">
        <f>IF(M1317="nio",0,IF(M1317&gt;0,VLOOKUP(I1317,'3-Productie normen'!A:K,VLOOKUP(M1317,'3-Productie normen'!$B$28:$C$36,2,FALSE),FALSE)))/VLOOKUP(B1317,'2-Kosten per locatie'!$A$11:$C$41,3,FALSE)</f>
        <v>#DIV/0!</v>
      </c>
      <c r="R1317" s="93" t="str">
        <f>VLOOKUP(I1317,'3-Productie normen'!A:O,14,FALSE)</f>
        <v>nvt</v>
      </c>
      <c r="S1317" s="93"/>
      <c r="U1317" s="375">
        <f t="shared" si="62"/>
        <v>0</v>
      </c>
    </row>
    <row r="1318" spans="1:21" ht="14.1" customHeight="1">
      <c r="A1318" s="81">
        <v>1318</v>
      </c>
      <c r="B1318" s="52" t="s">
        <v>221</v>
      </c>
      <c r="C1318" s="52" t="s">
        <v>1184</v>
      </c>
      <c r="D1318" s="52"/>
      <c r="E1318" s="91"/>
      <c r="F1318" s="440" t="s">
        <v>283</v>
      </c>
      <c r="G1318" s="366">
        <v>82</v>
      </c>
      <c r="H1318" s="98" t="s">
        <v>262</v>
      </c>
      <c r="I1318" s="98" t="s">
        <v>244</v>
      </c>
      <c r="J1318" s="98" t="s">
        <v>425</v>
      </c>
      <c r="K1318" s="358">
        <v>10</v>
      </c>
      <c r="L1318" s="370">
        <f t="shared" si="63"/>
        <v>200</v>
      </c>
      <c r="M1318" s="435">
        <v>200</v>
      </c>
      <c r="N1318" s="435">
        <v>0</v>
      </c>
      <c r="O1318" s="371" t="e">
        <f t="shared" si="64"/>
        <v>#DIV/0!</v>
      </c>
      <c r="P1318" s="371">
        <f>IF(N1318&gt;0,N1318*K1318/#REF!,0)</f>
        <v>0</v>
      </c>
      <c r="Q1318" s="372" t="e">
        <f>IF(M1318="nio",0,IF(M1318&gt;0,VLOOKUP(I1318,'3-Productie normen'!A:K,VLOOKUP(M1318,'3-Productie normen'!$B$28:$C$36,2,FALSE),FALSE)))/VLOOKUP(B1318,'2-Kosten per locatie'!$A$11:$C$41,3,FALSE)</f>
        <v>#DIV/0!</v>
      </c>
      <c r="R1318" s="93" t="str">
        <f>VLOOKUP(I1318,'3-Productie normen'!A:O,14,FALSE)</f>
        <v>S</v>
      </c>
      <c r="S1318" s="93"/>
      <c r="U1318" s="375">
        <f t="shared" si="62"/>
        <v>2000</v>
      </c>
    </row>
    <row r="1319" spans="1:21" ht="14.1" customHeight="1">
      <c r="A1319" s="81">
        <v>1319</v>
      </c>
      <c r="B1319" s="52" t="s">
        <v>1733</v>
      </c>
      <c r="C1319" s="52" t="s">
        <v>1198</v>
      </c>
      <c r="D1319" s="52" t="s">
        <v>222</v>
      </c>
      <c r="E1319" s="91">
        <v>0</v>
      </c>
      <c r="F1319" s="440" t="s">
        <v>418</v>
      </c>
      <c r="G1319" s="366" t="s">
        <v>1199</v>
      </c>
      <c r="H1319" s="98" t="s">
        <v>1200</v>
      </c>
      <c r="I1319" s="92" t="s">
        <v>88</v>
      </c>
      <c r="J1319" s="98" t="s">
        <v>734</v>
      </c>
      <c r="K1319" s="358">
        <v>14.2</v>
      </c>
      <c r="L1319" s="370">
        <f t="shared" si="63"/>
        <v>200</v>
      </c>
      <c r="M1319" s="435">
        <v>200</v>
      </c>
      <c r="N1319" s="435"/>
      <c r="O1319" s="371" t="e">
        <f t="shared" si="64"/>
        <v>#DIV/0!</v>
      </c>
      <c r="P1319" s="371">
        <f>IF(N1319&gt;0,N1319*K1319/#REF!,0)</f>
        <v>0</v>
      </c>
      <c r="Q1319" s="372" t="e">
        <f>IF(M1319="nio",0,IF(M1319&gt;0,VLOOKUP(I1319,'3-Productie normen'!A:K,VLOOKUP(M1319,'3-Productie normen'!$B$28:$C$36,2,FALSE),FALSE)))/VLOOKUP(B1319,'2-Kosten per locatie'!$A$11:$C$41,3,FALSE)</f>
        <v>#DIV/0!</v>
      </c>
      <c r="R1319" s="93" t="str">
        <f>VLOOKUP(I1319,'3-Productie normen'!A:O,14,FALSE)</f>
        <v>V</v>
      </c>
      <c r="S1319" s="93"/>
      <c r="U1319" s="375">
        <f t="shared" si="62"/>
        <v>2840</v>
      </c>
    </row>
    <row r="1320" spans="1:21" ht="14.1" customHeight="1">
      <c r="A1320" s="81">
        <v>1320</v>
      </c>
      <c r="B1320" s="52" t="s">
        <v>1733</v>
      </c>
      <c r="C1320" s="52" t="s">
        <v>1198</v>
      </c>
      <c r="D1320" s="52" t="s">
        <v>222</v>
      </c>
      <c r="E1320" s="91">
        <v>0</v>
      </c>
      <c r="F1320" s="440" t="s">
        <v>418</v>
      </c>
      <c r="G1320" s="366" t="s">
        <v>1201</v>
      </c>
      <c r="H1320" s="98" t="s">
        <v>1202</v>
      </c>
      <c r="I1320" s="92" t="s">
        <v>88</v>
      </c>
      <c r="J1320" s="98" t="s">
        <v>734</v>
      </c>
      <c r="K1320" s="358">
        <v>17.8</v>
      </c>
      <c r="L1320" s="370">
        <f t="shared" si="63"/>
        <v>200</v>
      </c>
      <c r="M1320" s="435">
        <v>200</v>
      </c>
      <c r="N1320" s="435"/>
      <c r="O1320" s="371" t="e">
        <f t="shared" si="64"/>
        <v>#DIV/0!</v>
      </c>
      <c r="P1320" s="371">
        <f>IF(N1320&gt;0,N1320*K1320/#REF!,0)</f>
        <v>0</v>
      </c>
      <c r="Q1320" s="372" t="e">
        <f>IF(M1320="nio",0,IF(M1320&gt;0,VLOOKUP(I1320,'3-Productie normen'!A:K,VLOOKUP(M1320,'3-Productie normen'!$B$28:$C$36,2,FALSE),FALSE)))/VLOOKUP(B1320,'2-Kosten per locatie'!$A$11:$C$41,3,FALSE)</f>
        <v>#DIV/0!</v>
      </c>
      <c r="R1320" s="93" t="str">
        <f>VLOOKUP(I1320,'3-Productie normen'!A:O,14,FALSE)</f>
        <v>V</v>
      </c>
      <c r="S1320" s="93"/>
      <c r="U1320" s="375">
        <f t="shared" si="62"/>
        <v>3560</v>
      </c>
    </row>
    <row r="1321" spans="1:21" ht="14.1" customHeight="1">
      <c r="A1321" s="81">
        <v>1321</v>
      </c>
      <c r="B1321" s="52" t="s">
        <v>1733</v>
      </c>
      <c r="C1321" s="52" t="s">
        <v>1198</v>
      </c>
      <c r="D1321" s="52" t="s">
        <v>222</v>
      </c>
      <c r="E1321" s="91">
        <v>0</v>
      </c>
      <c r="F1321" s="440" t="s">
        <v>418</v>
      </c>
      <c r="G1321" s="366" t="s">
        <v>1203</v>
      </c>
      <c r="H1321" s="98" t="s">
        <v>553</v>
      </c>
      <c r="I1321" s="98" t="s">
        <v>246</v>
      </c>
      <c r="J1321" s="98" t="s">
        <v>263</v>
      </c>
      <c r="K1321" s="358">
        <v>132.5</v>
      </c>
      <c r="L1321" s="370">
        <f t="shared" si="63"/>
        <v>200</v>
      </c>
      <c r="M1321" s="435">
        <v>200</v>
      </c>
      <c r="N1321" s="435"/>
      <c r="O1321" s="371" t="e">
        <f t="shared" si="64"/>
        <v>#DIV/0!</v>
      </c>
      <c r="P1321" s="371">
        <f>IF(N1321&gt;0,N1321*K1321/#REF!,0)</f>
        <v>0</v>
      </c>
      <c r="Q1321" s="372" t="e">
        <f>IF(M1321="nio",0,IF(M1321&gt;0,VLOOKUP(I1321,'3-Productie normen'!A:K,VLOOKUP(M1321,'3-Productie normen'!$B$28:$C$36,2,FALSE),FALSE)))/VLOOKUP(B1321,'2-Kosten per locatie'!$A$11:$C$41,3,FALSE)</f>
        <v>#DIV/0!</v>
      </c>
      <c r="R1321" s="93" t="str">
        <f>VLOOKUP(I1321,'3-Productie normen'!A:O,14,FALSE)</f>
        <v>V</v>
      </c>
      <c r="S1321" s="93"/>
      <c r="U1321" s="375">
        <f t="shared" si="62"/>
        <v>26500</v>
      </c>
    </row>
    <row r="1322" spans="1:21" ht="14.1" customHeight="1">
      <c r="A1322" s="81">
        <v>1322</v>
      </c>
      <c r="B1322" s="52" t="s">
        <v>1733</v>
      </c>
      <c r="C1322" s="52" t="s">
        <v>1198</v>
      </c>
      <c r="D1322" s="52" t="s">
        <v>222</v>
      </c>
      <c r="E1322" s="91">
        <v>0</v>
      </c>
      <c r="F1322" s="440" t="s">
        <v>418</v>
      </c>
      <c r="G1322" s="366" t="s">
        <v>1204</v>
      </c>
      <c r="H1322" s="98" t="s">
        <v>310</v>
      </c>
      <c r="I1322" s="98" t="s">
        <v>237</v>
      </c>
      <c r="J1322" s="98" t="s">
        <v>301</v>
      </c>
      <c r="K1322" s="358">
        <v>18.100000000000001</v>
      </c>
      <c r="L1322" s="370">
        <f t="shared" si="63"/>
        <v>80</v>
      </c>
      <c r="M1322" s="437">
        <v>80</v>
      </c>
      <c r="N1322" s="435"/>
      <c r="O1322" s="371" t="e">
        <f t="shared" si="64"/>
        <v>#DIV/0!</v>
      </c>
      <c r="P1322" s="371">
        <f>IF(N1322&gt;0,N1322*K1322/#REF!,0)</f>
        <v>0</v>
      </c>
      <c r="Q1322" s="372" t="e">
        <f>IF(M1322="nio",0,IF(M1322&gt;0,VLOOKUP(I1322,'3-Productie normen'!A:K,VLOOKUP(M1322,'3-Productie normen'!$B$28:$C$36,2,FALSE),FALSE)))/VLOOKUP(B1322,'2-Kosten per locatie'!$A$11:$C$41,3,FALSE)</f>
        <v>#DIV/0!</v>
      </c>
      <c r="R1322" s="93" t="str">
        <f>VLOOKUP(I1322,'3-Productie normen'!A:O,14,FALSE)</f>
        <v>B</v>
      </c>
      <c r="S1322" s="93"/>
      <c r="U1322" s="375">
        <f t="shared" si="62"/>
        <v>1448</v>
      </c>
    </row>
    <row r="1323" spans="1:21" ht="14.1" customHeight="1">
      <c r="A1323" s="81">
        <v>1323</v>
      </c>
      <c r="B1323" s="52" t="s">
        <v>1733</v>
      </c>
      <c r="C1323" s="52" t="s">
        <v>1198</v>
      </c>
      <c r="D1323" s="52" t="s">
        <v>222</v>
      </c>
      <c r="E1323" s="91">
        <v>0</v>
      </c>
      <c r="F1323" s="440" t="s">
        <v>418</v>
      </c>
      <c r="G1323" s="366" t="s">
        <v>1205</v>
      </c>
      <c r="H1323" s="98" t="s">
        <v>1206</v>
      </c>
      <c r="I1323" s="98" t="s">
        <v>246</v>
      </c>
      <c r="J1323" s="98" t="s">
        <v>301</v>
      </c>
      <c r="K1323" s="358">
        <v>9.6</v>
      </c>
      <c r="L1323" s="370">
        <f t="shared" si="63"/>
        <v>200</v>
      </c>
      <c r="M1323" s="435">
        <v>200</v>
      </c>
      <c r="N1323" s="435"/>
      <c r="O1323" s="371" t="e">
        <f t="shared" si="64"/>
        <v>#DIV/0!</v>
      </c>
      <c r="P1323" s="371">
        <f>IF(N1323&gt;0,N1323*K1323/#REF!,0)</f>
        <v>0</v>
      </c>
      <c r="Q1323" s="372" t="e">
        <f>IF(M1323="nio",0,IF(M1323&gt;0,VLOOKUP(I1323,'3-Productie normen'!A:K,VLOOKUP(M1323,'3-Productie normen'!$B$28:$C$36,2,FALSE),FALSE)))/VLOOKUP(B1323,'2-Kosten per locatie'!$A$11:$C$41,3,FALSE)</f>
        <v>#DIV/0!</v>
      </c>
      <c r="R1323" s="93" t="str">
        <f>VLOOKUP(I1323,'3-Productie normen'!A:O,14,FALSE)</f>
        <v>V</v>
      </c>
      <c r="S1323" s="93"/>
      <c r="U1323" s="375">
        <f t="shared" si="62"/>
        <v>1920</v>
      </c>
    </row>
    <row r="1324" spans="1:21" ht="14.1" customHeight="1">
      <c r="A1324" s="81">
        <v>1324</v>
      </c>
      <c r="B1324" s="52" t="s">
        <v>1733</v>
      </c>
      <c r="C1324" s="52" t="s">
        <v>1198</v>
      </c>
      <c r="D1324" s="52" t="s">
        <v>222</v>
      </c>
      <c r="E1324" s="91">
        <v>0</v>
      </c>
      <c r="F1324" s="440" t="s">
        <v>418</v>
      </c>
      <c r="G1324" s="366" t="s">
        <v>1207</v>
      </c>
      <c r="H1324" s="98" t="s">
        <v>1208</v>
      </c>
      <c r="I1324" s="52" t="s">
        <v>247</v>
      </c>
      <c r="J1324" s="98" t="s">
        <v>282</v>
      </c>
      <c r="K1324" s="358">
        <v>13.9</v>
      </c>
      <c r="L1324" s="370">
        <f t="shared" si="63"/>
        <v>0</v>
      </c>
      <c r="M1324" s="437" t="s">
        <v>258</v>
      </c>
      <c r="N1324" s="435"/>
      <c r="O1324" s="371">
        <f t="shared" si="64"/>
        <v>0</v>
      </c>
      <c r="P1324" s="371">
        <f>IF(N1324&gt;0,N1324*K1324/#REF!,0)</f>
        <v>0</v>
      </c>
      <c r="Q1324" s="372" t="e">
        <f>IF(M1324="nio",0,IF(M1324&gt;0,VLOOKUP(I1324,'3-Productie normen'!A:K,VLOOKUP(M1324,'3-Productie normen'!$B$28:$C$36,2,FALSE),FALSE)))/VLOOKUP(B1324,'2-Kosten per locatie'!$A$11:$C$41,3,FALSE)</f>
        <v>#DIV/0!</v>
      </c>
      <c r="R1324" s="93" t="str">
        <f>VLOOKUP(I1324,'3-Productie normen'!A:O,14,FALSE)</f>
        <v>nvt</v>
      </c>
      <c r="S1324" s="93"/>
      <c r="U1324" s="375">
        <f t="shared" si="62"/>
        <v>0</v>
      </c>
    </row>
    <row r="1325" spans="1:21" ht="14.1" customHeight="1">
      <c r="A1325" s="81">
        <v>1325</v>
      </c>
      <c r="B1325" s="52" t="s">
        <v>1733</v>
      </c>
      <c r="C1325" s="52" t="s">
        <v>1198</v>
      </c>
      <c r="D1325" s="52" t="s">
        <v>222</v>
      </c>
      <c r="E1325" s="91">
        <v>0</v>
      </c>
      <c r="F1325" s="440" t="s">
        <v>418</v>
      </c>
      <c r="G1325" s="366" t="s">
        <v>1209</v>
      </c>
      <c r="H1325" s="98" t="s">
        <v>1210</v>
      </c>
      <c r="I1325" s="52" t="s">
        <v>247</v>
      </c>
      <c r="J1325" s="98" t="s">
        <v>301</v>
      </c>
      <c r="K1325" s="358">
        <v>11.9</v>
      </c>
      <c r="L1325" s="370">
        <f t="shared" si="63"/>
        <v>0</v>
      </c>
      <c r="M1325" s="437" t="s">
        <v>258</v>
      </c>
      <c r="N1325" s="435"/>
      <c r="O1325" s="371">
        <f t="shared" si="64"/>
        <v>0</v>
      </c>
      <c r="P1325" s="371">
        <f>IF(N1325&gt;0,N1325*K1325/#REF!,0)</f>
        <v>0</v>
      </c>
      <c r="Q1325" s="372" t="e">
        <f>IF(M1325="nio",0,IF(M1325&gt;0,VLOOKUP(I1325,'3-Productie normen'!A:K,VLOOKUP(M1325,'3-Productie normen'!$B$28:$C$36,2,FALSE),FALSE)))/VLOOKUP(B1325,'2-Kosten per locatie'!$A$11:$C$41,3,FALSE)</f>
        <v>#DIV/0!</v>
      </c>
      <c r="R1325" s="93" t="str">
        <f>VLOOKUP(I1325,'3-Productie normen'!A:O,14,FALSE)</f>
        <v>nvt</v>
      </c>
      <c r="S1325" s="93"/>
      <c r="U1325" s="375">
        <f t="shared" si="62"/>
        <v>0</v>
      </c>
    </row>
    <row r="1326" spans="1:21" ht="14.1" customHeight="1">
      <c r="A1326" s="81">
        <v>1326</v>
      </c>
      <c r="B1326" s="52" t="s">
        <v>1733</v>
      </c>
      <c r="C1326" s="52" t="s">
        <v>1198</v>
      </c>
      <c r="D1326" s="52" t="s">
        <v>222</v>
      </c>
      <c r="E1326" s="91">
        <v>0</v>
      </c>
      <c r="F1326" s="440" t="s">
        <v>418</v>
      </c>
      <c r="G1326" s="366" t="s">
        <v>1211</v>
      </c>
      <c r="H1326" s="98" t="s">
        <v>1212</v>
      </c>
      <c r="I1326" s="52" t="s">
        <v>247</v>
      </c>
      <c r="J1326" s="98" t="s">
        <v>301</v>
      </c>
      <c r="K1326" s="358">
        <v>6.2</v>
      </c>
      <c r="L1326" s="370">
        <f t="shared" si="63"/>
        <v>0</v>
      </c>
      <c r="M1326" s="437" t="s">
        <v>258</v>
      </c>
      <c r="N1326" s="435"/>
      <c r="O1326" s="371">
        <f t="shared" si="64"/>
        <v>0</v>
      </c>
      <c r="P1326" s="371">
        <f>IF(N1326&gt;0,N1326*K1326/#REF!,0)</f>
        <v>0</v>
      </c>
      <c r="Q1326" s="372" t="e">
        <f>IF(M1326="nio",0,IF(M1326&gt;0,VLOOKUP(I1326,'3-Productie normen'!A:K,VLOOKUP(M1326,'3-Productie normen'!$B$28:$C$36,2,FALSE),FALSE)))/VLOOKUP(B1326,'2-Kosten per locatie'!$A$11:$C$41,3,FALSE)</f>
        <v>#DIV/0!</v>
      </c>
      <c r="R1326" s="93" t="str">
        <f>VLOOKUP(I1326,'3-Productie normen'!A:O,14,FALSE)</f>
        <v>nvt</v>
      </c>
      <c r="S1326" s="93"/>
      <c r="U1326" s="375">
        <f t="shared" si="62"/>
        <v>0</v>
      </c>
    </row>
    <row r="1327" spans="1:21" ht="14.1" customHeight="1">
      <c r="A1327" s="81">
        <v>1327</v>
      </c>
      <c r="B1327" s="52" t="s">
        <v>1733</v>
      </c>
      <c r="C1327" s="52" t="s">
        <v>1198</v>
      </c>
      <c r="D1327" s="52" t="s">
        <v>222</v>
      </c>
      <c r="E1327" s="91">
        <v>0</v>
      </c>
      <c r="F1327" s="440" t="s">
        <v>418</v>
      </c>
      <c r="G1327" s="366" t="s">
        <v>1213</v>
      </c>
      <c r="H1327" s="98" t="s">
        <v>254</v>
      </c>
      <c r="I1327" s="98" t="s">
        <v>246</v>
      </c>
      <c r="J1327" s="98" t="s">
        <v>263</v>
      </c>
      <c r="K1327" s="358">
        <v>12</v>
      </c>
      <c r="L1327" s="370">
        <f t="shared" si="63"/>
        <v>200</v>
      </c>
      <c r="M1327" s="435">
        <v>200</v>
      </c>
      <c r="N1327" s="435"/>
      <c r="O1327" s="371" t="e">
        <f t="shared" si="64"/>
        <v>#DIV/0!</v>
      </c>
      <c r="P1327" s="371">
        <f>IF(N1327&gt;0,N1327*K1327/#REF!,0)</f>
        <v>0</v>
      </c>
      <c r="Q1327" s="372" t="e">
        <f>IF(M1327="nio",0,IF(M1327&gt;0,VLOOKUP(I1327,'3-Productie normen'!A:K,VLOOKUP(M1327,'3-Productie normen'!$B$28:$C$36,2,FALSE),FALSE)))/VLOOKUP(B1327,'2-Kosten per locatie'!$A$11:$C$41,3,FALSE)</f>
        <v>#DIV/0!</v>
      </c>
      <c r="R1327" s="93" t="str">
        <f>VLOOKUP(I1327,'3-Productie normen'!A:O,14,FALSE)</f>
        <v>V</v>
      </c>
      <c r="S1327" s="93"/>
      <c r="U1327" s="375">
        <f t="shared" si="62"/>
        <v>2400</v>
      </c>
    </row>
    <row r="1328" spans="1:21" ht="14.1" customHeight="1">
      <c r="A1328" s="81">
        <v>1328</v>
      </c>
      <c r="B1328" s="52" t="s">
        <v>1733</v>
      </c>
      <c r="C1328" s="52" t="s">
        <v>1198</v>
      </c>
      <c r="D1328" s="52" t="s">
        <v>222</v>
      </c>
      <c r="E1328" s="91">
        <v>0</v>
      </c>
      <c r="F1328" s="440" t="s">
        <v>418</v>
      </c>
      <c r="G1328" s="366" t="s">
        <v>1214</v>
      </c>
      <c r="H1328" s="98" t="s">
        <v>329</v>
      </c>
      <c r="I1328" s="98" t="s">
        <v>246</v>
      </c>
      <c r="J1328" s="98" t="s">
        <v>301</v>
      </c>
      <c r="K1328" s="358">
        <v>4.5</v>
      </c>
      <c r="L1328" s="370">
        <f t="shared" si="63"/>
        <v>200</v>
      </c>
      <c r="M1328" s="435">
        <v>200</v>
      </c>
      <c r="N1328" s="435"/>
      <c r="O1328" s="371" t="e">
        <f t="shared" si="64"/>
        <v>#DIV/0!</v>
      </c>
      <c r="P1328" s="371">
        <f>IF(N1328&gt;0,N1328*K1328/#REF!,0)</f>
        <v>0</v>
      </c>
      <c r="Q1328" s="372" t="e">
        <f>IF(M1328="nio",0,IF(M1328&gt;0,VLOOKUP(I1328,'3-Productie normen'!A:K,VLOOKUP(M1328,'3-Productie normen'!$B$28:$C$36,2,FALSE),FALSE)))/VLOOKUP(B1328,'2-Kosten per locatie'!$A$11:$C$41,3,FALSE)</f>
        <v>#DIV/0!</v>
      </c>
      <c r="R1328" s="93" t="str">
        <f>VLOOKUP(I1328,'3-Productie normen'!A:O,14,FALSE)</f>
        <v>V</v>
      </c>
      <c r="S1328" s="93"/>
      <c r="U1328" s="375">
        <f t="shared" si="62"/>
        <v>900</v>
      </c>
    </row>
    <row r="1329" spans="1:21" ht="14.1" customHeight="1">
      <c r="A1329" s="81">
        <v>1329</v>
      </c>
      <c r="B1329" s="52" t="s">
        <v>1733</v>
      </c>
      <c r="C1329" s="52" t="s">
        <v>1198</v>
      </c>
      <c r="D1329" s="52" t="s">
        <v>222</v>
      </c>
      <c r="E1329" s="91">
        <v>0</v>
      </c>
      <c r="F1329" s="440" t="s">
        <v>418</v>
      </c>
      <c r="G1329" s="366" t="s">
        <v>1215</v>
      </c>
      <c r="H1329" s="98" t="s">
        <v>325</v>
      </c>
      <c r="I1329" s="98" t="s">
        <v>244</v>
      </c>
      <c r="J1329" s="98" t="s">
        <v>263</v>
      </c>
      <c r="K1329" s="358">
        <v>5.4</v>
      </c>
      <c r="L1329" s="370">
        <f t="shared" si="63"/>
        <v>200</v>
      </c>
      <c r="M1329" s="435">
        <v>200</v>
      </c>
      <c r="N1329" s="435">
        <v>0</v>
      </c>
      <c r="O1329" s="371" t="e">
        <f t="shared" si="64"/>
        <v>#DIV/0!</v>
      </c>
      <c r="P1329" s="371">
        <f>IF(N1329&gt;0,N1329*K1329/#REF!,0)</f>
        <v>0</v>
      </c>
      <c r="Q1329" s="372" t="e">
        <f>IF(M1329="nio",0,IF(M1329&gt;0,VLOOKUP(I1329,'3-Productie normen'!A:K,VLOOKUP(M1329,'3-Productie normen'!$B$28:$C$36,2,FALSE),FALSE)))/VLOOKUP(B1329,'2-Kosten per locatie'!$A$11:$C$41,3,FALSE)</f>
        <v>#DIV/0!</v>
      </c>
      <c r="R1329" s="93" t="str">
        <f>VLOOKUP(I1329,'3-Productie normen'!A:O,14,FALSE)</f>
        <v>S</v>
      </c>
      <c r="S1329" s="93"/>
      <c r="U1329" s="375">
        <f t="shared" si="62"/>
        <v>1080</v>
      </c>
    </row>
    <row r="1330" spans="1:21" ht="14.1" customHeight="1">
      <c r="A1330" s="81">
        <v>1330</v>
      </c>
      <c r="B1330" s="52" t="s">
        <v>1733</v>
      </c>
      <c r="C1330" s="52" t="s">
        <v>1198</v>
      </c>
      <c r="D1330" s="52" t="s">
        <v>222</v>
      </c>
      <c r="E1330" s="91">
        <v>0</v>
      </c>
      <c r="F1330" s="440" t="s">
        <v>418</v>
      </c>
      <c r="G1330" s="366" t="s">
        <v>1216</v>
      </c>
      <c r="H1330" s="98" t="s">
        <v>740</v>
      </c>
      <c r="I1330" s="52" t="s">
        <v>247</v>
      </c>
      <c r="J1330" s="98" t="s">
        <v>301</v>
      </c>
      <c r="K1330" s="358">
        <v>7</v>
      </c>
      <c r="L1330" s="370">
        <f t="shared" si="63"/>
        <v>0</v>
      </c>
      <c r="M1330" s="437" t="s">
        <v>258</v>
      </c>
      <c r="N1330" s="435"/>
      <c r="O1330" s="371">
        <f t="shared" si="64"/>
        <v>0</v>
      </c>
      <c r="P1330" s="371">
        <f>IF(N1330&gt;0,N1330*K1330/#REF!,0)</f>
        <v>0</v>
      </c>
      <c r="Q1330" s="372" t="e">
        <f>IF(M1330="nio",0,IF(M1330&gt;0,VLOOKUP(I1330,'3-Productie normen'!A:K,VLOOKUP(M1330,'3-Productie normen'!$B$28:$C$36,2,FALSE),FALSE)))/VLOOKUP(B1330,'2-Kosten per locatie'!$A$11:$C$41,3,FALSE)</f>
        <v>#DIV/0!</v>
      </c>
      <c r="R1330" s="93" t="str">
        <f>VLOOKUP(I1330,'3-Productie normen'!A:O,14,FALSE)</f>
        <v>nvt</v>
      </c>
      <c r="S1330" s="93"/>
      <c r="U1330" s="375">
        <f t="shared" si="62"/>
        <v>0</v>
      </c>
    </row>
    <row r="1331" spans="1:21" ht="14.1" customHeight="1">
      <c r="A1331" s="81">
        <v>1331</v>
      </c>
      <c r="B1331" s="52" t="s">
        <v>1733</v>
      </c>
      <c r="C1331" s="52" t="s">
        <v>1198</v>
      </c>
      <c r="D1331" s="52" t="s">
        <v>222</v>
      </c>
      <c r="E1331" s="91">
        <v>0</v>
      </c>
      <c r="F1331" s="440" t="s">
        <v>418</v>
      </c>
      <c r="G1331" s="366"/>
      <c r="H1331" s="98" t="s">
        <v>738</v>
      </c>
      <c r="I1331" s="98" t="s">
        <v>246</v>
      </c>
      <c r="J1331" s="98" t="s">
        <v>263</v>
      </c>
      <c r="K1331" s="358">
        <v>21.5</v>
      </c>
      <c r="L1331" s="370">
        <f t="shared" si="63"/>
        <v>200</v>
      </c>
      <c r="M1331" s="435">
        <v>200</v>
      </c>
      <c r="N1331" s="435"/>
      <c r="O1331" s="371" t="e">
        <f t="shared" si="64"/>
        <v>#DIV/0!</v>
      </c>
      <c r="P1331" s="371">
        <f>IF(N1331&gt;0,N1331*K1331/#REF!,0)</f>
        <v>0</v>
      </c>
      <c r="Q1331" s="372" t="e">
        <f>IF(M1331="nio",0,IF(M1331&gt;0,VLOOKUP(I1331,'3-Productie normen'!A:K,VLOOKUP(M1331,'3-Productie normen'!$B$28:$C$36,2,FALSE),FALSE)))/VLOOKUP(B1331,'2-Kosten per locatie'!$A$11:$C$41,3,FALSE)</f>
        <v>#DIV/0!</v>
      </c>
      <c r="R1331" s="93" t="str">
        <f>VLOOKUP(I1331,'3-Productie normen'!A:O,14,FALSE)</f>
        <v>V</v>
      </c>
      <c r="S1331" s="93"/>
      <c r="U1331" s="375">
        <f t="shared" si="62"/>
        <v>4300</v>
      </c>
    </row>
    <row r="1332" spans="1:21" ht="14.1" customHeight="1">
      <c r="A1332" s="81">
        <v>1332</v>
      </c>
      <c r="B1332" s="52" t="s">
        <v>1733</v>
      </c>
      <c r="C1332" s="52" t="s">
        <v>1198</v>
      </c>
      <c r="D1332" s="52" t="s">
        <v>222</v>
      </c>
      <c r="E1332" s="91">
        <v>0</v>
      </c>
      <c r="F1332" s="440" t="s">
        <v>418</v>
      </c>
      <c r="G1332" s="366" t="s">
        <v>1217</v>
      </c>
      <c r="H1332" s="98" t="s">
        <v>1218</v>
      </c>
      <c r="I1332" s="92" t="s">
        <v>88</v>
      </c>
      <c r="J1332" s="98" t="s">
        <v>263</v>
      </c>
      <c r="K1332" s="358">
        <v>3.5</v>
      </c>
      <c r="L1332" s="370">
        <f t="shared" si="63"/>
        <v>200</v>
      </c>
      <c r="M1332" s="435">
        <v>200</v>
      </c>
      <c r="N1332" s="435"/>
      <c r="O1332" s="371" t="e">
        <f t="shared" si="64"/>
        <v>#DIV/0!</v>
      </c>
      <c r="P1332" s="371">
        <f>IF(N1332&gt;0,N1332*K1332/#REF!,0)</f>
        <v>0</v>
      </c>
      <c r="Q1332" s="372" t="e">
        <f>IF(M1332="nio",0,IF(M1332&gt;0,VLOOKUP(I1332,'3-Productie normen'!A:K,VLOOKUP(M1332,'3-Productie normen'!$B$28:$C$36,2,FALSE),FALSE)))/VLOOKUP(B1332,'2-Kosten per locatie'!$A$11:$C$41,3,FALSE)</f>
        <v>#DIV/0!</v>
      </c>
      <c r="R1332" s="93" t="str">
        <f>VLOOKUP(I1332,'3-Productie normen'!A:O,14,FALSE)</f>
        <v>V</v>
      </c>
      <c r="S1332" s="93"/>
      <c r="U1332" s="375">
        <f t="shared" si="62"/>
        <v>700</v>
      </c>
    </row>
    <row r="1333" spans="1:21" ht="14.1" customHeight="1">
      <c r="A1333" s="81">
        <v>1333</v>
      </c>
      <c r="B1333" s="52" t="s">
        <v>1733</v>
      </c>
      <c r="C1333" s="52" t="s">
        <v>1198</v>
      </c>
      <c r="D1333" s="52" t="s">
        <v>222</v>
      </c>
      <c r="E1333" s="91">
        <v>0</v>
      </c>
      <c r="F1333" s="440" t="s">
        <v>418</v>
      </c>
      <c r="G1333" s="366"/>
      <c r="H1333" s="98" t="s">
        <v>1219</v>
      </c>
      <c r="I1333" s="98" t="s">
        <v>246</v>
      </c>
      <c r="J1333" s="98" t="s">
        <v>263</v>
      </c>
      <c r="K1333" s="358">
        <v>1.75</v>
      </c>
      <c r="L1333" s="370">
        <f t="shared" si="63"/>
        <v>200</v>
      </c>
      <c r="M1333" s="435">
        <v>200</v>
      </c>
      <c r="N1333" s="435"/>
      <c r="O1333" s="371" t="e">
        <f t="shared" si="64"/>
        <v>#DIV/0!</v>
      </c>
      <c r="P1333" s="371">
        <f>IF(N1333&gt;0,N1333*K1333/#REF!,0)</f>
        <v>0</v>
      </c>
      <c r="Q1333" s="372" t="e">
        <f>IF(M1333="nio",0,IF(M1333&gt;0,VLOOKUP(I1333,'3-Productie normen'!A:K,VLOOKUP(M1333,'3-Productie normen'!$B$28:$C$36,2,FALSE),FALSE)))/VLOOKUP(B1333,'2-Kosten per locatie'!$A$11:$C$41,3,FALSE)</f>
        <v>#DIV/0!</v>
      </c>
      <c r="R1333" s="93" t="str">
        <f>VLOOKUP(I1333,'3-Productie normen'!A:O,14,FALSE)</f>
        <v>V</v>
      </c>
      <c r="S1333" s="93"/>
      <c r="U1333" s="375">
        <f t="shared" si="62"/>
        <v>350</v>
      </c>
    </row>
    <row r="1334" spans="1:21" ht="14.1" customHeight="1">
      <c r="A1334" s="81">
        <v>1334</v>
      </c>
      <c r="B1334" s="52" t="s">
        <v>1733</v>
      </c>
      <c r="C1334" s="52" t="s">
        <v>1198</v>
      </c>
      <c r="D1334" s="52" t="s">
        <v>222</v>
      </c>
      <c r="E1334" s="91">
        <v>0</v>
      </c>
      <c r="F1334" s="440" t="s">
        <v>418</v>
      </c>
      <c r="G1334" s="366" t="s">
        <v>1220</v>
      </c>
      <c r="H1334" s="98" t="s">
        <v>289</v>
      </c>
      <c r="I1334" s="98" t="s">
        <v>245</v>
      </c>
      <c r="J1334" s="98" t="s">
        <v>420</v>
      </c>
      <c r="K1334" s="358">
        <v>85.2</v>
      </c>
      <c r="L1334" s="370">
        <f t="shared" si="63"/>
        <v>200</v>
      </c>
      <c r="M1334" s="435">
        <v>200</v>
      </c>
      <c r="N1334" s="435"/>
      <c r="O1334" s="371" t="e">
        <f t="shared" si="64"/>
        <v>#DIV/0!</v>
      </c>
      <c r="P1334" s="371">
        <f>IF(N1334&gt;0,N1334*K1334/#REF!,0)</f>
        <v>0</v>
      </c>
      <c r="Q1334" s="372" t="e">
        <f>IF(M1334="nio",0,IF(M1334&gt;0,VLOOKUP(I1334,'3-Productie normen'!A:K,VLOOKUP(M1334,'3-Productie normen'!$B$28:$C$36,2,FALSE),FALSE)))/VLOOKUP(B1334,'2-Kosten per locatie'!$A$11:$C$41,3,FALSE)</f>
        <v>#DIV/0!</v>
      </c>
      <c r="R1334" s="93" t="str">
        <f>VLOOKUP(I1334,'3-Productie normen'!A:O,14,FALSE)</f>
        <v>V</v>
      </c>
      <c r="S1334" s="93"/>
      <c r="U1334" s="375">
        <f t="shared" si="62"/>
        <v>17040</v>
      </c>
    </row>
    <row r="1335" spans="1:21" ht="14.1" customHeight="1">
      <c r="A1335" s="81">
        <v>1335</v>
      </c>
      <c r="B1335" s="52" t="s">
        <v>1733</v>
      </c>
      <c r="C1335" s="52" t="s">
        <v>1198</v>
      </c>
      <c r="D1335" s="52" t="s">
        <v>222</v>
      </c>
      <c r="E1335" s="91">
        <v>0</v>
      </c>
      <c r="F1335" s="440" t="s">
        <v>418</v>
      </c>
      <c r="G1335" s="366" t="s">
        <v>1221</v>
      </c>
      <c r="H1335" s="98" t="s">
        <v>1062</v>
      </c>
      <c r="I1335" s="52" t="s">
        <v>247</v>
      </c>
      <c r="J1335" s="98"/>
      <c r="K1335" s="358">
        <v>12</v>
      </c>
      <c r="L1335" s="370">
        <f t="shared" si="63"/>
        <v>0</v>
      </c>
      <c r="M1335" s="437" t="s">
        <v>258</v>
      </c>
      <c r="N1335" s="435"/>
      <c r="O1335" s="371">
        <f t="shared" si="64"/>
        <v>0</v>
      </c>
      <c r="P1335" s="371">
        <f>IF(N1335&gt;0,N1335*K1335/#REF!,0)</f>
        <v>0</v>
      </c>
      <c r="Q1335" s="372" t="e">
        <f>IF(M1335="nio",0,IF(M1335&gt;0,VLOOKUP(I1335,'3-Productie normen'!A:K,VLOOKUP(M1335,'3-Productie normen'!$B$28:$C$36,2,FALSE),FALSE)))/VLOOKUP(B1335,'2-Kosten per locatie'!$A$11:$C$41,3,FALSE)</f>
        <v>#DIV/0!</v>
      </c>
      <c r="R1335" s="93" t="str">
        <f>VLOOKUP(I1335,'3-Productie normen'!A:O,14,FALSE)</f>
        <v>nvt</v>
      </c>
      <c r="S1335" s="93"/>
      <c r="U1335" s="375">
        <f t="shared" si="62"/>
        <v>0</v>
      </c>
    </row>
    <row r="1336" spans="1:21" ht="14.1" customHeight="1">
      <c r="A1336" s="81">
        <v>1336</v>
      </c>
      <c r="B1336" s="52" t="s">
        <v>1733</v>
      </c>
      <c r="C1336" s="52" t="s">
        <v>1198</v>
      </c>
      <c r="D1336" s="52" t="s">
        <v>222</v>
      </c>
      <c r="E1336" s="91">
        <v>0</v>
      </c>
      <c r="F1336" s="440" t="s">
        <v>418</v>
      </c>
      <c r="G1336" s="366" t="s">
        <v>1222</v>
      </c>
      <c r="H1336" s="98" t="s">
        <v>1223</v>
      </c>
      <c r="I1336" s="52" t="s">
        <v>247</v>
      </c>
      <c r="J1336" s="98"/>
      <c r="K1336" s="358">
        <v>6.2</v>
      </c>
      <c r="L1336" s="370">
        <f t="shared" si="63"/>
        <v>0</v>
      </c>
      <c r="M1336" s="437" t="s">
        <v>258</v>
      </c>
      <c r="N1336" s="435"/>
      <c r="O1336" s="371">
        <f t="shared" si="64"/>
        <v>0</v>
      </c>
      <c r="P1336" s="371">
        <f>IF(N1336&gt;0,N1336*K1336/#REF!,0)</f>
        <v>0</v>
      </c>
      <c r="Q1336" s="372" t="e">
        <f>IF(M1336="nio",0,IF(M1336&gt;0,VLOOKUP(I1336,'3-Productie normen'!A:K,VLOOKUP(M1336,'3-Productie normen'!$B$28:$C$36,2,FALSE),FALSE)))/VLOOKUP(B1336,'2-Kosten per locatie'!$A$11:$C$41,3,FALSE)</f>
        <v>#DIV/0!</v>
      </c>
      <c r="R1336" s="93" t="str">
        <f>VLOOKUP(I1336,'3-Productie normen'!A:O,14,FALSE)</f>
        <v>nvt</v>
      </c>
      <c r="S1336" s="93"/>
      <c r="U1336" s="375">
        <f t="shared" si="62"/>
        <v>0</v>
      </c>
    </row>
    <row r="1337" spans="1:21" ht="14.1" customHeight="1">
      <c r="A1337" s="81">
        <v>1337</v>
      </c>
      <c r="B1337" s="52" t="s">
        <v>1733</v>
      </c>
      <c r="C1337" s="52" t="s">
        <v>1198</v>
      </c>
      <c r="D1337" s="52" t="s">
        <v>222</v>
      </c>
      <c r="E1337" s="91">
        <v>0</v>
      </c>
      <c r="F1337" s="440" t="s">
        <v>418</v>
      </c>
      <c r="G1337" s="366" t="s">
        <v>1224</v>
      </c>
      <c r="H1337" s="98" t="s">
        <v>404</v>
      </c>
      <c r="I1337" s="52" t="s">
        <v>247</v>
      </c>
      <c r="J1337" s="98"/>
      <c r="K1337" s="358">
        <v>2.4</v>
      </c>
      <c r="L1337" s="370">
        <f t="shared" si="63"/>
        <v>0</v>
      </c>
      <c r="M1337" s="437" t="s">
        <v>258</v>
      </c>
      <c r="N1337" s="435"/>
      <c r="O1337" s="371">
        <f t="shared" si="64"/>
        <v>0</v>
      </c>
      <c r="P1337" s="371">
        <f>IF(N1337&gt;0,N1337*K1337/#REF!,0)</f>
        <v>0</v>
      </c>
      <c r="Q1337" s="372" t="e">
        <f>IF(M1337="nio",0,IF(M1337&gt;0,VLOOKUP(I1337,'3-Productie normen'!A:K,VLOOKUP(M1337,'3-Productie normen'!$B$28:$C$36,2,FALSE),FALSE)))/VLOOKUP(B1337,'2-Kosten per locatie'!$A$11:$C$41,3,FALSE)</f>
        <v>#DIV/0!</v>
      </c>
      <c r="R1337" s="93" t="str">
        <f>VLOOKUP(I1337,'3-Productie normen'!A:O,14,FALSE)</f>
        <v>nvt</v>
      </c>
      <c r="S1337" s="93"/>
      <c r="U1337" s="375">
        <f t="shared" si="62"/>
        <v>0</v>
      </c>
    </row>
    <row r="1338" spans="1:21" ht="14.1" customHeight="1">
      <c r="A1338" s="81">
        <v>1338</v>
      </c>
      <c r="B1338" s="52" t="s">
        <v>1733</v>
      </c>
      <c r="C1338" s="52" t="s">
        <v>1198</v>
      </c>
      <c r="D1338" s="52" t="s">
        <v>222</v>
      </c>
      <c r="E1338" s="91">
        <v>0</v>
      </c>
      <c r="F1338" s="440" t="s">
        <v>418</v>
      </c>
      <c r="G1338" s="366" t="s">
        <v>1225</v>
      </c>
      <c r="H1338" s="98" t="s">
        <v>552</v>
      </c>
      <c r="I1338" s="98" t="s">
        <v>244</v>
      </c>
      <c r="J1338" s="98" t="s">
        <v>263</v>
      </c>
      <c r="K1338" s="358">
        <v>3.65</v>
      </c>
      <c r="L1338" s="370">
        <f t="shared" si="63"/>
        <v>200</v>
      </c>
      <c r="M1338" s="435">
        <v>200</v>
      </c>
      <c r="N1338" s="435">
        <v>0</v>
      </c>
      <c r="O1338" s="371" t="e">
        <f t="shared" si="64"/>
        <v>#DIV/0!</v>
      </c>
      <c r="P1338" s="371">
        <f>IF(N1338&gt;0,N1338*K1338/#REF!,0)</f>
        <v>0</v>
      </c>
      <c r="Q1338" s="372" t="e">
        <f>IF(M1338="nio",0,IF(M1338&gt;0,VLOOKUP(I1338,'3-Productie normen'!A:K,VLOOKUP(M1338,'3-Productie normen'!$B$28:$C$36,2,FALSE),FALSE)))/VLOOKUP(B1338,'2-Kosten per locatie'!$A$11:$C$41,3,FALSE)</f>
        <v>#DIV/0!</v>
      </c>
      <c r="R1338" s="93" t="str">
        <f>VLOOKUP(I1338,'3-Productie normen'!A:O,14,FALSE)</f>
        <v>S</v>
      </c>
      <c r="S1338" s="93"/>
      <c r="U1338" s="375">
        <f t="shared" si="62"/>
        <v>730</v>
      </c>
    </row>
    <row r="1339" spans="1:21" ht="14.1" customHeight="1">
      <c r="A1339" s="81">
        <v>1339</v>
      </c>
      <c r="B1339" s="52" t="s">
        <v>1733</v>
      </c>
      <c r="C1339" s="52" t="s">
        <v>1198</v>
      </c>
      <c r="D1339" s="52" t="s">
        <v>222</v>
      </c>
      <c r="E1339" s="91">
        <v>0</v>
      </c>
      <c r="F1339" s="440" t="s">
        <v>418</v>
      </c>
      <c r="G1339" s="366" t="s">
        <v>1226</v>
      </c>
      <c r="H1339" s="98" t="s">
        <v>1227</v>
      </c>
      <c r="I1339" s="98" t="s">
        <v>246</v>
      </c>
      <c r="J1339" s="98" t="s">
        <v>263</v>
      </c>
      <c r="K1339" s="358">
        <v>5</v>
      </c>
      <c r="L1339" s="370">
        <f t="shared" si="63"/>
        <v>200</v>
      </c>
      <c r="M1339" s="435">
        <v>200</v>
      </c>
      <c r="N1339" s="435"/>
      <c r="O1339" s="371" t="e">
        <f t="shared" si="64"/>
        <v>#DIV/0!</v>
      </c>
      <c r="P1339" s="371">
        <f>IF(N1339&gt;0,N1339*K1339/#REF!,0)</f>
        <v>0</v>
      </c>
      <c r="Q1339" s="372" t="e">
        <f>IF(M1339="nio",0,IF(M1339&gt;0,VLOOKUP(I1339,'3-Productie normen'!A:K,VLOOKUP(M1339,'3-Productie normen'!$B$28:$C$36,2,FALSE),FALSE)))/VLOOKUP(B1339,'2-Kosten per locatie'!$A$11:$C$41,3,FALSE)</f>
        <v>#DIV/0!</v>
      </c>
      <c r="R1339" s="93" t="str">
        <f>VLOOKUP(I1339,'3-Productie normen'!A:O,14,FALSE)</f>
        <v>V</v>
      </c>
      <c r="S1339" s="93"/>
      <c r="U1339" s="375">
        <f t="shared" si="62"/>
        <v>1000</v>
      </c>
    </row>
    <row r="1340" spans="1:21" ht="14.1" customHeight="1">
      <c r="A1340" s="81">
        <v>1340</v>
      </c>
      <c r="B1340" s="52" t="s">
        <v>1733</v>
      </c>
      <c r="C1340" s="52" t="s">
        <v>1198</v>
      </c>
      <c r="D1340" s="52" t="s">
        <v>222</v>
      </c>
      <c r="E1340" s="91">
        <v>0</v>
      </c>
      <c r="F1340" s="440" t="s">
        <v>418</v>
      </c>
      <c r="G1340" s="366" t="s">
        <v>1228</v>
      </c>
      <c r="H1340" s="98" t="s">
        <v>254</v>
      </c>
      <c r="I1340" s="98" t="s">
        <v>246</v>
      </c>
      <c r="J1340" s="98" t="s">
        <v>263</v>
      </c>
      <c r="K1340" s="358">
        <v>6.2</v>
      </c>
      <c r="L1340" s="370">
        <f t="shared" si="63"/>
        <v>200</v>
      </c>
      <c r="M1340" s="435">
        <v>200</v>
      </c>
      <c r="N1340" s="435"/>
      <c r="O1340" s="371" t="e">
        <f t="shared" si="64"/>
        <v>#DIV/0!</v>
      </c>
      <c r="P1340" s="371">
        <f>IF(N1340&gt;0,N1340*K1340/#REF!,0)</f>
        <v>0</v>
      </c>
      <c r="Q1340" s="372" t="e">
        <f>IF(M1340="nio",0,IF(M1340&gt;0,VLOOKUP(I1340,'3-Productie normen'!A:K,VLOOKUP(M1340,'3-Productie normen'!$B$28:$C$36,2,FALSE),FALSE)))/VLOOKUP(B1340,'2-Kosten per locatie'!$A$11:$C$41,3,FALSE)</f>
        <v>#DIV/0!</v>
      </c>
      <c r="R1340" s="93" t="str">
        <f>VLOOKUP(I1340,'3-Productie normen'!A:O,14,FALSE)</f>
        <v>V</v>
      </c>
      <c r="S1340" s="93"/>
      <c r="U1340" s="375">
        <f t="shared" si="62"/>
        <v>1240</v>
      </c>
    </row>
    <row r="1341" spans="1:21" ht="14.1" customHeight="1">
      <c r="A1341" s="81">
        <v>1341</v>
      </c>
      <c r="B1341" s="52" t="s">
        <v>1733</v>
      </c>
      <c r="C1341" s="52" t="s">
        <v>1198</v>
      </c>
      <c r="D1341" s="52" t="s">
        <v>222</v>
      </c>
      <c r="E1341" s="91">
        <v>0</v>
      </c>
      <c r="F1341" s="440" t="s">
        <v>418</v>
      </c>
      <c r="G1341" s="366" t="s">
        <v>1229</v>
      </c>
      <c r="H1341" s="98" t="s">
        <v>794</v>
      </c>
      <c r="I1341" s="98" t="s">
        <v>246</v>
      </c>
      <c r="J1341" s="98" t="s">
        <v>263</v>
      </c>
      <c r="K1341" s="358">
        <v>8.1</v>
      </c>
      <c r="L1341" s="370">
        <f t="shared" si="63"/>
        <v>200</v>
      </c>
      <c r="M1341" s="435">
        <v>200</v>
      </c>
      <c r="N1341" s="435"/>
      <c r="O1341" s="371" t="e">
        <f t="shared" si="64"/>
        <v>#DIV/0!</v>
      </c>
      <c r="P1341" s="371">
        <f>IF(N1341&gt;0,N1341*K1341/#REF!,0)</f>
        <v>0</v>
      </c>
      <c r="Q1341" s="372" t="e">
        <f>IF(M1341="nio",0,IF(M1341&gt;0,VLOOKUP(I1341,'3-Productie normen'!A:K,VLOOKUP(M1341,'3-Productie normen'!$B$28:$C$36,2,FALSE),FALSE)))/VLOOKUP(B1341,'2-Kosten per locatie'!$A$11:$C$41,3,FALSE)</f>
        <v>#DIV/0!</v>
      </c>
      <c r="R1341" s="93" t="str">
        <f>VLOOKUP(I1341,'3-Productie normen'!A:O,14,FALSE)</f>
        <v>V</v>
      </c>
      <c r="S1341" s="93"/>
      <c r="U1341" s="375">
        <f t="shared" si="62"/>
        <v>1620</v>
      </c>
    </row>
    <row r="1342" spans="1:21" ht="14.1" customHeight="1">
      <c r="A1342" s="81">
        <v>1342</v>
      </c>
      <c r="B1342" s="52" t="s">
        <v>1733</v>
      </c>
      <c r="C1342" s="52" t="s">
        <v>1198</v>
      </c>
      <c r="D1342" s="52" t="s">
        <v>222</v>
      </c>
      <c r="E1342" s="91">
        <v>0</v>
      </c>
      <c r="F1342" s="440" t="s">
        <v>418</v>
      </c>
      <c r="G1342" s="366" t="s">
        <v>1230</v>
      </c>
      <c r="H1342" s="98" t="s">
        <v>1231</v>
      </c>
      <c r="I1342" s="98" t="s">
        <v>246</v>
      </c>
      <c r="J1342" s="98" t="s">
        <v>301</v>
      </c>
      <c r="K1342" s="358">
        <v>3.1</v>
      </c>
      <c r="L1342" s="370">
        <f t="shared" si="63"/>
        <v>200</v>
      </c>
      <c r="M1342" s="435">
        <v>200</v>
      </c>
      <c r="N1342" s="435"/>
      <c r="O1342" s="371" t="e">
        <f t="shared" si="64"/>
        <v>#DIV/0!</v>
      </c>
      <c r="P1342" s="371">
        <f>IF(N1342&gt;0,N1342*K1342/#REF!,0)</f>
        <v>0</v>
      </c>
      <c r="Q1342" s="372" t="e">
        <f>IF(M1342="nio",0,IF(M1342&gt;0,VLOOKUP(I1342,'3-Productie normen'!A:K,VLOOKUP(M1342,'3-Productie normen'!$B$28:$C$36,2,FALSE),FALSE)))/VLOOKUP(B1342,'2-Kosten per locatie'!$A$11:$C$41,3,FALSE)</f>
        <v>#DIV/0!</v>
      </c>
      <c r="R1342" s="93" t="str">
        <f>VLOOKUP(I1342,'3-Productie normen'!A:O,14,FALSE)</f>
        <v>V</v>
      </c>
      <c r="S1342" s="93"/>
      <c r="U1342" s="375">
        <f t="shared" si="62"/>
        <v>620</v>
      </c>
    </row>
    <row r="1343" spans="1:21" ht="14.1" customHeight="1">
      <c r="A1343" s="81">
        <v>1343</v>
      </c>
      <c r="B1343" s="52" t="s">
        <v>1733</v>
      </c>
      <c r="C1343" s="52" t="s">
        <v>1198</v>
      </c>
      <c r="D1343" s="52" t="s">
        <v>222</v>
      </c>
      <c r="E1343" s="91">
        <v>0</v>
      </c>
      <c r="F1343" s="440" t="s">
        <v>418</v>
      </c>
      <c r="G1343" s="366" t="s">
        <v>1232</v>
      </c>
      <c r="H1343" s="98" t="s">
        <v>428</v>
      </c>
      <c r="I1343" s="98" t="s">
        <v>242</v>
      </c>
      <c r="J1343" s="98" t="s">
        <v>263</v>
      </c>
      <c r="K1343" s="358">
        <v>27.9</v>
      </c>
      <c r="L1343" s="370">
        <f t="shared" si="63"/>
        <v>200</v>
      </c>
      <c r="M1343" s="435">
        <v>200</v>
      </c>
      <c r="N1343" s="435"/>
      <c r="O1343" s="371" t="e">
        <f t="shared" si="64"/>
        <v>#DIV/0!</v>
      </c>
      <c r="P1343" s="371">
        <f>IF(N1343&gt;0,N1343*K1343/#REF!,0)</f>
        <v>0</v>
      </c>
      <c r="Q1343" s="372" t="e">
        <f>IF(M1343="nio",0,IF(M1343&gt;0,VLOOKUP(I1343,'3-Productie normen'!A:K,VLOOKUP(M1343,'3-Productie normen'!$B$28:$C$36,2,FALSE),FALSE)))/VLOOKUP(B1343,'2-Kosten per locatie'!$A$11:$C$41,3,FALSE)</f>
        <v>#DIV/0!</v>
      </c>
      <c r="R1343" s="93" t="str">
        <f>VLOOKUP(I1343,'3-Productie normen'!A:O,14,FALSE)</f>
        <v>V</v>
      </c>
      <c r="S1343" s="93"/>
      <c r="U1343" s="375">
        <f t="shared" si="62"/>
        <v>5580</v>
      </c>
    </row>
    <row r="1344" spans="1:21" ht="14.1" customHeight="1">
      <c r="A1344" s="81">
        <v>1344</v>
      </c>
      <c r="B1344" s="52" t="s">
        <v>1733</v>
      </c>
      <c r="C1344" s="52" t="s">
        <v>1198</v>
      </c>
      <c r="D1344" s="52" t="s">
        <v>222</v>
      </c>
      <c r="E1344" s="91">
        <v>0</v>
      </c>
      <c r="F1344" s="440" t="s">
        <v>418</v>
      </c>
      <c r="G1344" s="366" t="s">
        <v>1233</v>
      </c>
      <c r="H1344" s="98" t="s">
        <v>1234</v>
      </c>
      <c r="I1344" s="98" t="s">
        <v>237</v>
      </c>
      <c r="J1344" s="98" t="s">
        <v>301</v>
      </c>
      <c r="K1344" s="358">
        <v>81.099999999999994</v>
      </c>
      <c r="L1344" s="370">
        <f t="shared" si="63"/>
        <v>80</v>
      </c>
      <c r="M1344" s="437">
        <v>80</v>
      </c>
      <c r="N1344" s="435"/>
      <c r="O1344" s="371" t="e">
        <f t="shared" si="64"/>
        <v>#DIV/0!</v>
      </c>
      <c r="P1344" s="371">
        <f>IF(N1344&gt;0,N1344*K1344/#REF!,0)</f>
        <v>0</v>
      </c>
      <c r="Q1344" s="372" t="e">
        <f>IF(M1344="nio",0,IF(M1344&gt;0,VLOOKUP(I1344,'3-Productie normen'!A:K,VLOOKUP(M1344,'3-Productie normen'!$B$28:$C$36,2,FALSE),FALSE)))/VLOOKUP(B1344,'2-Kosten per locatie'!$A$11:$C$41,3,FALSE)</f>
        <v>#DIV/0!</v>
      </c>
      <c r="R1344" s="93" t="str">
        <f>VLOOKUP(I1344,'3-Productie normen'!A:O,14,FALSE)</f>
        <v>B</v>
      </c>
      <c r="S1344" s="93"/>
      <c r="U1344" s="375">
        <f t="shared" si="62"/>
        <v>6488</v>
      </c>
    </row>
    <row r="1345" spans="1:21" ht="14.1" customHeight="1">
      <c r="A1345" s="81">
        <v>1345</v>
      </c>
      <c r="B1345" s="52" t="s">
        <v>1733</v>
      </c>
      <c r="C1345" s="52" t="s">
        <v>1198</v>
      </c>
      <c r="D1345" s="52" t="s">
        <v>222</v>
      </c>
      <c r="E1345" s="91">
        <v>0</v>
      </c>
      <c r="F1345" s="440" t="s">
        <v>418</v>
      </c>
      <c r="G1345" s="366" t="s">
        <v>1235</v>
      </c>
      <c r="H1345" s="98" t="s">
        <v>1236</v>
      </c>
      <c r="I1345" s="98" t="s">
        <v>237</v>
      </c>
      <c r="J1345" s="98" t="s">
        <v>301</v>
      </c>
      <c r="K1345" s="358">
        <v>81.5</v>
      </c>
      <c r="L1345" s="370">
        <f t="shared" si="63"/>
        <v>80</v>
      </c>
      <c r="M1345" s="437">
        <v>80</v>
      </c>
      <c r="N1345" s="435"/>
      <c r="O1345" s="371" t="e">
        <f t="shared" si="64"/>
        <v>#DIV/0!</v>
      </c>
      <c r="P1345" s="371">
        <f>IF(N1345&gt;0,N1345*K1345/#REF!,0)</f>
        <v>0</v>
      </c>
      <c r="Q1345" s="372" t="e">
        <f>IF(M1345="nio",0,IF(M1345&gt;0,VLOOKUP(I1345,'3-Productie normen'!A:K,VLOOKUP(M1345,'3-Productie normen'!$B$28:$C$36,2,FALSE),FALSE)))/VLOOKUP(B1345,'2-Kosten per locatie'!$A$11:$C$41,3,FALSE)</f>
        <v>#DIV/0!</v>
      </c>
      <c r="R1345" s="93" t="str">
        <f>VLOOKUP(I1345,'3-Productie normen'!A:O,14,FALSE)</f>
        <v>B</v>
      </c>
      <c r="S1345" s="93"/>
      <c r="U1345" s="375">
        <f t="shared" si="62"/>
        <v>6520</v>
      </c>
    </row>
    <row r="1346" spans="1:21" ht="14.1" customHeight="1">
      <c r="A1346" s="81">
        <v>1346</v>
      </c>
      <c r="B1346" s="52" t="s">
        <v>1733</v>
      </c>
      <c r="C1346" s="52" t="s">
        <v>1198</v>
      </c>
      <c r="D1346" s="52" t="s">
        <v>222</v>
      </c>
      <c r="E1346" s="91">
        <v>0</v>
      </c>
      <c r="F1346" s="440" t="s">
        <v>418</v>
      </c>
      <c r="G1346" s="366" t="s">
        <v>1237</v>
      </c>
      <c r="H1346" s="98" t="s">
        <v>1238</v>
      </c>
      <c r="I1346" s="98" t="s">
        <v>237</v>
      </c>
      <c r="J1346" s="98" t="s">
        <v>301</v>
      </c>
      <c r="K1346" s="358">
        <v>57.3</v>
      </c>
      <c r="L1346" s="370">
        <f t="shared" si="63"/>
        <v>80</v>
      </c>
      <c r="M1346" s="437">
        <v>80</v>
      </c>
      <c r="N1346" s="435"/>
      <c r="O1346" s="371" t="e">
        <f t="shared" si="64"/>
        <v>#DIV/0!</v>
      </c>
      <c r="P1346" s="371">
        <f>IF(N1346&gt;0,N1346*K1346/#REF!,0)</f>
        <v>0</v>
      </c>
      <c r="Q1346" s="372" t="e">
        <f>IF(M1346="nio",0,IF(M1346&gt;0,VLOOKUP(I1346,'3-Productie normen'!A:K,VLOOKUP(M1346,'3-Productie normen'!$B$28:$C$36,2,FALSE),FALSE)))/VLOOKUP(B1346,'2-Kosten per locatie'!$A$11:$C$41,3,FALSE)</f>
        <v>#DIV/0!</v>
      </c>
      <c r="R1346" s="93" t="str">
        <f>VLOOKUP(I1346,'3-Productie normen'!A:O,14,FALSE)</f>
        <v>B</v>
      </c>
      <c r="S1346" s="93"/>
      <c r="U1346" s="375">
        <f t="shared" si="62"/>
        <v>4584</v>
      </c>
    </row>
    <row r="1347" spans="1:21" ht="14.1" customHeight="1">
      <c r="A1347" s="81">
        <v>1347</v>
      </c>
      <c r="B1347" s="52" t="s">
        <v>1733</v>
      </c>
      <c r="C1347" s="52" t="s">
        <v>1198</v>
      </c>
      <c r="D1347" s="52" t="s">
        <v>223</v>
      </c>
      <c r="E1347" s="91">
        <v>0</v>
      </c>
      <c r="F1347" s="440" t="s">
        <v>418</v>
      </c>
      <c r="G1347" s="366" t="s">
        <v>1239</v>
      </c>
      <c r="H1347" s="98" t="s">
        <v>1240</v>
      </c>
      <c r="I1347" s="98" t="s">
        <v>287</v>
      </c>
      <c r="J1347" s="98" t="s">
        <v>301</v>
      </c>
      <c r="K1347" s="358">
        <v>52.8</v>
      </c>
      <c r="L1347" s="370">
        <f t="shared" si="63"/>
        <v>200</v>
      </c>
      <c r="M1347" s="435">
        <v>200</v>
      </c>
      <c r="N1347" s="435"/>
      <c r="O1347" s="371" t="e">
        <f t="shared" si="64"/>
        <v>#DIV/0!</v>
      </c>
      <c r="P1347" s="371">
        <f>IF(N1347&gt;0,N1347*K1347/#REF!,0)</f>
        <v>0</v>
      </c>
      <c r="Q1347" s="372" t="e">
        <f>IF(M1347="nio",0,IF(M1347&gt;0,VLOOKUP(I1347,'3-Productie normen'!A:K,VLOOKUP(M1347,'3-Productie normen'!$B$28:$C$36,2,FALSE),FALSE)))/VLOOKUP(B1347,'2-Kosten per locatie'!$A$11:$C$41,3,FALSE)</f>
        <v>#DIV/0!</v>
      </c>
      <c r="R1347" s="93" t="str">
        <f>VLOOKUP(I1347,'3-Productie normen'!A:O,14,FALSE)</f>
        <v>L</v>
      </c>
      <c r="S1347" s="93"/>
      <c r="U1347" s="375">
        <f t="shared" si="62"/>
        <v>10560</v>
      </c>
    </row>
    <row r="1348" spans="1:21" ht="14.1" customHeight="1">
      <c r="A1348" s="81">
        <v>1348</v>
      </c>
      <c r="B1348" s="52" t="s">
        <v>1733</v>
      </c>
      <c r="C1348" s="52" t="s">
        <v>1198</v>
      </c>
      <c r="D1348" s="52" t="s">
        <v>223</v>
      </c>
      <c r="E1348" s="91">
        <v>0</v>
      </c>
      <c r="F1348" s="440" t="s">
        <v>418</v>
      </c>
      <c r="G1348" s="366" t="s">
        <v>1241</v>
      </c>
      <c r="H1348" s="98" t="s">
        <v>262</v>
      </c>
      <c r="I1348" s="98" t="s">
        <v>244</v>
      </c>
      <c r="J1348" s="98" t="s">
        <v>263</v>
      </c>
      <c r="K1348" s="358">
        <v>5.9</v>
      </c>
      <c r="L1348" s="370">
        <f t="shared" si="63"/>
        <v>200</v>
      </c>
      <c r="M1348" s="435">
        <v>200</v>
      </c>
      <c r="N1348" s="435">
        <v>0</v>
      </c>
      <c r="O1348" s="371" t="e">
        <f t="shared" si="64"/>
        <v>#DIV/0!</v>
      </c>
      <c r="P1348" s="371">
        <f>IF(N1348&gt;0,N1348*K1348/#REF!,0)</f>
        <v>0</v>
      </c>
      <c r="Q1348" s="372" t="e">
        <f>IF(M1348="nio",0,IF(M1348&gt;0,VLOOKUP(I1348,'3-Productie normen'!A:K,VLOOKUP(M1348,'3-Productie normen'!$B$28:$C$36,2,FALSE),FALSE)))/VLOOKUP(B1348,'2-Kosten per locatie'!$A$11:$C$41,3,FALSE)</f>
        <v>#DIV/0!</v>
      </c>
      <c r="R1348" s="93" t="str">
        <f>VLOOKUP(I1348,'3-Productie normen'!A:O,14,FALSE)</f>
        <v>S</v>
      </c>
      <c r="S1348" s="93"/>
      <c r="U1348" s="375">
        <f t="shared" si="62"/>
        <v>1180</v>
      </c>
    </row>
    <row r="1349" spans="1:21" ht="14.1" customHeight="1">
      <c r="A1349" s="81">
        <v>1349</v>
      </c>
      <c r="B1349" s="52" t="s">
        <v>1733</v>
      </c>
      <c r="C1349" s="52" t="s">
        <v>1198</v>
      </c>
      <c r="D1349" s="52" t="s">
        <v>223</v>
      </c>
      <c r="E1349" s="91">
        <v>0</v>
      </c>
      <c r="F1349" s="440" t="s">
        <v>418</v>
      </c>
      <c r="G1349" s="366" t="s">
        <v>1242</v>
      </c>
      <c r="H1349" s="98" t="s">
        <v>262</v>
      </c>
      <c r="I1349" s="98" t="s">
        <v>244</v>
      </c>
      <c r="J1349" s="98" t="s">
        <v>263</v>
      </c>
      <c r="K1349" s="358">
        <v>5.9</v>
      </c>
      <c r="L1349" s="370">
        <f t="shared" si="63"/>
        <v>200</v>
      </c>
      <c r="M1349" s="435">
        <v>200</v>
      </c>
      <c r="N1349" s="435">
        <v>0</v>
      </c>
      <c r="O1349" s="371" t="e">
        <f t="shared" si="64"/>
        <v>#DIV/0!</v>
      </c>
      <c r="P1349" s="371">
        <f>IF(N1349&gt;0,N1349*K1349/#REF!,0)</f>
        <v>0</v>
      </c>
      <c r="Q1349" s="372" t="e">
        <f>IF(M1349="nio",0,IF(M1349&gt;0,VLOOKUP(I1349,'3-Productie normen'!A:K,VLOOKUP(M1349,'3-Productie normen'!$B$28:$C$36,2,FALSE),FALSE)))/VLOOKUP(B1349,'2-Kosten per locatie'!$A$11:$C$41,3,FALSE)</f>
        <v>#DIV/0!</v>
      </c>
      <c r="R1349" s="93" t="str">
        <f>VLOOKUP(I1349,'3-Productie normen'!A:O,14,FALSE)</f>
        <v>S</v>
      </c>
      <c r="S1349" s="93"/>
      <c r="U1349" s="375">
        <f t="shared" si="62"/>
        <v>1180</v>
      </c>
    </row>
    <row r="1350" spans="1:21" ht="14.1" customHeight="1">
      <c r="A1350" s="81">
        <v>1350</v>
      </c>
      <c r="B1350" s="52" t="s">
        <v>1733</v>
      </c>
      <c r="C1350" s="52" t="s">
        <v>1198</v>
      </c>
      <c r="D1350" s="52" t="s">
        <v>223</v>
      </c>
      <c r="E1350" s="91">
        <v>0</v>
      </c>
      <c r="F1350" s="440" t="s">
        <v>418</v>
      </c>
      <c r="G1350" s="366" t="s">
        <v>1243</v>
      </c>
      <c r="H1350" s="98" t="s">
        <v>1244</v>
      </c>
      <c r="I1350" s="98" t="s">
        <v>287</v>
      </c>
      <c r="J1350" s="98" t="s">
        <v>301</v>
      </c>
      <c r="K1350" s="358">
        <v>9.6</v>
      </c>
      <c r="L1350" s="370">
        <f t="shared" si="63"/>
        <v>200</v>
      </c>
      <c r="M1350" s="435">
        <v>200</v>
      </c>
      <c r="N1350" s="435"/>
      <c r="O1350" s="371" t="e">
        <f t="shared" si="64"/>
        <v>#DIV/0!</v>
      </c>
      <c r="P1350" s="371">
        <f>IF(N1350&gt;0,N1350*K1350/#REF!,0)</f>
        <v>0</v>
      </c>
      <c r="Q1350" s="372" t="e">
        <f>IF(M1350="nio",0,IF(M1350&gt;0,VLOOKUP(I1350,'3-Productie normen'!A:K,VLOOKUP(M1350,'3-Productie normen'!$B$28:$C$36,2,FALSE),FALSE)))/VLOOKUP(B1350,'2-Kosten per locatie'!$A$11:$C$41,3,FALSE)</f>
        <v>#DIV/0!</v>
      </c>
      <c r="R1350" s="93" t="str">
        <f>VLOOKUP(I1350,'3-Productie normen'!A:O,14,FALSE)</f>
        <v>L</v>
      </c>
      <c r="S1350" s="93"/>
      <c r="U1350" s="375">
        <f t="shared" si="62"/>
        <v>1920</v>
      </c>
    </row>
    <row r="1351" spans="1:21" ht="14.1" customHeight="1">
      <c r="A1351" s="81">
        <v>1351</v>
      </c>
      <c r="B1351" s="52" t="s">
        <v>1733</v>
      </c>
      <c r="C1351" s="52" t="s">
        <v>1198</v>
      </c>
      <c r="D1351" s="52" t="s">
        <v>223</v>
      </c>
      <c r="E1351" s="91">
        <v>0</v>
      </c>
      <c r="F1351" s="440" t="s">
        <v>418</v>
      </c>
      <c r="G1351" s="366" t="s">
        <v>1245</v>
      </c>
      <c r="H1351" s="98" t="s">
        <v>1246</v>
      </c>
      <c r="I1351" s="98" t="s">
        <v>287</v>
      </c>
      <c r="J1351" s="98" t="s">
        <v>301</v>
      </c>
      <c r="K1351" s="358">
        <v>9.6</v>
      </c>
      <c r="L1351" s="370">
        <f t="shared" si="63"/>
        <v>200</v>
      </c>
      <c r="M1351" s="435">
        <v>200</v>
      </c>
      <c r="N1351" s="435"/>
      <c r="O1351" s="371" t="e">
        <f t="shared" si="64"/>
        <v>#DIV/0!</v>
      </c>
      <c r="P1351" s="371">
        <f>IF(N1351&gt;0,N1351*K1351/#REF!,0)</f>
        <v>0</v>
      </c>
      <c r="Q1351" s="372" t="e">
        <f>IF(M1351="nio",0,IF(M1351&gt;0,VLOOKUP(I1351,'3-Productie normen'!A:K,VLOOKUP(M1351,'3-Productie normen'!$B$28:$C$36,2,FALSE),FALSE)))/VLOOKUP(B1351,'2-Kosten per locatie'!$A$11:$C$41,3,FALSE)</f>
        <v>#DIV/0!</v>
      </c>
      <c r="R1351" s="93" t="str">
        <f>VLOOKUP(I1351,'3-Productie normen'!A:O,14,FALSE)</f>
        <v>L</v>
      </c>
      <c r="S1351" s="93"/>
      <c r="U1351" s="375">
        <f t="shared" si="62"/>
        <v>1920</v>
      </c>
    </row>
    <row r="1352" spans="1:21" ht="14.1" customHeight="1">
      <c r="A1352" s="81">
        <v>1352</v>
      </c>
      <c r="B1352" s="52" t="s">
        <v>1733</v>
      </c>
      <c r="C1352" s="52" t="s">
        <v>1198</v>
      </c>
      <c r="D1352" s="52" t="s">
        <v>223</v>
      </c>
      <c r="E1352" s="91">
        <v>0</v>
      </c>
      <c r="F1352" s="440" t="s">
        <v>418</v>
      </c>
      <c r="G1352" s="366" t="s">
        <v>1247</v>
      </c>
      <c r="H1352" s="98" t="s">
        <v>1248</v>
      </c>
      <c r="I1352" s="98" t="s">
        <v>287</v>
      </c>
      <c r="J1352" s="98" t="s">
        <v>301</v>
      </c>
      <c r="K1352" s="358">
        <v>52.8</v>
      </c>
      <c r="L1352" s="370">
        <f t="shared" si="63"/>
        <v>200</v>
      </c>
      <c r="M1352" s="435">
        <v>200</v>
      </c>
      <c r="N1352" s="435"/>
      <c r="O1352" s="371" t="e">
        <f t="shared" si="64"/>
        <v>#DIV/0!</v>
      </c>
      <c r="P1352" s="371">
        <f>IF(N1352&gt;0,N1352*K1352/#REF!,0)</f>
        <v>0</v>
      </c>
      <c r="Q1352" s="372" t="e">
        <f>IF(M1352="nio",0,IF(M1352&gt;0,VLOOKUP(I1352,'3-Productie normen'!A:K,VLOOKUP(M1352,'3-Productie normen'!$B$28:$C$36,2,FALSE),FALSE)))/VLOOKUP(B1352,'2-Kosten per locatie'!$A$11:$C$41,3,FALSE)</f>
        <v>#DIV/0!</v>
      </c>
      <c r="R1352" s="93" t="str">
        <f>VLOOKUP(I1352,'3-Productie normen'!A:O,14,FALSE)</f>
        <v>L</v>
      </c>
      <c r="S1352" s="93"/>
      <c r="U1352" s="375">
        <f t="shared" si="62"/>
        <v>10560</v>
      </c>
    </row>
    <row r="1353" spans="1:21" ht="14.1" customHeight="1">
      <c r="A1353" s="81">
        <v>1353</v>
      </c>
      <c r="B1353" s="52" t="s">
        <v>1733</v>
      </c>
      <c r="C1353" s="52" t="s">
        <v>1198</v>
      </c>
      <c r="D1353" s="52" t="s">
        <v>223</v>
      </c>
      <c r="E1353" s="91">
        <v>0</v>
      </c>
      <c r="F1353" s="440" t="s">
        <v>418</v>
      </c>
      <c r="G1353" s="366" t="s">
        <v>1249</v>
      </c>
      <c r="H1353" s="98" t="s">
        <v>1250</v>
      </c>
      <c r="I1353" s="98" t="s">
        <v>287</v>
      </c>
      <c r="J1353" s="98" t="s">
        <v>301</v>
      </c>
      <c r="K1353" s="358">
        <v>52.8</v>
      </c>
      <c r="L1353" s="370">
        <f t="shared" si="63"/>
        <v>200</v>
      </c>
      <c r="M1353" s="435">
        <v>200</v>
      </c>
      <c r="N1353" s="435"/>
      <c r="O1353" s="371" t="e">
        <f t="shared" si="64"/>
        <v>#DIV/0!</v>
      </c>
      <c r="P1353" s="371">
        <f>IF(N1353&gt;0,N1353*K1353/#REF!,0)</f>
        <v>0</v>
      </c>
      <c r="Q1353" s="372" t="e">
        <f>IF(M1353="nio",0,IF(M1353&gt;0,VLOOKUP(I1353,'3-Productie normen'!A:K,VLOOKUP(M1353,'3-Productie normen'!$B$28:$C$36,2,FALSE),FALSE)))/VLOOKUP(B1353,'2-Kosten per locatie'!$A$11:$C$41,3,FALSE)</f>
        <v>#DIV/0!</v>
      </c>
      <c r="R1353" s="93" t="str">
        <f>VLOOKUP(I1353,'3-Productie normen'!A:O,14,FALSE)</f>
        <v>L</v>
      </c>
      <c r="S1353" s="93"/>
      <c r="U1353" s="375">
        <f t="shared" si="62"/>
        <v>10560</v>
      </c>
    </row>
    <row r="1354" spans="1:21" ht="14.1" customHeight="1">
      <c r="A1354" s="81">
        <v>1354</v>
      </c>
      <c r="B1354" s="52" t="s">
        <v>1733</v>
      </c>
      <c r="C1354" s="52" t="s">
        <v>1198</v>
      </c>
      <c r="D1354" s="52" t="s">
        <v>223</v>
      </c>
      <c r="E1354" s="91">
        <v>0</v>
      </c>
      <c r="F1354" s="440" t="s">
        <v>418</v>
      </c>
      <c r="G1354" s="366" t="s">
        <v>1251</v>
      </c>
      <c r="H1354" s="98" t="s">
        <v>262</v>
      </c>
      <c r="I1354" s="98" t="s">
        <v>244</v>
      </c>
      <c r="J1354" s="98" t="s">
        <v>263</v>
      </c>
      <c r="K1354" s="358">
        <v>5.9</v>
      </c>
      <c r="L1354" s="370">
        <f t="shared" si="63"/>
        <v>200</v>
      </c>
      <c r="M1354" s="435">
        <v>200</v>
      </c>
      <c r="N1354" s="435">
        <v>0</v>
      </c>
      <c r="O1354" s="371" t="e">
        <f t="shared" si="64"/>
        <v>#DIV/0!</v>
      </c>
      <c r="P1354" s="371">
        <f>IF(N1354&gt;0,N1354*K1354/#REF!,0)</f>
        <v>0</v>
      </c>
      <c r="Q1354" s="372" t="e">
        <f>IF(M1354="nio",0,IF(M1354&gt;0,VLOOKUP(I1354,'3-Productie normen'!A:K,VLOOKUP(M1354,'3-Productie normen'!$B$28:$C$36,2,FALSE),FALSE)))/VLOOKUP(B1354,'2-Kosten per locatie'!$A$11:$C$41,3,FALSE)</f>
        <v>#DIV/0!</v>
      </c>
      <c r="R1354" s="93" t="str">
        <f>VLOOKUP(I1354,'3-Productie normen'!A:O,14,FALSE)</f>
        <v>S</v>
      </c>
      <c r="S1354" s="93"/>
      <c r="U1354" s="375">
        <f t="shared" ref="U1354:U1417" si="65">L1354*K1354</f>
        <v>1180</v>
      </c>
    </row>
    <row r="1355" spans="1:21" ht="14.1" customHeight="1">
      <c r="A1355" s="81">
        <v>1355</v>
      </c>
      <c r="B1355" s="52" t="s">
        <v>1733</v>
      </c>
      <c r="C1355" s="52" t="s">
        <v>1198</v>
      </c>
      <c r="D1355" s="52" t="s">
        <v>223</v>
      </c>
      <c r="E1355" s="91">
        <v>0</v>
      </c>
      <c r="F1355" s="440" t="s">
        <v>418</v>
      </c>
      <c r="G1355" s="366" t="s">
        <v>1252</v>
      </c>
      <c r="H1355" s="98" t="s">
        <v>262</v>
      </c>
      <c r="I1355" s="98" t="s">
        <v>244</v>
      </c>
      <c r="J1355" s="98" t="s">
        <v>263</v>
      </c>
      <c r="K1355" s="358">
        <v>5.9</v>
      </c>
      <c r="L1355" s="370">
        <f t="shared" si="63"/>
        <v>200</v>
      </c>
      <c r="M1355" s="435">
        <v>200</v>
      </c>
      <c r="N1355" s="435">
        <v>0</v>
      </c>
      <c r="O1355" s="371" t="e">
        <f t="shared" si="64"/>
        <v>#DIV/0!</v>
      </c>
      <c r="P1355" s="371">
        <f>IF(N1355&gt;0,N1355*K1355/#REF!,0)</f>
        <v>0</v>
      </c>
      <c r="Q1355" s="372" t="e">
        <f>IF(M1355="nio",0,IF(M1355&gt;0,VLOOKUP(I1355,'3-Productie normen'!A:K,VLOOKUP(M1355,'3-Productie normen'!$B$28:$C$36,2,FALSE),FALSE)))/VLOOKUP(B1355,'2-Kosten per locatie'!$A$11:$C$41,3,FALSE)</f>
        <v>#DIV/0!</v>
      </c>
      <c r="R1355" s="93" t="str">
        <f>VLOOKUP(I1355,'3-Productie normen'!A:O,14,FALSE)</f>
        <v>S</v>
      </c>
      <c r="S1355" s="93"/>
      <c r="U1355" s="375">
        <f t="shared" si="65"/>
        <v>1180</v>
      </c>
    </row>
    <row r="1356" spans="1:21" ht="14.1" customHeight="1">
      <c r="A1356" s="81">
        <v>1356</v>
      </c>
      <c r="B1356" s="52" t="s">
        <v>1733</v>
      </c>
      <c r="C1356" s="52" t="s">
        <v>1198</v>
      </c>
      <c r="D1356" s="52" t="s">
        <v>223</v>
      </c>
      <c r="E1356" s="91">
        <v>0</v>
      </c>
      <c r="F1356" s="440" t="s">
        <v>418</v>
      </c>
      <c r="G1356" s="366" t="s">
        <v>1253</v>
      </c>
      <c r="H1356" s="98" t="s">
        <v>1244</v>
      </c>
      <c r="I1356" s="98" t="s">
        <v>287</v>
      </c>
      <c r="J1356" s="98" t="s">
        <v>301</v>
      </c>
      <c r="K1356" s="358">
        <v>9.6</v>
      </c>
      <c r="L1356" s="370">
        <f t="shared" si="63"/>
        <v>200</v>
      </c>
      <c r="M1356" s="435">
        <v>200</v>
      </c>
      <c r="N1356" s="435"/>
      <c r="O1356" s="371" t="e">
        <f t="shared" si="64"/>
        <v>#DIV/0!</v>
      </c>
      <c r="P1356" s="371">
        <f>IF(N1356&gt;0,N1356*K1356/#REF!,0)</f>
        <v>0</v>
      </c>
      <c r="Q1356" s="372" t="e">
        <f>IF(M1356="nio",0,IF(M1356&gt;0,VLOOKUP(I1356,'3-Productie normen'!A:K,VLOOKUP(M1356,'3-Productie normen'!$B$28:$C$36,2,FALSE),FALSE)))/VLOOKUP(B1356,'2-Kosten per locatie'!$A$11:$C$41,3,FALSE)</f>
        <v>#DIV/0!</v>
      </c>
      <c r="R1356" s="93" t="str">
        <f>VLOOKUP(I1356,'3-Productie normen'!A:O,14,FALSE)</f>
        <v>L</v>
      </c>
      <c r="S1356" s="93"/>
      <c r="U1356" s="375">
        <f t="shared" si="65"/>
        <v>1920</v>
      </c>
    </row>
    <row r="1357" spans="1:21" ht="14.1" customHeight="1">
      <c r="A1357" s="81">
        <v>1357</v>
      </c>
      <c r="B1357" s="52" t="s">
        <v>1733</v>
      </c>
      <c r="C1357" s="52" t="s">
        <v>1198</v>
      </c>
      <c r="D1357" s="52" t="s">
        <v>223</v>
      </c>
      <c r="E1357" s="91">
        <v>0</v>
      </c>
      <c r="F1357" s="440" t="s">
        <v>418</v>
      </c>
      <c r="G1357" s="366" t="s">
        <v>1254</v>
      </c>
      <c r="H1357" s="98" t="s">
        <v>1246</v>
      </c>
      <c r="I1357" s="98" t="s">
        <v>287</v>
      </c>
      <c r="J1357" s="98" t="s">
        <v>301</v>
      </c>
      <c r="K1357" s="358">
        <v>9.6</v>
      </c>
      <c r="L1357" s="370">
        <f t="shared" si="63"/>
        <v>200</v>
      </c>
      <c r="M1357" s="435">
        <v>200</v>
      </c>
      <c r="N1357" s="435"/>
      <c r="O1357" s="371" t="e">
        <f t="shared" si="64"/>
        <v>#DIV/0!</v>
      </c>
      <c r="P1357" s="371">
        <f>IF(N1357&gt;0,N1357*K1357/#REF!,0)</f>
        <v>0</v>
      </c>
      <c r="Q1357" s="372" t="e">
        <f>IF(M1357="nio",0,IF(M1357&gt;0,VLOOKUP(I1357,'3-Productie normen'!A:K,VLOOKUP(M1357,'3-Productie normen'!$B$28:$C$36,2,FALSE),FALSE)))/VLOOKUP(B1357,'2-Kosten per locatie'!$A$11:$C$41,3,FALSE)</f>
        <v>#DIV/0!</v>
      </c>
      <c r="R1357" s="93" t="str">
        <f>VLOOKUP(I1357,'3-Productie normen'!A:O,14,FALSE)</f>
        <v>L</v>
      </c>
      <c r="S1357" s="93"/>
      <c r="U1357" s="375">
        <f t="shared" si="65"/>
        <v>1920</v>
      </c>
    </row>
    <row r="1358" spans="1:21" ht="14.1" customHeight="1">
      <c r="A1358" s="81">
        <v>1358</v>
      </c>
      <c r="B1358" s="52" t="s">
        <v>1733</v>
      </c>
      <c r="C1358" s="52" t="s">
        <v>1198</v>
      </c>
      <c r="D1358" s="52" t="s">
        <v>223</v>
      </c>
      <c r="E1358" s="91">
        <v>0</v>
      </c>
      <c r="F1358" s="440" t="s">
        <v>418</v>
      </c>
      <c r="G1358" s="366" t="s">
        <v>1254</v>
      </c>
      <c r="H1358" s="98" t="s">
        <v>1255</v>
      </c>
      <c r="I1358" s="98" t="s">
        <v>287</v>
      </c>
      <c r="J1358" s="98" t="s">
        <v>301</v>
      </c>
      <c r="K1358" s="358">
        <v>54.3</v>
      </c>
      <c r="L1358" s="370">
        <f t="shared" si="63"/>
        <v>200</v>
      </c>
      <c r="M1358" s="435">
        <v>200</v>
      </c>
      <c r="N1358" s="435"/>
      <c r="O1358" s="371" t="e">
        <f t="shared" si="64"/>
        <v>#DIV/0!</v>
      </c>
      <c r="P1358" s="371">
        <f>IF(N1358&gt;0,N1358*K1358/#REF!,0)</f>
        <v>0</v>
      </c>
      <c r="Q1358" s="372" t="e">
        <f>IF(M1358="nio",0,IF(M1358&gt;0,VLOOKUP(I1358,'3-Productie normen'!A:K,VLOOKUP(M1358,'3-Productie normen'!$B$28:$C$36,2,FALSE),FALSE)))/VLOOKUP(B1358,'2-Kosten per locatie'!$A$11:$C$41,3,FALSE)</f>
        <v>#DIV/0!</v>
      </c>
      <c r="R1358" s="93" t="str">
        <f>VLOOKUP(I1358,'3-Productie normen'!A:O,14,FALSE)</f>
        <v>L</v>
      </c>
      <c r="S1358" s="93"/>
      <c r="U1358" s="375">
        <f t="shared" si="65"/>
        <v>10860</v>
      </c>
    </row>
    <row r="1359" spans="1:21" ht="14.1" customHeight="1">
      <c r="A1359" s="81">
        <v>1359</v>
      </c>
      <c r="B1359" s="52" t="s">
        <v>1733</v>
      </c>
      <c r="C1359" s="52" t="s">
        <v>1198</v>
      </c>
      <c r="D1359" s="52" t="s">
        <v>223</v>
      </c>
      <c r="E1359" s="91">
        <v>0</v>
      </c>
      <c r="F1359" s="440" t="s">
        <v>418</v>
      </c>
      <c r="G1359" s="366" t="s">
        <v>1256</v>
      </c>
      <c r="H1359" s="98" t="s">
        <v>323</v>
      </c>
      <c r="I1359" s="92" t="s">
        <v>88</v>
      </c>
      <c r="J1359" s="98" t="s">
        <v>734</v>
      </c>
      <c r="K1359" s="358">
        <v>14.1</v>
      </c>
      <c r="L1359" s="370">
        <f t="shared" si="63"/>
        <v>200</v>
      </c>
      <c r="M1359" s="435">
        <v>200</v>
      </c>
      <c r="N1359" s="435"/>
      <c r="O1359" s="371" t="e">
        <f t="shared" si="64"/>
        <v>#DIV/0!</v>
      </c>
      <c r="P1359" s="371">
        <f>IF(N1359&gt;0,N1359*K1359/#REF!,0)</f>
        <v>0</v>
      </c>
      <c r="Q1359" s="372" t="e">
        <f>IF(M1359="nio",0,IF(M1359&gt;0,VLOOKUP(I1359,'3-Productie normen'!A:K,VLOOKUP(M1359,'3-Productie normen'!$B$28:$C$36,2,FALSE),FALSE)))/VLOOKUP(B1359,'2-Kosten per locatie'!$A$11:$C$41,3,FALSE)</f>
        <v>#DIV/0!</v>
      </c>
      <c r="R1359" s="93" t="str">
        <f>VLOOKUP(I1359,'3-Productie normen'!A:O,14,FALSE)</f>
        <v>V</v>
      </c>
      <c r="S1359" s="93"/>
      <c r="U1359" s="375">
        <f t="shared" si="65"/>
        <v>2820</v>
      </c>
    </row>
    <row r="1360" spans="1:21" ht="14.1" customHeight="1">
      <c r="A1360" s="81">
        <v>1360</v>
      </c>
      <c r="B1360" s="52" t="s">
        <v>1733</v>
      </c>
      <c r="C1360" s="52" t="s">
        <v>1198</v>
      </c>
      <c r="D1360" s="52" t="s">
        <v>223</v>
      </c>
      <c r="E1360" s="91">
        <v>0</v>
      </c>
      <c r="F1360" s="440" t="s">
        <v>418</v>
      </c>
      <c r="G1360" s="366" t="s">
        <v>1257</v>
      </c>
      <c r="H1360" s="98" t="s">
        <v>1258</v>
      </c>
      <c r="I1360" s="98" t="s">
        <v>246</v>
      </c>
      <c r="J1360" s="98" t="s">
        <v>263</v>
      </c>
      <c r="K1360" s="358">
        <v>41.65</v>
      </c>
      <c r="L1360" s="370">
        <f t="shared" si="63"/>
        <v>200</v>
      </c>
      <c r="M1360" s="435">
        <v>200</v>
      </c>
      <c r="N1360" s="435"/>
      <c r="O1360" s="371" t="e">
        <f t="shared" si="64"/>
        <v>#DIV/0!</v>
      </c>
      <c r="P1360" s="371">
        <f>IF(N1360&gt;0,N1360*K1360/#REF!,0)</f>
        <v>0</v>
      </c>
      <c r="Q1360" s="372" t="e">
        <f>IF(M1360="nio",0,IF(M1360&gt;0,VLOOKUP(I1360,'3-Productie normen'!A:K,VLOOKUP(M1360,'3-Productie normen'!$B$28:$C$36,2,FALSE),FALSE)))/VLOOKUP(B1360,'2-Kosten per locatie'!$A$11:$C$41,3,FALSE)</f>
        <v>#DIV/0!</v>
      </c>
      <c r="R1360" s="93" t="str">
        <f>VLOOKUP(I1360,'3-Productie normen'!A:O,14,FALSE)</f>
        <v>V</v>
      </c>
      <c r="S1360" s="93"/>
      <c r="U1360" s="375">
        <f t="shared" si="65"/>
        <v>8330</v>
      </c>
    </row>
    <row r="1361" spans="1:21" ht="14.1" customHeight="1">
      <c r="A1361" s="81">
        <v>1361</v>
      </c>
      <c r="B1361" s="52" t="s">
        <v>1733</v>
      </c>
      <c r="C1361" s="52" t="s">
        <v>1198</v>
      </c>
      <c r="D1361" s="52" t="s">
        <v>224</v>
      </c>
      <c r="E1361" s="91">
        <v>0</v>
      </c>
      <c r="F1361" s="440" t="s">
        <v>418</v>
      </c>
      <c r="G1361" s="366" t="s">
        <v>1257</v>
      </c>
      <c r="H1361" s="98" t="s">
        <v>1259</v>
      </c>
      <c r="I1361" s="52" t="s">
        <v>247</v>
      </c>
      <c r="J1361" s="98" t="s">
        <v>263</v>
      </c>
      <c r="K1361" s="358">
        <v>41.65</v>
      </c>
      <c r="L1361" s="370">
        <f t="shared" si="63"/>
        <v>0</v>
      </c>
      <c r="M1361" s="437" t="s">
        <v>258</v>
      </c>
      <c r="N1361" s="435"/>
      <c r="O1361" s="371">
        <f t="shared" si="64"/>
        <v>0</v>
      </c>
      <c r="P1361" s="371">
        <f>IF(N1361&gt;0,N1361*K1361/#REF!,0)</f>
        <v>0</v>
      </c>
      <c r="Q1361" s="372" t="e">
        <f>IF(M1361="nio",0,IF(M1361&gt;0,VLOOKUP(I1361,'3-Productie normen'!A:K,VLOOKUP(M1361,'3-Productie normen'!$B$28:$C$36,2,FALSE),FALSE)))/VLOOKUP(B1361,'2-Kosten per locatie'!$A$11:$C$41,3,FALSE)</f>
        <v>#DIV/0!</v>
      </c>
      <c r="R1361" s="93" t="str">
        <f>VLOOKUP(I1361,'3-Productie normen'!A:O,14,FALSE)</f>
        <v>nvt</v>
      </c>
      <c r="S1361" s="93"/>
      <c r="U1361" s="375">
        <f t="shared" si="65"/>
        <v>0</v>
      </c>
    </row>
    <row r="1362" spans="1:21" ht="14.1" customHeight="1">
      <c r="A1362" s="81">
        <v>1362</v>
      </c>
      <c r="B1362" s="52" t="s">
        <v>1733</v>
      </c>
      <c r="C1362" s="52" t="s">
        <v>1198</v>
      </c>
      <c r="D1362" s="52" t="s">
        <v>224</v>
      </c>
      <c r="E1362" s="91">
        <v>0</v>
      </c>
      <c r="F1362" s="440" t="s">
        <v>418</v>
      </c>
      <c r="G1362" s="366" t="s">
        <v>1260</v>
      </c>
      <c r="H1362" s="98" t="s">
        <v>1261</v>
      </c>
      <c r="I1362" s="52" t="s">
        <v>247</v>
      </c>
      <c r="J1362" s="98" t="s">
        <v>301</v>
      </c>
      <c r="K1362" s="358">
        <v>56.8</v>
      </c>
      <c r="L1362" s="370">
        <f t="shared" si="63"/>
        <v>0</v>
      </c>
      <c r="M1362" s="437" t="s">
        <v>258</v>
      </c>
      <c r="N1362" s="435"/>
      <c r="O1362" s="371">
        <f t="shared" si="64"/>
        <v>0</v>
      </c>
      <c r="P1362" s="371">
        <f>IF(N1362&gt;0,N1362*K1362/#REF!,0)</f>
        <v>0</v>
      </c>
      <c r="Q1362" s="372" t="e">
        <f>IF(M1362="nio",0,IF(M1362&gt;0,VLOOKUP(I1362,'3-Productie normen'!A:K,VLOOKUP(M1362,'3-Productie normen'!$B$28:$C$36,2,FALSE),FALSE)))/VLOOKUP(B1362,'2-Kosten per locatie'!$A$11:$C$41,3,FALSE)</f>
        <v>#DIV/0!</v>
      </c>
      <c r="R1362" s="93" t="str">
        <f>VLOOKUP(I1362,'3-Productie normen'!A:O,14,FALSE)</f>
        <v>nvt</v>
      </c>
      <c r="S1362" s="93"/>
      <c r="U1362" s="375">
        <f t="shared" si="65"/>
        <v>0</v>
      </c>
    </row>
    <row r="1363" spans="1:21" ht="14.1" customHeight="1">
      <c r="A1363" s="81">
        <v>1363</v>
      </c>
      <c r="B1363" s="52" t="s">
        <v>1733</v>
      </c>
      <c r="C1363" s="52" t="s">
        <v>1198</v>
      </c>
      <c r="D1363" s="52" t="s">
        <v>224</v>
      </c>
      <c r="E1363" s="91">
        <v>0</v>
      </c>
      <c r="F1363" s="440" t="s">
        <v>418</v>
      </c>
      <c r="G1363" s="366" t="s">
        <v>1262</v>
      </c>
      <c r="H1363" s="98" t="s">
        <v>1263</v>
      </c>
      <c r="I1363" s="52" t="s">
        <v>247</v>
      </c>
      <c r="J1363" s="98" t="s">
        <v>301</v>
      </c>
      <c r="K1363" s="358">
        <v>8.4</v>
      </c>
      <c r="L1363" s="370">
        <f t="shared" si="63"/>
        <v>0</v>
      </c>
      <c r="M1363" s="437" t="s">
        <v>258</v>
      </c>
      <c r="N1363" s="435"/>
      <c r="O1363" s="371">
        <f t="shared" si="64"/>
        <v>0</v>
      </c>
      <c r="P1363" s="371">
        <f>IF(N1363&gt;0,N1363*K1363/#REF!,0)</f>
        <v>0</v>
      </c>
      <c r="Q1363" s="372" t="e">
        <f>IF(M1363="nio",0,IF(M1363&gt;0,VLOOKUP(I1363,'3-Productie normen'!A:K,VLOOKUP(M1363,'3-Productie normen'!$B$28:$C$36,2,FALSE),FALSE)))/VLOOKUP(B1363,'2-Kosten per locatie'!$A$11:$C$41,3,FALSE)</f>
        <v>#DIV/0!</v>
      </c>
      <c r="R1363" s="93" t="str">
        <f>VLOOKUP(I1363,'3-Productie normen'!A:O,14,FALSE)</f>
        <v>nvt</v>
      </c>
      <c r="S1363" s="93"/>
      <c r="U1363" s="375">
        <f t="shared" si="65"/>
        <v>0</v>
      </c>
    </row>
    <row r="1364" spans="1:21" ht="14.1" customHeight="1">
      <c r="A1364" s="81">
        <v>1364</v>
      </c>
      <c r="B1364" s="52" t="s">
        <v>1733</v>
      </c>
      <c r="C1364" s="52" t="s">
        <v>1198</v>
      </c>
      <c r="D1364" s="52" t="s">
        <v>224</v>
      </c>
      <c r="E1364" s="91">
        <v>0</v>
      </c>
      <c r="F1364" s="440" t="s">
        <v>418</v>
      </c>
      <c r="G1364" s="366" t="s">
        <v>1264</v>
      </c>
      <c r="H1364" s="98" t="s">
        <v>1265</v>
      </c>
      <c r="I1364" s="52" t="s">
        <v>247</v>
      </c>
      <c r="J1364" s="98" t="s">
        <v>301</v>
      </c>
      <c r="K1364" s="358">
        <v>8.1</v>
      </c>
      <c r="L1364" s="370">
        <f t="shared" si="63"/>
        <v>0</v>
      </c>
      <c r="M1364" s="437" t="s">
        <v>258</v>
      </c>
      <c r="N1364" s="435"/>
      <c r="O1364" s="371">
        <f t="shared" si="64"/>
        <v>0</v>
      </c>
      <c r="P1364" s="371">
        <f>IF(N1364&gt;0,N1364*K1364/#REF!,0)</f>
        <v>0</v>
      </c>
      <c r="Q1364" s="372" t="e">
        <f>IF(M1364="nio",0,IF(M1364&gt;0,VLOOKUP(I1364,'3-Productie normen'!A:K,VLOOKUP(M1364,'3-Productie normen'!$B$28:$C$36,2,FALSE),FALSE)))/VLOOKUP(B1364,'2-Kosten per locatie'!$A$11:$C$41,3,FALSE)</f>
        <v>#DIV/0!</v>
      </c>
      <c r="R1364" s="93" t="str">
        <f>VLOOKUP(I1364,'3-Productie normen'!A:O,14,FALSE)</f>
        <v>nvt</v>
      </c>
      <c r="S1364" s="93"/>
      <c r="U1364" s="375">
        <f t="shared" si="65"/>
        <v>0</v>
      </c>
    </row>
    <row r="1365" spans="1:21" ht="14.1" customHeight="1">
      <c r="A1365" s="81">
        <v>1365</v>
      </c>
      <c r="B1365" s="52" t="s">
        <v>1733</v>
      </c>
      <c r="C1365" s="52" t="s">
        <v>1198</v>
      </c>
      <c r="D1365" s="52" t="s">
        <v>224</v>
      </c>
      <c r="E1365" s="91">
        <v>0</v>
      </c>
      <c r="F1365" s="440" t="s">
        <v>418</v>
      </c>
      <c r="G1365" s="366" t="s">
        <v>1266</v>
      </c>
      <c r="H1365" s="98" t="s">
        <v>1265</v>
      </c>
      <c r="I1365" s="52" t="s">
        <v>247</v>
      </c>
      <c r="J1365" s="98" t="s">
        <v>301</v>
      </c>
      <c r="K1365" s="358">
        <v>8.1</v>
      </c>
      <c r="L1365" s="370">
        <f t="shared" si="63"/>
        <v>0</v>
      </c>
      <c r="M1365" s="437" t="s">
        <v>258</v>
      </c>
      <c r="N1365" s="435"/>
      <c r="O1365" s="371">
        <f t="shared" si="64"/>
        <v>0</v>
      </c>
      <c r="P1365" s="371">
        <f>IF(N1365&gt;0,N1365*K1365/#REF!,0)</f>
        <v>0</v>
      </c>
      <c r="Q1365" s="372" t="e">
        <f>IF(M1365="nio",0,IF(M1365&gt;0,VLOOKUP(I1365,'3-Productie normen'!A:K,VLOOKUP(M1365,'3-Productie normen'!$B$28:$C$36,2,FALSE),FALSE)))/VLOOKUP(B1365,'2-Kosten per locatie'!$A$11:$C$41,3,FALSE)</f>
        <v>#DIV/0!</v>
      </c>
      <c r="R1365" s="93" t="str">
        <f>VLOOKUP(I1365,'3-Productie normen'!A:O,14,FALSE)</f>
        <v>nvt</v>
      </c>
      <c r="S1365" s="93"/>
      <c r="U1365" s="375">
        <f t="shared" si="65"/>
        <v>0</v>
      </c>
    </row>
    <row r="1366" spans="1:21" ht="14.1" customHeight="1">
      <c r="A1366" s="81">
        <v>1366</v>
      </c>
      <c r="B1366" s="52" t="s">
        <v>1733</v>
      </c>
      <c r="C1366" s="52" t="s">
        <v>1198</v>
      </c>
      <c r="D1366" s="52" t="s">
        <v>224</v>
      </c>
      <c r="E1366" s="91">
        <v>0</v>
      </c>
      <c r="F1366" s="440" t="s">
        <v>418</v>
      </c>
      <c r="G1366" s="366" t="s">
        <v>1267</v>
      </c>
      <c r="H1366" s="98" t="s">
        <v>1261</v>
      </c>
      <c r="I1366" s="52" t="s">
        <v>247</v>
      </c>
      <c r="J1366" s="98" t="s">
        <v>301</v>
      </c>
      <c r="K1366" s="358">
        <v>57.2</v>
      </c>
      <c r="L1366" s="370">
        <f t="shared" si="63"/>
        <v>0</v>
      </c>
      <c r="M1366" s="437" t="s">
        <v>258</v>
      </c>
      <c r="N1366" s="435"/>
      <c r="O1366" s="371">
        <f t="shared" si="64"/>
        <v>0</v>
      </c>
      <c r="P1366" s="371">
        <f>IF(N1366&gt;0,N1366*K1366/#REF!,0)</f>
        <v>0</v>
      </c>
      <c r="Q1366" s="372" t="e">
        <f>IF(M1366="nio",0,IF(M1366&gt;0,VLOOKUP(I1366,'3-Productie normen'!A:K,VLOOKUP(M1366,'3-Productie normen'!$B$28:$C$36,2,FALSE),FALSE)))/VLOOKUP(B1366,'2-Kosten per locatie'!$A$11:$C$41,3,FALSE)</f>
        <v>#DIV/0!</v>
      </c>
      <c r="R1366" s="93" t="str">
        <f>VLOOKUP(I1366,'3-Productie normen'!A:O,14,FALSE)</f>
        <v>nvt</v>
      </c>
      <c r="S1366" s="93"/>
      <c r="U1366" s="375">
        <f t="shared" si="65"/>
        <v>0</v>
      </c>
    </row>
    <row r="1367" spans="1:21" ht="14.1" customHeight="1">
      <c r="A1367" s="81">
        <v>1367</v>
      </c>
      <c r="B1367" s="52" t="s">
        <v>1733</v>
      </c>
      <c r="C1367" s="52" t="s">
        <v>1198</v>
      </c>
      <c r="D1367" s="52" t="s">
        <v>224</v>
      </c>
      <c r="E1367" s="91">
        <v>0</v>
      </c>
      <c r="F1367" s="440" t="s">
        <v>418</v>
      </c>
      <c r="G1367" s="366" t="s">
        <v>1268</v>
      </c>
      <c r="H1367" s="98" t="s">
        <v>1269</v>
      </c>
      <c r="I1367" s="52" t="s">
        <v>247</v>
      </c>
      <c r="J1367" s="98" t="s">
        <v>301</v>
      </c>
      <c r="K1367" s="358">
        <v>29.9</v>
      </c>
      <c r="L1367" s="370">
        <f t="shared" si="63"/>
        <v>0</v>
      </c>
      <c r="M1367" s="437" t="s">
        <v>258</v>
      </c>
      <c r="N1367" s="435"/>
      <c r="O1367" s="371">
        <f t="shared" si="64"/>
        <v>0</v>
      </c>
      <c r="P1367" s="371">
        <f>IF(N1367&gt;0,N1367*K1367/#REF!,0)</f>
        <v>0</v>
      </c>
      <c r="Q1367" s="372" t="e">
        <f>IF(M1367="nio",0,IF(M1367&gt;0,VLOOKUP(I1367,'3-Productie normen'!A:K,VLOOKUP(M1367,'3-Productie normen'!$B$28:$C$36,2,FALSE),FALSE)))/VLOOKUP(B1367,'2-Kosten per locatie'!$A$11:$C$41,3,FALSE)</f>
        <v>#DIV/0!</v>
      </c>
      <c r="R1367" s="93" t="str">
        <f>VLOOKUP(I1367,'3-Productie normen'!A:O,14,FALSE)</f>
        <v>nvt</v>
      </c>
      <c r="S1367" s="93"/>
      <c r="U1367" s="375">
        <f t="shared" si="65"/>
        <v>0</v>
      </c>
    </row>
    <row r="1368" spans="1:21" ht="14.1" customHeight="1">
      <c r="A1368" s="81">
        <v>1368</v>
      </c>
      <c r="B1368" s="52" t="s">
        <v>1733</v>
      </c>
      <c r="C1368" s="52" t="s">
        <v>1198</v>
      </c>
      <c r="D1368" s="52" t="s">
        <v>224</v>
      </c>
      <c r="E1368" s="91">
        <v>0</v>
      </c>
      <c r="F1368" s="440" t="s">
        <v>418</v>
      </c>
      <c r="G1368" s="366" t="s">
        <v>1270</v>
      </c>
      <c r="H1368" s="98" t="s">
        <v>1271</v>
      </c>
      <c r="I1368" s="52" t="s">
        <v>247</v>
      </c>
      <c r="J1368" s="98" t="s">
        <v>734</v>
      </c>
      <c r="K1368" s="358">
        <v>2.4</v>
      </c>
      <c r="L1368" s="370">
        <f t="shared" si="63"/>
        <v>0</v>
      </c>
      <c r="M1368" s="437" t="s">
        <v>258</v>
      </c>
      <c r="N1368" s="435"/>
      <c r="O1368" s="371">
        <f t="shared" si="64"/>
        <v>0</v>
      </c>
      <c r="P1368" s="371">
        <f>IF(N1368&gt;0,N1368*K1368/#REF!,0)</f>
        <v>0</v>
      </c>
      <c r="Q1368" s="372" t="e">
        <f>IF(M1368="nio",0,IF(M1368&gt;0,VLOOKUP(I1368,'3-Productie normen'!A:K,VLOOKUP(M1368,'3-Productie normen'!$B$28:$C$36,2,FALSE),FALSE)))/VLOOKUP(B1368,'2-Kosten per locatie'!$A$11:$C$41,3,FALSE)</f>
        <v>#DIV/0!</v>
      </c>
      <c r="R1368" s="93" t="str">
        <f>VLOOKUP(I1368,'3-Productie normen'!A:O,14,FALSE)</f>
        <v>nvt</v>
      </c>
      <c r="S1368" s="93"/>
      <c r="U1368" s="375">
        <f t="shared" si="65"/>
        <v>0</v>
      </c>
    </row>
    <row r="1369" spans="1:21" ht="14.1" customHeight="1">
      <c r="A1369" s="81">
        <v>1369</v>
      </c>
      <c r="B1369" s="52" t="s">
        <v>1733</v>
      </c>
      <c r="C1369" s="52" t="s">
        <v>1198</v>
      </c>
      <c r="D1369" s="52" t="s">
        <v>224</v>
      </c>
      <c r="E1369" s="91">
        <v>0</v>
      </c>
      <c r="F1369" s="440" t="s">
        <v>418</v>
      </c>
      <c r="G1369" s="366" t="s">
        <v>1272</v>
      </c>
      <c r="H1369" s="98" t="s">
        <v>1273</v>
      </c>
      <c r="I1369" s="52" t="s">
        <v>247</v>
      </c>
      <c r="J1369" s="98" t="s">
        <v>263</v>
      </c>
      <c r="K1369" s="358">
        <v>1.4</v>
      </c>
      <c r="L1369" s="370">
        <f t="shared" si="63"/>
        <v>0</v>
      </c>
      <c r="M1369" s="437" t="s">
        <v>258</v>
      </c>
      <c r="N1369" s="435"/>
      <c r="O1369" s="371">
        <f t="shared" si="64"/>
        <v>0</v>
      </c>
      <c r="P1369" s="371">
        <f>IF(N1369&gt;0,N1369*K1369/#REF!,0)</f>
        <v>0</v>
      </c>
      <c r="Q1369" s="372" t="e">
        <f>IF(M1369="nio",0,IF(M1369&gt;0,VLOOKUP(I1369,'3-Productie normen'!A:K,VLOOKUP(M1369,'3-Productie normen'!$B$28:$C$36,2,FALSE),FALSE)))/VLOOKUP(B1369,'2-Kosten per locatie'!$A$11:$C$41,3,FALSE)</f>
        <v>#DIV/0!</v>
      </c>
      <c r="R1369" s="93" t="str">
        <f>VLOOKUP(I1369,'3-Productie normen'!A:O,14,FALSE)</f>
        <v>nvt</v>
      </c>
      <c r="S1369" s="93"/>
      <c r="U1369" s="375">
        <f t="shared" si="65"/>
        <v>0</v>
      </c>
    </row>
    <row r="1370" spans="1:21" ht="14.1" customHeight="1">
      <c r="A1370" s="81">
        <v>1370</v>
      </c>
      <c r="B1370" s="52" t="s">
        <v>1733</v>
      </c>
      <c r="C1370" s="52" t="s">
        <v>1198</v>
      </c>
      <c r="D1370" s="52" t="s">
        <v>224</v>
      </c>
      <c r="E1370" s="91">
        <v>0</v>
      </c>
      <c r="F1370" s="440" t="s">
        <v>418</v>
      </c>
      <c r="G1370" s="366" t="s">
        <v>1274</v>
      </c>
      <c r="H1370" s="98" t="s">
        <v>1275</v>
      </c>
      <c r="I1370" s="52" t="s">
        <v>247</v>
      </c>
      <c r="J1370" s="98" t="s">
        <v>301</v>
      </c>
      <c r="K1370" s="358">
        <v>20.2</v>
      </c>
      <c r="L1370" s="370">
        <f t="shared" si="63"/>
        <v>0</v>
      </c>
      <c r="M1370" s="437" t="s">
        <v>258</v>
      </c>
      <c r="N1370" s="435"/>
      <c r="O1370" s="371">
        <f t="shared" si="64"/>
        <v>0</v>
      </c>
      <c r="P1370" s="371">
        <f>IF(N1370&gt;0,N1370*K1370/#REF!,0)</f>
        <v>0</v>
      </c>
      <c r="Q1370" s="372" t="e">
        <f>IF(M1370="nio",0,IF(M1370&gt;0,VLOOKUP(I1370,'3-Productie normen'!A:K,VLOOKUP(M1370,'3-Productie normen'!$B$28:$C$36,2,FALSE),FALSE)))/VLOOKUP(B1370,'2-Kosten per locatie'!$A$11:$C$41,3,FALSE)</f>
        <v>#DIV/0!</v>
      </c>
      <c r="R1370" s="93" t="str">
        <f>VLOOKUP(I1370,'3-Productie normen'!A:O,14,FALSE)</f>
        <v>nvt</v>
      </c>
      <c r="S1370" s="93"/>
      <c r="U1370" s="375">
        <f t="shared" si="65"/>
        <v>0</v>
      </c>
    </row>
    <row r="1371" spans="1:21" ht="14.1" customHeight="1">
      <c r="A1371" s="81">
        <v>1371</v>
      </c>
      <c r="B1371" s="52" t="s">
        <v>1733</v>
      </c>
      <c r="C1371" s="52" t="s">
        <v>1198</v>
      </c>
      <c r="D1371" s="52" t="s">
        <v>223</v>
      </c>
      <c r="E1371" s="91">
        <v>0</v>
      </c>
      <c r="F1371" s="440" t="s">
        <v>418</v>
      </c>
      <c r="G1371" s="366" t="s">
        <v>1276</v>
      </c>
      <c r="H1371" s="98" t="s">
        <v>262</v>
      </c>
      <c r="I1371" s="98" t="s">
        <v>244</v>
      </c>
      <c r="J1371" s="98" t="s">
        <v>263</v>
      </c>
      <c r="K1371" s="358">
        <v>4.8</v>
      </c>
      <c r="L1371" s="370">
        <f t="shared" si="63"/>
        <v>200</v>
      </c>
      <c r="M1371" s="435">
        <v>200</v>
      </c>
      <c r="N1371" s="435">
        <v>0</v>
      </c>
      <c r="O1371" s="371" t="e">
        <f t="shared" si="64"/>
        <v>#DIV/0!</v>
      </c>
      <c r="P1371" s="371">
        <f>IF(N1371&gt;0,N1371*K1371/#REF!,0)</f>
        <v>0</v>
      </c>
      <c r="Q1371" s="372" t="e">
        <f>IF(M1371="nio",0,IF(M1371&gt;0,VLOOKUP(I1371,'3-Productie normen'!A:K,VLOOKUP(M1371,'3-Productie normen'!$B$28:$C$36,2,FALSE),FALSE)))/VLOOKUP(B1371,'2-Kosten per locatie'!$A$11:$C$41,3,FALSE)</f>
        <v>#DIV/0!</v>
      </c>
      <c r="R1371" s="93" t="str">
        <f>VLOOKUP(I1371,'3-Productie normen'!A:O,14,FALSE)</f>
        <v>S</v>
      </c>
      <c r="S1371" s="93"/>
      <c r="U1371" s="375">
        <f t="shared" si="65"/>
        <v>960</v>
      </c>
    </row>
    <row r="1372" spans="1:21" ht="14.1" customHeight="1">
      <c r="A1372" s="81">
        <v>1372</v>
      </c>
      <c r="B1372" s="52" t="s">
        <v>1733</v>
      </c>
      <c r="C1372" s="52" t="s">
        <v>1198</v>
      </c>
      <c r="D1372" s="52" t="s">
        <v>223</v>
      </c>
      <c r="E1372" s="91">
        <v>0</v>
      </c>
      <c r="F1372" s="440" t="s">
        <v>418</v>
      </c>
      <c r="G1372" s="366" t="s">
        <v>1277</v>
      </c>
      <c r="H1372" s="98" t="s">
        <v>485</v>
      </c>
      <c r="I1372" s="98" t="s">
        <v>237</v>
      </c>
      <c r="J1372" s="98" t="s">
        <v>301</v>
      </c>
      <c r="K1372" s="358">
        <v>8.1</v>
      </c>
      <c r="L1372" s="370">
        <f t="shared" si="63"/>
        <v>80</v>
      </c>
      <c r="M1372" s="437">
        <v>80</v>
      </c>
      <c r="N1372" s="435"/>
      <c r="O1372" s="371" t="e">
        <f t="shared" si="64"/>
        <v>#DIV/0!</v>
      </c>
      <c r="P1372" s="371">
        <f>IF(N1372&gt;0,N1372*K1372/#REF!,0)</f>
        <v>0</v>
      </c>
      <c r="Q1372" s="372" t="e">
        <f>IF(M1372="nio",0,IF(M1372&gt;0,VLOOKUP(I1372,'3-Productie normen'!A:K,VLOOKUP(M1372,'3-Productie normen'!$B$28:$C$36,2,FALSE),FALSE)))/VLOOKUP(B1372,'2-Kosten per locatie'!$A$11:$C$41,3,FALSE)</f>
        <v>#DIV/0!</v>
      </c>
      <c r="R1372" s="93" t="str">
        <f>VLOOKUP(I1372,'3-Productie normen'!A:O,14,FALSE)</f>
        <v>B</v>
      </c>
      <c r="S1372" s="93"/>
      <c r="U1372" s="375">
        <f t="shared" si="65"/>
        <v>648</v>
      </c>
    </row>
    <row r="1373" spans="1:21" ht="14.1" customHeight="1">
      <c r="A1373" s="81">
        <v>1373</v>
      </c>
      <c r="B1373" s="52" t="s">
        <v>1733</v>
      </c>
      <c r="C1373" s="52" t="s">
        <v>1198</v>
      </c>
      <c r="D1373" s="52" t="s">
        <v>223</v>
      </c>
      <c r="E1373" s="91">
        <v>0</v>
      </c>
      <c r="F1373" s="440" t="s">
        <v>418</v>
      </c>
      <c r="G1373" s="366" t="s">
        <v>1278</v>
      </c>
      <c r="H1373" s="98" t="s">
        <v>1279</v>
      </c>
      <c r="I1373" s="98" t="s">
        <v>237</v>
      </c>
      <c r="J1373" s="98" t="s">
        <v>301</v>
      </c>
      <c r="K1373" s="358">
        <v>17.8</v>
      </c>
      <c r="L1373" s="370">
        <f t="shared" si="63"/>
        <v>80</v>
      </c>
      <c r="M1373" s="437">
        <v>80</v>
      </c>
      <c r="N1373" s="435"/>
      <c r="O1373" s="371" t="e">
        <f t="shared" si="64"/>
        <v>#DIV/0!</v>
      </c>
      <c r="P1373" s="371">
        <f>IF(N1373&gt;0,N1373*K1373/#REF!,0)</f>
        <v>0</v>
      </c>
      <c r="Q1373" s="372" t="e">
        <f>IF(M1373="nio",0,IF(M1373&gt;0,VLOOKUP(I1373,'3-Productie normen'!A:K,VLOOKUP(M1373,'3-Productie normen'!$B$28:$C$36,2,FALSE),FALSE)))/VLOOKUP(B1373,'2-Kosten per locatie'!$A$11:$C$41,3,FALSE)</f>
        <v>#DIV/0!</v>
      </c>
      <c r="R1373" s="93" t="str">
        <f>VLOOKUP(I1373,'3-Productie normen'!A:O,14,FALSE)</f>
        <v>B</v>
      </c>
      <c r="S1373" s="93"/>
      <c r="U1373" s="375">
        <f t="shared" si="65"/>
        <v>1424</v>
      </c>
    </row>
    <row r="1374" spans="1:21" ht="14.1" customHeight="1">
      <c r="A1374" s="81">
        <v>1374</v>
      </c>
      <c r="B1374" s="52" t="s">
        <v>1733</v>
      </c>
      <c r="C1374" s="52" t="s">
        <v>1198</v>
      </c>
      <c r="D1374" s="52" t="s">
        <v>223</v>
      </c>
      <c r="E1374" s="91">
        <v>0</v>
      </c>
      <c r="F1374" s="440" t="s">
        <v>418</v>
      </c>
      <c r="G1374" s="366" t="s">
        <v>1224</v>
      </c>
      <c r="H1374" s="98" t="s">
        <v>538</v>
      </c>
      <c r="I1374" s="92" t="s">
        <v>88</v>
      </c>
      <c r="J1374" s="98" t="s">
        <v>263</v>
      </c>
      <c r="K1374" s="358">
        <v>15.5</v>
      </c>
      <c r="L1374" s="370">
        <f t="shared" si="63"/>
        <v>200</v>
      </c>
      <c r="M1374" s="435">
        <v>200</v>
      </c>
      <c r="N1374" s="435"/>
      <c r="O1374" s="371" t="e">
        <f t="shared" si="64"/>
        <v>#DIV/0!</v>
      </c>
      <c r="P1374" s="371">
        <f>IF(N1374&gt;0,N1374*K1374/#REF!,0)</f>
        <v>0</v>
      </c>
      <c r="Q1374" s="372" t="e">
        <f>IF(M1374="nio",0,IF(M1374&gt;0,VLOOKUP(I1374,'3-Productie normen'!A:K,VLOOKUP(M1374,'3-Productie normen'!$B$28:$C$36,2,FALSE),FALSE)))/VLOOKUP(B1374,'2-Kosten per locatie'!$A$11:$C$41,3,FALSE)</f>
        <v>#DIV/0!</v>
      </c>
      <c r="R1374" s="93" t="str">
        <f>VLOOKUP(I1374,'3-Productie normen'!A:O,14,FALSE)</f>
        <v>V</v>
      </c>
      <c r="S1374" s="93"/>
      <c r="U1374" s="375">
        <f t="shared" si="65"/>
        <v>3100</v>
      </c>
    </row>
    <row r="1375" spans="1:21" ht="14.1" customHeight="1">
      <c r="A1375" s="81">
        <v>1375</v>
      </c>
      <c r="B1375" s="52" t="s">
        <v>1733</v>
      </c>
      <c r="C1375" s="52" t="s">
        <v>1198</v>
      </c>
      <c r="D1375" s="52" t="s">
        <v>223</v>
      </c>
      <c r="E1375" s="91">
        <v>0</v>
      </c>
      <c r="F1375" s="440" t="s">
        <v>418</v>
      </c>
      <c r="G1375" s="366"/>
      <c r="H1375" s="98" t="s">
        <v>285</v>
      </c>
      <c r="I1375" s="98" t="s">
        <v>246</v>
      </c>
      <c r="J1375" s="98" t="s">
        <v>263</v>
      </c>
      <c r="K1375" s="358">
        <v>15.4</v>
      </c>
      <c r="L1375" s="370">
        <f t="shared" si="63"/>
        <v>200</v>
      </c>
      <c r="M1375" s="435">
        <v>200</v>
      </c>
      <c r="N1375" s="435"/>
      <c r="O1375" s="371" t="e">
        <f t="shared" si="64"/>
        <v>#DIV/0!</v>
      </c>
      <c r="P1375" s="371">
        <f>IF(N1375&gt;0,N1375*K1375/#REF!,0)</f>
        <v>0</v>
      </c>
      <c r="Q1375" s="372" t="e">
        <f>IF(M1375="nio",0,IF(M1375&gt;0,VLOOKUP(I1375,'3-Productie normen'!A:K,VLOOKUP(M1375,'3-Productie normen'!$B$28:$C$36,2,FALSE),FALSE)))/VLOOKUP(B1375,'2-Kosten per locatie'!$A$11:$C$41,3,FALSE)</f>
        <v>#DIV/0!</v>
      </c>
      <c r="R1375" s="93" t="str">
        <f>VLOOKUP(I1375,'3-Productie normen'!A:O,14,FALSE)</f>
        <v>V</v>
      </c>
      <c r="S1375" s="93"/>
      <c r="U1375" s="375">
        <f t="shared" si="65"/>
        <v>3080</v>
      </c>
    </row>
    <row r="1376" spans="1:21" ht="14.1" customHeight="1">
      <c r="A1376" s="81">
        <v>1376</v>
      </c>
      <c r="B1376" s="52" t="s">
        <v>1733</v>
      </c>
      <c r="C1376" s="52" t="s">
        <v>1198</v>
      </c>
      <c r="D1376" s="52" t="s">
        <v>223</v>
      </c>
      <c r="E1376" s="91">
        <v>0</v>
      </c>
      <c r="F1376" s="440" t="s">
        <v>418</v>
      </c>
      <c r="G1376" s="366" t="s">
        <v>1280</v>
      </c>
      <c r="H1376" s="98" t="s">
        <v>270</v>
      </c>
      <c r="I1376" s="52" t="s">
        <v>247</v>
      </c>
      <c r="J1376" s="98" t="s">
        <v>301</v>
      </c>
      <c r="K1376" s="358">
        <v>1</v>
      </c>
      <c r="L1376" s="370">
        <f t="shared" si="63"/>
        <v>0</v>
      </c>
      <c r="M1376" s="437" t="s">
        <v>258</v>
      </c>
      <c r="N1376" s="435"/>
      <c r="O1376" s="371">
        <f t="shared" si="64"/>
        <v>0</v>
      </c>
      <c r="P1376" s="371">
        <f>IF(N1376&gt;0,N1376*K1376/#REF!,0)</f>
        <v>0</v>
      </c>
      <c r="Q1376" s="372" t="e">
        <f>IF(M1376="nio",0,IF(M1376&gt;0,VLOOKUP(I1376,'3-Productie normen'!A:K,VLOOKUP(M1376,'3-Productie normen'!$B$28:$C$36,2,FALSE),FALSE)))/VLOOKUP(B1376,'2-Kosten per locatie'!$A$11:$C$41,3,FALSE)</f>
        <v>#DIV/0!</v>
      </c>
      <c r="R1376" s="93" t="str">
        <f>VLOOKUP(I1376,'3-Productie normen'!A:O,14,FALSE)</f>
        <v>nvt</v>
      </c>
      <c r="S1376" s="93"/>
      <c r="U1376" s="375">
        <f t="shared" si="65"/>
        <v>0</v>
      </c>
    </row>
    <row r="1377" spans="1:21" ht="14.1" customHeight="1">
      <c r="A1377" s="81">
        <v>1377</v>
      </c>
      <c r="B1377" s="52" t="s">
        <v>1733</v>
      </c>
      <c r="C1377" s="52" t="s">
        <v>1198</v>
      </c>
      <c r="D1377" s="52" t="s">
        <v>223</v>
      </c>
      <c r="E1377" s="91">
        <v>0</v>
      </c>
      <c r="F1377" s="440" t="s">
        <v>418</v>
      </c>
      <c r="G1377" s="366" t="s">
        <v>1281</v>
      </c>
      <c r="H1377" s="98" t="s">
        <v>1282</v>
      </c>
      <c r="I1377" s="52" t="s">
        <v>247</v>
      </c>
      <c r="J1377" s="98" t="s">
        <v>301</v>
      </c>
      <c r="K1377" s="358">
        <v>13.1</v>
      </c>
      <c r="L1377" s="370">
        <f t="shared" si="63"/>
        <v>0</v>
      </c>
      <c r="M1377" s="437" t="s">
        <v>258</v>
      </c>
      <c r="N1377" s="435"/>
      <c r="O1377" s="371">
        <f t="shared" si="64"/>
        <v>0</v>
      </c>
      <c r="P1377" s="371">
        <f>IF(N1377&gt;0,N1377*K1377/#REF!,0)</f>
        <v>0</v>
      </c>
      <c r="Q1377" s="372" t="e">
        <f>IF(M1377="nio",0,IF(M1377&gt;0,VLOOKUP(I1377,'3-Productie normen'!A:K,VLOOKUP(M1377,'3-Productie normen'!$B$28:$C$36,2,FALSE),FALSE)))/VLOOKUP(B1377,'2-Kosten per locatie'!$A$11:$C$41,3,FALSE)</f>
        <v>#DIV/0!</v>
      </c>
      <c r="R1377" s="93" t="str">
        <f>VLOOKUP(I1377,'3-Productie normen'!A:O,14,FALSE)</f>
        <v>nvt</v>
      </c>
      <c r="S1377" s="93"/>
      <c r="U1377" s="375">
        <f t="shared" si="65"/>
        <v>0</v>
      </c>
    </row>
    <row r="1378" spans="1:21" ht="14.1" customHeight="1">
      <c r="A1378" s="81">
        <v>1378</v>
      </c>
      <c r="B1378" s="52" t="s">
        <v>1733</v>
      </c>
      <c r="C1378" s="52" t="s">
        <v>1198</v>
      </c>
      <c r="D1378" s="52" t="s">
        <v>223</v>
      </c>
      <c r="E1378" s="91">
        <v>0</v>
      </c>
      <c r="F1378" s="440" t="s">
        <v>418</v>
      </c>
      <c r="G1378" s="366" t="s">
        <v>1283</v>
      </c>
      <c r="H1378" s="98" t="s">
        <v>1284</v>
      </c>
      <c r="I1378" s="98" t="s">
        <v>237</v>
      </c>
      <c r="J1378" s="98" t="s">
        <v>301</v>
      </c>
      <c r="K1378" s="358">
        <v>15.2</v>
      </c>
      <c r="L1378" s="370">
        <f t="shared" si="63"/>
        <v>80</v>
      </c>
      <c r="M1378" s="437">
        <v>80</v>
      </c>
      <c r="N1378" s="435"/>
      <c r="O1378" s="371" t="e">
        <f t="shared" si="64"/>
        <v>#DIV/0!</v>
      </c>
      <c r="P1378" s="371">
        <f>IF(N1378&gt;0,N1378*K1378/#REF!,0)</f>
        <v>0</v>
      </c>
      <c r="Q1378" s="372" t="e">
        <f>IF(M1378="nio",0,IF(M1378&gt;0,VLOOKUP(I1378,'3-Productie normen'!A:K,VLOOKUP(M1378,'3-Productie normen'!$B$28:$C$36,2,FALSE),FALSE)))/VLOOKUP(B1378,'2-Kosten per locatie'!$A$11:$C$41,3,FALSE)</f>
        <v>#DIV/0!</v>
      </c>
      <c r="R1378" s="93" t="str">
        <f>VLOOKUP(I1378,'3-Productie normen'!A:O,14,FALSE)</f>
        <v>B</v>
      </c>
      <c r="S1378" s="93"/>
      <c r="U1378" s="375">
        <f t="shared" si="65"/>
        <v>1216</v>
      </c>
    </row>
    <row r="1379" spans="1:21" ht="14.1" customHeight="1">
      <c r="A1379" s="81">
        <v>1379</v>
      </c>
      <c r="B1379" s="52" t="s">
        <v>1733</v>
      </c>
      <c r="C1379" s="52" t="s">
        <v>1198</v>
      </c>
      <c r="D1379" s="52" t="s">
        <v>223</v>
      </c>
      <c r="E1379" s="91">
        <v>0</v>
      </c>
      <c r="F1379" s="440" t="s">
        <v>418</v>
      </c>
      <c r="G1379" s="366" t="s">
        <v>1285</v>
      </c>
      <c r="H1379" s="98" t="s">
        <v>1286</v>
      </c>
      <c r="I1379" s="98" t="s">
        <v>245</v>
      </c>
      <c r="J1379" s="98" t="s">
        <v>301</v>
      </c>
      <c r="K1379" s="358">
        <v>27.6</v>
      </c>
      <c r="L1379" s="370">
        <f t="shared" si="63"/>
        <v>200</v>
      </c>
      <c r="M1379" s="435">
        <v>200</v>
      </c>
      <c r="N1379" s="435"/>
      <c r="O1379" s="371" t="e">
        <f t="shared" si="64"/>
        <v>#DIV/0!</v>
      </c>
      <c r="P1379" s="371">
        <f>IF(N1379&gt;0,N1379*K1379/#REF!,0)</f>
        <v>0</v>
      </c>
      <c r="Q1379" s="372" t="e">
        <f>IF(M1379="nio",0,IF(M1379&gt;0,VLOOKUP(I1379,'3-Productie normen'!A:K,VLOOKUP(M1379,'3-Productie normen'!$B$28:$C$36,2,FALSE),FALSE)))/VLOOKUP(B1379,'2-Kosten per locatie'!$A$11:$C$41,3,FALSE)</f>
        <v>#DIV/0!</v>
      </c>
      <c r="R1379" s="93" t="str">
        <f>VLOOKUP(I1379,'3-Productie normen'!A:O,14,FALSE)</f>
        <v>V</v>
      </c>
      <c r="S1379" s="93"/>
      <c r="U1379" s="375">
        <f t="shared" si="65"/>
        <v>5520</v>
      </c>
    </row>
    <row r="1380" spans="1:21" ht="14.1" customHeight="1">
      <c r="A1380" s="81">
        <v>1380</v>
      </c>
      <c r="B1380" s="52" t="s">
        <v>1733</v>
      </c>
      <c r="C1380" s="52" t="s">
        <v>1198</v>
      </c>
      <c r="D1380" s="52" t="s">
        <v>223</v>
      </c>
      <c r="E1380" s="91">
        <v>0</v>
      </c>
      <c r="F1380" s="440" t="s">
        <v>418</v>
      </c>
      <c r="G1380" s="366" t="s">
        <v>1252</v>
      </c>
      <c r="H1380" s="98" t="s">
        <v>300</v>
      </c>
      <c r="I1380" s="98" t="s">
        <v>287</v>
      </c>
      <c r="J1380" s="98" t="s">
        <v>301</v>
      </c>
      <c r="K1380" s="358">
        <v>58.4</v>
      </c>
      <c r="L1380" s="370">
        <f t="shared" ref="L1380:L1443" si="66">SUM(M1380:N1380)</f>
        <v>200</v>
      </c>
      <c r="M1380" s="435">
        <v>200</v>
      </c>
      <c r="N1380" s="435"/>
      <c r="O1380" s="371" t="e">
        <f t="shared" ref="O1380:O1443" si="67">IF(M1380="nio",0,IF(M1380&gt;0,M1380*K1380/Q1380,0))</f>
        <v>#DIV/0!</v>
      </c>
      <c r="P1380" s="371">
        <f>IF(N1380&gt;0,N1380*K1380/#REF!,0)</f>
        <v>0</v>
      </c>
      <c r="Q1380" s="372" t="e">
        <f>IF(M1380="nio",0,IF(M1380&gt;0,VLOOKUP(I1380,'3-Productie normen'!A:K,VLOOKUP(M1380,'3-Productie normen'!$B$28:$C$36,2,FALSE),FALSE)))/VLOOKUP(B1380,'2-Kosten per locatie'!$A$11:$C$41,3,FALSE)</f>
        <v>#DIV/0!</v>
      </c>
      <c r="R1380" s="93" t="str">
        <f>VLOOKUP(I1380,'3-Productie normen'!A:O,14,FALSE)</f>
        <v>L</v>
      </c>
      <c r="S1380" s="93"/>
      <c r="U1380" s="375">
        <f t="shared" si="65"/>
        <v>11680</v>
      </c>
    </row>
    <row r="1381" spans="1:21" ht="14.1" customHeight="1">
      <c r="A1381" s="81">
        <v>1381</v>
      </c>
      <c r="B1381" s="52" t="s">
        <v>1733</v>
      </c>
      <c r="C1381" s="52" t="s">
        <v>1198</v>
      </c>
      <c r="D1381" s="52" t="s">
        <v>224</v>
      </c>
      <c r="E1381" s="91">
        <v>0</v>
      </c>
      <c r="F1381" s="440" t="s">
        <v>418</v>
      </c>
      <c r="G1381" s="366" t="s">
        <v>1287</v>
      </c>
      <c r="H1381" s="98" t="s">
        <v>538</v>
      </c>
      <c r="I1381" s="52" t="s">
        <v>247</v>
      </c>
      <c r="J1381" s="98" t="s">
        <v>734</v>
      </c>
      <c r="K1381" s="358">
        <v>8</v>
      </c>
      <c r="L1381" s="370">
        <f t="shared" si="66"/>
        <v>0</v>
      </c>
      <c r="M1381" s="437" t="s">
        <v>258</v>
      </c>
      <c r="N1381" s="435"/>
      <c r="O1381" s="371">
        <f t="shared" si="67"/>
        <v>0</v>
      </c>
      <c r="P1381" s="371">
        <f>IF(N1381&gt;0,N1381*K1381/#REF!,0)</f>
        <v>0</v>
      </c>
      <c r="Q1381" s="372" t="e">
        <f>IF(M1381="nio",0,IF(M1381&gt;0,VLOOKUP(I1381,'3-Productie normen'!A:K,VLOOKUP(M1381,'3-Productie normen'!$B$28:$C$36,2,FALSE),FALSE)))/VLOOKUP(B1381,'2-Kosten per locatie'!$A$11:$C$41,3,FALSE)</f>
        <v>#DIV/0!</v>
      </c>
      <c r="R1381" s="93" t="str">
        <f>VLOOKUP(I1381,'3-Productie normen'!A:O,14,FALSE)</f>
        <v>nvt</v>
      </c>
      <c r="S1381" s="93"/>
      <c r="U1381" s="375">
        <f t="shared" si="65"/>
        <v>0</v>
      </c>
    </row>
    <row r="1382" spans="1:21" ht="14.1" customHeight="1">
      <c r="A1382" s="81">
        <v>1382</v>
      </c>
      <c r="B1382" s="52" t="s">
        <v>1733</v>
      </c>
      <c r="C1382" s="52" t="s">
        <v>1198</v>
      </c>
      <c r="D1382" s="52" t="s">
        <v>224</v>
      </c>
      <c r="E1382" s="91">
        <v>0</v>
      </c>
      <c r="F1382" s="440" t="s">
        <v>418</v>
      </c>
      <c r="G1382" s="366" t="s">
        <v>1288</v>
      </c>
      <c r="H1382" s="98" t="s">
        <v>1289</v>
      </c>
      <c r="I1382" s="52" t="s">
        <v>247</v>
      </c>
      <c r="J1382" s="98" t="s">
        <v>263</v>
      </c>
      <c r="K1382" s="358">
        <v>81.8</v>
      </c>
      <c r="L1382" s="370">
        <f t="shared" si="66"/>
        <v>0</v>
      </c>
      <c r="M1382" s="437" t="s">
        <v>258</v>
      </c>
      <c r="N1382" s="435"/>
      <c r="O1382" s="371">
        <f t="shared" si="67"/>
        <v>0</v>
      </c>
      <c r="P1382" s="371">
        <f>IF(N1382&gt;0,N1382*K1382/#REF!,0)</f>
        <v>0</v>
      </c>
      <c r="Q1382" s="372" t="e">
        <f>IF(M1382="nio",0,IF(M1382&gt;0,VLOOKUP(I1382,'3-Productie normen'!A:K,VLOOKUP(M1382,'3-Productie normen'!$B$28:$C$36,2,FALSE),FALSE)))/VLOOKUP(B1382,'2-Kosten per locatie'!$A$11:$C$41,3,FALSE)</f>
        <v>#DIV/0!</v>
      </c>
      <c r="R1382" s="93" t="str">
        <f>VLOOKUP(I1382,'3-Productie normen'!A:O,14,FALSE)</f>
        <v>nvt</v>
      </c>
      <c r="S1382" s="93"/>
      <c r="U1382" s="375">
        <f t="shared" si="65"/>
        <v>0</v>
      </c>
    </row>
    <row r="1383" spans="1:21" ht="14.1" customHeight="1">
      <c r="A1383" s="81">
        <v>1383</v>
      </c>
      <c r="B1383" s="52" t="s">
        <v>1733</v>
      </c>
      <c r="C1383" s="52" t="s">
        <v>1198</v>
      </c>
      <c r="D1383" s="52" t="s">
        <v>224</v>
      </c>
      <c r="E1383" s="91">
        <v>0</v>
      </c>
      <c r="F1383" s="440" t="s">
        <v>418</v>
      </c>
      <c r="G1383" s="366" t="s">
        <v>1290</v>
      </c>
      <c r="H1383" s="98" t="s">
        <v>254</v>
      </c>
      <c r="I1383" s="52" t="s">
        <v>247</v>
      </c>
      <c r="J1383" s="98" t="s">
        <v>263</v>
      </c>
      <c r="K1383" s="358">
        <v>15.5</v>
      </c>
      <c r="L1383" s="370">
        <f t="shared" si="66"/>
        <v>0</v>
      </c>
      <c r="M1383" s="437" t="s">
        <v>258</v>
      </c>
      <c r="N1383" s="435"/>
      <c r="O1383" s="371">
        <f t="shared" si="67"/>
        <v>0</v>
      </c>
      <c r="P1383" s="371">
        <f>IF(N1383&gt;0,N1383*K1383/#REF!,0)</f>
        <v>0</v>
      </c>
      <c r="Q1383" s="372" t="e">
        <f>IF(M1383="nio",0,IF(M1383&gt;0,VLOOKUP(I1383,'3-Productie normen'!A:K,VLOOKUP(M1383,'3-Productie normen'!$B$28:$C$36,2,FALSE),FALSE)))/VLOOKUP(B1383,'2-Kosten per locatie'!$A$11:$C$41,3,FALSE)</f>
        <v>#DIV/0!</v>
      </c>
      <c r="R1383" s="93" t="str">
        <f>VLOOKUP(I1383,'3-Productie normen'!A:O,14,FALSE)</f>
        <v>nvt</v>
      </c>
      <c r="S1383" s="93"/>
      <c r="U1383" s="375">
        <f t="shared" si="65"/>
        <v>0</v>
      </c>
    </row>
    <row r="1384" spans="1:21" ht="14.1" customHeight="1">
      <c r="A1384" s="81">
        <v>1384</v>
      </c>
      <c r="B1384" s="52" t="s">
        <v>1733</v>
      </c>
      <c r="C1384" s="52" t="s">
        <v>1198</v>
      </c>
      <c r="D1384" s="52" t="s">
        <v>224</v>
      </c>
      <c r="E1384" s="91">
        <v>0</v>
      </c>
      <c r="F1384" s="440" t="s">
        <v>418</v>
      </c>
      <c r="G1384" s="366" t="s">
        <v>1291</v>
      </c>
      <c r="H1384" s="98" t="s">
        <v>489</v>
      </c>
      <c r="I1384" s="52" t="s">
        <v>247</v>
      </c>
      <c r="J1384" s="98" t="s">
        <v>301</v>
      </c>
      <c r="K1384" s="358">
        <v>18.2</v>
      </c>
      <c r="L1384" s="370">
        <f t="shared" si="66"/>
        <v>0</v>
      </c>
      <c r="M1384" s="437" t="s">
        <v>258</v>
      </c>
      <c r="N1384" s="435"/>
      <c r="O1384" s="371">
        <f t="shared" si="67"/>
        <v>0</v>
      </c>
      <c r="P1384" s="371">
        <f>IF(N1384&gt;0,N1384*K1384/#REF!,0)</f>
        <v>0</v>
      </c>
      <c r="Q1384" s="372" t="e">
        <f>IF(M1384="nio",0,IF(M1384&gt;0,VLOOKUP(I1384,'3-Productie normen'!A:K,VLOOKUP(M1384,'3-Productie normen'!$B$28:$C$36,2,FALSE),FALSE)))/VLOOKUP(B1384,'2-Kosten per locatie'!$A$11:$C$41,3,FALSE)</f>
        <v>#DIV/0!</v>
      </c>
      <c r="R1384" s="93" t="str">
        <f>VLOOKUP(I1384,'3-Productie normen'!A:O,14,FALSE)</f>
        <v>nvt</v>
      </c>
      <c r="S1384" s="93"/>
      <c r="U1384" s="375">
        <f t="shared" si="65"/>
        <v>0</v>
      </c>
    </row>
    <row r="1385" spans="1:21" ht="14.1" customHeight="1">
      <c r="A1385" s="81">
        <v>1385</v>
      </c>
      <c r="B1385" s="52" t="s">
        <v>1733</v>
      </c>
      <c r="C1385" s="52" t="s">
        <v>1198</v>
      </c>
      <c r="D1385" s="52" t="s">
        <v>224</v>
      </c>
      <c r="E1385" s="91">
        <v>0</v>
      </c>
      <c r="F1385" s="440" t="s">
        <v>418</v>
      </c>
      <c r="G1385" s="366" t="s">
        <v>1292</v>
      </c>
      <c r="H1385" s="98" t="s">
        <v>1293</v>
      </c>
      <c r="I1385" s="52" t="s">
        <v>247</v>
      </c>
      <c r="J1385" s="98" t="s">
        <v>301</v>
      </c>
      <c r="K1385" s="358">
        <v>5.7</v>
      </c>
      <c r="L1385" s="370">
        <f t="shared" si="66"/>
        <v>0</v>
      </c>
      <c r="M1385" s="437" t="s">
        <v>258</v>
      </c>
      <c r="N1385" s="435"/>
      <c r="O1385" s="371">
        <f t="shared" si="67"/>
        <v>0</v>
      </c>
      <c r="P1385" s="371">
        <f>IF(N1385&gt;0,N1385*K1385/#REF!,0)</f>
        <v>0</v>
      </c>
      <c r="Q1385" s="372" t="e">
        <f>IF(M1385="nio",0,IF(M1385&gt;0,VLOOKUP(I1385,'3-Productie normen'!A:K,VLOOKUP(M1385,'3-Productie normen'!$B$28:$C$36,2,FALSE),FALSE)))/VLOOKUP(B1385,'2-Kosten per locatie'!$A$11:$C$41,3,FALSE)</f>
        <v>#DIV/0!</v>
      </c>
      <c r="R1385" s="93" t="str">
        <f>VLOOKUP(I1385,'3-Productie normen'!A:O,14,FALSE)</f>
        <v>nvt</v>
      </c>
      <c r="S1385" s="93"/>
      <c r="U1385" s="375">
        <f t="shared" si="65"/>
        <v>0</v>
      </c>
    </row>
    <row r="1386" spans="1:21" ht="14.1" customHeight="1">
      <c r="A1386" s="81">
        <v>1386</v>
      </c>
      <c r="B1386" s="52" t="s">
        <v>1733</v>
      </c>
      <c r="C1386" s="52" t="s">
        <v>1198</v>
      </c>
      <c r="D1386" s="52" t="s">
        <v>224</v>
      </c>
      <c r="E1386" s="91">
        <v>0</v>
      </c>
      <c r="F1386" s="440" t="s">
        <v>418</v>
      </c>
      <c r="G1386" s="366" t="s">
        <v>1294</v>
      </c>
      <c r="H1386" s="98" t="s">
        <v>552</v>
      </c>
      <c r="I1386" s="52" t="s">
        <v>247</v>
      </c>
      <c r="J1386" s="98" t="s">
        <v>263</v>
      </c>
      <c r="K1386" s="358">
        <v>5</v>
      </c>
      <c r="L1386" s="370">
        <f t="shared" si="66"/>
        <v>0</v>
      </c>
      <c r="M1386" s="437" t="s">
        <v>258</v>
      </c>
      <c r="N1386" s="435"/>
      <c r="O1386" s="371">
        <f t="shared" si="67"/>
        <v>0</v>
      </c>
      <c r="P1386" s="371">
        <f>IF(N1386&gt;0,N1386*K1386/#REF!,0)</f>
        <v>0</v>
      </c>
      <c r="Q1386" s="372" t="e">
        <f>IF(M1386="nio",0,IF(M1386&gt;0,VLOOKUP(I1386,'3-Productie normen'!A:K,VLOOKUP(M1386,'3-Productie normen'!$B$28:$C$36,2,FALSE),FALSE)))/VLOOKUP(B1386,'2-Kosten per locatie'!$A$11:$C$41,3,FALSE)</f>
        <v>#DIV/0!</v>
      </c>
      <c r="R1386" s="93" t="str">
        <f>VLOOKUP(I1386,'3-Productie normen'!A:O,14,FALSE)</f>
        <v>nvt</v>
      </c>
      <c r="S1386" s="93"/>
      <c r="U1386" s="375">
        <f t="shared" si="65"/>
        <v>0</v>
      </c>
    </row>
    <row r="1387" spans="1:21" ht="14.1" customHeight="1">
      <c r="A1387" s="81">
        <v>1387</v>
      </c>
      <c r="B1387" s="52" t="s">
        <v>1733</v>
      </c>
      <c r="C1387" s="52" t="s">
        <v>1198</v>
      </c>
      <c r="D1387" s="52" t="s">
        <v>224</v>
      </c>
      <c r="E1387" s="91">
        <v>0</v>
      </c>
      <c r="F1387" s="440" t="s">
        <v>418</v>
      </c>
      <c r="G1387" s="366" t="s">
        <v>1295</v>
      </c>
      <c r="H1387" s="98" t="s">
        <v>428</v>
      </c>
      <c r="I1387" s="52" t="s">
        <v>247</v>
      </c>
      <c r="J1387" s="98" t="s">
        <v>301</v>
      </c>
      <c r="K1387" s="358">
        <v>11.4</v>
      </c>
      <c r="L1387" s="370">
        <f t="shared" si="66"/>
        <v>0</v>
      </c>
      <c r="M1387" s="437" t="s">
        <v>258</v>
      </c>
      <c r="N1387" s="435"/>
      <c r="O1387" s="371">
        <f t="shared" si="67"/>
        <v>0</v>
      </c>
      <c r="P1387" s="371">
        <f>IF(N1387&gt;0,N1387*K1387/#REF!,0)</f>
        <v>0</v>
      </c>
      <c r="Q1387" s="372" t="e">
        <f>IF(M1387="nio",0,IF(M1387&gt;0,VLOOKUP(I1387,'3-Productie normen'!A:K,VLOOKUP(M1387,'3-Productie normen'!$B$28:$C$36,2,FALSE),FALSE)))/VLOOKUP(B1387,'2-Kosten per locatie'!$A$11:$C$41,3,FALSE)</f>
        <v>#DIV/0!</v>
      </c>
      <c r="R1387" s="93" t="str">
        <f>VLOOKUP(I1387,'3-Productie normen'!A:O,14,FALSE)</f>
        <v>nvt</v>
      </c>
      <c r="S1387" s="93"/>
      <c r="U1387" s="375">
        <f t="shared" si="65"/>
        <v>0</v>
      </c>
    </row>
    <row r="1388" spans="1:21" ht="14.1" customHeight="1">
      <c r="A1388" s="81">
        <v>1388</v>
      </c>
      <c r="B1388" s="52" t="s">
        <v>1733</v>
      </c>
      <c r="C1388" s="52" t="s">
        <v>1198</v>
      </c>
      <c r="D1388" s="52" t="s">
        <v>224</v>
      </c>
      <c r="E1388" s="91">
        <v>0</v>
      </c>
      <c r="F1388" s="440" t="s">
        <v>418</v>
      </c>
      <c r="G1388" s="366" t="s">
        <v>1296</v>
      </c>
      <c r="H1388" s="98" t="s">
        <v>1231</v>
      </c>
      <c r="I1388" s="52" t="s">
        <v>247</v>
      </c>
      <c r="J1388" s="98" t="s">
        <v>301</v>
      </c>
      <c r="K1388" s="358">
        <v>2.6</v>
      </c>
      <c r="L1388" s="370">
        <f t="shared" si="66"/>
        <v>0</v>
      </c>
      <c r="M1388" s="437" t="s">
        <v>258</v>
      </c>
      <c r="N1388" s="435"/>
      <c r="O1388" s="371">
        <f t="shared" si="67"/>
        <v>0</v>
      </c>
      <c r="P1388" s="371">
        <f>IF(N1388&gt;0,N1388*K1388/#REF!,0)</f>
        <v>0</v>
      </c>
      <c r="Q1388" s="372" t="e">
        <f>IF(M1388="nio",0,IF(M1388&gt;0,VLOOKUP(I1388,'3-Productie normen'!A:K,VLOOKUP(M1388,'3-Productie normen'!$B$28:$C$36,2,FALSE),FALSE)))/VLOOKUP(B1388,'2-Kosten per locatie'!$A$11:$C$41,3,FALSE)</f>
        <v>#DIV/0!</v>
      </c>
      <c r="R1388" s="93" t="str">
        <f>VLOOKUP(I1388,'3-Productie normen'!A:O,14,FALSE)</f>
        <v>nvt</v>
      </c>
      <c r="S1388" s="93"/>
      <c r="U1388" s="375">
        <f t="shared" si="65"/>
        <v>0</v>
      </c>
    </row>
    <row r="1389" spans="1:21" ht="14.1" customHeight="1">
      <c r="A1389" s="81">
        <v>1389</v>
      </c>
      <c r="B1389" s="52" t="s">
        <v>1733</v>
      </c>
      <c r="C1389" s="52" t="s">
        <v>1198</v>
      </c>
      <c r="D1389" s="52" t="s">
        <v>222</v>
      </c>
      <c r="E1389" s="91">
        <v>0</v>
      </c>
      <c r="F1389" s="440" t="s">
        <v>418</v>
      </c>
      <c r="G1389" s="366"/>
      <c r="H1389" s="98" t="s">
        <v>285</v>
      </c>
      <c r="I1389" s="98" t="s">
        <v>246</v>
      </c>
      <c r="J1389" s="98" t="s">
        <v>263</v>
      </c>
      <c r="K1389" s="358">
        <v>15.4</v>
      </c>
      <c r="L1389" s="370">
        <f t="shared" si="66"/>
        <v>200</v>
      </c>
      <c r="M1389" s="435">
        <v>200</v>
      </c>
      <c r="N1389" s="435"/>
      <c r="O1389" s="371" t="e">
        <f t="shared" si="67"/>
        <v>#DIV/0!</v>
      </c>
      <c r="P1389" s="371">
        <f>IF(N1389&gt;0,N1389*K1389/#REF!,0)</f>
        <v>0</v>
      </c>
      <c r="Q1389" s="372" t="e">
        <f>IF(M1389="nio",0,IF(M1389&gt;0,VLOOKUP(I1389,'3-Productie normen'!A:K,VLOOKUP(M1389,'3-Productie normen'!$B$28:$C$36,2,FALSE),FALSE)))/VLOOKUP(B1389,'2-Kosten per locatie'!$A$11:$C$41,3,FALSE)</f>
        <v>#DIV/0!</v>
      </c>
      <c r="R1389" s="93" t="str">
        <f>VLOOKUP(I1389,'3-Productie normen'!A:O,14,FALSE)</f>
        <v>V</v>
      </c>
      <c r="S1389" s="93"/>
      <c r="U1389" s="375">
        <f t="shared" si="65"/>
        <v>3080</v>
      </c>
    </row>
    <row r="1390" spans="1:21" ht="14.1" customHeight="1">
      <c r="A1390" s="81">
        <v>1390</v>
      </c>
      <c r="B1390" s="52" t="s">
        <v>1733</v>
      </c>
      <c r="C1390" s="52" t="s">
        <v>1198</v>
      </c>
      <c r="D1390" s="52" t="s">
        <v>224</v>
      </c>
      <c r="E1390" s="91">
        <v>0</v>
      </c>
      <c r="F1390" s="440" t="s">
        <v>418</v>
      </c>
      <c r="G1390" s="366" t="s">
        <v>1297</v>
      </c>
      <c r="H1390" s="98" t="s">
        <v>270</v>
      </c>
      <c r="I1390" s="52" t="s">
        <v>247</v>
      </c>
      <c r="J1390" s="98" t="s">
        <v>301</v>
      </c>
      <c r="K1390" s="358">
        <v>7.1</v>
      </c>
      <c r="L1390" s="370">
        <f t="shared" si="66"/>
        <v>0</v>
      </c>
      <c r="M1390" s="437" t="s">
        <v>258</v>
      </c>
      <c r="N1390" s="435"/>
      <c r="O1390" s="371">
        <f t="shared" si="67"/>
        <v>0</v>
      </c>
      <c r="P1390" s="371">
        <f>IF(N1390&gt;0,N1390*K1390/#REF!,0)</f>
        <v>0</v>
      </c>
      <c r="Q1390" s="372" t="e">
        <f>IF(M1390="nio",0,IF(M1390&gt;0,VLOOKUP(I1390,'3-Productie normen'!A:K,VLOOKUP(M1390,'3-Productie normen'!$B$28:$C$36,2,FALSE),FALSE)))/VLOOKUP(B1390,'2-Kosten per locatie'!$A$11:$C$41,3,FALSE)</f>
        <v>#DIV/0!</v>
      </c>
      <c r="R1390" s="93" t="str">
        <f>VLOOKUP(I1390,'3-Productie normen'!A:O,14,FALSE)</f>
        <v>nvt</v>
      </c>
      <c r="S1390" s="93"/>
      <c r="U1390" s="375">
        <f t="shared" si="65"/>
        <v>0</v>
      </c>
    </row>
    <row r="1391" spans="1:21" ht="14.1" customHeight="1">
      <c r="A1391" s="81">
        <v>1391</v>
      </c>
      <c r="B1391" s="52" t="s">
        <v>1733</v>
      </c>
      <c r="C1391" s="52" t="s">
        <v>1198</v>
      </c>
      <c r="D1391" s="52" t="s">
        <v>224</v>
      </c>
      <c r="E1391" s="91">
        <v>0</v>
      </c>
      <c r="F1391" s="440" t="s">
        <v>418</v>
      </c>
      <c r="G1391" s="366" t="s">
        <v>1298</v>
      </c>
      <c r="H1391" s="98" t="s">
        <v>1299</v>
      </c>
      <c r="I1391" s="52" t="s">
        <v>247</v>
      </c>
      <c r="J1391" s="98" t="s">
        <v>301</v>
      </c>
      <c r="K1391" s="358">
        <v>5.2</v>
      </c>
      <c r="L1391" s="370">
        <f t="shared" si="66"/>
        <v>0</v>
      </c>
      <c r="M1391" s="437" t="s">
        <v>258</v>
      </c>
      <c r="N1391" s="435"/>
      <c r="O1391" s="371">
        <f t="shared" si="67"/>
        <v>0</v>
      </c>
      <c r="P1391" s="371">
        <f>IF(N1391&gt;0,N1391*K1391/#REF!,0)</f>
        <v>0</v>
      </c>
      <c r="Q1391" s="372" t="e">
        <f>IF(M1391="nio",0,IF(M1391&gt;0,VLOOKUP(I1391,'3-Productie normen'!A:K,VLOOKUP(M1391,'3-Productie normen'!$B$28:$C$36,2,FALSE),FALSE)))/VLOOKUP(B1391,'2-Kosten per locatie'!$A$11:$C$41,3,FALSE)</f>
        <v>#DIV/0!</v>
      </c>
      <c r="R1391" s="93" t="str">
        <f>VLOOKUP(I1391,'3-Productie normen'!A:O,14,FALSE)</f>
        <v>nvt</v>
      </c>
      <c r="S1391" s="93"/>
      <c r="U1391" s="375">
        <f t="shared" si="65"/>
        <v>0</v>
      </c>
    </row>
    <row r="1392" spans="1:21" ht="14.1" customHeight="1">
      <c r="A1392" s="81">
        <v>1392</v>
      </c>
      <c r="B1392" s="52" t="s">
        <v>1733</v>
      </c>
      <c r="C1392" s="52" t="s">
        <v>1198</v>
      </c>
      <c r="D1392" s="52" t="s">
        <v>224</v>
      </c>
      <c r="E1392" s="91">
        <v>0</v>
      </c>
      <c r="F1392" s="440" t="s">
        <v>418</v>
      </c>
      <c r="G1392" s="366" t="s">
        <v>1300</v>
      </c>
      <c r="H1392" s="98" t="s">
        <v>1301</v>
      </c>
      <c r="I1392" s="52" t="s">
        <v>247</v>
      </c>
      <c r="J1392" s="98" t="s">
        <v>301</v>
      </c>
      <c r="K1392" s="358">
        <v>43.7</v>
      </c>
      <c r="L1392" s="370">
        <f t="shared" si="66"/>
        <v>0</v>
      </c>
      <c r="M1392" s="437" t="s">
        <v>258</v>
      </c>
      <c r="N1392" s="435"/>
      <c r="O1392" s="371">
        <f t="shared" si="67"/>
        <v>0</v>
      </c>
      <c r="P1392" s="371">
        <f>IF(N1392&gt;0,N1392*K1392/#REF!,0)</f>
        <v>0</v>
      </c>
      <c r="Q1392" s="372" t="e">
        <f>IF(M1392="nio",0,IF(M1392&gt;0,VLOOKUP(I1392,'3-Productie normen'!A:K,VLOOKUP(M1392,'3-Productie normen'!$B$28:$C$36,2,FALSE),FALSE)))/VLOOKUP(B1392,'2-Kosten per locatie'!$A$11:$C$41,3,FALSE)</f>
        <v>#DIV/0!</v>
      </c>
      <c r="R1392" s="93" t="str">
        <f>VLOOKUP(I1392,'3-Productie normen'!A:O,14,FALSE)</f>
        <v>nvt</v>
      </c>
      <c r="S1392" s="93"/>
      <c r="U1392" s="375">
        <f t="shared" si="65"/>
        <v>0</v>
      </c>
    </row>
    <row r="1393" spans="1:21" ht="14.1" customHeight="1">
      <c r="A1393" s="81">
        <v>1393</v>
      </c>
      <c r="B1393" s="52" t="s">
        <v>1733</v>
      </c>
      <c r="C1393" s="52" t="s">
        <v>1198</v>
      </c>
      <c r="D1393" s="52" t="s">
        <v>224</v>
      </c>
      <c r="E1393" s="91">
        <v>0</v>
      </c>
      <c r="F1393" s="440" t="s">
        <v>418</v>
      </c>
      <c r="G1393" s="366" t="s">
        <v>1302</v>
      </c>
      <c r="H1393" s="98" t="s">
        <v>1303</v>
      </c>
      <c r="I1393" s="52" t="s">
        <v>247</v>
      </c>
      <c r="J1393" s="98" t="s">
        <v>301</v>
      </c>
      <c r="K1393" s="358">
        <v>7.6</v>
      </c>
      <c r="L1393" s="370">
        <f t="shared" si="66"/>
        <v>0</v>
      </c>
      <c r="M1393" s="437" t="s">
        <v>258</v>
      </c>
      <c r="N1393" s="435"/>
      <c r="O1393" s="371">
        <f t="shared" si="67"/>
        <v>0</v>
      </c>
      <c r="P1393" s="371">
        <f>IF(N1393&gt;0,N1393*K1393/#REF!,0)</f>
        <v>0</v>
      </c>
      <c r="Q1393" s="372" t="e">
        <f>IF(M1393="nio",0,IF(M1393&gt;0,VLOOKUP(I1393,'3-Productie normen'!A:K,VLOOKUP(M1393,'3-Productie normen'!$B$28:$C$36,2,FALSE),FALSE)))/VLOOKUP(B1393,'2-Kosten per locatie'!$A$11:$C$41,3,FALSE)</f>
        <v>#DIV/0!</v>
      </c>
      <c r="R1393" s="93" t="str">
        <f>VLOOKUP(I1393,'3-Productie normen'!A:O,14,FALSE)</f>
        <v>nvt</v>
      </c>
      <c r="S1393" s="93"/>
      <c r="U1393" s="375">
        <f t="shared" si="65"/>
        <v>0</v>
      </c>
    </row>
    <row r="1394" spans="1:21" ht="14.1" customHeight="1">
      <c r="A1394" s="81">
        <v>1394</v>
      </c>
      <c r="B1394" s="52" t="s">
        <v>1733</v>
      </c>
      <c r="C1394" s="52" t="s">
        <v>1198</v>
      </c>
      <c r="D1394" s="52" t="s">
        <v>224</v>
      </c>
      <c r="E1394" s="91">
        <v>0</v>
      </c>
      <c r="F1394" s="440" t="s">
        <v>418</v>
      </c>
      <c r="G1394" s="366" t="s">
        <v>1304</v>
      </c>
      <c r="H1394" s="98" t="s">
        <v>1305</v>
      </c>
      <c r="I1394" s="52" t="s">
        <v>247</v>
      </c>
      <c r="J1394" s="98" t="s">
        <v>301</v>
      </c>
      <c r="K1394" s="358">
        <v>6.8</v>
      </c>
      <c r="L1394" s="370">
        <f t="shared" si="66"/>
        <v>0</v>
      </c>
      <c r="M1394" s="437" t="s">
        <v>258</v>
      </c>
      <c r="N1394" s="435"/>
      <c r="O1394" s="371">
        <f t="shared" si="67"/>
        <v>0</v>
      </c>
      <c r="P1394" s="371">
        <f>IF(N1394&gt;0,N1394*K1394/#REF!,0)</f>
        <v>0</v>
      </c>
      <c r="Q1394" s="372" t="e">
        <f>IF(M1394="nio",0,IF(M1394&gt;0,VLOOKUP(I1394,'3-Productie normen'!A:K,VLOOKUP(M1394,'3-Productie normen'!$B$28:$C$36,2,FALSE),FALSE)))/VLOOKUP(B1394,'2-Kosten per locatie'!$A$11:$C$41,3,FALSE)</f>
        <v>#DIV/0!</v>
      </c>
      <c r="R1394" s="93" t="str">
        <f>VLOOKUP(I1394,'3-Productie normen'!A:O,14,FALSE)</f>
        <v>nvt</v>
      </c>
      <c r="S1394" s="93"/>
      <c r="U1394" s="375">
        <f t="shared" si="65"/>
        <v>0</v>
      </c>
    </row>
    <row r="1395" spans="1:21" ht="14.1" customHeight="1">
      <c r="A1395" s="81">
        <v>1395</v>
      </c>
      <c r="B1395" s="52" t="s">
        <v>1733</v>
      </c>
      <c r="C1395" s="52" t="s">
        <v>1198</v>
      </c>
      <c r="D1395" s="52" t="s">
        <v>224</v>
      </c>
      <c r="E1395" s="91">
        <v>0</v>
      </c>
      <c r="F1395" s="440" t="s">
        <v>418</v>
      </c>
      <c r="G1395" s="366" t="s">
        <v>1306</v>
      </c>
      <c r="H1395" s="98" t="s">
        <v>1301</v>
      </c>
      <c r="I1395" s="52" t="s">
        <v>247</v>
      </c>
      <c r="J1395" s="98" t="s">
        <v>301</v>
      </c>
      <c r="K1395" s="358">
        <v>44.7</v>
      </c>
      <c r="L1395" s="370">
        <f t="shared" si="66"/>
        <v>0</v>
      </c>
      <c r="M1395" s="437" t="s">
        <v>258</v>
      </c>
      <c r="N1395" s="435"/>
      <c r="O1395" s="371">
        <f t="shared" si="67"/>
        <v>0</v>
      </c>
      <c r="P1395" s="371">
        <f>IF(N1395&gt;0,N1395*K1395/#REF!,0)</f>
        <v>0</v>
      </c>
      <c r="Q1395" s="372" t="e">
        <f>IF(M1395="nio",0,IF(M1395&gt;0,VLOOKUP(I1395,'3-Productie normen'!A:K,VLOOKUP(M1395,'3-Productie normen'!$B$28:$C$36,2,FALSE),FALSE)))/VLOOKUP(B1395,'2-Kosten per locatie'!$A$11:$C$41,3,FALSE)</f>
        <v>#DIV/0!</v>
      </c>
      <c r="R1395" s="93" t="str">
        <f>VLOOKUP(I1395,'3-Productie normen'!A:O,14,FALSE)</f>
        <v>nvt</v>
      </c>
      <c r="S1395" s="93"/>
      <c r="U1395" s="375">
        <f t="shared" si="65"/>
        <v>0</v>
      </c>
    </row>
    <row r="1396" spans="1:21" ht="14.1" customHeight="1">
      <c r="A1396" s="81">
        <v>1396</v>
      </c>
      <c r="B1396" s="52" t="s">
        <v>1733</v>
      </c>
      <c r="C1396" s="52" t="s">
        <v>1198</v>
      </c>
      <c r="D1396" s="52" t="s">
        <v>224</v>
      </c>
      <c r="E1396" s="91">
        <v>0</v>
      </c>
      <c r="F1396" s="440" t="s">
        <v>418</v>
      </c>
      <c r="G1396" s="366" t="s">
        <v>1307</v>
      </c>
      <c r="H1396" s="98" t="s">
        <v>1303</v>
      </c>
      <c r="I1396" s="52" t="s">
        <v>247</v>
      </c>
      <c r="J1396" s="98" t="s">
        <v>301</v>
      </c>
      <c r="K1396" s="358">
        <v>7.6</v>
      </c>
      <c r="L1396" s="370">
        <f t="shared" si="66"/>
        <v>0</v>
      </c>
      <c r="M1396" s="437" t="s">
        <v>258</v>
      </c>
      <c r="N1396" s="435"/>
      <c r="O1396" s="371">
        <f t="shared" si="67"/>
        <v>0</v>
      </c>
      <c r="P1396" s="371">
        <f>IF(N1396&gt;0,N1396*K1396/#REF!,0)</f>
        <v>0</v>
      </c>
      <c r="Q1396" s="372" t="e">
        <f>IF(M1396="nio",0,IF(M1396&gt;0,VLOOKUP(I1396,'3-Productie normen'!A:K,VLOOKUP(M1396,'3-Productie normen'!$B$28:$C$36,2,FALSE),FALSE)))/VLOOKUP(B1396,'2-Kosten per locatie'!$A$11:$C$41,3,FALSE)</f>
        <v>#DIV/0!</v>
      </c>
      <c r="R1396" s="93" t="str">
        <f>VLOOKUP(I1396,'3-Productie normen'!A:O,14,FALSE)</f>
        <v>nvt</v>
      </c>
      <c r="S1396" s="93"/>
      <c r="U1396" s="375">
        <f t="shared" si="65"/>
        <v>0</v>
      </c>
    </row>
    <row r="1397" spans="1:21" ht="14.1" customHeight="1">
      <c r="A1397" s="81">
        <v>1397</v>
      </c>
      <c r="B1397" s="52" t="s">
        <v>1733</v>
      </c>
      <c r="C1397" s="52" t="s">
        <v>1198</v>
      </c>
      <c r="D1397" s="52" t="s">
        <v>224</v>
      </c>
      <c r="E1397" s="91">
        <v>0</v>
      </c>
      <c r="F1397" s="440" t="s">
        <v>418</v>
      </c>
      <c r="G1397" s="366" t="s">
        <v>1308</v>
      </c>
      <c r="H1397" s="98" t="s">
        <v>290</v>
      </c>
      <c r="I1397" s="52" t="s">
        <v>247</v>
      </c>
      <c r="J1397" s="98" t="s">
        <v>282</v>
      </c>
      <c r="K1397" s="358">
        <v>13.2</v>
      </c>
      <c r="L1397" s="370">
        <f t="shared" si="66"/>
        <v>0</v>
      </c>
      <c r="M1397" s="437" t="s">
        <v>258</v>
      </c>
      <c r="N1397" s="435"/>
      <c r="O1397" s="371">
        <f t="shared" si="67"/>
        <v>0</v>
      </c>
      <c r="P1397" s="371">
        <f>IF(N1397&gt;0,N1397*K1397/#REF!,0)</f>
        <v>0</v>
      </c>
      <c r="Q1397" s="372" t="e">
        <f>IF(M1397="nio",0,IF(M1397&gt;0,VLOOKUP(I1397,'3-Productie normen'!A:K,VLOOKUP(M1397,'3-Productie normen'!$B$28:$C$36,2,FALSE),FALSE)))/VLOOKUP(B1397,'2-Kosten per locatie'!$A$11:$C$41,3,FALSE)</f>
        <v>#DIV/0!</v>
      </c>
      <c r="R1397" s="93" t="str">
        <f>VLOOKUP(I1397,'3-Productie normen'!A:O,14,FALSE)</f>
        <v>nvt</v>
      </c>
      <c r="S1397" s="93"/>
      <c r="U1397" s="375">
        <f t="shared" si="65"/>
        <v>0</v>
      </c>
    </row>
    <row r="1398" spans="1:21" ht="14.1" customHeight="1">
      <c r="A1398" s="81">
        <v>1398</v>
      </c>
      <c r="B1398" s="52" t="s">
        <v>1733</v>
      </c>
      <c r="C1398" s="52" t="s">
        <v>1198</v>
      </c>
      <c r="D1398" s="52" t="s">
        <v>224</v>
      </c>
      <c r="E1398" s="91">
        <v>0</v>
      </c>
      <c r="F1398" s="440" t="s">
        <v>418</v>
      </c>
      <c r="G1398" s="366" t="s">
        <v>1309</v>
      </c>
      <c r="H1398" s="98" t="s">
        <v>1310</v>
      </c>
      <c r="I1398" s="52" t="s">
        <v>247</v>
      </c>
      <c r="J1398" s="98" t="s">
        <v>301</v>
      </c>
      <c r="K1398" s="358">
        <v>10.8</v>
      </c>
      <c r="L1398" s="370">
        <f t="shared" si="66"/>
        <v>0</v>
      </c>
      <c r="M1398" s="437" t="s">
        <v>258</v>
      </c>
      <c r="N1398" s="435"/>
      <c r="O1398" s="371">
        <f t="shared" si="67"/>
        <v>0</v>
      </c>
      <c r="P1398" s="371">
        <f>IF(N1398&gt;0,N1398*K1398/#REF!,0)</f>
        <v>0</v>
      </c>
      <c r="Q1398" s="372" t="e">
        <f>IF(M1398="nio",0,IF(M1398&gt;0,VLOOKUP(I1398,'3-Productie normen'!A:K,VLOOKUP(M1398,'3-Productie normen'!$B$28:$C$36,2,FALSE),FALSE)))/VLOOKUP(B1398,'2-Kosten per locatie'!$A$11:$C$41,3,FALSE)</f>
        <v>#DIV/0!</v>
      </c>
      <c r="R1398" s="93" t="str">
        <f>VLOOKUP(I1398,'3-Productie normen'!A:O,14,FALSE)</f>
        <v>nvt</v>
      </c>
      <c r="S1398" s="93"/>
      <c r="U1398" s="375">
        <f t="shared" si="65"/>
        <v>0</v>
      </c>
    </row>
    <row r="1399" spans="1:21" ht="14.1" customHeight="1">
      <c r="A1399" s="81">
        <v>1399</v>
      </c>
      <c r="B1399" s="52" t="s">
        <v>1733</v>
      </c>
      <c r="C1399" s="52" t="s">
        <v>1198</v>
      </c>
      <c r="D1399" s="52" t="s">
        <v>224</v>
      </c>
      <c r="E1399" s="91">
        <v>0</v>
      </c>
      <c r="F1399" s="440" t="s">
        <v>418</v>
      </c>
      <c r="G1399" s="366" t="s">
        <v>1311</v>
      </c>
      <c r="H1399" s="98" t="s">
        <v>1301</v>
      </c>
      <c r="I1399" s="52" t="s">
        <v>247</v>
      </c>
      <c r="J1399" s="98" t="s">
        <v>301</v>
      </c>
      <c r="K1399" s="358">
        <v>44</v>
      </c>
      <c r="L1399" s="370">
        <f t="shared" si="66"/>
        <v>0</v>
      </c>
      <c r="M1399" s="437" t="s">
        <v>258</v>
      </c>
      <c r="N1399" s="435"/>
      <c r="O1399" s="371">
        <f t="shared" si="67"/>
        <v>0</v>
      </c>
      <c r="P1399" s="371">
        <f>IF(N1399&gt;0,N1399*K1399/#REF!,0)</f>
        <v>0</v>
      </c>
      <c r="Q1399" s="372" t="e">
        <f>IF(M1399="nio",0,IF(M1399&gt;0,VLOOKUP(I1399,'3-Productie normen'!A:K,VLOOKUP(M1399,'3-Productie normen'!$B$28:$C$36,2,FALSE),FALSE)))/VLOOKUP(B1399,'2-Kosten per locatie'!$A$11:$C$41,3,FALSE)</f>
        <v>#DIV/0!</v>
      </c>
      <c r="R1399" s="93" t="str">
        <f>VLOOKUP(I1399,'3-Productie normen'!A:O,14,FALSE)</f>
        <v>nvt</v>
      </c>
      <c r="S1399" s="93"/>
      <c r="U1399" s="375">
        <f t="shared" si="65"/>
        <v>0</v>
      </c>
    </row>
    <row r="1400" spans="1:21" ht="14.1" customHeight="1">
      <c r="A1400" s="81">
        <v>1400</v>
      </c>
      <c r="B1400" s="52" t="s">
        <v>1733</v>
      </c>
      <c r="C1400" s="52" t="s">
        <v>1198</v>
      </c>
      <c r="D1400" s="52" t="s">
        <v>224</v>
      </c>
      <c r="E1400" s="91">
        <v>0</v>
      </c>
      <c r="F1400" s="440" t="s">
        <v>418</v>
      </c>
      <c r="G1400" s="366" t="s">
        <v>1312</v>
      </c>
      <c r="H1400" s="98" t="s">
        <v>1303</v>
      </c>
      <c r="I1400" s="52" t="s">
        <v>247</v>
      </c>
      <c r="J1400" s="98" t="s">
        <v>301</v>
      </c>
      <c r="K1400" s="358">
        <v>7.6</v>
      </c>
      <c r="L1400" s="370">
        <f t="shared" si="66"/>
        <v>0</v>
      </c>
      <c r="M1400" s="437" t="s">
        <v>258</v>
      </c>
      <c r="N1400" s="435"/>
      <c r="O1400" s="371">
        <f t="shared" si="67"/>
        <v>0</v>
      </c>
      <c r="P1400" s="371">
        <f>IF(N1400&gt;0,N1400*K1400/#REF!,0)</f>
        <v>0</v>
      </c>
      <c r="Q1400" s="372" t="e">
        <f>IF(M1400="nio",0,IF(M1400&gt;0,VLOOKUP(I1400,'3-Productie normen'!A:K,VLOOKUP(M1400,'3-Productie normen'!$B$28:$C$36,2,FALSE),FALSE)))/VLOOKUP(B1400,'2-Kosten per locatie'!$A$11:$C$41,3,FALSE)</f>
        <v>#DIV/0!</v>
      </c>
      <c r="R1400" s="93" t="str">
        <f>VLOOKUP(I1400,'3-Productie normen'!A:O,14,FALSE)</f>
        <v>nvt</v>
      </c>
      <c r="S1400" s="93"/>
      <c r="U1400" s="375">
        <f t="shared" si="65"/>
        <v>0</v>
      </c>
    </row>
    <row r="1401" spans="1:21" ht="14.1" customHeight="1">
      <c r="A1401" s="81">
        <v>1401</v>
      </c>
      <c r="B1401" s="52" t="s">
        <v>1733</v>
      </c>
      <c r="C1401" s="52" t="s">
        <v>1198</v>
      </c>
      <c r="D1401" s="52" t="s">
        <v>224</v>
      </c>
      <c r="E1401" s="91">
        <v>0</v>
      </c>
      <c r="F1401" s="440" t="s">
        <v>418</v>
      </c>
      <c r="G1401" s="366" t="s">
        <v>1313</v>
      </c>
      <c r="H1401" s="98" t="s">
        <v>1305</v>
      </c>
      <c r="I1401" s="52" t="s">
        <v>247</v>
      </c>
      <c r="J1401" s="98" t="s">
        <v>301</v>
      </c>
      <c r="K1401" s="358">
        <v>8.1999999999999993</v>
      </c>
      <c r="L1401" s="370">
        <f t="shared" si="66"/>
        <v>0</v>
      </c>
      <c r="M1401" s="437" t="s">
        <v>258</v>
      </c>
      <c r="N1401" s="435"/>
      <c r="O1401" s="371">
        <f t="shared" si="67"/>
        <v>0</v>
      </c>
      <c r="P1401" s="371">
        <f>IF(N1401&gt;0,N1401*K1401/#REF!,0)</f>
        <v>0</v>
      </c>
      <c r="Q1401" s="372" t="e">
        <f>IF(M1401="nio",0,IF(M1401&gt;0,VLOOKUP(I1401,'3-Productie normen'!A:K,VLOOKUP(M1401,'3-Productie normen'!$B$28:$C$36,2,FALSE),FALSE)))/VLOOKUP(B1401,'2-Kosten per locatie'!$A$11:$C$41,3,FALSE)</f>
        <v>#DIV/0!</v>
      </c>
      <c r="R1401" s="93" t="str">
        <f>VLOOKUP(I1401,'3-Productie normen'!A:O,14,FALSE)</f>
        <v>nvt</v>
      </c>
      <c r="S1401" s="93"/>
      <c r="U1401" s="375">
        <f t="shared" si="65"/>
        <v>0</v>
      </c>
    </row>
    <row r="1402" spans="1:21" ht="14.1" customHeight="1">
      <c r="A1402" s="81">
        <v>1402</v>
      </c>
      <c r="B1402" s="52" t="s">
        <v>1733</v>
      </c>
      <c r="C1402" s="52" t="s">
        <v>1198</v>
      </c>
      <c r="D1402" s="52" t="s">
        <v>224</v>
      </c>
      <c r="E1402" s="91">
        <v>0</v>
      </c>
      <c r="F1402" s="440" t="s">
        <v>418</v>
      </c>
      <c r="G1402" s="366" t="s">
        <v>1314</v>
      </c>
      <c r="H1402" s="98" t="s">
        <v>1303</v>
      </c>
      <c r="I1402" s="52" t="s">
        <v>247</v>
      </c>
      <c r="J1402" s="98" t="s">
        <v>301</v>
      </c>
      <c r="K1402" s="358">
        <v>7.6</v>
      </c>
      <c r="L1402" s="370">
        <f t="shared" si="66"/>
        <v>0</v>
      </c>
      <c r="M1402" s="437" t="s">
        <v>258</v>
      </c>
      <c r="N1402" s="435"/>
      <c r="O1402" s="371">
        <f t="shared" si="67"/>
        <v>0</v>
      </c>
      <c r="P1402" s="371">
        <f>IF(N1402&gt;0,N1402*K1402/#REF!,0)</f>
        <v>0</v>
      </c>
      <c r="Q1402" s="372" t="e">
        <f>IF(M1402="nio",0,IF(M1402&gt;0,VLOOKUP(I1402,'3-Productie normen'!A:K,VLOOKUP(M1402,'3-Productie normen'!$B$28:$C$36,2,FALSE),FALSE)))/VLOOKUP(B1402,'2-Kosten per locatie'!$A$11:$C$41,3,FALSE)</f>
        <v>#DIV/0!</v>
      </c>
      <c r="R1402" s="93" t="str">
        <f>VLOOKUP(I1402,'3-Productie normen'!A:O,14,FALSE)</f>
        <v>nvt</v>
      </c>
      <c r="S1402" s="93"/>
      <c r="U1402" s="375">
        <f t="shared" si="65"/>
        <v>0</v>
      </c>
    </row>
    <row r="1403" spans="1:21" ht="14.1" customHeight="1">
      <c r="A1403" s="81">
        <v>1403</v>
      </c>
      <c r="B1403" s="52" t="s">
        <v>1733</v>
      </c>
      <c r="C1403" s="52" t="s">
        <v>1198</v>
      </c>
      <c r="D1403" s="52" t="s">
        <v>224</v>
      </c>
      <c r="E1403" s="91">
        <v>0</v>
      </c>
      <c r="F1403" s="440" t="s">
        <v>418</v>
      </c>
      <c r="G1403" s="366" t="s">
        <v>1314</v>
      </c>
      <c r="H1403" s="98" t="s">
        <v>1301</v>
      </c>
      <c r="I1403" s="52" t="s">
        <v>247</v>
      </c>
      <c r="J1403" s="98" t="s">
        <v>301</v>
      </c>
      <c r="K1403" s="358">
        <v>42</v>
      </c>
      <c r="L1403" s="370">
        <f t="shared" si="66"/>
        <v>0</v>
      </c>
      <c r="M1403" s="437" t="s">
        <v>258</v>
      </c>
      <c r="N1403" s="435"/>
      <c r="O1403" s="371">
        <f t="shared" si="67"/>
        <v>0</v>
      </c>
      <c r="P1403" s="371">
        <f>IF(N1403&gt;0,N1403*K1403/#REF!,0)</f>
        <v>0</v>
      </c>
      <c r="Q1403" s="372" t="e">
        <f>IF(M1403="nio",0,IF(M1403&gt;0,VLOOKUP(I1403,'3-Productie normen'!A:K,VLOOKUP(M1403,'3-Productie normen'!$B$28:$C$36,2,FALSE),FALSE)))/VLOOKUP(B1403,'2-Kosten per locatie'!$A$11:$C$41,3,FALSE)</f>
        <v>#DIV/0!</v>
      </c>
      <c r="R1403" s="93" t="str">
        <f>VLOOKUP(I1403,'3-Productie normen'!A:O,14,FALSE)</f>
        <v>nvt</v>
      </c>
      <c r="S1403" s="93"/>
      <c r="U1403" s="375">
        <f t="shared" si="65"/>
        <v>0</v>
      </c>
    </row>
    <row r="1404" spans="1:21" ht="14.1" customHeight="1">
      <c r="A1404" s="81">
        <v>1404</v>
      </c>
      <c r="B1404" s="52" t="s">
        <v>1733</v>
      </c>
      <c r="C1404" s="52" t="s">
        <v>1198</v>
      </c>
      <c r="D1404" s="52" t="s">
        <v>224</v>
      </c>
      <c r="E1404" s="91">
        <v>0</v>
      </c>
      <c r="F1404" s="440" t="s">
        <v>418</v>
      </c>
      <c r="G1404" s="366" t="s">
        <v>1315</v>
      </c>
      <c r="H1404" s="98" t="s">
        <v>1301</v>
      </c>
      <c r="I1404" s="52" t="s">
        <v>247</v>
      </c>
      <c r="J1404" s="98" t="s">
        <v>301</v>
      </c>
      <c r="K1404" s="358">
        <v>44</v>
      </c>
      <c r="L1404" s="370">
        <f t="shared" si="66"/>
        <v>0</v>
      </c>
      <c r="M1404" s="437" t="s">
        <v>258</v>
      </c>
      <c r="N1404" s="435"/>
      <c r="O1404" s="371">
        <f t="shared" si="67"/>
        <v>0</v>
      </c>
      <c r="P1404" s="371">
        <f>IF(N1404&gt;0,N1404*K1404/#REF!,0)</f>
        <v>0</v>
      </c>
      <c r="Q1404" s="372" t="e">
        <f>IF(M1404="nio",0,IF(M1404&gt;0,VLOOKUP(I1404,'3-Productie normen'!A:K,VLOOKUP(M1404,'3-Productie normen'!$B$28:$C$36,2,FALSE),FALSE)))/VLOOKUP(B1404,'2-Kosten per locatie'!$A$11:$C$41,3,FALSE)</f>
        <v>#DIV/0!</v>
      </c>
      <c r="R1404" s="93" t="str">
        <f>VLOOKUP(I1404,'3-Productie normen'!A:O,14,FALSE)</f>
        <v>nvt</v>
      </c>
      <c r="S1404" s="93"/>
      <c r="U1404" s="375">
        <f t="shared" si="65"/>
        <v>0</v>
      </c>
    </row>
    <row r="1405" spans="1:21" ht="14.1" customHeight="1">
      <c r="A1405" s="81">
        <v>1405</v>
      </c>
      <c r="B1405" s="52" t="s">
        <v>1733</v>
      </c>
      <c r="C1405" s="52" t="s">
        <v>1198</v>
      </c>
      <c r="D1405" s="52" t="s">
        <v>224</v>
      </c>
      <c r="E1405" s="91">
        <v>0</v>
      </c>
      <c r="F1405" s="440" t="s">
        <v>418</v>
      </c>
      <c r="G1405" s="366" t="s">
        <v>1316</v>
      </c>
      <c r="H1405" s="98" t="s">
        <v>1303</v>
      </c>
      <c r="I1405" s="52" t="s">
        <v>247</v>
      </c>
      <c r="J1405" s="98" t="s">
        <v>301</v>
      </c>
      <c r="K1405" s="358">
        <v>7.6</v>
      </c>
      <c r="L1405" s="370">
        <f t="shared" si="66"/>
        <v>0</v>
      </c>
      <c r="M1405" s="437" t="s">
        <v>258</v>
      </c>
      <c r="N1405" s="435"/>
      <c r="O1405" s="371">
        <f t="shared" si="67"/>
        <v>0</v>
      </c>
      <c r="P1405" s="371">
        <f>IF(N1405&gt;0,N1405*K1405/#REF!,0)</f>
        <v>0</v>
      </c>
      <c r="Q1405" s="372" t="e">
        <f>IF(M1405="nio",0,IF(M1405&gt;0,VLOOKUP(I1405,'3-Productie normen'!A:K,VLOOKUP(M1405,'3-Productie normen'!$B$28:$C$36,2,FALSE),FALSE)))/VLOOKUP(B1405,'2-Kosten per locatie'!$A$11:$C$41,3,FALSE)</f>
        <v>#DIV/0!</v>
      </c>
      <c r="R1405" s="93" t="str">
        <f>VLOOKUP(I1405,'3-Productie normen'!A:O,14,FALSE)</f>
        <v>nvt</v>
      </c>
      <c r="S1405" s="93"/>
      <c r="U1405" s="375">
        <f t="shared" si="65"/>
        <v>0</v>
      </c>
    </row>
    <row r="1406" spans="1:21" ht="14.1" customHeight="1">
      <c r="A1406" s="81">
        <v>1406</v>
      </c>
      <c r="B1406" s="52" t="s">
        <v>1733</v>
      </c>
      <c r="C1406" s="52" t="s">
        <v>1198</v>
      </c>
      <c r="D1406" s="52" t="s">
        <v>224</v>
      </c>
      <c r="E1406" s="91">
        <v>0</v>
      </c>
      <c r="F1406" s="440" t="s">
        <v>418</v>
      </c>
      <c r="G1406" s="366" t="s">
        <v>1317</v>
      </c>
      <c r="H1406" s="98" t="s">
        <v>1305</v>
      </c>
      <c r="I1406" s="52" t="s">
        <v>247</v>
      </c>
      <c r="J1406" s="98" t="s">
        <v>301</v>
      </c>
      <c r="K1406" s="358">
        <v>6.8</v>
      </c>
      <c r="L1406" s="370">
        <f t="shared" si="66"/>
        <v>0</v>
      </c>
      <c r="M1406" s="437" t="s">
        <v>258</v>
      </c>
      <c r="N1406" s="435"/>
      <c r="O1406" s="371">
        <f t="shared" si="67"/>
        <v>0</v>
      </c>
      <c r="P1406" s="371">
        <f>IF(N1406&gt;0,N1406*K1406/#REF!,0)</f>
        <v>0</v>
      </c>
      <c r="Q1406" s="372" t="e">
        <f>IF(M1406="nio",0,IF(M1406&gt;0,VLOOKUP(I1406,'3-Productie normen'!A:K,VLOOKUP(M1406,'3-Productie normen'!$B$28:$C$36,2,FALSE),FALSE)))/VLOOKUP(B1406,'2-Kosten per locatie'!$A$11:$C$41,3,FALSE)</f>
        <v>#DIV/0!</v>
      </c>
      <c r="R1406" s="93" t="str">
        <f>VLOOKUP(I1406,'3-Productie normen'!A:O,14,FALSE)</f>
        <v>nvt</v>
      </c>
      <c r="S1406" s="93"/>
      <c r="U1406" s="375">
        <f t="shared" si="65"/>
        <v>0</v>
      </c>
    </row>
    <row r="1407" spans="1:21" ht="14.1" customHeight="1">
      <c r="A1407" s="81">
        <v>1407</v>
      </c>
      <c r="B1407" s="52" t="s">
        <v>1733</v>
      </c>
      <c r="C1407" s="52" t="s">
        <v>1198</v>
      </c>
      <c r="D1407" s="52" t="s">
        <v>224</v>
      </c>
      <c r="E1407" s="91">
        <v>0</v>
      </c>
      <c r="F1407" s="440" t="s">
        <v>418</v>
      </c>
      <c r="G1407" s="366" t="s">
        <v>1318</v>
      </c>
      <c r="H1407" s="98" t="s">
        <v>1310</v>
      </c>
      <c r="I1407" s="52" t="s">
        <v>247</v>
      </c>
      <c r="J1407" s="98" t="s">
        <v>301</v>
      </c>
      <c r="K1407" s="358">
        <v>10.8</v>
      </c>
      <c r="L1407" s="370">
        <f t="shared" si="66"/>
        <v>0</v>
      </c>
      <c r="M1407" s="437" t="s">
        <v>258</v>
      </c>
      <c r="N1407" s="435"/>
      <c r="O1407" s="371">
        <f t="shared" si="67"/>
        <v>0</v>
      </c>
      <c r="P1407" s="371">
        <f>IF(N1407&gt;0,N1407*K1407/#REF!,0)</f>
        <v>0</v>
      </c>
      <c r="Q1407" s="372" t="e">
        <f>IF(M1407="nio",0,IF(M1407&gt;0,VLOOKUP(I1407,'3-Productie normen'!A:K,VLOOKUP(M1407,'3-Productie normen'!$B$28:$C$36,2,FALSE),FALSE)))/VLOOKUP(B1407,'2-Kosten per locatie'!$A$11:$C$41,3,FALSE)</f>
        <v>#DIV/0!</v>
      </c>
      <c r="R1407" s="93" t="str">
        <f>VLOOKUP(I1407,'3-Productie normen'!A:O,14,FALSE)</f>
        <v>nvt</v>
      </c>
      <c r="S1407" s="93"/>
      <c r="U1407" s="375">
        <f t="shared" si="65"/>
        <v>0</v>
      </c>
    </row>
    <row r="1408" spans="1:21" ht="14.1" customHeight="1">
      <c r="A1408" s="81">
        <v>1408</v>
      </c>
      <c r="B1408" s="52" t="s">
        <v>1733</v>
      </c>
      <c r="C1408" s="52" t="s">
        <v>1198</v>
      </c>
      <c r="D1408" s="52" t="s">
        <v>222</v>
      </c>
      <c r="E1408" s="91">
        <v>0</v>
      </c>
      <c r="F1408" s="91" t="s">
        <v>292</v>
      </c>
      <c r="G1408" s="366" t="s">
        <v>1319</v>
      </c>
      <c r="H1408" s="98" t="s">
        <v>1320</v>
      </c>
      <c r="I1408" s="98" t="s">
        <v>246</v>
      </c>
      <c r="J1408" s="98" t="s">
        <v>263</v>
      </c>
      <c r="K1408" s="358">
        <v>55</v>
      </c>
      <c r="L1408" s="370">
        <f t="shared" si="66"/>
        <v>200</v>
      </c>
      <c r="M1408" s="435">
        <v>200</v>
      </c>
      <c r="N1408" s="435"/>
      <c r="O1408" s="371" t="e">
        <f t="shared" si="67"/>
        <v>#DIV/0!</v>
      </c>
      <c r="P1408" s="371">
        <f>IF(N1408&gt;0,N1408*K1408/#REF!,0)</f>
        <v>0</v>
      </c>
      <c r="Q1408" s="372" t="e">
        <f>IF(M1408="nio",0,IF(M1408&gt;0,VLOOKUP(I1408,'3-Productie normen'!A:K,VLOOKUP(M1408,'3-Productie normen'!$B$28:$C$36,2,FALSE),FALSE)))/VLOOKUP(B1408,'2-Kosten per locatie'!$A$11:$C$41,3,FALSE)</f>
        <v>#DIV/0!</v>
      </c>
      <c r="R1408" s="93" t="str">
        <f>VLOOKUP(I1408,'3-Productie normen'!A:O,14,FALSE)</f>
        <v>V</v>
      </c>
      <c r="S1408" s="93"/>
      <c r="U1408" s="375">
        <f t="shared" si="65"/>
        <v>11000</v>
      </c>
    </row>
    <row r="1409" spans="1:21" ht="14.1" customHeight="1">
      <c r="A1409" s="81">
        <v>1409</v>
      </c>
      <c r="B1409" s="52" t="s">
        <v>1733</v>
      </c>
      <c r="C1409" s="52" t="s">
        <v>1198</v>
      </c>
      <c r="D1409" s="52" t="s">
        <v>223</v>
      </c>
      <c r="E1409" s="91">
        <v>0</v>
      </c>
      <c r="F1409" s="91" t="s">
        <v>292</v>
      </c>
      <c r="G1409" s="366" t="s">
        <v>1321</v>
      </c>
      <c r="H1409" s="98" t="s">
        <v>568</v>
      </c>
      <c r="I1409" s="98" t="s">
        <v>246</v>
      </c>
      <c r="J1409" s="98" t="s">
        <v>263</v>
      </c>
      <c r="K1409" s="358">
        <v>13.5</v>
      </c>
      <c r="L1409" s="370">
        <f t="shared" si="66"/>
        <v>200</v>
      </c>
      <c r="M1409" s="435">
        <v>200</v>
      </c>
      <c r="N1409" s="435"/>
      <c r="O1409" s="371" t="e">
        <f t="shared" si="67"/>
        <v>#DIV/0!</v>
      </c>
      <c r="P1409" s="371">
        <f>IF(N1409&gt;0,N1409*K1409/#REF!,0)</f>
        <v>0</v>
      </c>
      <c r="Q1409" s="372" t="e">
        <f>IF(M1409="nio",0,IF(M1409&gt;0,VLOOKUP(I1409,'3-Productie normen'!A:K,VLOOKUP(M1409,'3-Productie normen'!$B$28:$C$36,2,FALSE),FALSE)))/VLOOKUP(B1409,'2-Kosten per locatie'!$A$11:$C$41,3,FALSE)</f>
        <v>#DIV/0!</v>
      </c>
      <c r="R1409" s="93" t="str">
        <f>VLOOKUP(I1409,'3-Productie normen'!A:O,14,FALSE)</f>
        <v>V</v>
      </c>
      <c r="S1409" s="93"/>
      <c r="U1409" s="375">
        <f t="shared" si="65"/>
        <v>2700</v>
      </c>
    </row>
    <row r="1410" spans="1:21" ht="14.1" customHeight="1">
      <c r="A1410" s="81">
        <v>1410</v>
      </c>
      <c r="B1410" s="52" t="s">
        <v>1733</v>
      </c>
      <c r="C1410" s="52" t="s">
        <v>1198</v>
      </c>
      <c r="D1410" s="52" t="s">
        <v>223</v>
      </c>
      <c r="E1410" s="91">
        <v>0</v>
      </c>
      <c r="F1410" s="91" t="s">
        <v>292</v>
      </c>
      <c r="G1410" s="366" t="s">
        <v>1322</v>
      </c>
      <c r="H1410" s="98" t="s">
        <v>254</v>
      </c>
      <c r="I1410" s="98" t="s">
        <v>246</v>
      </c>
      <c r="J1410" s="98" t="s">
        <v>263</v>
      </c>
      <c r="K1410" s="358">
        <v>122.4</v>
      </c>
      <c r="L1410" s="370">
        <f t="shared" si="66"/>
        <v>200</v>
      </c>
      <c r="M1410" s="435">
        <v>200</v>
      </c>
      <c r="N1410" s="435"/>
      <c r="O1410" s="371" t="e">
        <f t="shared" si="67"/>
        <v>#DIV/0!</v>
      </c>
      <c r="P1410" s="371">
        <f>IF(N1410&gt;0,N1410*K1410/#REF!,0)</f>
        <v>0</v>
      </c>
      <c r="Q1410" s="372" t="e">
        <f>IF(M1410="nio",0,IF(M1410&gt;0,VLOOKUP(I1410,'3-Productie normen'!A:K,VLOOKUP(M1410,'3-Productie normen'!$B$28:$C$36,2,FALSE),FALSE)))/VLOOKUP(B1410,'2-Kosten per locatie'!$A$11:$C$41,3,FALSE)</f>
        <v>#DIV/0!</v>
      </c>
      <c r="R1410" s="93" t="str">
        <f>VLOOKUP(I1410,'3-Productie normen'!A:O,14,FALSE)</f>
        <v>V</v>
      </c>
      <c r="S1410" s="93"/>
      <c r="U1410" s="375">
        <f t="shared" si="65"/>
        <v>24480</v>
      </c>
    </row>
    <row r="1411" spans="1:21" ht="14.1" customHeight="1">
      <c r="A1411" s="81">
        <v>1411</v>
      </c>
      <c r="B1411" s="52" t="s">
        <v>1733</v>
      </c>
      <c r="C1411" s="52" t="s">
        <v>1198</v>
      </c>
      <c r="D1411" s="52" t="s">
        <v>223</v>
      </c>
      <c r="E1411" s="91">
        <v>0</v>
      </c>
      <c r="F1411" s="91" t="s">
        <v>292</v>
      </c>
      <c r="G1411" s="366" t="s">
        <v>1323</v>
      </c>
      <c r="H1411" s="98" t="s">
        <v>552</v>
      </c>
      <c r="I1411" s="98" t="s">
        <v>244</v>
      </c>
      <c r="J1411" s="98" t="s">
        <v>263</v>
      </c>
      <c r="K1411" s="358">
        <v>4.8</v>
      </c>
      <c r="L1411" s="370">
        <f t="shared" si="66"/>
        <v>200</v>
      </c>
      <c r="M1411" s="435">
        <v>200</v>
      </c>
      <c r="N1411" s="435">
        <v>0</v>
      </c>
      <c r="O1411" s="371" t="e">
        <f t="shared" si="67"/>
        <v>#DIV/0!</v>
      </c>
      <c r="P1411" s="371">
        <f>IF(N1411&gt;0,N1411*K1411/#REF!,0)</f>
        <v>0</v>
      </c>
      <c r="Q1411" s="372" t="e">
        <f>IF(M1411="nio",0,IF(M1411&gt;0,VLOOKUP(I1411,'3-Productie normen'!A:K,VLOOKUP(M1411,'3-Productie normen'!$B$28:$C$36,2,FALSE),FALSE)))/VLOOKUP(B1411,'2-Kosten per locatie'!$A$11:$C$41,3,FALSE)</f>
        <v>#DIV/0!</v>
      </c>
      <c r="R1411" s="93" t="str">
        <f>VLOOKUP(I1411,'3-Productie normen'!A:O,14,FALSE)</f>
        <v>S</v>
      </c>
      <c r="S1411" s="93"/>
      <c r="U1411" s="375">
        <f t="shared" si="65"/>
        <v>960</v>
      </c>
    </row>
    <row r="1412" spans="1:21" ht="14.1" customHeight="1">
      <c r="A1412" s="81">
        <v>1412</v>
      </c>
      <c r="B1412" s="52" t="s">
        <v>1733</v>
      </c>
      <c r="C1412" s="52" t="s">
        <v>1198</v>
      </c>
      <c r="D1412" s="52" t="s">
        <v>223</v>
      </c>
      <c r="E1412" s="91">
        <v>0</v>
      </c>
      <c r="F1412" s="91" t="s">
        <v>292</v>
      </c>
      <c r="G1412" s="366" t="s">
        <v>1324</v>
      </c>
      <c r="H1412" s="98" t="s">
        <v>1325</v>
      </c>
      <c r="I1412" s="98" t="s">
        <v>287</v>
      </c>
      <c r="J1412" s="98" t="s">
        <v>301</v>
      </c>
      <c r="K1412" s="358">
        <v>50.1</v>
      </c>
      <c r="L1412" s="370">
        <f t="shared" si="66"/>
        <v>200</v>
      </c>
      <c r="M1412" s="435">
        <v>200</v>
      </c>
      <c r="N1412" s="435"/>
      <c r="O1412" s="371" t="e">
        <f t="shared" si="67"/>
        <v>#DIV/0!</v>
      </c>
      <c r="P1412" s="371">
        <f>IF(N1412&gt;0,N1412*K1412/#REF!,0)</f>
        <v>0</v>
      </c>
      <c r="Q1412" s="372" t="e">
        <f>IF(M1412="nio",0,IF(M1412&gt;0,VLOOKUP(I1412,'3-Productie normen'!A:K,VLOOKUP(M1412,'3-Productie normen'!$B$28:$C$36,2,FALSE),FALSE)))/VLOOKUP(B1412,'2-Kosten per locatie'!$A$11:$C$41,3,FALSE)</f>
        <v>#DIV/0!</v>
      </c>
      <c r="R1412" s="93" t="str">
        <f>VLOOKUP(I1412,'3-Productie normen'!A:O,14,FALSE)</f>
        <v>L</v>
      </c>
      <c r="S1412" s="93"/>
      <c r="U1412" s="375">
        <f t="shared" si="65"/>
        <v>10020</v>
      </c>
    </row>
    <row r="1413" spans="1:21" ht="14.1" customHeight="1">
      <c r="A1413" s="81">
        <v>1413</v>
      </c>
      <c r="B1413" s="52" t="s">
        <v>1733</v>
      </c>
      <c r="C1413" s="52" t="s">
        <v>1198</v>
      </c>
      <c r="D1413" s="52" t="s">
        <v>223</v>
      </c>
      <c r="E1413" s="91">
        <v>0</v>
      </c>
      <c r="F1413" s="91" t="s">
        <v>292</v>
      </c>
      <c r="G1413" s="366" t="s">
        <v>1326</v>
      </c>
      <c r="H1413" s="98" t="s">
        <v>1327</v>
      </c>
      <c r="I1413" s="98" t="s">
        <v>287</v>
      </c>
      <c r="J1413" s="98" t="s">
        <v>301</v>
      </c>
      <c r="K1413" s="358">
        <v>50</v>
      </c>
      <c r="L1413" s="370">
        <f t="shared" si="66"/>
        <v>200</v>
      </c>
      <c r="M1413" s="435">
        <v>200</v>
      </c>
      <c r="N1413" s="435"/>
      <c r="O1413" s="371" t="e">
        <f t="shared" si="67"/>
        <v>#DIV/0!</v>
      </c>
      <c r="P1413" s="371">
        <f>IF(N1413&gt;0,N1413*K1413/#REF!,0)</f>
        <v>0</v>
      </c>
      <c r="Q1413" s="372" t="e">
        <f>IF(M1413="nio",0,IF(M1413&gt;0,VLOOKUP(I1413,'3-Productie normen'!A:K,VLOOKUP(M1413,'3-Productie normen'!$B$28:$C$36,2,FALSE),FALSE)))/VLOOKUP(B1413,'2-Kosten per locatie'!$A$11:$C$41,3,FALSE)</f>
        <v>#DIV/0!</v>
      </c>
      <c r="R1413" s="93" t="str">
        <f>VLOOKUP(I1413,'3-Productie normen'!A:O,14,FALSE)</f>
        <v>L</v>
      </c>
      <c r="S1413" s="93"/>
      <c r="U1413" s="375">
        <f t="shared" si="65"/>
        <v>10000</v>
      </c>
    </row>
    <row r="1414" spans="1:21" ht="14.1" customHeight="1">
      <c r="A1414" s="81">
        <v>1414</v>
      </c>
      <c r="B1414" s="52" t="s">
        <v>1733</v>
      </c>
      <c r="C1414" s="52" t="s">
        <v>1198</v>
      </c>
      <c r="D1414" s="52" t="s">
        <v>223</v>
      </c>
      <c r="E1414" s="91">
        <v>0</v>
      </c>
      <c r="F1414" s="91" t="s">
        <v>292</v>
      </c>
      <c r="G1414" s="366" t="s">
        <v>1328</v>
      </c>
      <c r="H1414" s="98" t="s">
        <v>390</v>
      </c>
      <c r="I1414" s="52" t="s">
        <v>247</v>
      </c>
      <c r="J1414" s="98" t="s">
        <v>301</v>
      </c>
      <c r="K1414" s="358">
        <v>5</v>
      </c>
      <c r="L1414" s="370">
        <f t="shared" si="66"/>
        <v>0</v>
      </c>
      <c r="M1414" s="437" t="s">
        <v>258</v>
      </c>
      <c r="N1414" s="435"/>
      <c r="O1414" s="371">
        <f t="shared" si="67"/>
        <v>0</v>
      </c>
      <c r="P1414" s="371">
        <f>IF(N1414&gt;0,N1414*K1414/#REF!,0)</f>
        <v>0</v>
      </c>
      <c r="Q1414" s="372" t="e">
        <f>IF(M1414="nio",0,IF(M1414&gt;0,VLOOKUP(I1414,'3-Productie normen'!A:K,VLOOKUP(M1414,'3-Productie normen'!$B$28:$C$36,2,FALSE),FALSE)))/VLOOKUP(B1414,'2-Kosten per locatie'!$A$11:$C$41,3,FALSE)</f>
        <v>#DIV/0!</v>
      </c>
      <c r="R1414" s="93" t="str">
        <f>VLOOKUP(I1414,'3-Productie normen'!A:O,14,FALSE)</f>
        <v>nvt</v>
      </c>
      <c r="S1414" s="93"/>
      <c r="U1414" s="375">
        <f t="shared" si="65"/>
        <v>0</v>
      </c>
    </row>
    <row r="1415" spans="1:21" ht="14.1" customHeight="1">
      <c r="A1415" s="81">
        <v>1415</v>
      </c>
      <c r="B1415" s="52" t="s">
        <v>1733</v>
      </c>
      <c r="C1415" s="52" t="s">
        <v>1198</v>
      </c>
      <c r="D1415" s="52" t="s">
        <v>223</v>
      </c>
      <c r="E1415" s="91">
        <v>0</v>
      </c>
      <c r="F1415" s="91" t="s">
        <v>292</v>
      </c>
      <c r="G1415" s="366" t="s">
        <v>1329</v>
      </c>
      <c r="H1415" s="98" t="s">
        <v>1109</v>
      </c>
      <c r="I1415" s="98" t="s">
        <v>237</v>
      </c>
      <c r="J1415" s="98" t="s">
        <v>301</v>
      </c>
      <c r="K1415" s="358">
        <v>10.4</v>
      </c>
      <c r="L1415" s="370">
        <f t="shared" si="66"/>
        <v>80</v>
      </c>
      <c r="M1415" s="437">
        <v>80</v>
      </c>
      <c r="N1415" s="435"/>
      <c r="O1415" s="371" t="e">
        <f t="shared" si="67"/>
        <v>#DIV/0!</v>
      </c>
      <c r="P1415" s="371">
        <f>IF(N1415&gt;0,N1415*K1415/#REF!,0)</f>
        <v>0</v>
      </c>
      <c r="Q1415" s="372" t="e">
        <f>IF(M1415="nio",0,IF(M1415&gt;0,VLOOKUP(I1415,'3-Productie normen'!A:K,VLOOKUP(M1415,'3-Productie normen'!$B$28:$C$36,2,FALSE),FALSE)))/VLOOKUP(B1415,'2-Kosten per locatie'!$A$11:$C$41,3,FALSE)</f>
        <v>#DIV/0!</v>
      </c>
      <c r="R1415" s="93" t="str">
        <f>VLOOKUP(I1415,'3-Productie normen'!A:O,14,FALSE)</f>
        <v>B</v>
      </c>
      <c r="S1415" s="93"/>
      <c r="U1415" s="375">
        <f t="shared" si="65"/>
        <v>832</v>
      </c>
    </row>
    <row r="1416" spans="1:21" ht="14.1" customHeight="1">
      <c r="A1416" s="81">
        <v>1416</v>
      </c>
      <c r="B1416" s="52" t="s">
        <v>1733</v>
      </c>
      <c r="C1416" s="52" t="s">
        <v>1198</v>
      </c>
      <c r="D1416" s="52" t="s">
        <v>223</v>
      </c>
      <c r="E1416" s="91">
        <v>0</v>
      </c>
      <c r="F1416" s="91" t="s">
        <v>292</v>
      </c>
      <c r="G1416" s="366" t="s">
        <v>1330</v>
      </c>
      <c r="H1416" s="98" t="s">
        <v>1331</v>
      </c>
      <c r="I1416" s="98" t="s">
        <v>293</v>
      </c>
      <c r="J1416" s="98" t="s">
        <v>301</v>
      </c>
      <c r="K1416" s="358">
        <v>49.5</v>
      </c>
      <c r="L1416" s="370">
        <f t="shared" si="66"/>
        <v>200</v>
      </c>
      <c r="M1416" s="435">
        <v>200</v>
      </c>
      <c r="N1416" s="435"/>
      <c r="O1416" s="371" t="e">
        <f t="shared" si="67"/>
        <v>#DIV/0!</v>
      </c>
      <c r="P1416" s="371">
        <f>IF(N1416&gt;0,N1416*K1416/#REF!,0)</f>
        <v>0</v>
      </c>
      <c r="Q1416" s="372" t="e">
        <f>IF(M1416="nio",0,IF(M1416&gt;0,VLOOKUP(I1416,'3-Productie normen'!A:K,VLOOKUP(M1416,'3-Productie normen'!$B$28:$C$36,2,FALSE),FALSE)))/VLOOKUP(B1416,'2-Kosten per locatie'!$A$11:$C$41,3,FALSE)</f>
        <v>#DIV/0!</v>
      </c>
      <c r="R1416" s="93" t="str">
        <f>VLOOKUP(I1416,'3-Productie normen'!A:O,14,FALSE)</f>
        <v>L</v>
      </c>
      <c r="S1416" s="93"/>
      <c r="U1416" s="375">
        <f t="shared" si="65"/>
        <v>9900</v>
      </c>
    </row>
    <row r="1417" spans="1:21" ht="14.1" customHeight="1">
      <c r="A1417" s="81">
        <v>1417</v>
      </c>
      <c r="B1417" s="52" t="s">
        <v>1733</v>
      </c>
      <c r="C1417" s="52" t="s">
        <v>1198</v>
      </c>
      <c r="D1417" s="52" t="s">
        <v>223</v>
      </c>
      <c r="E1417" s="91">
        <v>0</v>
      </c>
      <c r="F1417" s="91" t="s">
        <v>292</v>
      </c>
      <c r="G1417" s="366" t="s">
        <v>1332</v>
      </c>
      <c r="H1417" s="98" t="s">
        <v>262</v>
      </c>
      <c r="I1417" s="98" t="s">
        <v>244</v>
      </c>
      <c r="J1417" s="98" t="s">
        <v>263</v>
      </c>
      <c r="K1417" s="358">
        <v>4.8</v>
      </c>
      <c r="L1417" s="370">
        <f t="shared" si="66"/>
        <v>200</v>
      </c>
      <c r="M1417" s="435">
        <v>200</v>
      </c>
      <c r="N1417" s="435">
        <v>0</v>
      </c>
      <c r="O1417" s="371" t="e">
        <f t="shared" si="67"/>
        <v>#DIV/0!</v>
      </c>
      <c r="P1417" s="371">
        <f>IF(N1417&gt;0,N1417*K1417/#REF!,0)</f>
        <v>0</v>
      </c>
      <c r="Q1417" s="372" t="e">
        <f>IF(M1417="nio",0,IF(M1417&gt;0,VLOOKUP(I1417,'3-Productie normen'!A:K,VLOOKUP(M1417,'3-Productie normen'!$B$28:$C$36,2,FALSE),FALSE)))/VLOOKUP(B1417,'2-Kosten per locatie'!$A$11:$C$41,3,FALSE)</f>
        <v>#DIV/0!</v>
      </c>
      <c r="R1417" s="93" t="str">
        <f>VLOOKUP(I1417,'3-Productie normen'!A:O,14,FALSE)</f>
        <v>S</v>
      </c>
      <c r="S1417" s="93"/>
      <c r="U1417" s="375">
        <f t="shared" si="65"/>
        <v>960</v>
      </c>
    </row>
    <row r="1418" spans="1:21" ht="14.1" customHeight="1">
      <c r="A1418" s="81">
        <v>1418</v>
      </c>
      <c r="B1418" s="52" t="s">
        <v>1733</v>
      </c>
      <c r="C1418" s="52" t="s">
        <v>1198</v>
      </c>
      <c r="D1418" s="52" t="s">
        <v>223</v>
      </c>
      <c r="E1418" s="91">
        <v>0</v>
      </c>
      <c r="F1418" s="91" t="s">
        <v>292</v>
      </c>
      <c r="G1418" s="366" t="s">
        <v>1333</v>
      </c>
      <c r="H1418" s="98" t="s">
        <v>485</v>
      </c>
      <c r="I1418" s="98" t="s">
        <v>237</v>
      </c>
      <c r="J1418" s="98" t="s">
        <v>301</v>
      </c>
      <c r="K1418" s="358">
        <v>6</v>
      </c>
      <c r="L1418" s="370">
        <f t="shared" si="66"/>
        <v>80</v>
      </c>
      <c r="M1418" s="437">
        <v>80</v>
      </c>
      <c r="N1418" s="435"/>
      <c r="O1418" s="371" t="e">
        <f t="shared" si="67"/>
        <v>#DIV/0!</v>
      </c>
      <c r="P1418" s="371">
        <f>IF(N1418&gt;0,N1418*K1418/#REF!,0)</f>
        <v>0</v>
      </c>
      <c r="Q1418" s="372" t="e">
        <f>IF(M1418="nio",0,IF(M1418&gt;0,VLOOKUP(I1418,'3-Productie normen'!A:K,VLOOKUP(M1418,'3-Productie normen'!$B$28:$C$36,2,FALSE),FALSE)))/VLOOKUP(B1418,'2-Kosten per locatie'!$A$11:$C$41,3,FALSE)</f>
        <v>#DIV/0!</v>
      </c>
      <c r="R1418" s="93" t="str">
        <f>VLOOKUP(I1418,'3-Productie normen'!A:O,14,FALSE)</f>
        <v>B</v>
      </c>
      <c r="S1418" s="93"/>
      <c r="U1418" s="375">
        <f t="shared" ref="U1418:U1481" si="68">L1418*K1418</f>
        <v>480</v>
      </c>
    </row>
    <row r="1419" spans="1:21" ht="14.1" customHeight="1">
      <c r="A1419" s="81">
        <v>1419</v>
      </c>
      <c r="B1419" s="52" t="s">
        <v>1733</v>
      </c>
      <c r="C1419" s="52" t="s">
        <v>1198</v>
      </c>
      <c r="D1419" s="52" t="s">
        <v>223</v>
      </c>
      <c r="E1419" s="91">
        <v>0</v>
      </c>
      <c r="F1419" s="91" t="s">
        <v>292</v>
      </c>
      <c r="G1419" s="366" t="s">
        <v>1334</v>
      </c>
      <c r="H1419" s="98" t="s">
        <v>485</v>
      </c>
      <c r="I1419" s="98" t="s">
        <v>237</v>
      </c>
      <c r="J1419" s="98" t="s">
        <v>301</v>
      </c>
      <c r="K1419" s="358">
        <v>5.2</v>
      </c>
      <c r="L1419" s="370">
        <f t="shared" si="66"/>
        <v>80</v>
      </c>
      <c r="M1419" s="437">
        <v>80</v>
      </c>
      <c r="N1419" s="435"/>
      <c r="O1419" s="371" t="e">
        <f t="shared" si="67"/>
        <v>#DIV/0!</v>
      </c>
      <c r="P1419" s="371">
        <f>IF(N1419&gt;0,N1419*K1419/#REF!,0)</f>
        <v>0</v>
      </c>
      <c r="Q1419" s="372" t="e">
        <f>IF(M1419="nio",0,IF(M1419&gt;0,VLOOKUP(I1419,'3-Productie normen'!A:K,VLOOKUP(M1419,'3-Productie normen'!$B$28:$C$36,2,FALSE),FALSE)))/VLOOKUP(B1419,'2-Kosten per locatie'!$A$11:$C$41,3,FALSE)</f>
        <v>#DIV/0!</v>
      </c>
      <c r="R1419" s="93" t="str">
        <f>VLOOKUP(I1419,'3-Productie normen'!A:O,14,FALSE)</f>
        <v>B</v>
      </c>
      <c r="S1419" s="93"/>
      <c r="U1419" s="375">
        <f t="shared" si="68"/>
        <v>416</v>
      </c>
    </row>
    <row r="1420" spans="1:21" ht="14.1" customHeight="1">
      <c r="A1420" s="81">
        <v>1420</v>
      </c>
      <c r="B1420" s="52" t="s">
        <v>1733</v>
      </c>
      <c r="C1420" s="52" t="s">
        <v>1198</v>
      </c>
      <c r="D1420" s="52" t="s">
        <v>223</v>
      </c>
      <c r="E1420" s="91">
        <v>0</v>
      </c>
      <c r="F1420" s="91" t="s">
        <v>292</v>
      </c>
      <c r="G1420" s="366" t="s">
        <v>1335</v>
      </c>
      <c r="H1420" s="98" t="s">
        <v>409</v>
      </c>
      <c r="I1420" s="52" t="s">
        <v>247</v>
      </c>
      <c r="J1420" s="98" t="s">
        <v>301</v>
      </c>
      <c r="K1420" s="358">
        <v>29.5</v>
      </c>
      <c r="L1420" s="370">
        <f t="shared" si="66"/>
        <v>0</v>
      </c>
      <c r="M1420" s="437" t="s">
        <v>258</v>
      </c>
      <c r="N1420" s="435"/>
      <c r="O1420" s="371">
        <f t="shared" si="67"/>
        <v>0</v>
      </c>
      <c r="P1420" s="371">
        <f>IF(N1420&gt;0,N1420*K1420/#REF!,0)</f>
        <v>0</v>
      </c>
      <c r="Q1420" s="372" t="e">
        <f>IF(M1420="nio",0,IF(M1420&gt;0,VLOOKUP(I1420,'3-Productie normen'!A:K,VLOOKUP(M1420,'3-Productie normen'!$B$28:$C$36,2,FALSE),FALSE)))/VLOOKUP(B1420,'2-Kosten per locatie'!$A$11:$C$41,3,FALSE)</f>
        <v>#DIV/0!</v>
      </c>
      <c r="R1420" s="93" t="str">
        <f>VLOOKUP(I1420,'3-Productie normen'!A:O,14,FALSE)</f>
        <v>nvt</v>
      </c>
      <c r="S1420" s="93"/>
      <c r="U1420" s="375">
        <f t="shared" si="68"/>
        <v>0</v>
      </c>
    </row>
    <row r="1421" spans="1:21" ht="14.1" customHeight="1">
      <c r="A1421" s="81">
        <v>1421</v>
      </c>
      <c r="B1421" s="52" t="s">
        <v>1733</v>
      </c>
      <c r="C1421" s="52" t="s">
        <v>1198</v>
      </c>
      <c r="D1421" s="52" t="s">
        <v>223</v>
      </c>
      <c r="E1421" s="91">
        <v>0</v>
      </c>
      <c r="F1421" s="91" t="s">
        <v>292</v>
      </c>
      <c r="G1421" s="366" t="s">
        <v>1336</v>
      </c>
      <c r="H1421" s="98" t="s">
        <v>254</v>
      </c>
      <c r="I1421" s="98" t="s">
        <v>246</v>
      </c>
      <c r="J1421" s="98" t="s">
        <v>263</v>
      </c>
      <c r="K1421" s="358">
        <v>3</v>
      </c>
      <c r="L1421" s="370">
        <f t="shared" si="66"/>
        <v>200</v>
      </c>
      <c r="M1421" s="435">
        <v>200</v>
      </c>
      <c r="N1421" s="435"/>
      <c r="O1421" s="371" t="e">
        <f t="shared" si="67"/>
        <v>#DIV/0!</v>
      </c>
      <c r="P1421" s="371">
        <f>IF(N1421&gt;0,N1421*K1421/#REF!,0)</f>
        <v>0</v>
      </c>
      <c r="Q1421" s="372" t="e">
        <f>IF(M1421="nio",0,IF(M1421&gt;0,VLOOKUP(I1421,'3-Productie normen'!A:K,VLOOKUP(M1421,'3-Productie normen'!$B$28:$C$36,2,FALSE),FALSE)))/VLOOKUP(B1421,'2-Kosten per locatie'!$A$11:$C$41,3,FALSE)</f>
        <v>#DIV/0!</v>
      </c>
      <c r="R1421" s="93" t="str">
        <f>VLOOKUP(I1421,'3-Productie normen'!A:O,14,FALSE)</f>
        <v>V</v>
      </c>
      <c r="S1421" s="93"/>
      <c r="U1421" s="375">
        <f t="shared" si="68"/>
        <v>600</v>
      </c>
    </row>
    <row r="1422" spans="1:21" ht="14.1" customHeight="1">
      <c r="A1422" s="81">
        <v>1422</v>
      </c>
      <c r="B1422" s="52" t="s">
        <v>1733</v>
      </c>
      <c r="C1422" s="52" t="s">
        <v>1198</v>
      </c>
      <c r="D1422" s="52" t="s">
        <v>223</v>
      </c>
      <c r="E1422" s="91">
        <v>0</v>
      </c>
      <c r="F1422" s="91" t="s">
        <v>292</v>
      </c>
      <c r="G1422" s="366" t="s">
        <v>1337</v>
      </c>
      <c r="H1422" s="98" t="s">
        <v>262</v>
      </c>
      <c r="I1422" s="98" t="s">
        <v>244</v>
      </c>
      <c r="J1422" s="98" t="s">
        <v>263</v>
      </c>
      <c r="K1422" s="358">
        <v>4.8</v>
      </c>
      <c r="L1422" s="370">
        <f t="shared" si="66"/>
        <v>200</v>
      </c>
      <c r="M1422" s="435">
        <v>200</v>
      </c>
      <c r="N1422" s="435">
        <v>0</v>
      </c>
      <c r="O1422" s="371" t="e">
        <f t="shared" si="67"/>
        <v>#DIV/0!</v>
      </c>
      <c r="P1422" s="371">
        <f>IF(N1422&gt;0,N1422*K1422/#REF!,0)</f>
        <v>0</v>
      </c>
      <c r="Q1422" s="372" t="e">
        <f>IF(M1422="nio",0,IF(M1422&gt;0,VLOOKUP(I1422,'3-Productie normen'!A:K,VLOOKUP(M1422,'3-Productie normen'!$B$28:$C$36,2,FALSE),FALSE)))/VLOOKUP(B1422,'2-Kosten per locatie'!$A$11:$C$41,3,FALSE)</f>
        <v>#DIV/0!</v>
      </c>
      <c r="R1422" s="93" t="str">
        <f>VLOOKUP(I1422,'3-Productie normen'!A:O,14,FALSE)</f>
        <v>S</v>
      </c>
      <c r="S1422" s="93"/>
      <c r="U1422" s="375">
        <f t="shared" si="68"/>
        <v>960</v>
      </c>
    </row>
    <row r="1423" spans="1:21" ht="14.1" customHeight="1">
      <c r="A1423" s="81">
        <v>1423</v>
      </c>
      <c r="B1423" s="52" t="s">
        <v>1733</v>
      </c>
      <c r="C1423" s="52" t="s">
        <v>1198</v>
      </c>
      <c r="D1423" s="52" t="s">
        <v>223</v>
      </c>
      <c r="E1423" s="91">
        <v>0</v>
      </c>
      <c r="F1423" s="91" t="s">
        <v>292</v>
      </c>
      <c r="G1423" s="366" t="s">
        <v>1338</v>
      </c>
      <c r="H1423" s="98" t="s">
        <v>270</v>
      </c>
      <c r="I1423" s="52" t="s">
        <v>247</v>
      </c>
      <c r="J1423" s="98" t="s">
        <v>301</v>
      </c>
      <c r="K1423" s="358">
        <v>10.7</v>
      </c>
      <c r="L1423" s="370">
        <f t="shared" si="66"/>
        <v>0</v>
      </c>
      <c r="M1423" s="437" t="s">
        <v>258</v>
      </c>
      <c r="N1423" s="435"/>
      <c r="O1423" s="371">
        <f t="shared" si="67"/>
        <v>0</v>
      </c>
      <c r="P1423" s="371">
        <f>IF(N1423&gt;0,N1423*K1423/#REF!,0)</f>
        <v>0</v>
      </c>
      <c r="Q1423" s="372" t="e">
        <f>IF(M1423="nio",0,IF(M1423&gt;0,VLOOKUP(I1423,'3-Productie normen'!A:K,VLOOKUP(M1423,'3-Productie normen'!$B$28:$C$36,2,FALSE),FALSE)))/VLOOKUP(B1423,'2-Kosten per locatie'!$A$11:$C$41,3,FALSE)</f>
        <v>#DIV/0!</v>
      </c>
      <c r="R1423" s="93" t="str">
        <f>VLOOKUP(I1423,'3-Productie normen'!A:O,14,FALSE)</f>
        <v>nvt</v>
      </c>
      <c r="S1423" s="93"/>
      <c r="U1423" s="375">
        <f t="shared" si="68"/>
        <v>0</v>
      </c>
    </row>
    <row r="1424" spans="1:21" ht="14.1" customHeight="1">
      <c r="A1424" s="81">
        <v>1424</v>
      </c>
      <c r="B1424" s="52" t="s">
        <v>1733</v>
      </c>
      <c r="C1424" s="52" t="s">
        <v>1198</v>
      </c>
      <c r="D1424" s="52" t="s">
        <v>223</v>
      </c>
      <c r="E1424" s="91">
        <v>0</v>
      </c>
      <c r="F1424" s="91" t="s">
        <v>292</v>
      </c>
      <c r="G1424" s="366" t="s">
        <v>1339</v>
      </c>
      <c r="H1424" s="98" t="s">
        <v>485</v>
      </c>
      <c r="I1424" s="98" t="s">
        <v>237</v>
      </c>
      <c r="J1424" s="98" t="s">
        <v>301</v>
      </c>
      <c r="K1424" s="358">
        <v>9.6</v>
      </c>
      <c r="L1424" s="370">
        <f t="shared" si="66"/>
        <v>80</v>
      </c>
      <c r="M1424" s="437">
        <v>80</v>
      </c>
      <c r="N1424" s="435"/>
      <c r="O1424" s="371" t="e">
        <f t="shared" si="67"/>
        <v>#DIV/0!</v>
      </c>
      <c r="P1424" s="371">
        <f>IF(N1424&gt;0,N1424*K1424/#REF!,0)</f>
        <v>0</v>
      </c>
      <c r="Q1424" s="372" t="e">
        <f>IF(M1424="nio",0,IF(M1424&gt;0,VLOOKUP(I1424,'3-Productie normen'!A:K,VLOOKUP(M1424,'3-Productie normen'!$B$28:$C$36,2,FALSE),FALSE)))/VLOOKUP(B1424,'2-Kosten per locatie'!$A$11:$C$41,3,FALSE)</f>
        <v>#DIV/0!</v>
      </c>
      <c r="R1424" s="93" t="str">
        <f>VLOOKUP(I1424,'3-Productie normen'!A:O,14,FALSE)</f>
        <v>B</v>
      </c>
      <c r="S1424" s="93"/>
      <c r="U1424" s="375">
        <f t="shared" si="68"/>
        <v>768</v>
      </c>
    </row>
    <row r="1425" spans="1:21" ht="14.1" customHeight="1">
      <c r="A1425" s="81">
        <v>1425</v>
      </c>
      <c r="B1425" s="52" t="s">
        <v>1733</v>
      </c>
      <c r="C1425" s="52" t="s">
        <v>1198</v>
      </c>
      <c r="D1425" s="52" t="s">
        <v>223</v>
      </c>
      <c r="E1425" s="91">
        <v>0</v>
      </c>
      <c r="F1425" s="91" t="s">
        <v>292</v>
      </c>
      <c r="G1425" s="366" t="s">
        <v>1340</v>
      </c>
      <c r="H1425" s="98" t="s">
        <v>704</v>
      </c>
      <c r="I1425" s="98" t="s">
        <v>246</v>
      </c>
      <c r="J1425" s="98" t="s">
        <v>263</v>
      </c>
      <c r="K1425" s="358">
        <v>58.8</v>
      </c>
      <c r="L1425" s="370">
        <f t="shared" si="66"/>
        <v>200</v>
      </c>
      <c r="M1425" s="435">
        <v>200</v>
      </c>
      <c r="N1425" s="435"/>
      <c r="O1425" s="371" t="e">
        <f t="shared" si="67"/>
        <v>#DIV/0!</v>
      </c>
      <c r="P1425" s="371">
        <f>IF(N1425&gt;0,N1425*K1425/#REF!,0)</f>
        <v>0</v>
      </c>
      <c r="Q1425" s="372" t="e">
        <f>IF(M1425="nio",0,IF(M1425&gt;0,VLOOKUP(I1425,'3-Productie normen'!A:K,VLOOKUP(M1425,'3-Productie normen'!$B$28:$C$36,2,FALSE),FALSE)))/VLOOKUP(B1425,'2-Kosten per locatie'!$A$11:$C$41,3,FALSE)</f>
        <v>#DIV/0!</v>
      </c>
      <c r="R1425" s="93" t="str">
        <f>VLOOKUP(I1425,'3-Productie normen'!A:O,14,FALSE)</f>
        <v>V</v>
      </c>
      <c r="S1425" s="93"/>
      <c r="U1425" s="375">
        <f t="shared" si="68"/>
        <v>11760</v>
      </c>
    </row>
    <row r="1426" spans="1:21" ht="14.1" customHeight="1">
      <c r="A1426" s="81">
        <v>1426</v>
      </c>
      <c r="B1426" s="52" t="s">
        <v>1733</v>
      </c>
      <c r="C1426" s="52" t="s">
        <v>1198</v>
      </c>
      <c r="D1426" s="52" t="s">
        <v>223</v>
      </c>
      <c r="E1426" s="91">
        <v>0</v>
      </c>
      <c r="F1426" s="91" t="s">
        <v>292</v>
      </c>
      <c r="G1426" s="366" t="s">
        <v>1341</v>
      </c>
      <c r="H1426" s="98" t="s">
        <v>262</v>
      </c>
      <c r="I1426" s="98" t="s">
        <v>244</v>
      </c>
      <c r="J1426" s="98" t="s">
        <v>263</v>
      </c>
      <c r="K1426" s="358">
        <v>4.8</v>
      </c>
      <c r="L1426" s="370">
        <f t="shared" si="66"/>
        <v>200</v>
      </c>
      <c r="M1426" s="435">
        <v>200</v>
      </c>
      <c r="N1426" s="435">
        <v>0</v>
      </c>
      <c r="O1426" s="371" t="e">
        <f t="shared" si="67"/>
        <v>#DIV/0!</v>
      </c>
      <c r="P1426" s="371">
        <f>IF(N1426&gt;0,N1426*K1426/#REF!,0)</f>
        <v>0</v>
      </c>
      <c r="Q1426" s="372" t="e">
        <f>IF(M1426="nio",0,IF(M1426&gt;0,VLOOKUP(I1426,'3-Productie normen'!A:K,VLOOKUP(M1426,'3-Productie normen'!$B$28:$C$36,2,FALSE),FALSE)))/VLOOKUP(B1426,'2-Kosten per locatie'!$A$11:$C$41,3,FALSE)</f>
        <v>#DIV/0!</v>
      </c>
      <c r="R1426" s="93" t="str">
        <f>VLOOKUP(I1426,'3-Productie normen'!A:O,14,FALSE)</f>
        <v>S</v>
      </c>
      <c r="S1426" s="93"/>
      <c r="U1426" s="375">
        <f t="shared" si="68"/>
        <v>960</v>
      </c>
    </row>
    <row r="1427" spans="1:21" ht="14.1" customHeight="1">
      <c r="A1427" s="81">
        <v>1427</v>
      </c>
      <c r="B1427" s="52" t="s">
        <v>1733</v>
      </c>
      <c r="C1427" s="52" t="s">
        <v>1198</v>
      </c>
      <c r="D1427" s="52" t="s">
        <v>223</v>
      </c>
      <c r="E1427" s="91">
        <v>0</v>
      </c>
      <c r="F1427" s="91" t="s">
        <v>292</v>
      </c>
      <c r="G1427" s="366" t="s">
        <v>1342</v>
      </c>
      <c r="H1427" s="98" t="s">
        <v>1343</v>
      </c>
      <c r="I1427" s="98" t="s">
        <v>293</v>
      </c>
      <c r="J1427" s="98" t="s">
        <v>301</v>
      </c>
      <c r="K1427" s="358">
        <v>50.1</v>
      </c>
      <c r="L1427" s="370">
        <f t="shared" si="66"/>
        <v>200</v>
      </c>
      <c r="M1427" s="435">
        <v>200</v>
      </c>
      <c r="N1427" s="435"/>
      <c r="O1427" s="371" t="e">
        <f t="shared" si="67"/>
        <v>#DIV/0!</v>
      </c>
      <c r="P1427" s="371">
        <f>IF(N1427&gt;0,N1427*K1427/#REF!,0)</f>
        <v>0</v>
      </c>
      <c r="Q1427" s="372" t="e">
        <f>IF(M1427="nio",0,IF(M1427&gt;0,VLOOKUP(I1427,'3-Productie normen'!A:K,VLOOKUP(M1427,'3-Productie normen'!$B$28:$C$36,2,FALSE),FALSE)))/VLOOKUP(B1427,'2-Kosten per locatie'!$A$11:$C$41,3,FALSE)</f>
        <v>#DIV/0!</v>
      </c>
      <c r="R1427" s="93" t="str">
        <f>VLOOKUP(I1427,'3-Productie normen'!A:O,14,FALSE)</f>
        <v>L</v>
      </c>
      <c r="S1427" s="93"/>
      <c r="U1427" s="375">
        <f t="shared" si="68"/>
        <v>10020</v>
      </c>
    </row>
    <row r="1428" spans="1:21" ht="14.1" customHeight="1">
      <c r="A1428" s="81">
        <v>1428</v>
      </c>
      <c r="B1428" s="52" t="s">
        <v>1733</v>
      </c>
      <c r="C1428" s="52" t="s">
        <v>1198</v>
      </c>
      <c r="D1428" s="52" t="s">
        <v>223</v>
      </c>
      <c r="E1428" s="91">
        <v>0</v>
      </c>
      <c r="F1428" s="91" t="s">
        <v>292</v>
      </c>
      <c r="G1428" s="366" t="s">
        <v>1344</v>
      </c>
      <c r="H1428" s="98" t="s">
        <v>1345</v>
      </c>
      <c r="I1428" s="98" t="s">
        <v>293</v>
      </c>
      <c r="J1428" s="98" t="s">
        <v>301</v>
      </c>
      <c r="K1428" s="358">
        <v>50.1</v>
      </c>
      <c r="L1428" s="370">
        <f t="shared" si="66"/>
        <v>200</v>
      </c>
      <c r="M1428" s="435">
        <v>200</v>
      </c>
      <c r="N1428" s="435"/>
      <c r="O1428" s="371" t="e">
        <f t="shared" si="67"/>
        <v>#DIV/0!</v>
      </c>
      <c r="P1428" s="371">
        <f>IF(N1428&gt;0,N1428*K1428/#REF!,0)</f>
        <v>0</v>
      </c>
      <c r="Q1428" s="372" t="e">
        <f>IF(M1428="nio",0,IF(M1428&gt;0,VLOOKUP(I1428,'3-Productie normen'!A:K,VLOOKUP(M1428,'3-Productie normen'!$B$28:$C$36,2,FALSE),FALSE)))/VLOOKUP(B1428,'2-Kosten per locatie'!$A$11:$C$41,3,FALSE)</f>
        <v>#DIV/0!</v>
      </c>
      <c r="R1428" s="93" t="str">
        <f>VLOOKUP(I1428,'3-Productie normen'!A:O,14,FALSE)</f>
        <v>L</v>
      </c>
      <c r="S1428" s="93"/>
      <c r="U1428" s="375">
        <f t="shared" si="68"/>
        <v>10020</v>
      </c>
    </row>
    <row r="1429" spans="1:21" ht="14.1" customHeight="1">
      <c r="A1429" s="81">
        <v>1429</v>
      </c>
      <c r="B1429" s="52" t="s">
        <v>1733</v>
      </c>
      <c r="C1429" s="52" t="s">
        <v>1198</v>
      </c>
      <c r="D1429" s="52" t="s">
        <v>223</v>
      </c>
      <c r="E1429" s="91">
        <v>0</v>
      </c>
      <c r="F1429" s="91" t="s">
        <v>292</v>
      </c>
      <c r="G1429" s="366" t="s">
        <v>1346</v>
      </c>
      <c r="H1429" s="98" t="s">
        <v>262</v>
      </c>
      <c r="I1429" s="98" t="s">
        <v>244</v>
      </c>
      <c r="J1429" s="98" t="s">
        <v>263</v>
      </c>
      <c r="K1429" s="358">
        <v>4.8</v>
      </c>
      <c r="L1429" s="370">
        <f t="shared" si="66"/>
        <v>200</v>
      </c>
      <c r="M1429" s="435">
        <v>200</v>
      </c>
      <c r="N1429" s="435">
        <v>0</v>
      </c>
      <c r="O1429" s="371" t="e">
        <f t="shared" si="67"/>
        <v>#DIV/0!</v>
      </c>
      <c r="P1429" s="371">
        <f>IF(N1429&gt;0,N1429*K1429/#REF!,0)</f>
        <v>0</v>
      </c>
      <c r="Q1429" s="372" t="e">
        <f>IF(M1429="nio",0,IF(M1429&gt;0,VLOOKUP(I1429,'3-Productie normen'!A:K,VLOOKUP(M1429,'3-Productie normen'!$B$28:$C$36,2,FALSE),FALSE)))/VLOOKUP(B1429,'2-Kosten per locatie'!$A$11:$C$41,3,FALSE)</f>
        <v>#DIV/0!</v>
      </c>
      <c r="R1429" s="93" t="str">
        <f>VLOOKUP(I1429,'3-Productie normen'!A:O,14,FALSE)</f>
        <v>S</v>
      </c>
      <c r="S1429" s="93"/>
      <c r="U1429" s="375">
        <f t="shared" si="68"/>
        <v>960</v>
      </c>
    </row>
    <row r="1430" spans="1:21" ht="14.1" customHeight="1">
      <c r="A1430" s="81">
        <v>1430</v>
      </c>
      <c r="B1430" s="52" t="s">
        <v>1733</v>
      </c>
      <c r="C1430" s="52" t="s">
        <v>1198</v>
      </c>
      <c r="D1430" s="52" t="s">
        <v>223</v>
      </c>
      <c r="E1430" s="91">
        <v>0</v>
      </c>
      <c r="F1430" s="91" t="s">
        <v>292</v>
      </c>
      <c r="G1430" s="366" t="s">
        <v>1347</v>
      </c>
      <c r="H1430" s="98" t="s">
        <v>1348</v>
      </c>
      <c r="I1430" s="98" t="s">
        <v>293</v>
      </c>
      <c r="J1430" s="98" t="s">
        <v>301</v>
      </c>
      <c r="K1430" s="358">
        <v>54.9</v>
      </c>
      <c r="L1430" s="370">
        <f t="shared" si="66"/>
        <v>200</v>
      </c>
      <c r="M1430" s="435">
        <v>200</v>
      </c>
      <c r="N1430" s="435"/>
      <c r="O1430" s="371" t="e">
        <f t="shared" si="67"/>
        <v>#DIV/0!</v>
      </c>
      <c r="P1430" s="371">
        <f>IF(N1430&gt;0,N1430*K1430/#REF!,0)</f>
        <v>0</v>
      </c>
      <c r="Q1430" s="372" t="e">
        <f>IF(M1430="nio",0,IF(M1430&gt;0,VLOOKUP(I1430,'3-Productie normen'!A:K,VLOOKUP(M1430,'3-Productie normen'!$B$28:$C$36,2,FALSE),FALSE)))/VLOOKUP(B1430,'2-Kosten per locatie'!$A$11:$C$41,3,FALSE)</f>
        <v>#DIV/0!</v>
      </c>
      <c r="R1430" s="93" t="str">
        <f>VLOOKUP(I1430,'3-Productie normen'!A:O,14,FALSE)</f>
        <v>L</v>
      </c>
      <c r="S1430" s="93"/>
      <c r="U1430" s="375">
        <f t="shared" si="68"/>
        <v>10980</v>
      </c>
    </row>
    <row r="1431" spans="1:21" ht="14.1" customHeight="1">
      <c r="A1431" s="81">
        <v>1431</v>
      </c>
      <c r="B1431" s="52" t="s">
        <v>1733</v>
      </c>
      <c r="C1431" s="52" t="s">
        <v>1198</v>
      </c>
      <c r="D1431" s="52" t="s">
        <v>223</v>
      </c>
      <c r="E1431" s="91">
        <v>0</v>
      </c>
      <c r="F1431" s="91" t="s">
        <v>292</v>
      </c>
      <c r="G1431" s="366" t="s">
        <v>1349</v>
      </c>
      <c r="H1431" s="98" t="s">
        <v>1350</v>
      </c>
      <c r="I1431" s="98" t="s">
        <v>293</v>
      </c>
      <c r="J1431" s="98" t="s">
        <v>301</v>
      </c>
      <c r="K1431" s="358">
        <v>50.1</v>
      </c>
      <c r="L1431" s="370">
        <f t="shared" si="66"/>
        <v>200</v>
      </c>
      <c r="M1431" s="435">
        <v>200</v>
      </c>
      <c r="N1431" s="435"/>
      <c r="O1431" s="371" t="e">
        <f t="shared" si="67"/>
        <v>#DIV/0!</v>
      </c>
      <c r="P1431" s="371">
        <f>IF(N1431&gt;0,N1431*K1431/#REF!,0)</f>
        <v>0</v>
      </c>
      <c r="Q1431" s="372" t="e">
        <f>IF(M1431="nio",0,IF(M1431&gt;0,VLOOKUP(I1431,'3-Productie normen'!A:K,VLOOKUP(M1431,'3-Productie normen'!$B$28:$C$36,2,FALSE),FALSE)))/VLOOKUP(B1431,'2-Kosten per locatie'!$A$11:$C$41,3,FALSE)</f>
        <v>#DIV/0!</v>
      </c>
      <c r="R1431" s="93" t="str">
        <f>VLOOKUP(I1431,'3-Productie normen'!A:O,14,FALSE)</f>
        <v>L</v>
      </c>
      <c r="S1431" s="93"/>
      <c r="U1431" s="375">
        <f t="shared" si="68"/>
        <v>10020</v>
      </c>
    </row>
    <row r="1432" spans="1:21" ht="14.1" customHeight="1">
      <c r="A1432" s="81">
        <v>1432</v>
      </c>
      <c r="B1432" s="52" t="s">
        <v>1733</v>
      </c>
      <c r="C1432" s="52" t="s">
        <v>1198</v>
      </c>
      <c r="D1432" s="52" t="s">
        <v>223</v>
      </c>
      <c r="E1432" s="91">
        <v>0</v>
      </c>
      <c r="F1432" s="91" t="s">
        <v>292</v>
      </c>
      <c r="G1432" s="366" t="s">
        <v>1351</v>
      </c>
      <c r="H1432" s="98" t="s">
        <v>262</v>
      </c>
      <c r="I1432" s="98" t="s">
        <v>244</v>
      </c>
      <c r="J1432" s="98" t="s">
        <v>263</v>
      </c>
      <c r="K1432" s="358">
        <v>4.8</v>
      </c>
      <c r="L1432" s="370">
        <f t="shared" si="66"/>
        <v>200</v>
      </c>
      <c r="M1432" s="435">
        <v>200</v>
      </c>
      <c r="N1432" s="435">
        <v>0</v>
      </c>
      <c r="O1432" s="371" t="e">
        <f t="shared" si="67"/>
        <v>#DIV/0!</v>
      </c>
      <c r="P1432" s="371">
        <f>IF(N1432&gt;0,N1432*K1432/#REF!,0)</f>
        <v>0</v>
      </c>
      <c r="Q1432" s="372" t="e">
        <f>IF(M1432="nio",0,IF(M1432&gt;0,VLOOKUP(I1432,'3-Productie normen'!A:K,VLOOKUP(M1432,'3-Productie normen'!$B$28:$C$36,2,FALSE),FALSE)))/VLOOKUP(B1432,'2-Kosten per locatie'!$A$11:$C$41,3,FALSE)</f>
        <v>#DIV/0!</v>
      </c>
      <c r="R1432" s="93" t="str">
        <f>VLOOKUP(I1432,'3-Productie normen'!A:O,14,FALSE)</f>
        <v>S</v>
      </c>
      <c r="S1432" s="93"/>
      <c r="U1432" s="375">
        <f t="shared" si="68"/>
        <v>960</v>
      </c>
    </row>
    <row r="1433" spans="1:21" ht="14.1" customHeight="1">
      <c r="A1433" s="81">
        <v>1433</v>
      </c>
      <c r="B1433" s="52" t="s">
        <v>1733</v>
      </c>
      <c r="C1433" s="52" t="s">
        <v>1198</v>
      </c>
      <c r="D1433" s="52" t="s">
        <v>223</v>
      </c>
      <c r="E1433" s="91">
        <v>0</v>
      </c>
      <c r="F1433" s="91" t="s">
        <v>292</v>
      </c>
      <c r="G1433" s="366" t="s">
        <v>1352</v>
      </c>
      <c r="H1433" s="98" t="s">
        <v>262</v>
      </c>
      <c r="I1433" s="98" t="s">
        <v>244</v>
      </c>
      <c r="J1433" s="98" t="s">
        <v>263</v>
      </c>
      <c r="K1433" s="358">
        <v>4.8</v>
      </c>
      <c r="L1433" s="370">
        <f t="shared" si="66"/>
        <v>200</v>
      </c>
      <c r="M1433" s="435">
        <v>200</v>
      </c>
      <c r="N1433" s="435">
        <v>0</v>
      </c>
      <c r="O1433" s="371" t="e">
        <f t="shared" si="67"/>
        <v>#DIV/0!</v>
      </c>
      <c r="P1433" s="371">
        <f>IF(N1433&gt;0,N1433*K1433/#REF!,0)</f>
        <v>0</v>
      </c>
      <c r="Q1433" s="372" t="e">
        <f>IF(M1433="nio",0,IF(M1433&gt;0,VLOOKUP(I1433,'3-Productie normen'!A:K,VLOOKUP(M1433,'3-Productie normen'!$B$28:$C$36,2,FALSE),FALSE)))/VLOOKUP(B1433,'2-Kosten per locatie'!$A$11:$C$41,3,FALSE)</f>
        <v>#DIV/0!</v>
      </c>
      <c r="R1433" s="93" t="str">
        <f>VLOOKUP(I1433,'3-Productie normen'!A:O,14,FALSE)</f>
        <v>S</v>
      </c>
      <c r="S1433" s="93"/>
      <c r="U1433" s="375">
        <f t="shared" si="68"/>
        <v>960</v>
      </c>
    </row>
    <row r="1434" spans="1:21" ht="14.1" customHeight="1">
      <c r="A1434" s="81">
        <v>1434</v>
      </c>
      <c r="B1434" s="52" t="s">
        <v>1733</v>
      </c>
      <c r="C1434" s="52" t="s">
        <v>1198</v>
      </c>
      <c r="D1434" s="52" t="s">
        <v>223</v>
      </c>
      <c r="E1434" s="91">
        <v>0</v>
      </c>
      <c r="F1434" s="91" t="s">
        <v>292</v>
      </c>
      <c r="G1434" s="366" t="s">
        <v>1353</v>
      </c>
      <c r="H1434" s="98" t="s">
        <v>1354</v>
      </c>
      <c r="I1434" s="98" t="s">
        <v>293</v>
      </c>
      <c r="J1434" s="98" t="s">
        <v>301</v>
      </c>
      <c r="K1434" s="358">
        <v>50.1</v>
      </c>
      <c r="L1434" s="370">
        <f t="shared" si="66"/>
        <v>200</v>
      </c>
      <c r="M1434" s="435">
        <v>200</v>
      </c>
      <c r="N1434" s="435"/>
      <c r="O1434" s="371" t="e">
        <f t="shared" si="67"/>
        <v>#DIV/0!</v>
      </c>
      <c r="P1434" s="371">
        <f>IF(N1434&gt;0,N1434*K1434/#REF!,0)</f>
        <v>0</v>
      </c>
      <c r="Q1434" s="372" t="e">
        <f>IF(M1434="nio",0,IF(M1434&gt;0,VLOOKUP(I1434,'3-Productie normen'!A:K,VLOOKUP(M1434,'3-Productie normen'!$B$28:$C$36,2,FALSE),FALSE)))/VLOOKUP(B1434,'2-Kosten per locatie'!$A$11:$C$41,3,FALSE)</f>
        <v>#DIV/0!</v>
      </c>
      <c r="R1434" s="93" t="str">
        <f>VLOOKUP(I1434,'3-Productie normen'!A:O,14,FALSE)</f>
        <v>L</v>
      </c>
      <c r="S1434" s="93"/>
      <c r="U1434" s="375">
        <f t="shared" si="68"/>
        <v>10020</v>
      </c>
    </row>
    <row r="1435" spans="1:21" ht="14.1" customHeight="1">
      <c r="A1435" s="81">
        <v>1435</v>
      </c>
      <c r="B1435" s="52" t="s">
        <v>1733</v>
      </c>
      <c r="C1435" s="52" t="s">
        <v>1198</v>
      </c>
      <c r="D1435" s="52" t="s">
        <v>223</v>
      </c>
      <c r="E1435" s="91">
        <v>0</v>
      </c>
      <c r="F1435" s="91" t="s">
        <v>292</v>
      </c>
      <c r="G1435" s="366" t="s">
        <v>1355</v>
      </c>
      <c r="H1435" s="98" t="s">
        <v>1356</v>
      </c>
      <c r="I1435" s="98" t="s">
        <v>293</v>
      </c>
      <c r="J1435" s="98" t="s">
        <v>301</v>
      </c>
      <c r="K1435" s="358">
        <v>50.1</v>
      </c>
      <c r="L1435" s="370">
        <f t="shared" si="66"/>
        <v>200</v>
      </c>
      <c r="M1435" s="435">
        <v>200</v>
      </c>
      <c r="N1435" s="435"/>
      <c r="O1435" s="371" t="e">
        <f t="shared" si="67"/>
        <v>#DIV/0!</v>
      </c>
      <c r="P1435" s="371">
        <f>IF(N1435&gt;0,N1435*K1435/#REF!,0)</f>
        <v>0</v>
      </c>
      <c r="Q1435" s="372" t="e">
        <f>IF(M1435="nio",0,IF(M1435&gt;0,VLOOKUP(I1435,'3-Productie normen'!A:K,VLOOKUP(M1435,'3-Productie normen'!$B$28:$C$36,2,FALSE),FALSE)))/VLOOKUP(B1435,'2-Kosten per locatie'!$A$11:$C$41,3,FALSE)</f>
        <v>#DIV/0!</v>
      </c>
      <c r="R1435" s="93" t="str">
        <f>VLOOKUP(I1435,'3-Productie normen'!A:O,14,FALSE)</f>
        <v>L</v>
      </c>
      <c r="S1435" s="93"/>
      <c r="U1435" s="375">
        <f t="shared" si="68"/>
        <v>10020</v>
      </c>
    </row>
    <row r="1436" spans="1:21" ht="14.1" customHeight="1">
      <c r="A1436" s="81">
        <v>1436</v>
      </c>
      <c r="B1436" s="52" t="s">
        <v>1733</v>
      </c>
      <c r="C1436" s="52" t="s">
        <v>1198</v>
      </c>
      <c r="D1436" s="52" t="s">
        <v>223</v>
      </c>
      <c r="E1436" s="91">
        <v>0</v>
      </c>
      <c r="F1436" s="91" t="s">
        <v>292</v>
      </c>
      <c r="G1436" s="366" t="s">
        <v>1357</v>
      </c>
      <c r="H1436" s="98" t="s">
        <v>262</v>
      </c>
      <c r="I1436" s="98" t="s">
        <v>244</v>
      </c>
      <c r="J1436" s="98" t="s">
        <v>263</v>
      </c>
      <c r="K1436" s="358">
        <v>4.8</v>
      </c>
      <c r="L1436" s="370">
        <f t="shared" si="66"/>
        <v>200</v>
      </c>
      <c r="M1436" s="435">
        <v>200</v>
      </c>
      <c r="N1436" s="435">
        <v>0</v>
      </c>
      <c r="O1436" s="371" t="e">
        <f t="shared" si="67"/>
        <v>#DIV/0!</v>
      </c>
      <c r="P1436" s="371">
        <f>IF(N1436&gt;0,N1436*K1436/#REF!,0)</f>
        <v>0</v>
      </c>
      <c r="Q1436" s="372" t="e">
        <f>IF(M1436="nio",0,IF(M1436&gt;0,VLOOKUP(I1436,'3-Productie normen'!A:K,VLOOKUP(M1436,'3-Productie normen'!$B$28:$C$36,2,FALSE),FALSE)))/VLOOKUP(B1436,'2-Kosten per locatie'!$A$11:$C$41,3,FALSE)</f>
        <v>#DIV/0!</v>
      </c>
      <c r="R1436" s="93" t="str">
        <f>VLOOKUP(I1436,'3-Productie normen'!A:O,14,FALSE)</f>
        <v>S</v>
      </c>
      <c r="S1436" s="93"/>
      <c r="U1436" s="375">
        <f t="shared" si="68"/>
        <v>960</v>
      </c>
    </row>
    <row r="1437" spans="1:21" ht="14.1" customHeight="1">
      <c r="A1437" s="81">
        <v>1437</v>
      </c>
      <c r="B1437" s="52" t="s">
        <v>1733</v>
      </c>
      <c r="C1437" s="52" t="s">
        <v>1198</v>
      </c>
      <c r="D1437" s="52" t="s">
        <v>223</v>
      </c>
      <c r="E1437" s="91">
        <v>0</v>
      </c>
      <c r="F1437" s="91" t="s">
        <v>292</v>
      </c>
      <c r="G1437" s="366" t="s">
        <v>1358</v>
      </c>
      <c r="H1437" s="98" t="s">
        <v>262</v>
      </c>
      <c r="I1437" s="98" t="s">
        <v>244</v>
      </c>
      <c r="J1437" s="98" t="s">
        <v>263</v>
      </c>
      <c r="K1437" s="358">
        <v>4.8</v>
      </c>
      <c r="L1437" s="370">
        <f t="shared" si="66"/>
        <v>200</v>
      </c>
      <c r="M1437" s="435">
        <v>200</v>
      </c>
      <c r="N1437" s="435">
        <v>0</v>
      </c>
      <c r="O1437" s="371" t="e">
        <f t="shared" si="67"/>
        <v>#DIV/0!</v>
      </c>
      <c r="P1437" s="371">
        <f>IF(N1437&gt;0,N1437*K1437/#REF!,0)</f>
        <v>0</v>
      </c>
      <c r="Q1437" s="372" t="e">
        <f>IF(M1437="nio",0,IF(M1437&gt;0,VLOOKUP(I1437,'3-Productie normen'!A:K,VLOOKUP(M1437,'3-Productie normen'!$B$28:$C$36,2,FALSE),FALSE)))/VLOOKUP(B1437,'2-Kosten per locatie'!$A$11:$C$41,3,FALSE)</f>
        <v>#DIV/0!</v>
      </c>
      <c r="R1437" s="93" t="str">
        <f>VLOOKUP(I1437,'3-Productie normen'!A:O,14,FALSE)</f>
        <v>S</v>
      </c>
      <c r="S1437" s="93"/>
      <c r="U1437" s="375">
        <f t="shared" si="68"/>
        <v>960</v>
      </c>
    </row>
    <row r="1438" spans="1:21" ht="14.1" customHeight="1">
      <c r="A1438" s="81">
        <v>1438</v>
      </c>
      <c r="B1438" s="52" t="s">
        <v>1733</v>
      </c>
      <c r="C1438" s="52" t="s">
        <v>1198</v>
      </c>
      <c r="D1438" s="52" t="s">
        <v>223</v>
      </c>
      <c r="E1438" s="91">
        <v>0</v>
      </c>
      <c r="F1438" s="91" t="s">
        <v>292</v>
      </c>
      <c r="G1438" s="366" t="s">
        <v>1359</v>
      </c>
      <c r="H1438" s="98" t="s">
        <v>1360</v>
      </c>
      <c r="I1438" s="98" t="s">
        <v>293</v>
      </c>
      <c r="J1438" s="98" t="s">
        <v>301</v>
      </c>
      <c r="K1438" s="358">
        <v>50.1</v>
      </c>
      <c r="L1438" s="370">
        <f t="shared" si="66"/>
        <v>200</v>
      </c>
      <c r="M1438" s="435">
        <v>200</v>
      </c>
      <c r="N1438" s="435"/>
      <c r="O1438" s="371" t="e">
        <f t="shared" si="67"/>
        <v>#DIV/0!</v>
      </c>
      <c r="P1438" s="371">
        <f>IF(N1438&gt;0,N1438*K1438/#REF!,0)</f>
        <v>0</v>
      </c>
      <c r="Q1438" s="372" t="e">
        <f>IF(M1438="nio",0,IF(M1438&gt;0,VLOOKUP(I1438,'3-Productie normen'!A:K,VLOOKUP(M1438,'3-Productie normen'!$B$28:$C$36,2,FALSE),FALSE)))/VLOOKUP(B1438,'2-Kosten per locatie'!$A$11:$C$41,3,FALSE)</f>
        <v>#DIV/0!</v>
      </c>
      <c r="R1438" s="93" t="str">
        <f>VLOOKUP(I1438,'3-Productie normen'!A:O,14,FALSE)</f>
        <v>L</v>
      </c>
      <c r="S1438" s="93"/>
      <c r="U1438" s="375">
        <f t="shared" si="68"/>
        <v>10020</v>
      </c>
    </row>
    <row r="1439" spans="1:21" ht="14.1" customHeight="1">
      <c r="A1439" s="81">
        <v>1439</v>
      </c>
      <c r="B1439" s="52" t="s">
        <v>1733</v>
      </c>
      <c r="C1439" s="52" t="s">
        <v>1198</v>
      </c>
      <c r="D1439" s="52" t="s">
        <v>223</v>
      </c>
      <c r="E1439" s="91">
        <v>0</v>
      </c>
      <c r="F1439" s="91" t="s">
        <v>292</v>
      </c>
      <c r="G1439" s="366" t="s">
        <v>1361</v>
      </c>
      <c r="H1439" s="98" t="s">
        <v>1362</v>
      </c>
      <c r="I1439" s="98" t="s">
        <v>293</v>
      </c>
      <c r="J1439" s="98" t="s">
        <v>301</v>
      </c>
      <c r="K1439" s="358">
        <v>49.6</v>
      </c>
      <c r="L1439" s="370">
        <f t="shared" si="66"/>
        <v>200</v>
      </c>
      <c r="M1439" s="435">
        <v>200</v>
      </c>
      <c r="N1439" s="435"/>
      <c r="O1439" s="371" t="e">
        <f t="shared" si="67"/>
        <v>#DIV/0!</v>
      </c>
      <c r="P1439" s="371">
        <f>IF(N1439&gt;0,N1439*K1439/#REF!,0)</f>
        <v>0</v>
      </c>
      <c r="Q1439" s="372" t="e">
        <f>IF(M1439="nio",0,IF(M1439&gt;0,VLOOKUP(I1439,'3-Productie normen'!A:K,VLOOKUP(M1439,'3-Productie normen'!$B$28:$C$36,2,FALSE),FALSE)))/VLOOKUP(B1439,'2-Kosten per locatie'!$A$11:$C$41,3,FALSE)</f>
        <v>#DIV/0!</v>
      </c>
      <c r="R1439" s="93" t="str">
        <f>VLOOKUP(I1439,'3-Productie normen'!A:O,14,FALSE)</f>
        <v>L</v>
      </c>
      <c r="S1439" s="93"/>
      <c r="U1439" s="375">
        <f t="shared" si="68"/>
        <v>9920</v>
      </c>
    </row>
    <row r="1440" spans="1:21" ht="14.1" customHeight="1">
      <c r="A1440" s="81">
        <v>1440</v>
      </c>
      <c r="B1440" s="52" t="s">
        <v>1733</v>
      </c>
      <c r="C1440" s="52" t="s">
        <v>1198</v>
      </c>
      <c r="D1440" s="52" t="s">
        <v>223</v>
      </c>
      <c r="E1440" s="91">
        <v>0</v>
      </c>
      <c r="F1440" s="91" t="s">
        <v>292</v>
      </c>
      <c r="G1440" s="366" t="s">
        <v>1363</v>
      </c>
      <c r="H1440" s="98" t="s">
        <v>568</v>
      </c>
      <c r="I1440" s="98" t="s">
        <v>246</v>
      </c>
      <c r="J1440" s="98" t="s">
        <v>263</v>
      </c>
      <c r="K1440" s="358">
        <v>4.9000000000000004</v>
      </c>
      <c r="L1440" s="370">
        <f t="shared" si="66"/>
        <v>200</v>
      </c>
      <c r="M1440" s="435">
        <v>200</v>
      </c>
      <c r="N1440" s="435"/>
      <c r="O1440" s="371" t="e">
        <f t="shared" si="67"/>
        <v>#DIV/0!</v>
      </c>
      <c r="P1440" s="371">
        <f>IF(N1440&gt;0,N1440*K1440/#REF!,0)</f>
        <v>0</v>
      </c>
      <c r="Q1440" s="372" t="e">
        <f>IF(M1440="nio",0,IF(M1440&gt;0,VLOOKUP(I1440,'3-Productie normen'!A:K,VLOOKUP(M1440,'3-Productie normen'!$B$28:$C$36,2,FALSE),FALSE)))/VLOOKUP(B1440,'2-Kosten per locatie'!$A$11:$C$41,3,FALSE)</f>
        <v>#DIV/0!</v>
      </c>
      <c r="R1440" s="93" t="str">
        <f>VLOOKUP(I1440,'3-Productie normen'!A:O,14,FALSE)</f>
        <v>V</v>
      </c>
      <c r="S1440" s="93"/>
      <c r="U1440" s="375">
        <f t="shared" si="68"/>
        <v>980.00000000000011</v>
      </c>
    </row>
    <row r="1441" spans="1:21" ht="14.1" customHeight="1">
      <c r="A1441" s="81">
        <v>1441</v>
      </c>
      <c r="B1441" s="52" t="s">
        <v>1733</v>
      </c>
      <c r="C1441" s="52" t="s">
        <v>1198</v>
      </c>
      <c r="D1441" s="52" t="s">
        <v>223</v>
      </c>
      <c r="E1441" s="91">
        <v>0</v>
      </c>
      <c r="F1441" s="91" t="s">
        <v>292</v>
      </c>
      <c r="G1441" s="366" t="s">
        <v>1364</v>
      </c>
      <c r="H1441" s="98" t="s">
        <v>1365</v>
      </c>
      <c r="I1441" s="52" t="s">
        <v>247</v>
      </c>
      <c r="J1441" s="98" t="s">
        <v>301</v>
      </c>
      <c r="K1441" s="358">
        <v>5.4</v>
      </c>
      <c r="L1441" s="370">
        <f t="shared" si="66"/>
        <v>0</v>
      </c>
      <c r="M1441" s="437" t="s">
        <v>258</v>
      </c>
      <c r="N1441" s="435"/>
      <c r="O1441" s="371">
        <f t="shared" si="67"/>
        <v>0</v>
      </c>
      <c r="P1441" s="371">
        <f>IF(N1441&gt;0,N1441*K1441/#REF!,0)</f>
        <v>0</v>
      </c>
      <c r="Q1441" s="372" t="e">
        <f>IF(M1441="nio",0,IF(M1441&gt;0,VLOOKUP(I1441,'3-Productie normen'!A:K,VLOOKUP(M1441,'3-Productie normen'!$B$28:$C$36,2,FALSE),FALSE)))/VLOOKUP(B1441,'2-Kosten per locatie'!$A$11:$C$41,3,FALSE)</f>
        <v>#DIV/0!</v>
      </c>
      <c r="R1441" s="93" t="str">
        <f>VLOOKUP(I1441,'3-Productie normen'!A:O,14,FALSE)</f>
        <v>nvt</v>
      </c>
      <c r="S1441" s="93"/>
      <c r="U1441" s="375">
        <f t="shared" si="68"/>
        <v>0</v>
      </c>
    </row>
    <row r="1442" spans="1:21" ht="14.1" customHeight="1">
      <c r="A1442" s="81">
        <v>1442</v>
      </c>
      <c r="B1442" s="52" t="s">
        <v>1733</v>
      </c>
      <c r="C1442" s="52" t="s">
        <v>1198</v>
      </c>
      <c r="D1442" s="52" t="s">
        <v>223</v>
      </c>
      <c r="E1442" s="91">
        <v>0</v>
      </c>
      <c r="F1442" s="91" t="s">
        <v>292</v>
      </c>
      <c r="G1442" s="366" t="s">
        <v>1366</v>
      </c>
      <c r="H1442" s="98" t="s">
        <v>568</v>
      </c>
      <c r="I1442" s="98" t="s">
        <v>246</v>
      </c>
      <c r="J1442" s="98" t="s">
        <v>263</v>
      </c>
      <c r="K1442" s="358">
        <v>13.6</v>
      </c>
      <c r="L1442" s="370">
        <f t="shared" si="66"/>
        <v>200</v>
      </c>
      <c r="M1442" s="435">
        <v>200</v>
      </c>
      <c r="N1442" s="435"/>
      <c r="O1442" s="371" t="e">
        <f t="shared" si="67"/>
        <v>#DIV/0!</v>
      </c>
      <c r="P1442" s="371">
        <f>IF(N1442&gt;0,N1442*K1442/#REF!,0)</f>
        <v>0</v>
      </c>
      <c r="Q1442" s="372" t="e">
        <f>IF(M1442="nio",0,IF(M1442&gt;0,VLOOKUP(I1442,'3-Productie normen'!A:K,VLOOKUP(M1442,'3-Productie normen'!$B$28:$C$36,2,FALSE),FALSE)))/VLOOKUP(B1442,'2-Kosten per locatie'!$A$11:$C$41,3,FALSE)</f>
        <v>#DIV/0!</v>
      </c>
      <c r="R1442" s="93" t="str">
        <f>VLOOKUP(I1442,'3-Productie normen'!A:O,14,FALSE)</f>
        <v>V</v>
      </c>
      <c r="S1442" s="93"/>
      <c r="U1442" s="375">
        <f t="shared" si="68"/>
        <v>2720</v>
      </c>
    </row>
    <row r="1443" spans="1:21" ht="14.1" customHeight="1">
      <c r="A1443" s="81">
        <v>1443</v>
      </c>
      <c r="B1443" s="52" t="s">
        <v>1733</v>
      </c>
      <c r="C1443" s="52" t="s">
        <v>1198</v>
      </c>
      <c r="D1443" s="52" t="s">
        <v>223</v>
      </c>
      <c r="E1443" s="91">
        <v>0</v>
      </c>
      <c r="F1443" s="91" t="s">
        <v>292</v>
      </c>
      <c r="G1443" s="366" t="s">
        <v>1367</v>
      </c>
      <c r="H1443" s="98" t="s">
        <v>254</v>
      </c>
      <c r="I1443" s="98" t="s">
        <v>246</v>
      </c>
      <c r="J1443" s="98" t="s">
        <v>263</v>
      </c>
      <c r="K1443" s="358">
        <v>3</v>
      </c>
      <c r="L1443" s="370">
        <f t="shared" si="66"/>
        <v>200</v>
      </c>
      <c r="M1443" s="435">
        <v>200</v>
      </c>
      <c r="N1443" s="435"/>
      <c r="O1443" s="371" t="e">
        <f t="shared" si="67"/>
        <v>#DIV/0!</v>
      </c>
      <c r="P1443" s="371">
        <f>IF(N1443&gt;0,N1443*K1443/#REF!,0)</f>
        <v>0</v>
      </c>
      <c r="Q1443" s="372" t="e">
        <f>IF(M1443="nio",0,IF(M1443&gt;0,VLOOKUP(I1443,'3-Productie normen'!A:K,VLOOKUP(M1443,'3-Productie normen'!$B$28:$C$36,2,FALSE),FALSE)))/VLOOKUP(B1443,'2-Kosten per locatie'!$A$11:$C$41,3,FALSE)</f>
        <v>#DIV/0!</v>
      </c>
      <c r="R1443" s="93" t="str">
        <f>VLOOKUP(I1443,'3-Productie normen'!A:O,14,FALSE)</f>
        <v>V</v>
      </c>
      <c r="S1443" s="93"/>
      <c r="U1443" s="375">
        <f t="shared" si="68"/>
        <v>600</v>
      </c>
    </row>
    <row r="1444" spans="1:21" ht="14.1" customHeight="1">
      <c r="A1444" s="81">
        <v>1444</v>
      </c>
      <c r="B1444" s="52" t="s">
        <v>1733</v>
      </c>
      <c r="C1444" s="52" t="s">
        <v>1198</v>
      </c>
      <c r="D1444" s="52" t="s">
        <v>223</v>
      </c>
      <c r="E1444" s="91">
        <v>0</v>
      </c>
      <c r="F1444" s="91" t="s">
        <v>292</v>
      </c>
      <c r="G1444" s="366" t="s">
        <v>1368</v>
      </c>
      <c r="H1444" s="98" t="s">
        <v>262</v>
      </c>
      <c r="I1444" s="98" t="s">
        <v>244</v>
      </c>
      <c r="J1444" s="98" t="s">
        <v>263</v>
      </c>
      <c r="K1444" s="358">
        <v>2.7</v>
      </c>
      <c r="L1444" s="370">
        <f t="shared" ref="L1444:L1507" si="69">SUM(M1444:N1444)</f>
        <v>200</v>
      </c>
      <c r="M1444" s="435">
        <v>200</v>
      </c>
      <c r="N1444" s="435">
        <v>0</v>
      </c>
      <c r="O1444" s="371" t="e">
        <f t="shared" ref="O1444:O1507" si="70">IF(M1444="nio",0,IF(M1444&gt;0,M1444*K1444/Q1444,0))</f>
        <v>#DIV/0!</v>
      </c>
      <c r="P1444" s="371">
        <f>IF(N1444&gt;0,N1444*K1444/#REF!,0)</f>
        <v>0</v>
      </c>
      <c r="Q1444" s="372" t="e">
        <f>IF(M1444="nio",0,IF(M1444&gt;0,VLOOKUP(I1444,'3-Productie normen'!A:K,VLOOKUP(M1444,'3-Productie normen'!$B$28:$C$36,2,FALSE),FALSE)))/VLOOKUP(B1444,'2-Kosten per locatie'!$A$11:$C$41,3,FALSE)</f>
        <v>#DIV/0!</v>
      </c>
      <c r="R1444" s="93" t="str">
        <f>VLOOKUP(I1444,'3-Productie normen'!A:O,14,FALSE)</f>
        <v>S</v>
      </c>
      <c r="S1444" s="93"/>
      <c r="U1444" s="375">
        <f t="shared" si="68"/>
        <v>540</v>
      </c>
    </row>
    <row r="1445" spans="1:21" ht="14.1" customHeight="1">
      <c r="A1445" s="81">
        <v>1445</v>
      </c>
      <c r="B1445" s="52" t="s">
        <v>1733</v>
      </c>
      <c r="C1445" s="52" t="s">
        <v>1198</v>
      </c>
      <c r="D1445" s="52" t="s">
        <v>223</v>
      </c>
      <c r="E1445" s="91">
        <v>0</v>
      </c>
      <c r="F1445" s="91" t="s">
        <v>292</v>
      </c>
      <c r="G1445" s="366" t="s">
        <v>1369</v>
      </c>
      <c r="H1445" s="98" t="s">
        <v>1370</v>
      </c>
      <c r="I1445" s="52" t="s">
        <v>247</v>
      </c>
      <c r="J1445" s="98" t="s">
        <v>301</v>
      </c>
      <c r="K1445" s="358">
        <v>10.7</v>
      </c>
      <c r="L1445" s="370">
        <f t="shared" si="69"/>
        <v>0</v>
      </c>
      <c r="M1445" s="437" t="s">
        <v>258</v>
      </c>
      <c r="N1445" s="435"/>
      <c r="O1445" s="371">
        <f t="shared" si="70"/>
        <v>0</v>
      </c>
      <c r="P1445" s="371">
        <f>IF(N1445&gt;0,N1445*K1445/#REF!,0)</f>
        <v>0</v>
      </c>
      <c r="Q1445" s="372" t="e">
        <f>IF(M1445="nio",0,IF(M1445&gt;0,VLOOKUP(I1445,'3-Productie normen'!A:K,VLOOKUP(M1445,'3-Productie normen'!$B$28:$C$36,2,FALSE),FALSE)))/VLOOKUP(B1445,'2-Kosten per locatie'!$A$11:$C$41,3,FALSE)</f>
        <v>#DIV/0!</v>
      </c>
      <c r="R1445" s="93" t="str">
        <f>VLOOKUP(I1445,'3-Productie normen'!A:O,14,FALSE)</f>
        <v>nvt</v>
      </c>
      <c r="S1445" s="93"/>
      <c r="U1445" s="375">
        <f t="shared" si="68"/>
        <v>0</v>
      </c>
    </row>
    <row r="1446" spans="1:21" ht="14.1" customHeight="1">
      <c r="A1446" s="81">
        <v>1446</v>
      </c>
      <c r="B1446" s="52" t="s">
        <v>1733</v>
      </c>
      <c r="C1446" s="52" t="s">
        <v>1198</v>
      </c>
      <c r="D1446" s="52" t="s">
        <v>223</v>
      </c>
      <c r="E1446" s="91">
        <v>0</v>
      </c>
      <c r="F1446" s="91" t="s">
        <v>292</v>
      </c>
      <c r="G1446" s="366" t="s">
        <v>1371</v>
      </c>
      <c r="H1446" s="98" t="s">
        <v>485</v>
      </c>
      <c r="I1446" s="98" t="s">
        <v>237</v>
      </c>
      <c r="J1446" s="98" t="s">
        <v>301</v>
      </c>
      <c r="K1446" s="358">
        <v>9.6</v>
      </c>
      <c r="L1446" s="370">
        <f t="shared" si="69"/>
        <v>80</v>
      </c>
      <c r="M1446" s="437">
        <v>80</v>
      </c>
      <c r="N1446" s="435"/>
      <c r="O1446" s="371" t="e">
        <f t="shared" si="70"/>
        <v>#DIV/0!</v>
      </c>
      <c r="P1446" s="371">
        <f>IF(N1446&gt;0,N1446*K1446/#REF!,0)</f>
        <v>0</v>
      </c>
      <c r="Q1446" s="372" t="e">
        <f>IF(M1446="nio",0,IF(M1446&gt;0,VLOOKUP(I1446,'3-Productie normen'!A:K,VLOOKUP(M1446,'3-Productie normen'!$B$28:$C$36,2,FALSE),FALSE)))/VLOOKUP(B1446,'2-Kosten per locatie'!$A$11:$C$41,3,FALSE)</f>
        <v>#DIV/0!</v>
      </c>
      <c r="R1446" s="93" t="str">
        <f>VLOOKUP(I1446,'3-Productie normen'!A:O,14,FALSE)</f>
        <v>B</v>
      </c>
      <c r="S1446" s="93"/>
      <c r="U1446" s="375">
        <f t="shared" si="68"/>
        <v>768</v>
      </c>
    </row>
    <row r="1447" spans="1:21" ht="14.1" customHeight="1">
      <c r="A1447" s="81">
        <v>1447</v>
      </c>
      <c r="B1447" s="52" t="s">
        <v>1733</v>
      </c>
      <c r="C1447" s="52" t="s">
        <v>1198</v>
      </c>
      <c r="D1447" s="52" t="s">
        <v>223</v>
      </c>
      <c r="E1447" s="91">
        <v>0</v>
      </c>
      <c r="F1447" s="91" t="s">
        <v>292</v>
      </c>
      <c r="G1447" s="366" t="s">
        <v>1372</v>
      </c>
      <c r="H1447" s="98" t="s">
        <v>262</v>
      </c>
      <c r="I1447" s="98" t="s">
        <v>244</v>
      </c>
      <c r="J1447" s="98" t="s">
        <v>263</v>
      </c>
      <c r="K1447" s="358">
        <v>4.8</v>
      </c>
      <c r="L1447" s="370">
        <f t="shared" si="69"/>
        <v>200</v>
      </c>
      <c r="M1447" s="435">
        <v>200</v>
      </c>
      <c r="N1447" s="435">
        <v>0</v>
      </c>
      <c r="O1447" s="371" t="e">
        <f t="shared" si="70"/>
        <v>#DIV/0!</v>
      </c>
      <c r="P1447" s="371">
        <f>IF(N1447&gt;0,N1447*K1447/#REF!,0)</f>
        <v>0</v>
      </c>
      <c r="Q1447" s="372" t="e">
        <f>IF(M1447="nio",0,IF(M1447&gt;0,VLOOKUP(I1447,'3-Productie normen'!A:K,VLOOKUP(M1447,'3-Productie normen'!$B$28:$C$36,2,FALSE),FALSE)))/VLOOKUP(B1447,'2-Kosten per locatie'!$A$11:$C$41,3,FALSE)</f>
        <v>#DIV/0!</v>
      </c>
      <c r="R1447" s="93" t="str">
        <f>VLOOKUP(I1447,'3-Productie normen'!A:O,14,FALSE)</f>
        <v>S</v>
      </c>
      <c r="S1447" s="93"/>
      <c r="U1447" s="375">
        <f t="shared" si="68"/>
        <v>960</v>
      </c>
    </row>
    <row r="1448" spans="1:21" ht="14.1" customHeight="1">
      <c r="A1448" s="81">
        <v>1448</v>
      </c>
      <c r="B1448" s="52" t="s">
        <v>1733</v>
      </c>
      <c r="C1448" s="52" t="s">
        <v>1198</v>
      </c>
      <c r="D1448" s="52" t="s">
        <v>223</v>
      </c>
      <c r="E1448" s="91">
        <v>0</v>
      </c>
      <c r="F1448" s="91" t="s">
        <v>292</v>
      </c>
      <c r="G1448" s="366" t="s">
        <v>1373</v>
      </c>
      <c r="H1448" s="98" t="s">
        <v>262</v>
      </c>
      <c r="I1448" s="98" t="s">
        <v>244</v>
      </c>
      <c r="J1448" s="98" t="s">
        <v>263</v>
      </c>
      <c r="K1448" s="358">
        <v>4.8</v>
      </c>
      <c r="L1448" s="370">
        <f t="shared" si="69"/>
        <v>200</v>
      </c>
      <c r="M1448" s="435">
        <v>200</v>
      </c>
      <c r="N1448" s="435">
        <v>0</v>
      </c>
      <c r="O1448" s="371" t="e">
        <f t="shared" si="70"/>
        <v>#DIV/0!</v>
      </c>
      <c r="P1448" s="371">
        <f>IF(N1448&gt;0,N1448*K1448/#REF!,0)</f>
        <v>0</v>
      </c>
      <c r="Q1448" s="372" t="e">
        <f>IF(M1448="nio",0,IF(M1448&gt;0,VLOOKUP(I1448,'3-Productie normen'!A:K,VLOOKUP(M1448,'3-Productie normen'!$B$28:$C$36,2,FALSE),FALSE)))/VLOOKUP(B1448,'2-Kosten per locatie'!$A$11:$C$41,3,FALSE)</f>
        <v>#DIV/0!</v>
      </c>
      <c r="R1448" s="93" t="str">
        <f>VLOOKUP(I1448,'3-Productie normen'!A:O,14,FALSE)</f>
        <v>S</v>
      </c>
      <c r="S1448" s="93"/>
      <c r="U1448" s="375">
        <f t="shared" si="68"/>
        <v>960</v>
      </c>
    </row>
    <row r="1449" spans="1:21" ht="14.1" customHeight="1">
      <c r="A1449" s="81">
        <v>1449</v>
      </c>
      <c r="B1449" s="52" t="s">
        <v>1733</v>
      </c>
      <c r="C1449" s="52" t="s">
        <v>1198</v>
      </c>
      <c r="D1449" s="52" t="s">
        <v>223</v>
      </c>
      <c r="E1449" s="91">
        <v>0</v>
      </c>
      <c r="F1449" s="91" t="s">
        <v>292</v>
      </c>
      <c r="G1449" s="366" t="s">
        <v>1374</v>
      </c>
      <c r="H1449" s="98" t="s">
        <v>1375</v>
      </c>
      <c r="I1449" s="98" t="s">
        <v>293</v>
      </c>
      <c r="J1449" s="98" t="s">
        <v>301</v>
      </c>
      <c r="K1449" s="358">
        <v>49.5</v>
      </c>
      <c r="L1449" s="370">
        <f t="shared" si="69"/>
        <v>200</v>
      </c>
      <c r="M1449" s="435">
        <v>200</v>
      </c>
      <c r="N1449" s="435"/>
      <c r="O1449" s="371" t="e">
        <f t="shared" si="70"/>
        <v>#DIV/0!</v>
      </c>
      <c r="P1449" s="371">
        <f>IF(N1449&gt;0,N1449*K1449/#REF!,0)</f>
        <v>0</v>
      </c>
      <c r="Q1449" s="372" t="e">
        <f>IF(M1449="nio",0,IF(M1449&gt;0,VLOOKUP(I1449,'3-Productie normen'!A:K,VLOOKUP(M1449,'3-Productie normen'!$B$28:$C$36,2,FALSE),FALSE)))/VLOOKUP(B1449,'2-Kosten per locatie'!$A$11:$C$41,3,FALSE)</f>
        <v>#DIV/0!</v>
      </c>
      <c r="R1449" s="93" t="str">
        <f>VLOOKUP(I1449,'3-Productie normen'!A:O,14,FALSE)</f>
        <v>L</v>
      </c>
      <c r="S1449" s="93"/>
      <c r="U1449" s="375">
        <f t="shared" si="68"/>
        <v>9900</v>
      </c>
    </row>
    <row r="1450" spans="1:21" ht="14.1" customHeight="1">
      <c r="A1450" s="81">
        <v>1450</v>
      </c>
      <c r="B1450" s="52" t="s">
        <v>1733</v>
      </c>
      <c r="C1450" s="52" t="s">
        <v>1198</v>
      </c>
      <c r="D1450" s="52" t="s">
        <v>223</v>
      </c>
      <c r="E1450" s="91">
        <v>0</v>
      </c>
      <c r="F1450" s="91" t="s">
        <v>292</v>
      </c>
      <c r="G1450" s="366" t="s">
        <v>1376</v>
      </c>
      <c r="H1450" s="98" t="s">
        <v>1377</v>
      </c>
      <c r="I1450" s="98" t="s">
        <v>293</v>
      </c>
      <c r="J1450" s="98" t="s">
        <v>301</v>
      </c>
      <c r="K1450" s="358">
        <v>50.2</v>
      </c>
      <c r="L1450" s="370">
        <f t="shared" si="69"/>
        <v>200</v>
      </c>
      <c r="M1450" s="435">
        <v>200</v>
      </c>
      <c r="N1450" s="435"/>
      <c r="O1450" s="371" t="e">
        <f t="shared" si="70"/>
        <v>#DIV/0!</v>
      </c>
      <c r="P1450" s="371">
        <f>IF(N1450&gt;0,N1450*K1450/#REF!,0)</f>
        <v>0</v>
      </c>
      <c r="Q1450" s="372" t="e">
        <f>IF(M1450="nio",0,IF(M1450&gt;0,VLOOKUP(I1450,'3-Productie normen'!A:K,VLOOKUP(M1450,'3-Productie normen'!$B$28:$C$36,2,FALSE),FALSE)))/VLOOKUP(B1450,'2-Kosten per locatie'!$A$11:$C$41,3,FALSE)</f>
        <v>#DIV/0!</v>
      </c>
      <c r="R1450" s="93" t="str">
        <f>VLOOKUP(I1450,'3-Productie normen'!A:O,14,FALSE)</f>
        <v>L</v>
      </c>
      <c r="S1450" s="93"/>
      <c r="U1450" s="375">
        <f t="shared" si="68"/>
        <v>10040</v>
      </c>
    </row>
    <row r="1451" spans="1:21" ht="14.1" customHeight="1">
      <c r="A1451" s="81">
        <v>1451</v>
      </c>
      <c r="B1451" s="52" t="s">
        <v>1733</v>
      </c>
      <c r="C1451" s="52" t="s">
        <v>1198</v>
      </c>
      <c r="D1451" s="52" t="s">
        <v>223</v>
      </c>
      <c r="E1451" s="91">
        <v>0</v>
      </c>
      <c r="F1451" s="91" t="s">
        <v>292</v>
      </c>
      <c r="G1451" s="366" t="s">
        <v>1378</v>
      </c>
      <c r="H1451" s="98" t="s">
        <v>1370</v>
      </c>
      <c r="I1451" s="52" t="s">
        <v>247</v>
      </c>
      <c r="J1451" s="98" t="s">
        <v>301</v>
      </c>
      <c r="K1451" s="358">
        <v>5</v>
      </c>
      <c r="L1451" s="370">
        <f t="shared" si="69"/>
        <v>0</v>
      </c>
      <c r="M1451" s="437" t="s">
        <v>258</v>
      </c>
      <c r="N1451" s="435"/>
      <c r="O1451" s="371">
        <f t="shared" si="70"/>
        <v>0</v>
      </c>
      <c r="P1451" s="371">
        <f>IF(N1451&gt;0,N1451*K1451/#REF!,0)</f>
        <v>0</v>
      </c>
      <c r="Q1451" s="372" t="e">
        <f>IF(M1451="nio",0,IF(M1451&gt;0,VLOOKUP(I1451,'3-Productie normen'!A:K,VLOOKUP(M1451,'3-Productie normen'!$B$28:$C$36,2,FALSE),FALSE)))/VLOOKUP(B1451,'2-Kosten per locatie'!$A$11:$C$41,3,FALSE)</f>
        <v>#DIV/0!</v>
      </c>
      <c r="R1451" s="93" t="str">
        <f>VLOOKUP(I1451,'3-Productie normen'!A:O,14,FALSE)</f>
        <v>nvt</v>
      </c>
      <c r="S1451" s="93"/>
      <c r="U1451" s="375">
        <f t="shared" si="68"/>
        <v>0</v>
      </c>
    </row>
    <row r="1452" spans="1:21" ht="14.1" customHeight="1">
      <c r="A1452" s="81">
        <v>1452</v>
      </c>
      <c r="B1452" s="52" t="s">
        <v>1733</v>
      </c>
      <c r="C1452" s="52" t="s">
        <v>1198</v>
      </c>
      <c r="D1452" s="52" t="s">
        <v>223</v>
      </c>
      <c r="E1452" s="91">
        <v>0</v>
      </c>
      <c r="F1452" s="91" t="s">
        <v>292</v>
      </c>
      <c r="G1452" s="366" t="s">
        <v>1379</v>
      </c>
      <c r="H1452" s="98" t="s">
        <v>1109</v>
      </c>
      <c r="I1452" s="98" t="s">
        <v>237</v>
      </c>
      <c r="J1452" s="98" t="s">
        <v>301</v>
      </c>
      <c r="K1452" s="358">
        <v>10.6</v>
      </c>
      <c r="L1452" s="370">
        <f t="shared" si="69"/>
        <v>80</v>
      </c>
      <c r="M1452" s="437">
        <v>80</v>
      </c>
      <c r="N1452" s="435"/>
      <c r="O1452" s="371" t="e">
        <f t="shared" si="70"/>
        <v>#DIV/0!</v>
      </c>
      <c r="P1452" s="371">
        <f>IF(N1452&gt;0,N1452*K1452/#REF!,0)</f>
        <v>0</v>
      </c>
      <c r="Q1452" s="372" t="e">
        <f>IF(M1452="nio",0,IF(M1452&gt;0,VLOOKUP(I1452,'3-Productie normen'!A:K,VLOOKUP(M1452,'3-Productie normen'!$B$28:$C$36,2,FALSE),FALSE)))/VLOOKUP(B1452,'2-Kosten per locatie'!$A$11:$C$41,3,FALSE)</f>
        <v>#DIV/0!</v>
      </c>
      <c r="R1452" s="93" t="str">
        <f>VLOOKUP(I1452,'3-Productie normen'!A:O,14,FALSE)</f>
        <v>B</v>
      </c>
      <c r="S1452" s="93"/>
      <c r="U1452" s="375">
        <f t="shared" si="68"/>
        <v>848</v>
      </c>
    </row>
    <row r="1453" spans="1:21" ht="14.1" customHeight="1">
      <c r="A1453" s="81">
        <v>1453</v>
      </c>
      <c r="B1453" s="52" t="s">
        <v>1733</v>
      </c>
      <c r="C1453" s="52" t="s">
        <v>1198</v>
      </c>
      <c r="D1453" s="52" t="s">
        <v>223</v>
      </c>
      <c r="E1453" s="91">
        <v>0</v>
      </c>
      <c r="F1453" s="91" t="s">
        <v>292</v>
      </c>
      <c r="G1453" s="366" t="s">
        <v>1380</v>
      </c>
      <c r="H1453" s="98" t="s">
        <v>1370</v>
      </c>
      <c r="I1453" s="52" t="s">
        <v>247</v>
      </c>
      <c r="J1453" s="98" t="s">
        <v>301</v>
      </c>
      <c r="K1453" s="358">
        <v>5</v>
      </c>
      <c r="L1453" s="370">
        <f t="shared" si="69"/>
        <v>0</v>
      </c>
      <c r="M1453" s="437" t="s">
        <v>258</v>
      </c>
      <c r="N1453" s="435"/>
      <c r="O1453" s="371">
        <f t="shared" si="70"/>
        <v>0</v>
      </c>
      <c r="P1453" s="371">
        <f>IF(N1453&gt;0,N1453*K1453/#REF!,0)</f>
        <v>0</v>
      </c>
      <c r="Q1453" s="372" t="e">
        <f>IF(M1453="nio",0,IF(M1453&gt;0,VLOOKUP(I1453,'3-Productie normen'!A:K,VLOOKUP(M1453,'3-Productie normen'!$B$28:$C$36,2,FALSE),FALSE)))/VLOOKUP(B1453,'2-Kosten per locatie'!$A$11:$C$41,3,FALSE)</f>
        <v>#DIV/0!</v>
      </c>
      <c r="R1453" s="93" t="str">
        <f>VLOOKUP(I1453,'3-Productie normen'!A:O,14,FALSE)</f>
        <v>nvt</v>
      </c>
      <c r="S1453" s="93"/>
      <c r="U1453" s="375">
        <f t="shared" si="68"/>
        <v>0</v>
      </c>
    </row>
    <row r="1454" spans="1:21" ht="14.1" customHeight="1">
      <c r="A1454" s="81">
        <v>1454</v>
      </c>
      <c r="B1454" s="52" t="s">
        <v>1733</v>
      </c>
      <c r="C1454" s="52" t="s">
        <v>1198</v>
      </c>
      <c r="D1454" s="52" t="s">
        <v>223</v>
      </c>
      <c r="E1454" s="91">
        <v>0</v>
      </c>
      <c r="F1454" s="91" t="s">
        <v>292</v>
      </c>
      <c r="G1454" s="366" t="s">
        <v>1381</v>
      </c>
      <c r="H1454" s="98" t="s">
        <v>1382</v>
      </c>
      <c r="I1454" s="98" t="s">
        <v>293</v>
      </c>
      <c r="J1454" s="98" t="s">
        <v>301</v>
      </c>
      <c r="K1454" s="358">
        <v>50</v>
      </c>
      <c r="L1454" s="370">
        <f t="shared" si="69"/>
        <v>200</v>
      </c>
      <c r="M1454" s="435">
        <v>200</v>
      </c>
      <c r="N1454" s="435"/>
      <c r="O1454" s="371" t="e">
        <f t="shared" si="70"/>
        <v>#DIV/0!</v>
      </c>
      <c r="P1454" s="371">
        <f>IF(N1454&gt;0,N1454*K1454/#REF!,0)</f>
        <v>0</v>
      </c>
      <c r="Q1454" s="372" t="e">
        <f>IF(M1454="nio",0,IF(M1454&gt;0,VLOOKUP(I1454,'3-Productie normen'!A:K,VLOOKUP(M1454,'3-Productie normen'!$B$28:$C$36,2,FALSE),FALSE)))/VLOOKUP(B1454,'2-Kosten per locatie'!$A$11:$C$41,3,FALSE)</f>
        <v>#DIV/0!</v>
      </c>
      <c r="R1454" s="93" t="str">
        <f>VLOOKUP(I1454,'3-Productie normen'!A:O,14,FALSE)</f>
        <v>L</v>
      </c>
      <c r="S1454" s="93"/>
      <c r="U1454" s="375">
        <f t="shared" si="68"/>
        <v>10000</v>
      </c>
    </row>
    <row r="1455" spans="1:21" ht="14.1" customHeight="1">
      <c r="A1455" s="81">
        <v>1455</v>
      </c>
      <c r="B1455" s="52" t="s">
        <v>1733</v>
      </c>
      <c r="C1455" s="52" t="s">
        <v>1198</v>
      </c>
      <c r="D1455" s="52" t="s">
        <v>223</v>
      </c>
      <c r="E1455" s="91">
        <v>0</v>
      </c>
      <c r="F1455" s="91" t="s">
        <v>292</v>
      </c>
      <c r="G1455" s="366" t="s">
        <v>1383</v>
      </c>
      <c r="H1455" s="98" t="s">
        <v>1384</v>
      </c>
      <c r="I1455" s="98" t="s">
        <v>293</v>
      </c>
      <c r="J1455" s="98" t="s">
        <v>301</v>
      </c>
      <c r="K1455" s="358">
        <v>50.01</v>
      </c>
      <c r="L1455" s="370">
        <f t="shared" si="69"/>
        <v>200</v>
      </c>
      <c r="M1455" s="435">
        <v>200</v>
      </c>
      <c r="N1455" s="435"/>
      <c r="O1455" s="371" t="e">
        <f t="shared" si="70"/>
        <v>#DIV/0!</v>
      </c>
      <c r="P1455" s="371">
        <f>IF(N1455&gt;0,N1455*K1455/#REF!,0)</f>
        <v>0</v>
      </c>
      <c r="Q1455" s="372" t="e">
        <f>IF(M1455="nio",0,IF(M1455&gt;0,VLOOKUP(I1455,'3-Productie normen'!A:K,VLOOKUP(M1455,'3-Productie normen'!$B$28:$C$36,2,FALSE),FALSE)))/VLOOKUP(B1455,'2-Kosten per locatie'!$A$11:$C$41,3,FALSE)</f>
        <v>#DIV/0!</v>
      </c>
      <c r="R1455" s="93" t="str">
        <f>VLOOKUP(I1455,'3-Productie normen'!A:O,14,FALSE)</f>
        <v>L</v>
      </c>
      <c r="S1455" s="93"/>
      <c r="U1455" s="375">
        <f t="shared" si="68"/>
        <v>10002</v>
      </c>
    </row>
    <row r="1456" spans="1:21" ht="14.1" customHeight="1">
      <c r="A1456" s="81">
        <v>1456</v>
      </c>
      <c r="B1456" s="52" t="s">
        <v>1733</v>
      </c>
      <c r="C1456" s="52" t="s">
        <v>1198</v>
      </c>
      <c r="D1456" s="52" t="s">
        <v>223</v>
      </c>
      <c r="E1456" s="91">
        <v>0</v>
      </c>
      <c r="F1456" s="91" t="s">
        <v>292</v>
      </c>
      <c r="G1456" s="366" t="s">
        <v>1385</v>
      </c>
      <c r="H1456" s="98" t="s">
        <v>414</v>
      </c>
      <c r="I1456" s="98" t="s">
        <v>237</v>
      </c>
      <c r="J1456" s="98" t="s">
        <v>301</v>
      </c>
      <c r="K1456" s="358">
        <v>16.2</v>
      </c>
      <c r="L1456" s="370">
        <f t="shared" si="69"/>
        <v>80</v>
      </c>
      <c r="M1456" s="437">
        <v>80</v>
      </c>
      <c r="N1456" s="435"/>
      <c r="O1456" s="371" t="e">
        <f t="shared" si="70"/>
        <v>#DIV/0!</v>
      </c>
      <c r="P1456" s="371">
        <f>IF(N1456&gt;0,N1456*K1456/#REF!,0)</f>
        <v>0</v>
      </c>
      <c r="Q1456" s="372" t="e">
        <f>IF(M1456="nio",0,IF(M1456&gt;0,VLOOKUP(I1456,'3-Productie normen'!A:K,VLOOKUP(M1456,'3-Productie normen'!$B$28:$C$36,2,FALSE),FALSE)))/VLOOKUP(B1456,'2-Kosten per locatie'!$A$11:$C$41,3,FALSE)</f>
        <v>#DIV/0!</v>
      </c>
      <c r="R1456" s="93" t="str">
        <f>VLOOKUP(I1456,'3-Productie normen'!A:O,14,FALSE)</f>
        <v>B</v>
      </c>
      <c r="S1456" s="93"/>
      <c r="U1456" s="375">
        <f t="shared" si="68"/>
        <v>1296</v>
      </c>
    </row>
    <row r="1457" spans="1:21" ht="14.1" customHeight="1">
      <c r="A1457" s="81">
        <v>1457</v>
      </c>
      <c r="B1457" s="52" t="s">
        <v>1733</v>
      </c>
      <c r="C1457" s="52" t="s">
        <v>1198</v>
      </c>
      <c r="D1457" s="52" t="s">
        <v>223</v>
      </c>
      <c r="E1457" s="91">
        <v>0</v>
      </c>
      <c r="F1457" s="91" t="s">
        <v>292</v>
      </c>
      <c r="G1457" s="366" t="s">
        <v>1386</v>
      </c>
      <c r="H1457" s="98" t="s">
        <v>481</v>
      </c>
      <c r="I1457" s="98" t="s">
        <v>237</v>
      </c>
      <c r="J1457" s="98" t="s">
        <v>301</v>
      </c>
      <c r="K1457" s="358">
        <v>18.3</v>
      </c>
      <c r="L1457" s="370">
        <f t="shared" si="69"/>
        <v>80</v>
      </c>
      <c r="M1457" s="437">
        <v>80</v>
      </c>
      <c r="N1457" s="435"/>
      <c r="O1457" s="371" t="e">
        <f t="shared" si="70"/>
        <v>#DIV/0!</v>
      </c>
      <c r="P1457" s="371">
        <f>IF(N1457&gt;0,N1457*K1457/#REF!,0)</f>
        <v>0</v>
      </c>
      <c r="Q1457" s="372" t="e">
        <f>IF(M1457="nio",0,IF(M1457&gt;0,VLOOKUP(I1457,'3-Productie normen'!A:K,VLOOKUP(M1457,'3-Productie normen'!$B$28:$C$36,2,FALSE),FALSE)))/VLOOKUP(B1457,'2-Kosten per locatie'!$A$11:$C$41,3,FALSE)</f>
        <v>#DIV/0!</v>
      </c>
      <c r="R1457" s="93" t="str">
        <f>VLOOKUP(I1457,'3-Productie normen'!A:O,14,FALSE)</f>
        <v>B</v>
      </c>
      <c r="S1457" s="93"/>
      <c r="U1457" s="375">
        <f t="shared" si="68"/>
        <v>1464</v>
      </c>
    </row>
    <row r="1458" spans="1:21" ht="14.1" customHeight="1">
      <c r="A1458" s="81">
        <v>1458</v>
      </c>
      <c r="B1458" s="52" t="s">
        <v>1733</v>
      </c>
      <c r="C1458" s="52" t="s">
        <v>1198</v>
      </c>
      <c r="D1458" s="52" t="s">
        <v>223</v>
      </c>
      <c r="E1458" s="91">
        <v>0</v>
      </c>
      <c r="F1458" s="91" t="s">
        <v>292</v>
      </c>
      <c r="G1458" s="366" t="s">
        <v>1387</v>
      </c>
      <c r="H1458" s="98" t="s">
        <v>270</v>
      </c>
      <c r="I1458" s="52" t="s">
        <v>247</v>
      </c>
      <c r="J1458" s="98" t="s">
        <v>301</v>
      </c>
      <c r="K1458" s="358">
        <v>9.6</v>
      </c>
      <c r="L1458" s="370">
        <f t="shared" si="69"/>
        <v>0</v>
      </c>
      <c r="M1458" s="437" t="s">
        <v>258</v>
      </c>
      <c r="N1458" s="435"/>
      <c r="O1458" s="371">
        <f t="shared" si="70"/>
        <v>0</v>
      </c>
      <c r="P1458" s="371">
        <f>IF(N1458&gt;0,N1458*K1458/#REF!,0)</f>
        <v>0</v>
      </c>
      <c r="Q1458" s="372" t="e">
        <f>IF(M1458="nio",0,IF(M1458&gt;0,VLOOKUP(I1458,'3-Productie normen'!A:K,VLOOKUP(M1458,'3-Productie normen'!$B$28:$C$36,2,FALSE),FALSE)))/VLOOKUP(B1458,'2-Kosten per locatie'!$A$11:$C$41,3,FALSE)</f>
        <v>#DIV/0!</v>
      </c>
      <c r="R1458" s="93" t="str">
        <f>VLOOKUP(I1458,'3-Productie normen'!A:O,14,FALSE)</f>
        <v>nvt</v>
      </c>
      <c r="S1458" s="93"/>
      <c r="U1458" s="375">
        <f t="shared" si="68"/>
        <v>0</v>
      </c>
    </row>
    <row r="1459" spans="1:21" ht="14.1" customHeight="1">
      <c r="A1459" s="81">
        <v>1459</v>
      </c>
      <c r="B1459" s="52" t="s">
        <v>1733</v>
      </c>
      <c r="C1459" s="52" t="s">
        <v>1198</v>
      </c>
      <c r="D1459" s="52" t="s">
        <v>223</v>
      </c>
      <c r="E1459" s="91">
        <v>0</v>
      </c>
      <c r="F1459" s="91" t="s">
        <v>292</v>
      </c>
      <c r="G1459" s="366" t="s">
        <v>1388</v>
      </c>
      <c r="H1459" s="98" t="s">
        <v>410</v>
      </c>
      <c r="I1459" s="98" t="s">
        <v>246</v>
      </c>
      <c r="J1459" s="98" t="s">
        <v>301</v>
      </c>
      <c r="K1459" s="358">
        <v>1.6</v>
      </c>
      <c r="L1459" s="370">
        <f t="shared" si="69"/>
        <v>200</v>
      </c>
      <c r="M1459" s="435">
        <v>200</v>
      </c>
      <c r="N1459" s="435"/>
      <c r="O1459" s="371" t="e">
        <f t="shared" si="70"/>
        <v>#DIV/0!</v>
      </c>
      <c r="P1459" s="371">
        <f>IF(N1459&gt;0,N1459*K1459/#REF!,0)</f>
        <v>0</v>
      </c>
      <c r="Q1459" s="372" t="e">
        <f>IF(M1459="nio",0,IF(M1459&gt;0,VLOOKUP(I1459,'3-Productie normen'!A:K,VLOOKUP(M1459,'3-Productie normen'!$B$28:$C$36,2,FALSE),FALSE)))/VLOOKUP(B1459,'2-Kosten per locatie'!$A$11:$C$41,3,FALSE)</f>
        <v>#DIV/0!</v>
      </c>
      <c r="R1459" s="93" t="str">
        <f>VLOOKUP(I1459,'3-Productie normen'!A:O,14,FALSE)</f>
        <v>V</v>
      </c>
      <c r="S1459" s="93"/>
      <c r="U1459" s="375">
        <f t="shared" si="68"/>
        <v>320</v>
      </c>
    </row>
    <row r="1460" spans="1:21" ht="14.1" customHeight="1">
      <c r="A1460" s="81">
        <v>1460</v>
      </c>
      <c r="B1460" s="52" t="s">
        <v>1733</v>
      </c>
      <c r="C1460" s="52" t="s">
        <v>1198</v>
      </c>
      <c r="D1460" s="52" t="s">
        <v>222</v>
      </c>
      <c r="E1460" s="91">
        <v>0</v>
      </c>
      <c r="F1460" s="91" t="s">
        <v>292</v>
      </c>
      <c r="G1460" s="366" t="s">
        <v>1389</v>
      </c>
      <c r="H1460" s="98" t="s">
        <v>329</v>
      </c>
      <c r="I1460" s="52" t="s">
        <v>247</v>
      </c>
      <c r="J1460" s="98" t="s">
        <v>301</v>
      </c>
      <c r="K1460" s="358">
        <v>4.5</v>
      </c>
      <c r="L1460" s="370">
        <f t="shared" si="69"/>
        <v>0</v>
      </c>
      <c r="M1460" s="437" t="s">
        <v>258</v>
      </c>
      <c r="N1460" s="435"/>
      <c r="O1460" s="371">
        <f t="shared" si="70"/>
        <v>0</v>
      </c>
      <c r="P1460" s="371">
        <f>IF(N1460&gt;0,N1460*K1460/#REF!,0)</f>
        <v>0</v>
      </c>
      <c r="Q1460" s="372" t="e">
        <f>IF(M1460="nio",0,IF(M1460&gt;0,VLOOKUP(I1460,'3-Productie normen'!A:K,VLOOKUP(M1460,'3-Productie normen'!$B$28:$C$36,2,FALSE),FALSE)))/VLOOKUP(B1460,'2-Kosten per locatie'!$A$11:$C$41,3,FALSE)</f>
        <v>#DIV/0!</v>
      </c>
      <c r="R1460" s="93" t="str">
        <f>VLOOKUP(I1460,'3-Productie normen'!A:O,14,FALSE)</f>
        <v>nvt</v>
      </c>
      <c r="S1460" s="93"/>
      <c r="U1460" s="375">
        <f t="shared" si="68"/>
        <v>0</v>
      </c>
    </row>
    <row r="1461" spans="1:21" ht="14.1" customHeight="1">
      <c r="A1461" s="81">
        <v>1461</v>
      </c>
      <c r="B1461" s="52" t="s">
        <v>1733</v>
      </c>
      <c r="C1461" s="52" t="s">
        <v>1198</v>
      </c>
      <c r="D1461" s="52" t="s">
        <v>222</v>
      </c>
      <c r="E1461" s="91">
        <v>0</v>
      </c>
      <c r="F1461" s="91" t="s">
        <v>292</v>
      </c>
      <c r="G1461" s="366" t="s">
        <v>1390</v>
      </c>
      <c r="H1461" s="98" t="s">
        <v>325</v>
      </c>
      <c r="I1461" s="98" t="s">
        <v>244</v>
      </c>
      <c r="J1461" s="98" t="s">
        <v>263</v>
      </c>
      <c r="K1461" s="358">
        <v>4.3</v>
      </c>
      <c r="L1461" s="370">
        <f t="shared" si="69"/>
        <v>200</v>
      </c>
      <c r="M1461" s="435">
        <v>200</v>
      </c>
      <c r="N1461" s="435">
        <v>0</v>
      </c>
      <c r="O1461" s="371" t="e">
        <f t="shared" si="70"/>
        <v>#DIV/0!</v>
      </c>
      <c r="P1461" s="371">
        <f>IF(N1461&gt;0,N1461*K1461/#REF!,0)</f>
        <v>0</v>
      </c>
      <c r="Q1461" s="372" t="e">
        <f>IF(M1461="nio",0,IF(M1461&gt;0,VLOOKUP(I1461,'3-Productie normen'!A:K,VLOOKUP(M1461,'3-Productie normen'!$B$28:$C$36,2,FALSE),FALSE)))/VLOOKUP(B1461,'2-Kosten per locatie'!$A$11:$C$41,3,FALSE)</f>
        <v>#DIV/0!</v>
      </c>
      <c r="R1461" s="93" t="str">
        <f>VLOOKUP(I1461,'3-Productie normen'!A:O,14,FALSE)</f>
        <v>S</v>
      </c>
      <c r="S1461" s="93"/>
      <c r="U1461" s="375">
        <f t="shared" si="68"/>
        <v>860</v>
      </c>
    </row>
    <row r="1462" spans="1:21" ht="14.1" customHeight="1">
      <c r="A1462" s="81">
        <v>1462</v>
      </c>
      <c r="B1462" s="52" t="s">
        <v>1733</v>
      </c>
      <c r="C1462" s="52" t="s">
        <v>1198</v>
      </c>
      <c r="D1462" s="52" t="s">
        <v>222</v>
      </c>
      <c r="E1462" s="91">
        <v>0</v>
      </c>
      <c r="F1462" s="91" t="s">
        <v>292</v>
      </c>
      <c r="G1462" s="366" t="s">
        <v>1391</v>
      </c>
      <c r="H1462" s="98" t="s">
        <v>1365</v>
      </c>
      <c r="I1462" s="52" t="s">
        <v>247</v>
      </c>
      <c r="J1462" s="98" t="s">
        <v>301</v>
      </c>
      <c r="K1462" s="358">
        <v>5.6</v>
      </c>
      <c r="L1462" s="370">
        <f t="shared" si="69"/>
        <v>0</v>
      </c>
      <c r="M1462" s="437" t="s">
        <v>258</v>
      </c>
      <c r="N1462" s="435"/>
      <c r="O1462" s="371">
        <f t="shared" si="70"/>
        <v>0</v>
      </c>
      <c r="P1462" s="371">
        <f>IF(N1462&gt;0,N1462*K1462/#REF!,0)</f>
        <v>0</v>
      </c>
      <c r="Q1462" s="372" t="e">
        <f>IF(M1462="nio",0,IF(M1462&gt;0,VLOOKUP(I1462,'3-Productie normen'!A:K,VLOOKUP(M1462,'3-Productie normen'!$B$28:$C$36,2,FALSE),FALSE)))/VLOOKUP(B1462,'2-Kosten per locatie'!$A$11:$C$41,3,FALSE)</f>
        <v>#DIV/0!</v>
      </c>
      <c r="R1462" s="93" t="str">
        <f>VLOOKUP(I1462,'3-Productie normen'!A:O,14,FALSE)</f>
        <v>nvt</v>
      </c>
      <c r="S1462" s="93"/>
      <c r="U1462" s="375">
        <f t="shared" si="68"/>
        <v>0</v>
      </c>
    </row>
    <row r="1463" spans="1:21" ht="14.1" customHeight="1">
      <c r="A1463" s="81">
        <v>1463</v>
      </c>
      <c r="B1463" s="52" t="s">
        <v>1733</v>
      </c>
      <c r="C1463" s="52" t="s">
        <v>1198</v>
      </c>
      <c r="D1463" s="52" t="s">
        <v>224</v>
      </c>
      <c r="E1463" s="91">
        <v>0</v>
      </c>
      <c r="F1463" s="91" t="s">
        <v>292</v>
      </c>
      <c r="G1463" s="366" t="s">
        <v>1392</v>
      </c>
      <c r="H1463" s="98" t="s">
        <v>1393</v>
      </c>
      <c r="I1463" s="92" t="s">
        <v>88</v>
      </c>
      <c r="J1463" s="98" t="s">
        <v>263</v>
      </c>
      <c r="K1463" s="358">
        <v>25.3</v>
      </c>
      <c r="L1463" s="370">
        <f t="shared" si="69"/>
        <v>200</v>
      </c>
      <c r="M1463" s="435">
        <v>200</v>
      </c>
      <c r="N1463" s="435"/>
      <c r="O1463" s="371" t="e">
        <f t="shared" si="70"/>
        <v>#DIV/0!</v>
      </c>
      <c r="P1463" s="371">
        <f>IF(N1463&gt;0,N1463*K1463/#REF!,0)</f>
        <v>0</v>
      </c>
      <c r="Q1463" s="372" t="e">
        <f>IF(M1463="nio",0,IF(M1463&gt;0,VLOOKUP(I1463,'3-Productie normen'!A:K,VLOOKUP(M1463,'3-Productie normen'!$B$28:$C$36,2,FALSE),FALSE)))/VLOOKUP(B1463,'2-Kosten per locatie'!$A$11:$C$41,3,FALSE)</f>
        <v>#DIV/0!</v>
      </c>
      <c r="R1463" s="93" t="str">
        <f>VLOOKUP(I1463,'3-Productie normen'!A:O,14,FALSE)</f>
        <v>V</v>
      </c>
      <c r="S1463" s="93"/>
      <c r="U1463" s="375">
        <f t="shared" si="68"/>
        <v>5060</v>
      </c>
    </row>
    <row r="1464" spans="1:21" ht="14.1" customHeight="1">
      <c r="A1464" s="81">
        <v>1464</v>
      </c>
      <c r="B1464" s="52" t="s">
        <v>1733</v>
      </c>
      <c r="C1464" s="52" t="s">
        <v>1198</v>
      </c>
      <c r="D1464" s="52" t="s">
        <v>224</v>
      </c>
      <c r="E1464" s="91">
        <v>0</v>
      </c>
      <c r="F1464" s="91" t="s">
        <v>292</v>
      </c>
      <c r="G1464" s="366" t="s">
        <v>1394</v>
      </c>
      <c r="H1464" s="98" t="s">
        <v>254</v>
      </c>
      <c r="I1464" s="52" t="s">
        <v>247</v>
      </c>
      <c r="J1464" s="98" t="s">
        <v>263</v>
      </c>
      <c r="K1464" s="358">
        <v>18.5</v>
      </c>
      <c r="L1464" s="370">
        <f t="shared" si="69"/>
        <v>0</v>
      </c>
      <c r="M1464" s="437" t="s">
        <v>258</v>
      </c>
      <c r="N1464" s="435"/>
      <c r="O1464" s="371">
        <f t="shared" si="70"/>
        <v>0</v>
      </c>
      <c r="P1464" s="371">
        <f>IF(N1464&gt;0,N1464*K1464/#REF!,0)</f>
        <v>0</v>
      </c>
      <c r="Q1464" s="372" t="e">
        <f>IF(M1464="nio",0,IF(M1464&gt;0,VLOOKUP(I1464,'3-Productie normen'!A:K,VLOOKUP(M1464,'3-Productie normen'!$B$28:$C$36,2,FALSE),FALSE)))/VLOOKUP(B1464,'2-Kosten per locatie'!$A$11:$C$41,3,FALSE)</f>
        <v>#DIV/0!</v>
      </c>
      <c r="R1464" s="93" t="str">
        <f>VLOOKUP(I1464,'3-Productie normen'!A:O,14,FALSE)</f>
        <v>nvt</v>
      </c>
      <c r="S1464" s="93"/>
      <c r="U1464" s="375">
        <f t="shared" si="68"/>
        <v>0</v>
      </c>
    </row>
    <row r="1465" spans="1:21" ht="14.1" customHeight="1">
      <c r="A1465" s="81">
        <v>1465</v>
      </c>
      <c r="B1465" s="52" t="s">
        <v>1733</v>
      </c>
      <c r="C1465" s="52" t="s">
        <v>1198</v>
      </c>
      <c r="D1465" s="52" t="s">
        <v>224</v>
      </c>
      <c r="E1465" s="91">
        <v>0</v>
      </c>
      <c r="F1465" s="91" t="s">
        <v>292</v>
      </c>
      <c r="G1465" s="366" t="s">
        <v>1395</v>
      </c>
      <c r="H1465" s="98" t="s">
        <v>1396</v>
      </c>
      <c r="I1465" s="52" t="s">
        <v>247</v>
      </c>
      <c r="J1465" s="98" t="s">
        <v>301</v>
      </c>
      <c r="K1465" s="358">
        <v>22.6</v>
      </c>
      <c r="L1465" s="370">
        <f t="shared" si="69"/>
        <v>0</v>
      </c>
      <c r="M1465" s="437" t="s">
        <v>258</v>
      </c>
      <c r="N1465" s="435"/>
      <c r="O1465" s="371">
        <f t="shared" si="70"/>
        <v>0</v>
      </c>
      <c r="P1465" s="371">
        <f>IF(N1465&gt;0,N1465*K1465/#REF!,0)</f>
        <v>0</v>
      </c>
      <c r="Q1465" s="372" t="e">
        <f>IF(M1465="nio",0,IF(M1465&gt;0,VLOOKUP(I1465,'3-Productie normen'!A:K,VLOOKUP(M1465,'3-Productie normen'!$B$28:$C$36,2,FALSE),FALSE)))/VLOOKUP(B1465,'2-Kosten per locatie'!$A$11:$C$41,3,FALSE)</f>
        <v>#DIV/0!</v>
      </c>
      <c r="R1465" s="93" t="str">
        <f>VLOOKUP(I1465,'3-Productie normen'!A:O,14,FALSE)</f>
        <v>nvt</v>
      </c>
      <c r="S1465" s="93"/>
      <c r="U1465" s="375">
        <f t="shared" si="68"/>
        <v>0</v>
      </c>
    </row>
    <row r="1466" spans="1:21" ht="14.1" customHeight="1">
      <c r="A1466" s="81">
        <v>1466</v>
      </c>
      <c r="B1466" s="52" t="s">
        <v>1733</v>
      </c>
      <c r="C1466" s="52" t="s">
        <v>1198</v>
      </c>
      <c r="D1466" s="52" t="s">
        <v>225</v>
      </c>
      <c r="E1466" s="91">
        <v>0</v>
      </c>
      <c r="F1466" s="91" t="s">
        <v>292</v>
      </c>
      <c r="G1466" s="366" t="s">
        <v>1397</v>
      </c>
      <c r="H1466" s="98" t="s">
        <v>1398</v>
      </c>
      <c r="I1466" s="98" t="s">
        <v>237</v>
      </c>
      <c r="J1466" s="98" t="s">
        <v>301</v>
      </c>
      <c r="K1466" s="358">
        <v>26.2</v>
      </c>
      <c r="L1466" s="370">
        <f t="shared" si="69"/>
        <v>52</v>
      </c>
      <c r="M1466" s="437">
        <v>52</v>
      </c>
      <c r="N1466" s="435"/>
      <c r="O1466" s="371" t="e">
        <f t="shared" si="70"/>
        <v>#DIV/0!</v>
      </c>
      <c r="P1466" s="371">
        <f>IF(N1466&gt;0,N1466*K1466/#REF!,0)</f>
        <v>0</v>
      </c>
      <c r="Q1466" s="372" t="e">
        <f>IF(M1466="nio",0,IF(M1466&gt;0,VLOOKUP(I1466,'3-Productie normen'!A:K,VLOOKUP(M1466,'3-Productie normen'!$B$28:$C$36,2,FALSE),FALSE)))/VLOOKUP(B1466,'2-Kosten per locatie'!$A$11:$C$41,3,FALSE)</f>
        <v>#DIV/0!</v>
      </c>
      <c r="R1466" s="93" t="str">
        <f>VLOOKUP(I1466,'3-Productie normen'!A:O,14,FALSE)</f>
        <v>B</v>
      </c>
      <c r="S1466" s="93"/>
      <c r="U1466" s="375">
        <f t="shared" si="68"/>
        <v>1362.3999999999999</v>
      </c>
    </row>
    <row r="1467" spans="1:21" ht="14.1" customHeight="1">
      <c r="A1467" s="81">
        <v>1467</v>
      </c>
      <c r="B1467" s="52" t="s">
        <v>1733</v>
      </c>
      <c r="C1467" s="52" t="s">
        <v>1198</v>
      </c>
      <c r="D1467" s="52" t="s">
        <v>225</v>
      </c>
      <c r="E1467" s="91">
        <v>0</v>
      </c>
      <c r="F1467" s="91" t="s">
        <v>292</v>
      </c>
      <c r="G1467" s="366" t="s">
        <v>1399</v>
      </c>
      <c r="H1467" s="98" t="s">
        <v>1400</v>
      </c>
      <c r="I1467" s="98" t="s">
        <v>237</v>
      </c>
      <c r="J1467" s="98" t="s">
        <v>301</v>
      </c>
      <c r="K1467" s="358">
        <v>26.5</v>
      </c>
      <c r="L1467" s="370">
        <f t="shared" si="69"/>
        <v>52</v>
      </c>
      <c r="M1467" s="437">
        <v>52</v>
      </c>
      <c r="N1467" s="435"/>
      <c r="O1467" s="371" t="e">
        <f t="shared" si="70"/>
        <v>#DIV/0!</v>
      </c>
      <c r="P1467" s="371">
        <f>IF(N1467&gt;0,N1467*K1467/#REF!,0)</f>
        <v>0</v>
      </c>
      <c r="Q1467" s="372" t="e">
        <f>IF(M1467="nio",0,IF(M1467&gt;0,VLOOKUP(I1467,'3-Productie normen'!A:K,VLOOKUP(M1467,'3-Productie normen'!$B$28:$C$36,2,FALSE),FALSE)))/VLOOKUP(B1467,'2-Kosten per locatie'!$A$11:$C$41,3,FALSE)</f>
        <v>#DIV/0!</v>
      </c>
      <c r="R1467" s="93" t="str">
        <f>VLOOKUP(I1467,'3-Productie normen'!A:O,14,FALSE)</f>
        <v>B</v>
      </c>
      <c r="S1467" s="93"/>
      <c r="U1467" s="375">
        <f t="shared" si="68"/>
        <v>1378</v>
      </c>
    </row>
    <row r="1468" spans="1:21" ht="14.1" customHeight="1">
      <c r="A1468" s="81">
        <v>1468</v>
      </c>
      <c r="B1468" s="52" t="s">
        <v>1733</v>
      </c>
      <c r="C1468" s="52" t="s">
        <v>1198</v>
      </c>
      <c r="D1468" s="52" t="s">
        <v>222</v>
      </c>
      <c r="E1468" s="91">
        <v>0</v>
      </c>
      <c r="F1468" s="91" t="s">
        <v>292</v>
      </c>
      <c r="G1468" s="366" t="s">
        <v>1401</v>
      </c>
      <c r="H1468" s="98" t="s">
        <v>1402</v>
      </c>
      <c r="I1468" s="98" t="s">
        <v>246</v>
      </c>
      <c r="J1468" s="98" t="s">
        <v>263</v>
      </c>
      <c r="K1468" s="358">
        <v>5</v>
      </c>
      <c r="L1468" s="370">
        <f t="shared" si="69"/>
        <v>40</v>
      </c>
      <c r="M1468" s="437">
        <v>40</v>
      </c>
      <c r="N1468" s="435"/>
      <c r="O1468" s="371" t="e">
        <f t="shared" si="70"/>
        <v>#DIV/0!</v>
      </c>
      <c r="P1468" s="371">
        <f>IF(N1468&gt;0,N1468*K1468/#REF!,0)</f>
        <v>0</v>
      </c>
      <c r="Q1468" s="372" t="e">
        <f>IF(M1468="nio",0,IF(M1468&gt;0,VLOOKUP(I1468,'3-Productie normen'!A:K,VLOOKUP(M1468,'3-Productie normen'!$B$28:$C$36,2,FALSE),FALSE)))/VLOOKUP(B1468,'2-Kosten per locatie'!$A$11:$C$41,3,FALSE)</f>
        <v>#DIV/0!</v>
      </c>
      <c r="R1468" s="93" t="str">
        <f>VLOOKUP(I1468,'3-Productie normen'!A:O,14,FALSE)</f>
        <v>V</v>
      </c>
      <c r="S1468" s="93"/>
      <c r="U1468" s="375">
        <f t="shared" si="68"/>
        <v>200</v>
      </c>
    </row>
    <row r="1469" spans="1:21" ht="14.1" customHeight="1">
      <c r="A1469" s="81">
        <v>1469</v>
      </c>
      <c r="B1469" s="52" t="s">
        <v>1733</v>
      </c>
      <c r="C1469" s="52" t="s">
        <v>1198</v>
      </c>
      <c r="D1469" s="52" t="s">
        <v>222</v>
      </c>
      <c r="E1469" s="91">
        <v>0</v>
      </c>
      <c r="F1469" s="91" t="s">
        <v>292</v>
      </c>
      <c r="G1469" s="366"/>
      <c r="H1469" s="98" t="s">
        <v>738</v>
      </c>
      <c r="I1469" s="98" t="s">
        <v>246</v>
      </c>
      <c r="J1469" s="98" t="s">
        <v>263</v>
      </c>
      <c r="K1469" s="358">
        <v>15.4</v>
      </c>
      <c r="L1469" s="370">
        <f t="shared" si="69"/>
        <v>200</v>
      </c>
      <c r="M1469" s="435">
        <v>200</v>
      </c>
      <c r="N1469" s="435"/>
      <c r="O1469" s="371" t="e">
        <f t="shared" si="70"/>
        <v>#DIV/0!</v>
      </c>
      <c r="P1469" s="371">
        <f>IF(N1469&gt;0,N1469*K1469/#REF!,0)</f>
        <v>0</v>
      </c>
      <c r="Q1469" s="372" t="e">
        <f>IF(M1469="nio",0,IF(M1469&gt;0,VLOOKUP(I1469,'3-Productie normen'!A:K,VLOOKUP(M1469,'3-Productie normen'!$B$28:$C$36,2,FALSE),FALSE)))/VLOOKUP(B1469,'2-Kosten per locatie'!$A$11:$C$41,3,FALSE)</f>
        <v>#DIV/0!</v>
      </c>
      <c r="R1469" s="93" t="str">
        <f>VLOOKUP(I1469,'3-Productie normen'!A:O,14,FALSE)</f>
        <v>V</v>
      </c>
      <c r="S1469" s="93"/>
      <c r="U1469" s="375">
        <f t="shared" si="68"/>
        <v>3080</v>
      </c>
    </row>
    <row r="1470" spans="1:21" ht="14.1" customHeight="1">
      <c r="A1470" s="81">
        <v>1470</v>
      </c>
      <c r="B1470" s="52" t="s">
        <v>1733</v>
      </c>
      <c r="C1470" s="52" t="s">
        <v>1198</v>
      </c>
      <c r="D1470" s="52" t="s">
        <v>226</v>
      </c>
      <c r="E1470" s="91">
        <v>0</v>
      </c>
      <c r="F1470" s="91" t="s">
        <v>292</v>
      </c>
      <c r="G1470" s="366" t="s">
        <v>1403</v>
      </c>
      <c r="H1470" s="98" t="s">
        <v>254</v>
      </c>
      <c r="I1470" s="98" t="s">
        <v>246</v>
      </c>
      <c r="J1470" s="98" t="s">
        <v>263</v>
      </c>
      <c r="K1470" s="358">
        <v>28.1</v>
      </c>
      <c r="L1470" s="370">
        <f t="shared" si="69"/>
        <v>200</v>
      </c>
      <c r="M1470" s="435">
        <v>200</v>
      </c>
      <c r="N1470" s="435"/>
      <c r="O1470" s="371" t="e">
        <f t="shared" si="70"/>
        <v>#DIV/0!</v>
      </c>
      <c r="P1470" s="371">
        <f>IF(N1470&gt;0,N1470*K1470/#REF!,0)</f>
        <v>0</v>
      </c>
      <c r="Q1470" s="372" t="e">
        <f>IF(M1470="nio",0,IF(M1470&gt;0,VLOOKUP(I1470,'3-Productie normen'!A:K,VLOOKUP(M1470,'3-Productie normen'!$B$28:$C$36,2,FALSE),FALSE)))/VLOOKUP(B1470,'2-Kosten per locatie'!$A$11:$C$41,3,FALSE)</f>
        <v>#DIV/0!</v>
      </c>
      <c r="R1470" s="93" t="str">
        <f>VLOOKUP(I1470,'3-Productie normen'!A:O,14,FALSE)</f>
        <v>V</v>
      </c>
      <c r="S1470" s="93"/>
      <c r="U1470" s="375">
        <f t="shared" si="68"/>
        <v>5620</v>
      </c>
    </row>
    <row r="1471" spans="1:21" ht="14.1" customHeight="1">
      <c r="A1471" s="81">
        <v>1471</v>
      </c>
      <c r="B1471" s="52" t="s">
        <v>1733</v>
      </c>
      <c r="C1471" s="52" t="s">
        <v>1198</v>
      </c>
      <c r="D1471" s="52" t="s">
        <v>226</v>
      </c>
      <c r="E1471" s="91">
        <v>0</v>
      </c>
      <c r="F1471" s="91" t="s">
        <v>292</v>
      </c>
      <c r="G1471" s="366" t="s">
        <v>1404</v>
      </c>
      <c r="H1471" s="98" t="s">
        <v>552</v>
      </c>
      <c r="I1471" s="98" t="s">
        <v>244</v>
      </c>
      <c r="J1471" s="98" t="s">
        <v>263</v>
      </c>
      <c r="K1471" s="358">
        <v>5.2</v>
      </c>
      <c r="L1471" s="370">
        <f t="shared" si="69"/>
        <v>200</v>
      </c>
      <c r="M1471" s="435">
        <v>200</v>
      </c>
      <c r="N1471" s="435">
        <v>0</v>
      </c>
      <c r="O1471" s="371" t="e">
        <f t="shared" si="70"/>
        <v>#DIV/0!</v>
      </c>
      <c r="P1471" s="371">
        <f>IF(N1471&gt;0,N1471*K1471/#REF!,0)</f>
        <v>0</v>
      </c>
      <c r="Q1471" s="372" t="e">
        <f>IF(M1471="nio",0,IF(M1471&gt;0,VLOOKUP(I1471,'3-Productie normen'!A:K,VLOOKUP(M1471,'3-Productie normen'!$B$28:$C$36,2,FALSE),FALSE)))/VLOOKUP(B1471,'2-Kosten per locatie'!$A$11:$C$41,3,FALSE)</f>
        <v>#DIV/0!</v>
      </c>
      <c r="R1471" s="93" t="str">
        <f>VLOOKUP(I1471,'3-Productie normen'!A:O,14,FALSE)</f>
        <v>S</v>
      </c>
      <c r="S1471" s="93"/>
      <c r="U1471" s="375">
        <f t="shared" si="68"/>
        <v>1040</v>
      </c>
    </row>
    <row r="1472" spans="1:21" ht="14.1" customHeight="1">
      <c r="A1472" s="81">
        <v>1472</v>
      </c>
      <c r="B1472" s="52" t="s">
        <v>1733</v>
      </c>
      <c r="C1472" s="52" t="s">
        <v>1198</v>
      </c>
      <c r="D1472" s="52" t="s">
        <v>226</v>
      </c>
      <c r="E1472" s="91">
        <v>0</v>
      </c>
      <c r="F1472" s="91" t="s">
        <v>292</v>
      </c>
      <c r="G1472" s="366" t="s">
        <v>1405</v>
      </c>
      <c r="H1472" s="98" t="s">
        <v>419</v>
      </c>
      <c r="I1472" s="98" t="s">
        <v>239</v>
      </c>
      <c r="J1472" s="98" t="s">
        <v>420</v>
      </c>
      <c r="K1472" s="358">
        <v>255.3</v>
      </c>
      <c r="L1472" s="370">
        <f t="shared" si="69"/>
        <v>200</v>
      </c>
      <c r="M1472" s="435">
        <v>200</v>
      </c>
      <c r="N1472" s="435"/>
      <c r="O1472" s="371" t="e">
        <f t="shared" si="70"/>
        <v>#DIV/0!</v>
      </c>
      <c r="P1472" s="371">
        <f>IF(N1472&gt;0,N1472*K1472/#REF!,0)</f>
        <v>0</v>
      </c>
      <c r="Q1472" s="372" t="e">
        <f>IF(M1472="nio",0,IF(M1472&gt;0,VLOOKUP(I1472,'3-Productie normen'!A:K,VLOOKUP(M1472,'3-Productie normen'!$B$28:$C$36,2,FALSE),FALSE)))/VLOOKUP(B1472,'2-Kosten per locatie'!$A$11:$C$41,3,FALSE)</f>
        <v>#DIV/0!</v>
      </c>
      <c r="R1472" s="93" t="str">
        <f>VLOOKUP(I1472,'3-Productie normen'!A:O,14,FALSE)</f>
        <v>V</v>
      </c>
      <c r="S1472" s="93"/>
      <c r="U1472" s="375">
        <f t="shared" si="68"/>
        <v>51060</v>
      </c>
    </row>
    <row r="1473" spans="1:21" ht="14.1" customHeight="1">
      <c r="A1473" s="81">
        <v>1473</v>
      </c>
      <c r="B1473" s="52" t="s">
        <v>1733</v>
      </c>
      <c r="C1473" s="52" t="s">
        <v>1198</v>
      </c>
      <c r="D1473" s="52" t="s">
        <v>226</v>
      </c>
      <c r="E1473" s="91">
        <v>0</v>
      </c>
      <c r="F1473" s="91" t="s">
        <v>292</v>
      </c>
      <c r="G1473" s="366" t="s">
        <v>1406</v>
      </c>
      <c r="H1473" s="98" t="s">
        <v>605</v>
      </c>
      <c r="I1473" s="98" t="s">
        <v>239</v>
      </c>
      <c r="J1473" s="98" t="s">
        <v>420</v>
      </c>
      <c r="K1473" s="358">
        <v>38.299999999999997</v>
      </c>
      <c r="L1473" s="370">
        <f t="shared" si="69"/>
        <v>200</v>
      </c>
      <c r="M1473" s="435">
        <v>200</v>
      </c>
      <c r="N1473" s="435"/>
      <c r="O1473" s="371" t="e">
        <f t="shared" si="70"/>
        <v>#DIV/0!</v>
      </c>
      <c r="P1473" s="371">
        <f>IF(N1473&gt;0,N1473*K1473/#REF!,0)</f>
        <v>0</v>
      </c>
      <c r="Q1473" s="372" t="e">
        <f>IF(M1473="nio",0,IF(M1473&gt;0,VLOOKUP(I1473,'3-Productie normen'!A:K,VLOOKUP(M1473,'3-Productie normen'!$B$28:$C$36,2,FALSE),FALSE)))/VLOOKUP(B1473,'2-Kosten per locatie'!$A$11:$C$41,3,FALSE)</f>
        <v>#DIV/0!</v>
      </c>
      <c r="R1473" s="93" t="str">
        <f>VLOOKUP(I1473,'3-Productie normen'!A:O,14,FALSE)</f>
        <v>V</v>
      </c>
      <c r="S1473" s="93"/>
      <c r="U1473" s="375">
        <f t="shared" si="68"/>
        <v>7659.9999999999991</v>
      </c>
    </row>
    <row r="1474" spans="1:21" ht="14.1" customHeight="1">
      <c r="A1474" s="81">
        <v>1474</v>
      </c>
      <c r="B1474" s="52" t="s">
        <v>1733</v>
      </c>
      <c r="C1474" s="52" t="s">
        <v>1198</v>
      </c>
      <c r="D1474" s="52" t="s">
        <v>226</v>
      </c>
      <c r="E1474" s="91">
        <v>0</v>
      </c>
      <c r="F1474" s="91" t="s">
        <v>292</v>
      </c>
      <c r="G1474" s="366" t="s">
        <v>1407</v>
      </c>
      <c r="H1474" s="98" t="s">
        <v>1408</v>
      </c>
      <c r="I1474" s="98" t="s">
        <v>244</v>
      </c>
      <c r="J1474" s="98" t="s">
        <v>282</v>
      </c>
      <c r="K1474" s="358">
        <v>5.9</v>
      </c>
      <c r="L1474" s="370">
        <f t="shared" si="69"/>
        <v>200</v>
      </c>
      <c r="M1474" s="435">
        <v>200</v>
      </c>
      <c r="N1474" s="435">
        <v>0</v>
      </c>
      <c r="O1474" s="371" t="e">
        <f t="shared" si="70"/>
        <v>#DIV/0!</v>
      </c>
      <c r="P1474" s="371">
        <f>IF(N1474&gt;0,N1474*K1474/#REF!,0)</f>
        <v>0</v>
      </c>
      <c r="Q1474" s="372" t="e">
        <f>IF(M1474="nio",0,IF(M1474&gt;0,VLOOKUP(I1474,'3-Productie normen'!A:K,VLOOKUP(M1474,'3-Productie normen'!$B$28:$C$36,2,FALSE),FALSE)))/VLOOKUP(B1474,'2-Kosten per locatie'!$A$11:$C$41,3,FALSE)</f>
        <v>#DIV/0!</v>
      </c>
      <c r="R1474" s="93" t="str">
        <f>VLOOKUP(I1474,'3-Productie normen'!A:O,14,FALSE)</f>
        <v>S</v>
      </c>
      <c r="S1474" s="93"/>
      <c r="U1474" s="375">
        <f t="shared" si="68"/>
        <v>1180</v>
      </c>
    </row>
    <row r="1475" spans="1:21" ht="14.1" customHeight="1">
      <c r="A1475" s="81">
        <v>1475</v>
      </c>
      <c r="B1475" s="52" t="s">
        <v>1733</v>
      </c>
      <c r="C1475" s="52" t="s">
        <v>1198</v>
      </c>
      <c r="D1475" s="52" t="s">
        <v>226</v>
      </c>
      <c r="E1475" s="91">
        <v>0</v>
      </c>
      <c r="F1475" s="91" t="s">
        <v>292</v>
      </c>
      <c r="G1475" s="366" t="s">
        <v>1409</v>
      </c>
      <c r="H1475" s="98" t="s">
        <v>262</v>
      </c>
      <c r="I1475" s="98" t="s">
        <v>244</v>
      </c>
      <c r="J1475" s="98" t="s">
        <v>263</v>
      </c>
      <c r="K1475" s="358">
        <v>1.7</v>
      </c>
      <c r="L1475" s="370">
        <f t="shared" si="69"/>
        <v>200</v>
      </c>
      <c r="M1475" s="435">
        <v>200</v>
      </c>
      <c r="N1475" s="435">
        <v>0</v>
      </c>
      <c r="O1475" s="371" t="e">
        <f t="shared" si="70"/>
        <v>#DIV/0!</v>
      </c>
      <c r="P1475" s="371">
        <f>IF(N1475&gt;0,N1475*K1475/#REF!,0)</f>
        <v>0</v>
      </c>
      <c r="Q1475" s="372" t="e">
        <f>IF(M1475="nio",0,IF(M1475&gt;0,VLOOKUP(I1475,'3-Productie normen'!A:K,VLOOKUP(M1475,'3-Productie normen'!$B$28:$C$36,2,FALSE),FALSE)))/VLOOKUP(B1475,'2-Kosten per locatie'!$A$11:$C$41,3,FALSE)</f>
        <v>#DIV/0!</v>
      </c>
      <c r="R1475" s="93" t="str">
        <f>VLOOKUP(I1475,'3-Productie normen'!A:O,14,FALSE)</f>
        <v>S</v>
      </c>
      <c r="S1475" s="93"/>
      <c r="U1475" s="375">
        <f t="shared" si="68"/>
        <v>340</v>
      </c>
    </row>
    <row r="1476" spans="1:21" ht="14.1" customHeight="1">
      <c r="A1476" s="81">
        <v>1476</v>
      </c>
      <c r="B1476" s="52" t="s">
        <v>1733</v>
      </c>
      <c r="C1476" s="52" t="s">
        <v>1198</v>
      </c>
      <c r="D1476" s="52" t="s">
        <v>226</v>
      </c>
      <c r="E1476" s="91">
        <v>0</v>
      </c>
      <c r="F1476" s="91" t="s">
        <v>292</v>
      </c>
      <c r="G1476" s="366" t="s">
        <v>1410</v>
      </c>
      <c r="H1476" s="98" t="s">
        <v>254</v>
      </c>
      <c r="I1476" s="98" t="s">
        <v>246</v>
      </c>
      <c r="J1476" s="98" t="s">
        <v>301</v>
      </c>
      <c r="K1476" s="358">
        <v>8.6999999999999993</v>
      </c>
      <c r="L1476" s="370">
        <f t="shared" si="69"/>
        <v>200</v>
      </c>
      <c r="M1476" s="435">
        <v>200</v>
      </c>
      <c r="N1476" s="435"/>
      <c r="O1476" s="371" t="e">
        <f t="shared" si="70"/>
        <v>#DIV/0!</v>
      </c>
      <c r="P1476" s="371">
        <f>IF(N1476&gt;0,N1476*K1476/#REF!,0)</f>
        <v>0</v>
      </c>
      <c r="Q1476" s="372" t="e">
        <f>IF(M1476="nio",0,IF(M1476&gt;0,VLOOKUP(I1476,'3-Productie normen'!A:K,VLOOKUP(M1476,'3-Productie normen'!$B$28:$C$36,2,FALSE),FALSE)))/VLOOKUP(B1476,'2-Kosten per locatie'!$A$11:$C$41,3,FALSE)</f>
        <v>#DIV/0!</v>
      </c>
      <c r="R1476" s="93" t="str">
        <f>VLOOKUP(I1476,'3-Productie normen'!A:O,14,FALSE)</f>
        <v>V</v>
      </c>
      <c r="S1476" s="93"/>
      <c r="U1476" s="375">
        <f t="shared" si="68"/>
        <v>1739.9999999999998</v>
      </c>
    </row>
    <row r="1477" spans="1:21" ht="14.1" customHeight="1">
      <c r="A1477" s="81">
        <v>1477</v>
      </c>
      <c r="B1477" s="52" t="s">
        <v>1733</v>
      </c>
      <c r="C1477" s="52" t="s">
        <v>1198</v>
      </c>
      <c r="D1477" s="52" t="s">
        <v>226</v>
      </c>
      <c r="E1477" s="91">
        <v>0</v>
      </c>
      <c r="F1477" s="91" t="s">
        <v>292</v>
      </c>
      <c r="G1477" s="366" t="s">
        <v>1411</v>
      </c>
      <c r="H1477" s="98" t="s">
        <v>1408</v>
      </c>
      <c r="I1477" s="98" t="s">
        <v>244</v>
      </c>
      <c r="J1477" s="98" t="s">
        <v>282</v>
      </c>
      <c r="K1477" s="358">
        <v>18.2</v>
      </c>
      <c r="L1477" s="370">
        <f t="shared" si="69"/>
        <v>200</v>
      </c>
      <c r="M1477" s="435">
        <v>200</v>
      </c>
      <c r="N1477" s="435">
        <v>0</v>
      </c>
      <c r="O1477" s="371" t="e">
        <f t="shared" si="70"/>
        <v>#DIV/0!</v>
      </c>
      <c r="P1477" s="371">
        <f>IF(N1477&gt;0,N1477*K1477/#REF!,0)</f>
        <v>0</v>
      </c>
      <c r="Q1477" s="372" t="e">
        <f>IF(M1477="nio",0,IF(M1477&gt;0,VLOOKUP(I1477,'3-Productie normen'!A:K,VLOOKUP(M1477,'3-Productie normen'!$B$28:$C$36,2,FALSE),FALSE)))/VLOOKUP(B1477,'2-Kosten per locatie'!$A$11:$C$41,3,FALSE)</f>
        <v>#DIV/0!</v>
      </c>
      <c r="R1477" s="93" t="str">
        <f>VLOOKUP(I1477,'3-Productie normen'!A:O,14,FALSE)</f>
        <v>S</v>
      </c>
      <c r="S1477" s="93"/>
      <c r="U1477" s="375">
        <f t="shared" si="68"/>
        <v>3640</v>
      </c>
    </row>
    <row r="1478" spans="1:21" ht="14.1" customHeight="1">
      <c r="A1478" s="81">
        <v>1478</v>
      </c>
      <c r="B1478" s="52" t="s">
        <v>1733</v>
      </c>
      <c r="C1478" s="52" t="s">
        <v>1198</v>
      </c>
      <c r="D1478" s="52" t="s">
        <v>226</v>
      </c>
      <c r="E1478" s="91">
        <v>0</v>
      </c>
      <c r="F1478" s="91" t="s">
        <v>292</v>
      </c>
      <c r="G1478" s="366" t="s">
        <v>1412</v>
      </c>
      <c r="H1478" s="98" t="s">
        <v>633</v>
      </c>
      <c r="I1478" s="98" t="s">
        <v>244</v>
      </c>
      <c r="J1478" s="98" t="s">
        <v>282</v>
      </c>
      <c r="K1478" s="358">
        <v>5.2</v>
      </c>
      <c r="L1478" s="370">
        <f t="shared" si="69"/>
        <v>200</v>
      </c>
      <c r="M1478" s="435">
        <v>200</v>
      </c>
      <c r="N1478" s="435">
        <v>0</v>
      </c>
      <c r="O1478" s="371" t="e">
        <f t="shared" si="70"/>
        <v>#DIV/0!</v>
      </c>
      <c r="P1478" s="371">
        <f>IF(N1478&gt;0,N1478*K1478/#REF!,0)</f>
        <v>0</v>
      </c>
      <c r="Q1478" s="372" t="e">
        <f>IF(M1478="nio",0,IF(M1478&gt;0,VLOOKUP(I1478,'3-Productie normen'!A:K,VLOOKUP(M1478,'3-Productie normen'!$B$28:$C$36,2,FALSE),FALSE)))/VLOOKUP(B1478,'2-Kosten per locatie'!$A$11:$C$41,3,FALSE)</f>
        <v>#DIV/0!</v>
      </c>
      <c r="R1478" s="93" t="str">
        <f>VLOOKUP(I1478,'3-Productie normen'!A:O,14,FALSE)</f>
        <v>S</v>
      </c>
      <c r="S1478" s="93"/>
      <c r="U1478" s="375">
        <f t="shared" si="68"/>
        <v>1040</v>
      </c>
    </row>
    <row r="1479" spans="1:21" ht="14.1" customHeight="1">
      <c r="A1479" s="81">
        <v>1479</v>
      </c>
      <c r="B1479" s="52" t="s">
        <v>1733</v>
      </c>
      <c r="C1479" s="52" t="s">
        <v>1198</v>
      </c>
      <c r="D1479" s="52" t="s">
        <v>226</v>
      </c>
      <c r="E1479" s="91">
        <v>0</v>
      </c>
      <c r="F1479" s="91" t="s">
        <v>292</v>
      </c>
      <c r="G1479" s="366" t="s">
        <v>1413</v>
      </c>
      <c r="H1479" s="98" t="s">
        <v>1408</v>
      </c>
      <c r="I1479" s="98" t="s">
        <v>244</v>
      </c>
      <c r="J1479" s="98" t="s">
        <v>282</v>
      </c>
      <c r="K1479" s="358">
        <v>18.2</v>
      </c>
      <c r="L1479" s="370">
        <f t="shared" si="69"/>
        <v>200</v>
      </c>
      <c r="M1479" s="435">
        <v>200</v>
      </c>
      <c r="N1479" s="435">
        <v>0</v>
      </c>
      <c r="O1479" s="371" t="e">
        <f t="shared" si="70"/>
        <v>#DIV/0!</v>
      </c>
      <c r="P1479" s="371">
        <f>IF(N1479&gt;0,N1479*K1479/#REF!,0)</f>
        <v>0</v>
      </c>
      <c r="Q1479" s="372" t="e">
        <f>IF(M1479="nio",0,IF(M1479&gt;0,VLOOKUP(I1479,'3-Productie normen'!A:K,VLOOKUP(M1479,'3-Productie normen'!$B$28:$C$36,2,FALSE),FALSE)))/VLOOKUP(B1479,'2-Kosten per locatie'!$A$11:$C$41,3,FALSE)</f>
        <v>#DIV/0!</v>
      </c>
      <c r="R1479" s="93" t="str">
        <f>VLOOKUP(I1479,'3-Productie normen'!A:O,14,FALSE)</f>
        <v>S</v>
      </c>
      <c r="S1479" s="93"/>
      <c r="U1479" s="375">
        <f t="shared" si="68"/>
        <v>3640</v>
      </c>
    </row>
    <row r="1480" spans="1:21" ht="14.1" customHeight="1">
      <c r="A1480" s="81">
        <v>1480</v>
      </c>
      <c r="B1480" s="52" t="s">
        <v>1733</v>
      </c>
      <c r="C1480" s="52" t="s">
        <v>1198</v>
      </c>
      <c r="D1480" s="52" t="s">
        <v>226</v>
      </c>
      <c r="E1480" s="91">
        <v>0</v>
      </c>
      <c r="F1480" s="91" t="s">
        <v>292</v>
      </c>
      <c r="G1480" s="366" t="s">
        <v>1414</v>
      </c>
      <c r="H1480" s="98" t="s">
        <v>633</v>
      </c>
      <c r="I1480" s="98" t="s">
        <v>244</v>
      </c>
      <c r="J1480" s="98" t="s">
        <v>282</v>
      </c>
      <c r="K1480" s="358">
        <v>5.3</v>
      </c>
      <c r="L1480" s="370">
        <f t="shared" si="69"/>
        <v>200</v>
      </c>
      <c r="M1480" s="435">
        <v>200</v>
      </c>
      <c r="N1480" s="435">
        <v>0</v>
      </c>
      <c r="O1480" s="371" t="e">
        <f t="shared" si="70"/>
        <v>#DIV/0!</v>
      </c>
      <c r="P1480" s="371">
        <f>IF(N1480&gt;0,N1480*K1480/#REF!,0)</f>
        <v>0</v>
      </c>
      <c r="Q1480" s="372" t="e">
        <f>IF(M1480="nio",0,IF(M1480&gt;0,VLOOKUP(I1480,'3-Productie normen'!A:K,VLOOKUP(M1480,'3-Productie normen'!$B$28:$C$36,2,FALSE),FALSE)))/VLOOKUP(B1480,'2-Kosten per locatie'!$A$11:$C$41,3,FALSE)</f>
        <v>#DIV/0!</v>
      </c>
      <c r="R1480" s="93" t="str">
        <f>VLOOKUP(I1480,'3-Productie normen'!A:O,14,FALSE)</f>
        <v>S</v>
      </c>
      <c r="S1480" s="93"/>
      <c r="U1480" s="375">
        <f t="shared" si="68"/>
        <v>1060</v>
      </c>
    </row>
    <row r="1481" spans="1:21" ht="14.1" customHeight="1">
      <c r="A1481" s="81">
        <v>1481</v>
      </c>
      <c r="B1481" s="52" t="s">
        <v>227</v>
      </c>
      <c r="C1481" s="52" t="s">
        <v>1415</v>
      </c>
      <c r="D1481" s="52"/>
      <c r="E1481" s="91">
        <v>12</v>
      </c>
      <c r="F1481" s="440" t="s">
        <v>87</v>
      </c>
      <c r="G1481" s="366" t="s">
        <v>1416</v>
      </c>
      <c r="H1481" s="98" t="s">
        <v>1047</v>
      </c>
      <c r="I1481" s="92" t="s">
        <v>88</v>
      </c>
      <c r="J1481" s="98" t="s">
        <v>734</v>
      </c>
      <c r="K1481" s="358">
        <v>30</v>
      </c>
      <c r="L1481" s="370">
        <f t="shared" si="69"/>
        <v>200</v>
      </c>
      <c r="M1481" s="435">
        <v>200</v>
      </c>
      <c r="N1481" s="435"/>
      <c r="O1481" s="371" t="e">
        <f t="shared" si="70"/>
        <v>#DIV/0!</v>
      </c>
      <c r="P1481" s="371">
        <f>IF(N1481&gt;0,N1481*K1481/#REF!,0)</f>
        <v>0</v>
      </c>
      <c r="Q1481" s="372" t="e">
        <f>IF(M1481="nio",0,IF(M1481&gt;0,VLOOKUP(I1481,'3-Productie normen'!A:K,VLOOKUP(M1481,'3-Productie normen'!$B$28:$C$36,2,FALSE),FALSE)))/VLOOKUP(B1481,'2-Kosten per locatie'!$A$11:$C$41,3,FALSE)</f>
        <v>#DIV/0!</v>
      </c>
      <c r="R1481" s="93" t="str">
        <f>VLOOKUP(I1481,'3-Productie normen'!A:O,14,FALSE)</f>
        <v>V</v>
      </c>
      <c r="S1481" s="93"/>
      <c r="U1481" s="375">
        <f t="shared" si="68"/>
        <v>6000</v>
      </c>
    </row>
    <row r="1482" spans="1:21" ht="14.1" customHeight="1">
      <c r="A1482" s="81">
        <v>1482</v>
      </c>
      <c r="B1482" s="52" t="s">
        <v>227</v>
      </c>
      <c r="C1482" s="52" t="s">
        <v>1415</v>
      </c>
      <c r="D1482" s="52"/>
      <c r="E1482" s="91">
        <v>12</v>
      </c>
      <c r="F1482" s="440" t="s">
        <v>87</v>
      </c>
      <c r="G1482" s="366" t="s">
        <v>1417</v>
      </c>
      <c r="H1482" s="98" t="s">
        <v>387</v>
      </c>
      <c r="I1482" s="98" t="s">
        <v>246</v>
      </c>
      <c r="J1482" s="98" t="s">
        <v>425</v>
      </c>
      <c r="K1482" s="358">
        <v>14</v>
      </c>
      <c r="L1482" s="370">
        <f t="shared" si="69"/>
        <v>200</v>
      </c>
      <c r="M1482" s="435">
        <v>200</v>
      </c>
      <c r="N1482" s="435"/>
      <c r="O1482" s="371" t="e">
        <f t="shared" si="70"/>
        <v>#DIV/0!</v>
      </c>
      <c r="P1482" s="371">
        <f>IF(N1482&gt;0,N1482*K1482/#REF!,0)</f>
        <v>0</v>
      </c>
      <c r="Q1482" s="372" t="e">
        <f>IF(M1482="nio",0,IF(M1482&gt;0,VLOOKUP(I1482,'3-Productie normen'!A:K,VLOOKUP(M1482,'3-Productie normen'!$B$28:$C$36,2,FALSE),FALSE)))/VLOOKUP(B1482,'2-Kosten per locatie'!$A$11:$C$41,3,FALSE)</f>
        <v>#DIV/0!</v>
      </c>
      <c r="R1482" s="93" t="str">
        <f>VLOOKUP(I1482,'3-Productie normen'!A:O,14,FALSE)</f>
        <v>V</v>
      </c>
      <c r="S1482" s="93"/>
      <c r="U1482" s="375">
        <f t="shared" ref="U1482:U1545" si="71">L1482*K1482</f>
        <v>2800</v>
      </c>
    </row>
    <row r="1483" spans="1:21" ht="14.1" customHeight="1">
      <c r="A1483" s="81">
        <v>1483</v>
      </c>
      <c r="B1483" s="52" t="s">
        <v>227</v>
      </c>
      <c r="C1483" s="52" t="s">
        <v>1415</v>
      </c>
      <c r="D1483" s="52"/>
      <c r="E1483" s="91"/>
      <c r="F1483" s="440" t="s">
        <v>87</v>
      </c>
      <c r="G1483" s="366"/>
      <c r="H1483" s="98" t="s">
        <v>1177</v>
      </c>
      <c r="I1483" s="98" t="s">
        <v>246</v>
      </c>
      <c r="J1483" s="98" t="s">
        <v>542</v>
      </c>
      <c r="K1483" s="358">
        <v>12</v>
      </c>
      <c r="L1483" s="370">
        <f t="shared" si="69"/>
        <v>200</v>
      </c>
      <c r="M1483" s="435">
        <v>200</v>
      </c>
      <c r="N1483" s="435"/>
      <c r="O1483" s="371" t="e">
        <f t="shared" si="70"/>
        <v>#DIV/0!</v>
      </c>
      <c r="P1483" s="371">
        <f>IF(N1483&gt;0,N1483*K1483/#REF!,0)</f>
        <v>0</v>
      </c>
      <c r="Q1483" s="372" t="e">
        <f>IF(M1483="nio",0,IF(M1483&gt;0,VLOOKUP(I1483,'3-Productie normen'!A:K,VLOOKUP(M1483,'3-Productie normen'!$B$28:$C$36,2,FALSE),FALSE)))/VLOOKUP(B1483,'2-Kosten per locatie'!$A$11:$C$41,3,FALSE)</f>
        <v>#DIV/0!</v>
      </c>
      <c r="R1483" s="93" t="str">
        <f>VLOOKUP(I1483,'3-Productie normen'!A:O,14,FALSE)</f>
        <v>V</v>
      </c>
      <c r="S1483" s="93"/>
      <c r="U1483" s="375">
        <f t="shared" si="71"/>
        <v>2400</v>
      </c>
    </row>
    <row r="1484" spans="1:21" ht="14.1" customHeight="1">
      <c r="A1484" s="81">
        <v>1484</v>
      </c>
      <c r="B1484" s="52" t="s">
        <v>227</v>
      </c>
      <c r="C1484" s="52" t="s">
        <v>1415</v>
      </c>
      <c r="D1484" s="52"/>
      <c r="E1484" s="91"/>
      <c r="F1484" s="440" t="s">
        <v>87</v>
      </c>
      <c r="G1484" s="366" t="s">
        <v>1418</v>
      </c>
      <c r="H1484" s="98" t="s">
        <v>163</v>
      </c>
      <c r="I1484" s="98" t="s">
        <v>239</v>
      </c>
      <c r="J1484" s="98" t="s">
        <v>420</v>
      </c>
      <c r="K1484" s="358">
        <v>65</v>
      </c>
      <c r="L1484" s="370">
        <f t="shared" si="69"/>
        <v>200</v>
      </c>
      <c r="M1484" s="435">
        <v>200</v>
      </c>
      <c r="N1484" s="435"/>
      <c r="O1484" s="371" t="e">
        <f t="shared" si="70"/>
        <v>#DIV/0!</v>
      </c>
      <c r="P1484" s="371">
        <f>IF(N1484&gt;0,N1484*K1484/#REF!,0)</f>
        <v>0</v>
      </c>
      <c r="Q1484" s="372" t="e">
        <f>IF(M1484="nio",0,IF(M1484&gt;0,VLOOKUP(I1484,'3-Productie normen'!A:K,VLOOKUP(M1484,'3-Productie normen'!$B$28:$C$36,2,FALSE),FALSE)))/VLOOKUP(B1484,'2-Kosten per locatie'!$A$11:$C$41,3,FALSE)</f>
        <v>#DIV/0!</v>
      </c>
      <c r="R1484" s="93" t="str">
        <f>VLOOKUP(I1484,'3-Productie normen'!A:O,14,FALSE)</f>
        <v>V</v>
      </c>
      <c r="S1484" s="93"/>
      <c r="U1484" s="375">
        <f t="shared" si="71"/>
        <v>13000</v>
      </c>
    </row>
    <row r="1485" spans="1:21" ht="14.1" customHeight="1">
      <c r="A1485" s="81">
        <v>1485</v>
      </c>
      <c r="B1485" s="52" t="s">
        <v>227</v>
      </c>
      <c r="C1485" s="52" t="s">
        <v>1415</v>
      </c>
      <c r="D1485" s="52"/>
      <c r="E1485" s="91"/>
      <c r="F1485" s="440" t="s">
        <v>87</v>
      </c>
      <c r="G1485" s="366" t="s">
        <v>1419</v>
      </c>
      <c r="H1485" s="98" t="s">
        <v>1420</v>
      </c>
      <c r="I1485" s="98" t="s">
        <v>237</v>
      </c>
      <c r="J1485" s="98" t="s">
        <v>425</v>
      </c>
      <c r="K1485" s="358">
        <v>52</v>
      </c>
      <c r="L1485" s="370">
        <f t="shared" si="69"/>
        <v>80</v>
      </c>
      <c r="M1485" s="437">
        <v>80</v>
      </c>
      <c r="N1485" s="435"/>
      <c r="O1485" s="371" t="e">
        <f t="shared" si="70"/>
        <v>#DIV/0!</v>
      </c>
      <c r="P1485" s="371">
        <f>IF(N1485&gt;0,N1485*K1485/#REF!,0)</f>
        <v>0</v>
      </c>
      <c r="Q1485" s="372" t="e">
        <f>IF(M1485="nio",0,IF(M1485&gt;0,VLOOKUP(I1485,'3-Productie normen'!A:K,VLOOKUP(M1485,'3-Productie normen'!$B$28:$C$36,2,FALSE),FALSE)))/VLOOKUP(B1485,'2-Kosten per locatie'!$A$11:$C$41,3,FALSE)</f>
        <v>#DIV/0!</v>
      </c>
      <c r="R1485" s="93" t="str">
        <f>VLOOKUP(I1485,'3-Productie normen'!A:O,14,FALSE)</f>
        <v>B</v>
      </c>
      <c r="S1485" s="93"/>
      <c r="U1485" s="375">
        <f t="shared" si="71"/>
        <v>4160</v>
      </c>
    </row>
    <row r="1486" spans="1:21" ht="14.1" customHeight="1">
      <c r="A1486" s="81">
        <v>1486</v>
      </c>
      <c r="B1486" s="52" t="s">
        <v>227</v>
      </c>
      <c r="C1486" s="52" t="s">
        <v>1415</v>
      </c>
      <c r="D1486" s="52"/>
      <c r="E1486" s="91"/>
      <c r="F1486" s="440" t="s">
        <v>87</v>
      </c>
      <c r="G1486" s="366" t="s">
        <v>1421</v>
      </c>
      <c r="H1486" s="98" t="s">
        <v>1422</v>
      </c>
      <c r="I1486" s="98" t="s">
        <v>237</v>
      </c>
      <c r="J1486" s="98" t="s">
        <v>425</v>
      </c>
      <c r="K1486" s="358">
        <v>8</v>
      </c>
      <c r="L1486" s="370">
        <f t="shared" si="69"/>
        <v>80</v>
      </c>
      <c r="M1486" s="437">
        <v>80</v>
      </c>
      <c r="N1486" s="435"/>
      <c r="O1486" s="371" t="e">
        <f t="shared" si="70"/>
        <v>#DIV/0!</v>
      </c>
      <c r="P1486" s="371">
        <f>IF(N1486&gt;0,N1486*K1486/#REF!,0)</f>
        <v>0</v>
      </c>
      <c r="Q1486" s="372" t="e">
        <f>IF(M1486="nio",0,IF(M1486&gt;0,VLOOKUP(I1486,'3-Productie normen'!A:K,VLOOKUP(M1486,'3-Productie normen'!$B$28:$C$36,2,FALSE),FALSE)))/VLOOKUP(B1486,'2-Kosten per locatie'!$A$11:$C$41,3,FALSE)</f>
        <v>#DIV/0!</v>
      </c>
      <c r="R1486" s="93" t="str">
        <f>VLOOKUP(I1486,'3-Productie normen'!A:O,14,FALSE)</f>
        <v>B</v>
      </c>
      <c r="S1486" s="93"/>
      <c r="U1486" s="375">
        <f t="shared" si="71"/>
        <v>640</v>
      </c>
    </row>
    <row r="1487" spans="1:21" ht="14.1" customHeight="1">
      <c r="A1487" s="81">
        <v>1487</v>
      </c>
      <c r="B1487" s="52" t="s">
        <v>227</v>
      </c>
      <c r="C1487" s="52" t="s">
        <v>1415</v>
      </c>
      <c r="D1487" s="52"/>
      <c r="E1487" s="91"/>
      <c r="F1487" s="440" t="s">
        <v>87</v>
      </c>
      <c r="G1487" s="366" t="s">
        <v>1423</v>
      </c>
      <c r="H1487" s="98" t="s">
        <v>390</v>
      </c>
      <c r="I1487" s="52" t="s">
        <v>247</v>
      </c>
      <c r="J1487" s="98" t="s">
        <v>425</v>
      </c>
      <c r="K1487" s="358">
        <v>4</v>
      </c>
      <c r="L1487" s="370">
        <f t="shared" si="69"/>
        <v>0</v>
      </c>
      <c r="M1487" s="437" t="s">
        <v>258</v>
      </c>
      <c r="N1487" s="435"/>
      <c r="O1487" s="371">
        <f t="shared" si="70"/>
        <v>0</v>
      </c>
      <c r="P1487" s="371">
        <f>IF(N1487&gt;0,N1487*K1487/#REF!,0)</f>
        <v>0</v>
      </c>
      <c r="Q1487" s="372" t="e">
        <f>IF(M1487="nio",0,IF(M1487&gt;0,VLOOKUP(I1487,'3-Productie normen'!A:K,VLOOKUP(M1487,'3-Productie normen'!$B$28:$C$36,2,FALSE),FALSE)))/VLOOKUP(B1487,'2-Kosten per locatie'!$A$11:$C$41,3,FALSE)</f>
        <v>#DIV/0!</v>
      </c>
      <c r="R1487" s="93" t="str">
        <f>VLOOKUP(I1487,'3-Productie normen'!A:O,14,FALSE)</f>
        <v>nvt</v>
      </c>
      <c r="S1487" s="93"/>
      <c r="U1487" s="375">
        <f t="shared" si="71"/>
        <v>0</v>
      </c>
    </row>
    <row r="1488" spans="1:21" ht="14.1" customHeight="1">
      <c r="A1488" s="81">
        <v>1488</v>
      </c>
      <c r="B1488" s="52" t="s">
        <v>227</v>
      </c>
      <c r="C1488" s="52" t="s">
        <v>1415</v>
      </c>
      <c r="D1488" s="52"/>
      <c r="E1488" s="91"/>
      <c r="F1488" s="440" t="s">
        <v>87</v>
      </c>
      <c r="G1488" s="366" t="s">
        <v>1424</v>
      </c>
      <c r="H1488" s="98" t="s">
        <v>387</v>
      </c>
      <c r="I1488" s="98" t="s">
        <v>246</v>
      </c>
      <c r="J1488" s="98" t="s">
        <v>425</v>
      </c>
      <c r="K1488" s="358">
        <v>8</v>
      </c>
      <c r="L1488" s="370">
        <f t="shared" si="69"/>
        <v>200</v>
      </c>
      <c r="M1488" s="435">
        <v>200</v>
      </c>
      <c r="N1488" s="435"/>
      <c r="O1488" s="371" t="e">
        <f t="shared" si="70"/>
        <v>#DIV/0!</v>
      </c>
      <c r="P1488" s="371">
        <f>IF(N1488&gt;0,N1488*K1488/#REF!,0)</f>
        <v>0</v>
      </c>
      <c r="Q1488" s="372" t="e">
        <f>IF(M1488="nio",0,IF(M1488&gt;0,VLOOKUP(I1488,'3-Productie normen'!A:K,VLOOKUP(M1488,'3-Productie normen'!$B$28:$C$36,2,FALSE),FALSE)))/VLOOKUP(B1488,'2-Kosten per locatie'!$A$11:$C$41,3,FALSE)</f>
        <v>#DIV/0!</v>
      </c>
      <c r="R1488" s="93" t="str">
        <f>VLOOKUP(I1488,'3-Productie normen'!A:O,14,FALSE)</f>
        <v>V</v>
      </c>
      <c r="S1488" s="93"/>
      <c r="U1488" s="375">
        <f t="shared" si="71"/>
        <v>1600</v>
      </c>
    </row>
    <row r="1489" spans="1:21" ht="14.1" customHeight="1">
      <c r="A1489" s="81">
        <v>1489</v>
      </c>
      <c r="B1489" s="52" t="s">
        <v>227</v>
      </c>
      <c r="C1489" s="52" t="s">
        <v>1415</v>
      </c>
      <c r="D1489" s="52"/>
      <c r="E1489" s="91">
        <v>12</v>
      </c>
      <c r="F1489" s="440" t="s">
        <v>87</v>
      </c>
      <c r="G1489" s="366" t="s">
        <v>1425</v>
      </c>
      <c r="H1489" s="98" t="s">
        <v>1110</v>
      </c>
      <c r="I1489" s="98" t="s">
        <v>244</v>
      </c>
      <c r="J1489" s="98" t="s">
        <v>425</v>
      </c>
      <c r="K1489" s="358">
        <v>5</v>
      </c>
      <c r="L1489" s="370">
        <f t="shared" si="69"/>
        <v>200</v>
      </c>
      <c r="M1489" s="435">
        <v>200</v>
      </c>
      <c r="N1489" s="435">
        <v>0</v>
      </c>
      <c r="O1489" s="371" t="e">
        <f t="shared" si="70"/>
        <v>#DIV/0!</v>
      </c>
      <c r="P1489" s="371">
        <f>IF(N1489&gt;0,N1489*K1489/#REF!,0)</f>
        <v>0</v>
      </c>
      <c r="Q1489" s="372" t="e">
        <f>IF(M1489="nio",0,IF(M1489&gt;0,VLOOKUP(I1489,'3-Productie normen'!A:K,VLOOKUP(M1489,'3-Productie normen'!$B$28:$C$36,2,FALSE),FALSE)))/VLOOKUP(B1489,'2-Kosten per locatie'!$A$11:$C$41,3,FALSE)</f>
        <v>#DIV/0!</v>
      </c>
      <c r="R1489" s="93" t="str">
        <f>VLOOKUP(I1489,'3-Productie normen'!A:O,14,FALSE)</f>
        <v>S</v>
      </c>
      <c r="S1489" s="93"/>
      <c r="U1489" s="375">
        <f t="shared" si="71"/>
        <v>1000</v>
      </c>
    </row>
    <row r="1490" spans="1:21" ht="14.1" customHeight="1">
      <c r="A1490" s="81">
        <v>1490</v>
      </c>
      <c r="B1490" s="52" t="s">
        <v>227</v>
      </c>
      <c r="C1490" s="52" t="s">
        <v>1415</v>
      </c>
      <c r="D1490" s="52"/>
      <c r="E1490" s="91"/>
      <c r="F1490" s="440" t="s">
        <v>87</v>
      </c>
      <c r="G1490" s="366" t="s">
        <v>1426</v>
      </c>
      <c r="H1490" s="98" t="s">
        <v>1110</v>
      </c>
      <c r="I1490" s="98" t="s">
        <v>244</v>
      </c>
      <c r="J1490" s="98" t="s">
        <v>425</v>
      </c>
      <c r="K1490" s="358">
        <v>1</v>
      </c>
      <c r="L1490" s="370">
        <f t="shared" si="69"/>
        <v>200</v>
      </c>
      <c r="M1490" s="435">
        <v>200</v>
      </c>
      <c r="N1490" s="435">
        <v>0</v>
      </c>
      <c r="O1490" s="371" t="e">
        <f t="shared" si="70"/>
        <v>#DIV/0!</v>
      </c>
      <c r="P1490" s="371">
        <f>IF(N1490&gt;0,N1490*K1490/#REF!,0)</f>
        <v>0</v>
      </c>
      <c r="Q1490" s="372" t="e">
        <f>IF(M1490="nio",0,IF(M1490&gt;0,VLOOKUP(I1490,'3-Productie normen'!A:K,VLOOKUP(M1490,'3-Productie normen'!$B$28:$C$36,2,FALSE),FALSE)))/VLOOKUP(B1490,'2-Kosten per locatie'!$A$11:$C$41,3,FALSE)</f>
        <v>#DIV/0!</v>
      </c>
      <c r="R1490" s="93" t="str">
        <f>VLOOKUP(I1490,'3-Productie normen'!A:O,14,FALSE)</f>
        <v>S</v>
      </c>
      <c r="S1490" s="93"/>
      <c r="U1490" s="375">
        <f t="shared" si="71"/>
        <v>200</v>
      </c>
    </row>
    <row r="1491" spans="1:21" ht="14.1" customHeight="1">
      <c r="A1491" s="81">
        <v>1491</v>
      </c>
      <c r="B1491" s="52" t="s">
        <v>227</v>
      </c>
      <c r="C1491" s="52" t="s">
        <v>1415</v>
      </c>
      <c r="D1491" s="52"/>
      <c r="E1491" s="91"/>
      <c r="F1491" s="440" t="s">
        <v>87</v>
      </c>
      <c r="G1491" s="366" t="s">
        <v>1427</v>
      </c>
      <c r="H1491" s="98" t="s">
        <v>1110</v>
      </c>
      <c r="I1491" s="98" t="s">
        <v>244</v>
      </c>
      <c r="J1491" s="98" t="s">
        <v>425</v>
      </c>
      <c r="K1491" s="358">
        <v>1</v>
      </c>
      <c r="L1491" s="370">
        <f t="shared" si="69"/>
        <v>200</v>
      </c>
      <c r="M1491" s="435">
        <v>200</v>
      </c>
      <c r="N1491" s="435">
        <v>0</v>
      </c>
      <c r="O1491" s="371" t="e">
        <f t="shared" si="70"/>
        <v>#DIV/0!</v>
      </c>
      <c r="P1491" s="371">
        <f>IF(N1491&gt;0,N1491*K1491/#REF!,0)</f>
        <v>0</v>
      </c>
      <c r="Q1491" s="372" t="e">
        <f>IF(M1491="nio",0,IF(M1491&gt;0,VLOOKUP(I1491,'3-Productie normen'!A:K,VLOOKUP(M1491,'3-Productie normen'!$B$28:$C$36,2,FALSE),FALSE)))/VLOOKUP(B1491,'2-Kosten per locatie'!$A$11:$C$41,3,FALSE)</f>
        <v>#DIV/0!</v>
      </c>
      <c r="R1491" s="93" t="str">
        <f>VLOOKUP(I1491,'3-Productie normen'!A:O,14,FALSE)</f>
        <v>S</v>
      </c>
      <c r="S1491" s="93"/>
      <c r="U1491" s="375">
        <f t="shared" si="71"/>
        <v>200</v>
      </c>
    </row>
    <row r="1492" spans="1:21" ht="14.1" customHeight="1">
      <c r="A1492" s="81">
        <v>1492</v>
      </c>
      <c r="B1492" s="52" t="s">
        <v>227</v>
      </c>
      <c r="C1492" s="52" t="s">
        <v>1415</v>
      </c>
      <c r="D1492" s="52"/>
      <c r="E1492" s="91"/>
      <c r="F1492" s="440" t="s">
        <v>87</v>
      </c>
      <c r="G1492" s="366" t="s">
        <v>1428</v>
      </c>
      <c r="H1492" s="98" t="s">
        <v>1429</v>
      </c>
      <c r="I1492" s="444" t="s">
        <v>238</v>
      </c>
      <c r="J1492" s="98" t="s">
        <v>425</v>
      </c>
      <c r="K1492" s="358">
        <v>56</v>
      </c>
      <c r="L1492" s="370">
        <f t="shared" si="69"/>
        <v>200</v>
      </c>
      <c r="M1492" s="435">
        <v>200</v>
      </c>
      <c r="N1492" s="435"/>
      <c r="O1492" s="371" t="e">
        <f t="shared" si="70"/>
        <v>#DIV/0!</v>
      </c>
      <c r="P1492" s="371">
        <f>IF(N1492&gt;0,N1492*K1492/#REF!,0)</f>
        <v>0</v>
      </c>
      <c r="Q1492" s="372" t="e">
        <f>IF(M1492="nio",0,IF(M1492&gt;0,VLOOKUP(I1492,'3-Productie normen'!A:K,VLOOKUP(M1492,'3-Productie normen'!$B$28:$C$36,2,FALSE),FALSE)))/VLOOKUP(B1492,'2-Kosten per locatie'!$A$11:$C$41,3,FALSE)</f>
        <v>#DIV/0!</v>
      </c>
      <c r="R1492" s="93" t="str">
        <f>VLOOKUP(I1492,'3-Productie normen'!A:O,14,FALSE)</f>
        <v>S</v>
      </c>
      <c r="S1492" s="93"/>
      <c r="U1492" s="375">
        <f t="shared" si="71"/>
        <v>11200</v>
      </c>
    </row>
    <row r="1493" spans="1:21" ht="14.1" customHeight="1">
      <c r="A1493" s="81">
        <v>1493</v>
      </c>
      <c r="B1493" s="52" t="s">
        <v>227</v>
      </c>
      <c r="C1493" s="52" t="s">
        <v>1415</v>
      </c>
      <c r="D1493" s="52"/>
      <c r="E1493" s="91"/>
      <c r="F1493" s="440" t="s">
        <v>87</v>
      </c>
      <c r="G1493" s="366" t="s">
        <v>1430</v>
      </c>
      <c r="H1493" s="98" t="s">
        <v>963</v>
      </c>
      <c r="I1493" s="52" t="s">
        <v>247</v>
      </c>
      <c r="J1493" s="98" t="s">
        <v>425</v>
      </c>
      <c r="K1493" s="358">
        <v>7</v>
      </c>
      <c r="L1493" s="370">
        <f t="shared" si="69"/>
        <v>0</v>
      </c>
      <c r="M1493" s="437" t="s">
        <v>258</v>
      </c>
      <c r="N1493" s="435"/>
      <c r="O1493" s="371">
        <f t="shared" si="70"/>
        <v>0</v>
      </c>
      <c r="P1493" s="371">
        <f>IF(N1493&gt;0,N1493*K1493/#REF!,0)</f>
        <v>0</v>
      </c>
      <c r="Q1493" s="372" t="e">
        <f>IF(M1493="nio",0,IF(M1493&gt;0,VLOOKUP(I1493,'3-Productie normen'!A:K,VLOOKUP(M1493,'3-Productie normen'!$B$28:$C$36,2,FALSE),FALSE)))/VLOOKUP(B1493,'2-Kosten per locatie'!$A$11:$C$41,3,FALSE)</f>
        <v>#DIV/0!</v>
      </c>
      <c r="R1493" s="93" t="str">
        <f>VLOOKUP(I1493,'3-Productie normen'!A:O,14,FALSE)</f>
        <v>nvt</v>
      </c>
      <c r="S1493" s="93"/>
      <c r="U1493" s="375">
        <f t="shared" si="71"/>
        <v>0</v>
      </c>
    </row>
    <row r="1494" spans="1:21" ht="14.1" customHeight="1">
      <c r="A1494" s="81">
        <v>1494</v>
      </c>
      <c r="B1494" s="52" t="s">
        <v>227</v>
      </c>
      <c r="C1494" s="52" t="s">
        <v>1415</v>
      </c>
      <c r="D1494" s="52"/>
      <c r="E1494" s="91"/>
      <c r="F1494" s="440" t="s">
        <v>87</v>
      </c>
      <c r="G1494" s="366" t="s">
        <v>1431</v>
      </c>
      <c r="H1494" s="98" t="s">
        <v>1110</v>
      </c>
      <c r="I1494" s="98" t="s">
        <v>244</v>
      </c>
      <c r="J1494" s="98" t="s">
        <v>425</v>
      </c>
      <c r="K1494" s="358">
        <v>1</v>
      </c>
      <c r="L1494" s="370">
        <f t="shared" si="69"/>
        <v>200</v>
      </c>
      <c r="M1494" s="435">
        <v>200</v>
      </c>
      <c r="N1494" s="435">
        <v>0</v>
      </c>
      <c r="O1494" s="371" t="e">
        <f t="shared" si="70"/>
        <v>#DIV/0!</v>
      </c>
      <c r="P1494" s="371">
        <f>IF(N1494&gt;0,N1494*K1494/#REF!,0)</f>
        <v>0</v>
      </c>
      <c r="Q1494" s="372" t="e">
        <f>IF(M1494="nio",0,IF(M1494&gt;0,VLOOKUP(I1494,'3-Productie normen'!A:K,VLOOKUP(M1494,'3-Productie normen'!$B$28:$C$36,2,FALSE),FALSE)))/VLOOKUP(B1494,'2-Kosten per locatie'!$A$11:$C$41,3,FALSE)</f>
        <v>#DIV/0!</v>
      </c>
      <c r="R1494" s="93" t="str">
        <f>VLOOKUP(I1494,'3-Productie normen'!A:O,14,FALSE)</f>
        <v>S</v>
      </c>
      <c r="S1494" s="93"/>
      <c r="U1494" s="375">
        <f t="shared" si="71"/>
        <v>200</v>
      </c>
    </row>
    <row r="1495" spans="1:21" ht="14.1" customHeight="1">
      <c r="A1495" s="81">
        <v>1495</v>
      </c>
      <c r="B1495" s="52" t="s">
        <v>227</v>
      </c>
      <c r="C1495" s="52" t="s">
        <v>1415</v>
      </c>
      <c r="D1495" s="52"/>
      <c r="E1495" s="91"/>
      <c r="F1495" s="440" t="s">
        <v>87</v>
      </c>
      <c r="G1495" s="366" t="s">
        <v>1432</v>
      </c>
      <c r="H1495" s="98" t="s">
        <v>1047</v>
      </c>
      <c r="I1495" s="92" t="s">
        <v>88</v>
      </c>
      <c r="J1495" s="98" t="s">
        <v>734</v>
      </c>
      <c r="K1495" s="358">
        <v>14</v>
      </c>
      <c r="L1495" s="370">
        <f t="shared" si="69"/>
        <v>200</v>
      </c>
      <c r="M1495" s="435">
        <v>200</v>
      </c>
      <c r="N1495" s="435"/>
      <c r="O1495" s="371" t="e">
        <f t="shared" si="70"/>
        <v>#DIV/0!</v>
      </c>
      <c r="P1495" s="371">
        <f>IF(N1495&gt;0,N1495*K1495/#REF!,0)</f>
        <v>0</v>
      </c>
      <c r="Q1495" s="372" t="e">
        <f>IF(M1495="nio",0,IF(M1495&gt;0,VLOOKUP(I1495,'3-Productie normen'!A:K,VLOOKUP(M1495,'3-Productie normen'!$B$28:$C$36,2,FALSE),FALSE)))/VLOOKUP(B1495,'2-Kosten per locatie'!$A$11:$C$41,3,FALSE)</f>
        <v>#DIV/0!</v>
      </c>
      <c r="R1495" s="93" t="str">
        <f>VLOOKUP(I1495,'3-Productie normen'!A:O,14,FALSE)</f>
        <v>V</v>
      </c>
      <c r="S1495" s="93"/>
      <c r="U1495" s="375">
        <f t="shared" si="71"/>
        <v>2800</v>
      </c>
    </row>
    <row r="1496" spans="1:21" ht="14.1" customHeight="1">
      <c r="A1496" s="81">
        <v>1496</v>
      </c>
      <c r="B1496" s="52" t="s">
        <v>227</v>
      </c>
      <c r="C1496" s="52" t="s">
        <v>1415</v>
      </c>
      <c r="D1496" s="52"/>
      <c r="E1496" s="91"/>
      <c r="F1496" s="440" t="s">
        <v>87</v>
      </c>
      <c r="G1496" s="366" t="s">
        <v>1433</v>
      </c>
      <c r="H1496" s="98" t="s">
        <v>1422</v>
      </c>
      <c r="I1496" s="98" t="s">
        <v>237</v>
      </c>
      <c r="J1496" s="98" t="s">
        <v>425</v>
      </c>
      <c r="K1496" s="358">
        <v>7</v>
      </c>
      <c r="L1496" s="370">
        <f t="shared" si="69"/>
        <v>80</v>
      </c>
      <c r="M1496" s="437">
        <v>80</v>
      </c>
      <c r="N1496" s="435"/>
      <c r="O1496" s="371" t="e">
        <f t="shared" si="70"/>
        <v>#DIV/0!</v>
      </c>
      <c r="P1496" s="371">
        <f>IF(N1496&gt;0,N1496*K1496/#REF!,0)</f>
        <v>0</v>
      </c>
      <c r="Q1496" s="372" t="e">
        <f>IF(M1496="nio",0,IF(M1496&gt;0,VLOOKUP(I1496,'3-Productie normen'!A:K,VLOOKUP(M1496,'3-Productie normen'!$B$28:$C$36,2,FALSE),FALSE)))/VLOOKUP(B1496,'2-Kosten per locatie'!$A$11:$C$41,3,FALSE)</f>
        <v>#DIV/0!</v>
      </c>
      <c r="R1496" s="93" t="str">
        <f>VLOOKUP(I1496,'3-Productie normen'!A:O,14,FALSE)</f>
        <v>B</v>
      </c>
      <c r="S1496" s="93"/>
      <c r="U1496" s="375">
        <f t="shared" si="71"/>
        <v>560</v>
      </c>
    </row>
    <row r="1497" spans="1:21" ht="14.1" customHeight="1">
      <c r="A1497" s="81">
        <v>1497</v>
      </c>
      <c r="B1497" s="52" t="s">
        <v>227</v>
      </c>
      <c r="C1497" s="52" t="s">
        <v>1415</v>
      </c>
      <c r="D1497" s="52"/>
      <c r="E1497" s="91"/>
      <c r="F1497" s="440" t="s">
        <v>87</v>
      </c>
      <c r="G1497" s="366" t="s">
        <v>1434</v>
      </c>
      <c r="H1497" s="98" t="s">
        <v>394</v>
      </c>
      <c r="I1497" s="98" t="s">
        <v>237</v>
      </c>
      <c r="J1497" s="98" t="s">
        <v>425</v>
      </c>
      <c r="K1497" s="358">
        <v>4</v>
      </c>
      <c r="L1497" s="370">
        <f t="shared" si="69"/>
        <v>80</v>
      </c>
      <c r="M1497" s="437">
        <v>80</v>
      </c>
      <c r="N1497" s="435"/>
      <c r="O1497" s="371" t="e">
        <f t="shared" si="70"/>
        <v>#DIV/0!</v>
      </c>
      <c r="P1497" s="371">
        <f>IF(N1497&gt;0,N1497*K1497/#REF!,0)</f>
        <v>0</v>
      </c>
      <c r="Q1497" s="372" t="e">
        <f>IF(M1497="nio",0,IF(M1497&gt;0,VLOOKUP(I1497,'3-Productie normen'!A:K,VLOOKUP(M1497,'3-Productie normen'!$B$28:$C$36,2,FALSE),FALSE)))/VLOOKUP(B1497,'2-Kosten per locatie'!$A$11:$C$41,3,FALSE)</f>
        <v>#DIV/0!</v>
      </c>
      <c r="R1497" s="93" t="str">
        <f>VLOOKUP(I1497,'3-Productie normen'!A:O,14,FALSE)</f>
        <v>B</v>
      </c>
      <c r="S1497" s="93"/>
      <c r="U1497" s="375">
        <f t="shared" si="71"/>
        <v>320</v>
      </c>
    </row>
    <row r="1498" spans="1:21" ht="14.1" customHeight="1">
      <c r="A1498" s="81">
        <v>1498</v>
      </c>
      <c r="B1498" s="52" t="s">
        <v>227</v>
      </c>
      <c r="C1498" s="52" t="s">
        <v>1415</v>
      </c>
      <c r="D1498" s="52"/>
      <c r="E1498" s="91"/>
      <c r="F1498" s="440" t="s">
        <v>87</v>
      </c>
      <c r="G1498" s="366" t="s">
        <v>1435</v>
      </c>
      <c r="H1498" s="98" t="s">
        <v>242</v>
      </c>
      <c r="I1498" s="98" t="s">
        <v>242</v>
      </c>
      <c r="J1498" s="98" t="s">
        <v>425</v>
      </c>
      <c r="K1498" s="358">
        <v>10</v>
      </c>
      <c r="L1498" s="370">
        <f t="shared" si="69"/>
        <v>200</v>
      </c>
      <c r="M1498" s="435">
        <v>200</v>
      </c>
      <c r="N1498" s="435"/>
      <c r="O1498" s="371" t="e">
        <f t="shared" si="70"/>
        <v>#DIV/0!</v>
      </c>
      <c r="P1498" s="371">
        <f>IF(N1498&gt;0,N1498*K1498/#REF!,0)</f>
        <v>0</v>
      </c>
      <c r="Q1498" s="372" t="e">
        <f>IF(M1498="nio",0,IF(M1498&gt;0,VLOOKUP(I1498,'3-Productie normen'!A:K,VLOOKUP(M1498,'3-Productie normen'!$B$28:$C$36,2,FALSE),FALSE)))/VLOOKUP(B1498,'2-Kosten per locatie'!$A$11:$C$41,3,FALSE)</f>
        <v>#DIV/0!</v>
      </c>
      <c r="R1498" s="93" t="str">
        <f>VLOOKUP(I1498,'3-Productie normen'!A:O,14,FALSE)</f>
        <v>V</v>
      </c>
      <c r="S1498" s="93"/>
      <c r="U1498" s="375">
        <f t="shared" si="71"/>
        <v>2000</v>
      </c>
    </row>
    <row r="1499" spans="1:21" ht="14.1" customHeight="1">
      <c r="A1499" s="81">
        <v>1499</v>
      </c>
      <c r="B1499" s="52" t="s">
        <v>227</v>
      </c>
      <c r="C1499" s="52" t="s">
        <v>1415</v>
      </c>
      <c r="D1499" s="52"/>
      <c r="E1499" s="91"/>
      <c r="F1499" s="440" t="s">
        <v>87</v>
      </c>
      <c r="G1499" s="366" t="s">
        <v>1436</v>
      </c>
      <c r="H1499" s="98" t="s">
        <v>242</v>
      </c>
      <c r="I1499" s="98" t="s">
        <v>242</v>
      </c>
      <c r="J1499" s="98" t="s">
        <v>425</v>
      </c>
      <c r="K1499" s="358">
        <v>5</v>
      </c>
      <c r="L1499" s="370">
        <f t="shared" si="69"/>
        <v>200</v>
      </c>
      <c r="M1499" s="435">
        <v>200</v>
      </c>
      <c r="N1499" s="435"/>
      <c r="O1499" s="371" t="e">
        <f t="shared" si="70"/>
        <v>#DIV/0!</v>
      </c>
      <c r="P1499" s="371">
        <f>IF(N1499&gt;0,N1499*K1499/#REF!,0)</f>
        <v>0</v>
      </c>
      <c r="Q1499" s="372" t="e">
        <f>IF(M1499="nio",0,IF(M1499&gt;0,VLOOKUP(I1499,'3-Productie normen'!A:K,VLOOKUP(M1499,'3-Productie normen'!$B$28:$C$36,2,FALSE),FALSE)))/VLOOKUP(B1499,'2-Kosten per locatie'!$A$11:$C$41,3,FALSE)</f>
        <v>#DIV/0!</v>
      </c>
      <c r="R1499" s="93" t="str">
        <f>VLOOKUP(I1499,'3-Productie normen'!A:O,14,FALSE)</f>
        <v>V</v>
      </c>
      <c r="S1499" s="93"/>
      <c r="U1499" s="375">
        <f t="shared" si="71"/>
        <v>1000</v>
      </c>
    </row>
    <row r="1500" spans="1:21" ht="14.1" customHeight="1">
      <c r="A1500" s="81">
        <v>1500</v>
      </c>
      <c r="B1500" s="52" t="s">
        <v>227</v>
      </c>
      <c r="C1500" s="52" t="s">
        <v>1415</v>
      </c>
      <c r="D1500" s="52"/>
      <c r="E1500" s="91">
        <v>12</v>
      </c>
      <c r="F1500" s="440" t="s">
        <v>87</v>
      </c>
      <c r="G1500" s="366" t="s">
        <v>1437</v>
      </c>
      <c r="H1500" s="98" t="s">
        <v>1438</v>
      </c>
      <c r="I1500" s="52" t="s">
        <v>1731</v>
      </c>
      <c r="J1500" s="98" t="s">
        <v>425</v>
      </c>
      <c r="K1500" s="358">
        <v>5</v>
      </c>
      <c r="L1500" s="370">
        <f t="shared" si="69"/>
        <v>200</v>
      </c>
      <c r="M1500" s="435">
        <v>200</v>
      </c>
      <c r="N1500" s="435"/>
      <c r="O1500" s="371" t="e">
        <f t="shared" si="70"/>
        <v>#DIV/0!</v>
      </c>
      <c r="P1500" s="371">
        <f>IF(N1500&gt;0,N1500*K1500/#REF!,0)</f>
        <v>0</v>
      </c>
      <c r="Q1500" s="372" t="e">
        <f>IF(M1500="nio",0,IF(M1500&gt;0,VLOOKUP(I1500,'3-Productie normen'!A:K,VLOOKUP(M1500,'3-Productie normen'!$B$28:$C$36,2,FALSE),FALSE)))/VLOOKUP(B1500,'2-Kosten per locatie'!$A$11:$C$41,3,FALSE)</f>
        <v>#DIV/0!</v>
      </c>
      <c r="R1500" s="93" t="str">
        <f>VLOOKUP(I1500,'3-Productie normen'!A:O,14,FALSE)</f>
        <v>V</v>
      </c>
      <c r="S1500" s="93"/>
      <c r="U1500" s="375">
        <f t="shared" si="71"/>
        <v>1000</v>
      </c>
    </row>
    <row r="1501" spans="1:21" ht="14.1" customHeight="1">
      <c r="A1501" s="81">
        <v>1501</v>
      </c>
      <c r="B1501" s="52" t="s">
        <v>227</v>
      </c>
      <c r="C1501" s="52" t="s">
        <v>1415</v>
      </c>
      <c r="D1501" s="52"/>
      <c r="E1501" s="91"/>
      <c r="F1501" s="440" t="s">
        <v>87</v>
      </c>
      <c r="G1501" s="366" t="s">
        <v>1439</v>
      </c>
      <c r="H1501" s="98" t="s">
        <v>1179</v>
      </c>
      <c r="I1501" s="98" t="s">
        <v>237</v>
      </c>
      <c r="J1501" s="98" t="s">
        <v>425</v>
      </c>
      <c r="K1501" s="358">
        <v>12</v>
      </c>
      <c r="L1501" s="370">
        <f t="shared" si="69"/>
        <v>80</v>
      </c>
      <c r="M1501" s="437">
        <v>80</v>
      </c>
      <c r="N1501" s="435"/>
      <c r="O1501" s="371" t="e">
        <f t="shared" si="70"/>
        <v>#DIV/0!</v>
      </c>
      <c r="P1501" s="371">
        <f>IF(N1501&gt;0,N1501*K1501/#REF!,0)</f>
        <v>0</v>
      </c>
      <c r="Q1501" s="372" t="e">
        <f>IF(M1501="nio",0,IF(M1501&gt;0,VLOOKUP(I1501,'3-Productie normen'!A:K,VLOOKUP(M1501,'3-Productie normen'!$B$28:$C$36,2,FALSE),FALSE)))/VLOOKUP(B1501,'2-Kosten per locatie'!$A$11:$C$41,3,FALSE)</f>
        <v>#DIV/0!</v>
      </c>
      <c r="R1501" s="93" t="str">
        <f>VLOOKUP(I1501,'3-Productie normen'!A:O,14,FALSE)</f>
        <v>B</v>
      </c>
      <c r="S1501" s="93"/>
      <c r="U1501" s="375">
        <f t="shared" si="71"/>
        <v>960</v>
      </c>
    </row>
    <row r="1502" spans="1:21" ht="14.1" customHeight="1">
      <c r="A1502" s="81">
        <v>1502</v>
      </c>
      <c r="B1502" s="52" t="s">
        <v>227</v>
      </c>
      <c r="C1502" s="52" t="s">
        <v>1415</v>
      </c>
      <c r="D1502" s="52"/>
      <c r="E1502" s="91">
        <v>12</v>
      </c>
      <c r="F1502" s="440" t="s">
        <v>87</v>
      </c>
      <c r="G1502" s="366" t="s">
        <v>1440</v>
      </c>
      <c r="H1502" s="98" t="s">
        <v>1438</v>
      </c>
      <c r="I1502" s="52" t="s">
        <v>1731</v>
      </c>
      <c r="J1502" s="98" t="s">
        <v>425</v>
      </c>
      <c r="K1502" s="358">
        <v>6</v>
      </c>
      <c r="L1502" s="370">
        <f t="shared" si="69"/>
        <v>200</v>
      </c>
      <c r="M1502" s="435">
        <v>200</v>
      </c>
      <c r="N1502" s="435"/>
      <c r="O1502" s="371" t="e">
        <f t="shared" si="70"/>
        <v>#DIV/0!</v>
      </c>
      <c r="P1502" s="371">
        <f>IF(N1502&gt;0,N1502*K1502/#REF!,0)</f>
        <v>0</v>
      </c>
      <c r="Q1502" s="372" t="e">
        <f>IF(M1502="nio",0,IF(M1502&gt;0,VLOOKUP(I1502,'3-Productie normen'!A:K,VLOOKUP(M1502,'3-Productie normen'!$B$28:$C$36,2,FALSE),FALSE)))/VLOOKUP(B1502,'2-Kosten per locatie'!$A$11:$C$41,3,FALSE)</f>
        <v>#DIV/0!</v>
      </c>
      <c r="R1502" s="93" t="str">
        <f>VLOOKUP(I1502,'3-Productie normen'!A:O,14,FALSE)</f>
        <v>V</v>
      </c>
      <c r="S1502" s="93"/>
      <c r="U1502" s="375">
        <f t="shared" si="71"/>
        <v>1200</v>
      </c>
    </row>
    <row r="1503" spans="1:21" ht="14.1" customHeight="1">
      <c r="A1503" s="81">
        <v>1503</v>
      </c>
      <c r="B1503" s="52" t="s">
        <v>227</v>
      </c>
      <c r="C1503" s="52" t="s">
        <v>1415</v>
      </c>
      <c r="D1503" s="52"/>
      <c r="E1503" s="91">
        <v>12</v>
      </c>
      <c r="F1503" s="440" t="s">
        <v>87</v>
      </c>
      <c r="G1503" s="366" t="s">
        <v>1441</v>
      </c>
      <c r="H1503" s="98" t="s">
        <v>1442</v>
      </c>
      <c r="I1503" s="52" t="s">
        <v>1731</v>
      </c>
      <c r="J1503" s="98" t="s">
        <v>425</v>
      </c>
      <c r="K1503" s="358">
        <v>27</v>
      </c>
      <c r="L1503" s="370">
        <f t="shared" si="69"/>
        <v>200</v>
      </c>
      <c r="M1503" s="435">
        <v>200</v>
      </c>
      <c r="N1503" s="435"/>
      <c r="O1503" s="371" t="e">
        <f t="shared" si="70"/>
        <v>#DIV/0!</v>
      </c>
      <c r="P1503" s="371">
        <f>IF(N1503&gt;0,N1503*K1503/#REF!,0)</f>
        <v>0</v>
      </c>
      <c r="Q1503" s="372" t="e">
        <f>IF(M1503="nio",0,IF(M1503&gt;0,VLOOKUP(I1503,'3-Productie normen'!A:K,VLOOKUP(M1503,'3-Productie normen'!$B$28:$C$36,2,FALSE),FALSE)))/VLOOKUP(B1503,'2-Kosten per locatie'!$A$11:$C$41,3,FALSE)</f>
        <v>#DIV/0!</v>
      </c>
      <c r="R1503" s="93" t="str">
        <f>VLOOKUP(I1503,'3-Productie normen'!A:O,14,FALSE)</f>
        <v>V</v>
      </c>
      <c r="S1503" s="93"/>
      <c r="U1503" s="375">
        <f t="shared" si="71"/>
        <v>5400</v>
      </c>
    </row>
    <row r="1504" spans="1:21" ht="14.1" customHeight="1">
      <c r="A1504" s="81">
        <v>1504</v>
      </c>
      <c r="B1504" s="52" t="s">
        <v>227</v>
      </c>
      <c r="C1504" s="52" t="s">
        <v>1415</v>
      </c>
      <c r="D1504" s="52"/>
      <c r="E1504" s="91">
        <v>12</v>
      </c>
      <c r="F1504" s="440" t="s">
        <v>87</v>
      </c>
      <c r="G1504" s="366" t="s">
        <v>1443</v>
      </c>
      <c r="H1504" s="98" t="s">
        <v>1438</v>
      </c>
      <c r="I1504" s="52" t="s">
        <v>1731</v>
      </c>
      <c r="J1504" s="98" t="s">
        <v>425</v>
      </c>
      <c r="K1504" s="358">
        <v>6</v>
      </c>
      <c r="L1504" s="370">
        <f t="shared" si="69"/>
        <v>200</v>
      </c>
      <c r="M1504" s="435">
        <v>200</v>
      </c>
      <c r="N1504" s="435"/>
      <c r="O1504" s="371" t="e">
        <f t="shared" si="70"/>
        <v>#DIV/0!</v>
      </c>
      <c r="P1504" s="371">
        <f>IF(N1504&gt;0,N1504*K1504/#REF!,0)</f>
        <v>0</v>
      </c>
      <c r="Q1504" s="372" t="e">
        <f>IF(M1504="nio",0,IF(M1504&gt;0,VLOOKUP(I1504,'3-Productie normen'!A:K,VLOOKUP(M1504,'3-Productie normen'!$B$28:$C$36,2,FALSE),FALSE)))/VLOOKUP(B1504,'2-Kosten per locatie'!$A$11:$C$41,3,FALSE)</f>
        <v>#DIV/0!</v>
      </c>
      <c r="R1504" s="93" t="str">
        <f>VLOOKUP(I1504,'3-Productie normen'!A:O,14,FALSE)</f>
        <v>V</v>
      </c>
      <c r="S1504" s="93"/>
      <c r="U1504" s="375">
        <f t="shared" si="71"/>
        <v>1200</v>
      </c>
    </row>
    <row r="1505" spans="1:21" ht="14.1" customHeight="1">
      <c r="A1505" s="81">
        <v>1505</v>
      </c>
      <c r="B1505" s="52" t="s">
        <v>227</v>
      </c>
      <c r="C1505" s="52" t="s">
        <v>1415</v>
      </c>
      <c r="D1505" s="52"/>
      <c r="E1505" s="91">
        <v>12</v>
      </c>
      <c r="F1505" s="440" t="s">
        <v>87</v>
      </c>
      <c r="G1505" s="366" t="s">
        <v>1444</v>
      </c>
      <c r="H1505" s="98" t="s">
        <v>1442</v>
      </c>
      <c r="I1505" s="52" t="s">
        <v>1731</v>
      </c>
      <c r="J1505" s="98" t="s">
        <v>425</v>
      </c>
      <c r="K1505" s="358">
        <v>27</v>
      </c>
      <c r="L1505" s="370">
        <f t="shared" si="69"/>
        <v>200</v>
      </c>
      <c r="M1505" s="435">
        <v>200</v>
      </c>
      <c r="N1505" s="435"/>
      <c r="O1505" s="371" t="e">
        <f t="shared" si="70"/>
        <v>#DIV/0!</v>
      </c>
      <c r="P1505" s="371">
        <f>IF(N1505&gt;0,N1505*K1505/#REF!,0)</f>
        <v>0</v>
      </c>
      <c r="Q1505" s="372" t="e">
        <f>IF(M1505="nio",0,IF(M1505&gt;0,VLOOKUP(I1505,'3-Productie normen'!A:K,VLOOKUP(M1505,'3-Productie normen'!$B$28:$C$36,2,FALSE),FALSE)))/VLOOKUP(B1505,'2-Kosten per locatie'!$A$11:$C$41,3,FALSE)</f>
        <v>#DIV/0!</v>
      </c>
      <c r="R1505" s="93" t="str">
        <f>VLOOKUP(I1505,'3-Productie normen'!A:O,14,FALSE)</f>
        <v>V</v>
      </c>
      <c r="S1505" s="93"/>
      <c r="U1505" s="375">
        <f t="shared" si="71"/>
        <v>5400</v>
      </c>
    </row>
    <row r="1506" spans="1:21" ht="14.1" customHeight="1">
      <c r="A1506" s="81">
        <v>1506</v>
      </c>
      <c r="B1506" s="52" t="s">
        <v>227</v>
      </c>
      <c r="C1506" s="52" t="s">
        <v>1415</v>
      </c>
      <c r="D1506" s="52"/>
      <c r="E1506" s="91"/>
      <c r="F1506" s="440" t="s">
        <v>87</v>
      </c>
      <c r="G1506" s="366" t="s">
        <v>1445</v>
      </c>
      <c r="H1506" s="98" t="s">
        <v>387</v>
      </c>
      <c r="I1506" s="98" t="s">
        <v>246</v>
      </c>
      <c r="J1506" s="98" t="s">
        <v>425</v>
      </c>
      <c r="K1506" s="358">
        <v>37</v>
      </c>
      <c r="L1506" s="370">
        <f t="shared" si="69"/>
        <v>200</v>
      </c>
      <c r="M1506" s="435">
        <v>200</v>
      </c>
      <c r="N1506" s="435"/>
      <c r="O1506" s="371" t="e">
        <f t="shared" si="70"/>
        <v>#DIV/0!</v>
      </c>
      <c r="P1506" s="371">
        <f>IF(N1506&gt;0,N1506*K1506/#REF!,0)</f>
        <v>0</v>
      </c>
      <c r="Q1506" s="372" t="e">
        <f>IF(M1506="nio",0,IF(M1506&gt;0,VLOOKUP(I1506,'3-Productie normen'!A:K,VLOOKUP(M1506,'3-Productie normen'!$B$28:$C$36,2,FALSE),FALSE)))/VLOOKUP(B1506,'2-Kosten per locatie'!$A$11:$C$41,3,FALSE)</f>
        <v>#DIV/0!</v>
      </c>
      <c r="R1506" s="93" t="str">
        <f>VLOOKUP(I1506,'3-Productie normen'!A:O,14,FALSE)</f>
        <v>V</v>
      </c>
      <c r="S1506" s="93"/>
      <c r="U1506" s="375">
        <f t="shared" si="71"/>
        <v>7400</v>
      </c>
    </row>
    <row r="1507" spans="1:21" ht="14.1" customHeight="1">
      <c r="A1507" s="81">
        <v>1507</v>
      </c>
      <c r="B1507" s="52" t="s">
        <v>227</v>
      </c>
      <c r="C1507" s="52" t="s">
        <v>1415</v>
      </c>
      <c r="D1507" s="52"/>
      <c r="E1507" s="91">
        <v>12</v>
      </c>
      <c r="F1507" s="440" t="s">
        <v>87</v>
      </c>
      <c r="G1507" s="366" t="s">
        <v>1446</v>
      </c>
      <c r="H1507" s="98" t="s">
        <v>1442</v>
      </c>
      <c r="I1507" s="52" t="s">
        <v>1731</v>
      </c>
      <c r="J1507" s="98" t="s">
        <v>425</v>
      </c>
      <c r="K1507" s="358">
        <v>14</v>
      </c>
      <c r="L1507" s="370">
        <f t="shared" si="69"/>
        <v>200</v>
      </c>
      <c r="M1507" s="435">
        <v>200</v>
      </c>
      <c r="N1507" s="435"/>
      <c r="O1507" s="371" t="e">
        <f t="shared" si="70"/>
        <v>#DIV/0!</v>
      </c>
      <c r="P1507" s="371">
        <f>IF(N1507&gt;0,N1507*K1507/#REF!,0)</f>
        <v>0</v>
      </c>
      <c r="Q1507" s="372" t="e">
        <f>IF(M1507="nio",0,IF(M1507&gt;0,VLOOKUP(I1507,'3-Productie normen'!A:K,VLOOKUP(M1507,'3-Productie normen'!$B$28:$C$36,2,FALSE),FALSE)))/VLOOKUP(B1507,'2-Kosten per locatie'!$A$11:$C$41,3,FALSE)</f>
        <v>#DIV/0!</v>
      </c>
      <c r="R1507" s="93" t="str">
        <f>VLOOKUP(I1507,'3-Productie normen'!A:O,14,FALSE)</f>
        <v>V</v>
      </c>
      <c r="S1507" s="93"/>
      <c r="U1507" s="375">
        <f t="shared" si="71"/>
        <v>2800</v>
      </c>
    </row>
    <row r="1508" spans="1:21" ht="14.1" customHeight="1">
      <c r="A1508" s="81">
        <v>1508</v>
      </c>
      <c r="B1508" s="52" t="s">
        <v>227</v>
      </c>
      <c r="C1508" s="52" t="s">
        <v>1415</v>
      </c>
      <c r="D1508" s="52"/>
      <c r="E1508" s="91">
        <v>12</v>
      </c>
      <c r="F1508" s="440" t="s">
        <v>87</v>
      </c>
      <c r="G1508" s="366" t="s">
        <v>1447</v>
      </c>
      <c r="H1508" s="98" t="s">
        <v>1438</v>
      </c>
      <c r="I1508" s="52" t="s">
        <v>1731</v>
      </c>
      <c r="J1508" s="98" t="s">
        <v>425</v>
      </c>
      <c r="K1508" s="358">
        <v>6</v>
      </c>
      <c r="L1508" s="370">
        <f t="shared" ref="L1508:L1571" si="72">SUM(M1508:N1508)</f>
        <v>200</v>
      </c>
      <c r="M1508" s="435">
        <v>200</v>
      </c>
      <c r="N1508" s="435"/>
      <c r="O1508" s="371" t="e">
        <f t="shared" ref="O1508:O1571" si="73">IF(M1508="nio",0,IF(M1508&gt;0,M1508*K1508/Q1508,0))</f>
        <v>#DIV/0!</v>
      </c>
      <c r="P1508" s="371">
        <f>IF(N1508&gt;0,N1508*K1508/#REF!,0)</f>
        <v>0</v>
      </c>
      <c r="Q1508" s="372" t="e">
        <f>IF(M1508="nio",0,IF(M1508&gt;0,VLOOKUP(I1508,'3-Productie normen'!A:K,VLOOKUP(M1508,'3-Productie normen'!$B$28:$C$36,2,FALSE),FALSE)))/VLOOKUP(B1508,'2-Kosten per locatie'!$A$11:$C$41,3,FALSE)</f>
        <v>#DIV/0!</v>
      </c>
      <c r="R1508" s="93" t="str">
        <f>VLOOKUP(I1508,'3-Productie normen'!A:O,14,FALSE)</f>
        <v>V</v>
      </c>
      <c r="S1508" s="93"/>
      <c r="U1508" s="375">
        <f t="shared" si="71"/>
        <v>1200</v>
      </c>
    </row>
    <row r="1509" spans="1:21" ht="14.1" customHeight="1">
      <c r="A1509" s="81">
        <v>1509</v>
      </c>
      <c r="B1509" s="52" t="s">
        <v>227</v>
      </c>
      <c r="C1509" s="52" t="s">
        <v>1415</v>
      </c>
      <c r="D1509" s="52"/>
      <c r="E1509" s="91">
        <v>12</v>
      </c>
      <c r="F1509" s="440" t="s">
        <v>87</v>
      </c>
      <c r="G1509" s="366" t="s">
        <v>1448</v>
      </c>
      <c r="H1509" s="98" t="s">
        <v>1442</v>
      </c>
      <c r="I1509" s="52" t="s">
        <v>1731</v>
      </c>
      <c r="J1509" s="98" t="s">
        <v>425</v>
      </c>
      <c r="K1509" s="358">
        <v>22</v>
      </c>
      <c r="L1509" s="370">
        <f t="shared" si="72"/>
        <v>200</v>
      </c>
      <c r="M1509" s="435">
        <v>200</v>
      </c>
      <c r="N1509" s="435"/>
      <c r="O1509" s="371" t="e">
        <f t="shared" si="73"/>
        <v>#DIV/0!</v>
      </c>
      <c r="P1509" s="371">
        <f>IF(N1509&gt;0,N1509*K1509/#REF!,0)</f>
        <v>0</v>
      </c>
      <c r="Q1509" s="372" t="e">
        <f>IF(M1509="nio",0,IF(M1509&gt;0,VLOOKUP(I1509,'3-Productie normen'!A:K,VLOOKUP(M1509,'3-Productie normen'!$B$28:$C$36,2,FALSE),FALSE)))/VLOOKUP(B1509,'2-Kosten per locatie'!$A$11:$C$41,3,FALSE)</f>
        <v>#DIV/0!</v>
      </c>
      <c r="R1509" s="93" t="str">
        <f>VLOOKUP(I1509,'3-Productie normen'!A:O,14,FALSE)</f>
        <v>V</v>
      </c>
      <c r="S1509" s="93"/>
      <c r="U1509" s="375">
        <f t="shared" si="71"/>
        <v>4400</v>
      </c>
    </row>
    <row r="1510" spans="1:21" ht="14.1" customHeight="1">
      <c r="A1510" s="81">
        <v>1510</v>
      </c>
      <c r="B1510" s="52" t="s">
        <v>227</v>
      </c>
      <c r="C1510" s="52" t="s">
        <v>1415</v>
      </c>
      <c r="D1510" s="52"/>
      <c r="E1510" s="91">
        <v>12</v>
      </c>
      <c r="F1510" s="440" t="s">
        <v>87</v>
      </c>
      <c r="G1510" s="366" t="s">
        <v>1449</v>
      </c>
      <c r="H1510" s="98" t="s">
        <v>1450</v>
      </c>
      <c r="I1510" s="52" t="s">
        <v>1731</v>
      </c>
      <c r="J1510" s="98" t="s">
        <v>425</v>
      </c>
      <c r="K1510" s="358">
        <v>37</v>
      </c>
      <c r="L1510" s="370">
        <f t="shared" si="72"/>
        <v>200</v>
      </c>
      <c r="M1510" s="435">
        <v>200</v>
      </c>
      <c r="N1510" s="435"/>
      <c r="O1510" s="371" t="e">
        <f t="shared" si="73"/>
        <v>#DIV/0!</v>
      </c>
      <c r="P1510" s="371">
        <f>IF(N1510&gt;0,N1510*K1510/#REF!,0)</f>
        <v>0</v>
      </c>
      <c r="Q1510" s="372" t="e">
        <f>IF(M1510="nio",0,IF(M1510&gt;0,VLOOKUP(I1510,'3-Productie normen'!A:K,VLOOKUP(M1510,'3-Productie normen'!$B$28:$C$36,2,FALSE),FALSE)))/VLOOKUP(B1510,'2-Kosten per locatie'!$A$11:$C$41,3,FALSE)</f>
        <v>#DIV/0!</v>
      </c>
      <c r="R1510" s="93" t="str">
        <f>VLOOKUP(I1510,'3-Productie normen'!A:O,14,FALSE)</f>
        <v>V</v>
      </c>
      <c r="S1510" s="93"/>
      <c r="U1510" s="375">
        <f t="shared" si="71"/>
        <v>7400</v>
      </c>
    </row>
    <row r="1511" spans="1:21" ht="14.1" customHeight="1">
      <c r="A1511" s="81">
        <v>1511</v>
      </c>
      <c r="B1511" s="52" t="s">
        <v>227</v>
      </c>
      <c r="C1511" s="52" t="s">
        <v>1415</v>
      </c>
      <c r="D1511" s="52"/>
      <c r="E1511" s="91">
        <v>12</v>
      </c>
      <c r="F1511" s="440" t="s">
        <v>87</v>
      </c>
      <c r="G1511" s="366" t="s">
        <v>1451</v>
      </c>
      <c r="H1511" s="98" t="s">
        <v>1110</v>
      </c>
      <c r="I1511" s="98" t="s">
        <v>244</v>
      </c>
      <c r="J1511" s="98" t="s">
        <v>425</v>
      </c>
      <c r="K1511" s="358">
        <v>9</v>
      </c>
      <c r="L1511" s="370">
        <f t="shared" si="72"/>
        <v>200</v>
      </c>
      <c r="M1511" s="435">
        <v>200</v>
      </c>
      <c r="N1511" s="435">
        <v>0</v>
      </c>
      <c r="O1511" s="371" t="e">
        <f t="shared" si="73"/>
        <v>#DIV/0!</v>
      </c>
      <c r="P1511" s="371">
        <f>IF(N1511&gt;0,N1511*K1511/#REF!,0)</f>
        <v>0</v>
      </c>
      <c r="Q1511" s="372" t="e">
        <f>IF(M1511="nio",0,IF(M1511&gt;0,VLOOKUP(I1511,'3-Productie normen'!A:K,VLOOKUP(M1511,'3-Productie normen'!$B$28:$C$36,2,FALSE),FALSE)))/VLOOKUP(B1511,'2-Kosten per locatie'!$A$11:$C$41,3,FALSE)</f>
        <v>#DIV/0!</v>
      </c>
      <c r="R1511" s="93" t="str">
        <f>VLOOKUP(I1511,'3-Productie normen'!A:O,14,FALSE)</f>
        <v>S</v>
      </c>
      <c r="S1511" s="93"/>
      <c r="U1511" s="375">
        <f t="shared" si="71"/>
        <v>1800</v>
      </c>
    </row>
    <row r="1512" spans="1:21" ht="14.1" customHeight="1">
      <c r="A1512" s="81">
        <v>1512</v>
      </c>
      <c r="B1512" s="52" t="s">
        <v>227</v>
      </c>
      <c r="C1512" s="52" t="s">
        <v>1415</v>
      </c>
      <c r="D1512" s="52"/>
      <c r="E1512" s="91"/>
      <c r="F1512" s="440" t="s">
        <v>87</v>
      </c>
      <c r="G1512" s="366" t="s">
        <v>1452</v>
      </c>
      <c r="H1512" s="98" t="s">
        <v>1453</v>
      </c>
      <c r="I1512" s="98" t="s">
        <v>293</v>
      </c>
      <c r="J1512" s="98" t="s">
        <v>425</v>
      </c>
      <c r="K1512" s="358">
        <v>42</v>
      </c>
      <c r="L1512" s="370">
        <f t="shared" si="72"/>
        <v>200</v>
      </c>
      <c r="M1512" s="435">
        <v>200</v>
      </c>
      <c r="N1512" s="435"/>
      <c r="O1512" s="371" t="e">
        <f t="shared" si="73"/>
        <v>#DIV/0!</v>
      </c>
      <c r="P1512" s="371">
        <f>IF(N1512&gt;0,N1512*K1512/#REF!,0)</f>
        <v>0</v>
      </c>
      <c r="Q1512" s="372" t="e">
        <f>IF(M1512="nio",0,IF(M1512&gt;0,VLOOKUP(I1512,'3-Productie normen'!A:K,VLOOKUP(M1512,'3-Productie normen'!$B$28:$C$36,2,FALSE),FALSE)))/VLOOKUP(B1512,'2-Kosten per locatie'!$A$11:$C$41,3,FALSE)</f>
        <v>#DIV/0!</v>
      </c>
      <c r="R1512" s="93" t="str">
        <f>VLOOKUP(I1512,'3-Productie normen'!A:O,14,FALSE)</f>
        <v>L</v>
      </c>
      <c r="S1512" s="93"/>
      <c r="U1512" s="375">
        <f t="shared" si="71"/>
        <v>8400</v>
      </c>
    </row>
    <row r="1513" spans="1:21" ht="14.1" customHeight="1">
      <c r="A1513" s="81">
        <v>1513</v>
      </c>
      <c r="B1513" s="52" t="s">
        <v>227</v>
      </c>
      <c r="C1513" s="52" t="s">
        <v>1415</v>
      </c>
      <c r="D1513" s="52"/>
      <c r="E1513" s="91"/>
      <c r="F1513" s="440" t="s">
        <v>87</v>
      </c>
      <c r="G1513" s="366" t="s">
        <v>1454</v>
      </c>
      <c r="H1513" s="98" t="s">
        <v>1455</v>
      </c>
      <c r="I1513" s="52" t="s">
        <v>247</v>
      </c>
      <c r="J1513" s="98" t="s">
        <v>425</v>
      </c>
      <c r="K1513" s="358">
        <v>2</v>
      </c>
      <c r="L1513" s="370">
        <f t="shared" si="72"/>
        <v>0</v>
      </c>
      <c r="M1513" s="437" t="s">
        <v>258</v>
      </c>
      <c r="N1513" s="435"/>
      <c r="O1513" s="371">
        <f t="shared" si="73"/>
        <v>0</v>
      </c>
      <c r="P1513" s="371">
        <f>IF(N1513&gt;0,N1513*K1513/#REF!,0)</f>
        <v>0</v>
      </c>
      <c r="Q1513" s="372" t="e">
        <f>IF(M1513="nio",0,IF(M1513&gt;0,VLOOKUP(I1513,'3-Productie normen'!A:K,VLOOKUP(M1513,'3-Productie normen'!$B$28:$C$36,2,FALSE),FALSE)))/VLOOKUP(B1513,'2-Kosten per locatie'!$A$11:$C$41,3,FALSE)</f>
        <v>#DIV/0!</v>
      </c>
      <c r="R1513" s="93" t="str">
        <f>VLOOKUP(I1513,'3-Productie normen'!A:O,14,FALSE)</f>
        <v>nvt</v>
      </c>
      <c r="S1513" s="93"/>
      <c r="U1513" s="375">
        <f t="shared" si="71"/>
        <v>0</v>
      </c>
    </row>
    <row r="1514" spans="1:21" ht="14.1" customHeight="1">
      <c r="A1514" s="81">
        <v>1514</v>
      </c>
      <c r="B1514" s="52" t="s">
        <v>227</v>
      </c>
      <c r="C1514" s="52" t="s">
        <v>1415</v>
      </c>
      <c r="D1514" s="52"/>
      <c r="E1514" s="91"/>
      <c r="F1514" s="440" t="s">
        <v>87</v>
      </c>
      <c r="G1514" s="366" t="s">
        <v>1456</v>
      </c>
      <c r="H1514" s="98" t="s">
        <v>1110</v>
      </c>
      <c r="I1514" s="98" t="s">
        <v>244</v>
      </c>
      <c r="J1514" s="98" t="s">
        <v>425</v>
      </c>
      <c r="K1514" s="358">
        <v>4</v>
      </c>
      <c r="L1514" s="370">
        <f t="shared" si="72"/>
        <v>200</v>
      </c>
      <c r="M1514" s="435">
        <v>200</v>
      </c>
      <c r="N1514" s="435">
        <v>0</v>
      </c>
      <c r="O1514" s="371" t="e">
        <f t="shared" si="73"/>
        <v>#DIV/0!</v>
      </c>
      <c r="P1514" s="371">
        <f>IF(N1514&gt;0,N1514*K1514/#REF!,0)</f>
        <v>0</v>
      </c>
      <c r="Q1514" s="372" t="e">
        <f>IF(M1514="nio",0,IF(M1514&gt;0,VLOOKUP(I1514,'3-Productie normen'!A:K,VLOOKUP(M1514,'3-Productie normen'!$B$28:$C$36,2,FALSE),FALSE)))/VLOOKUP(B1514,'2-Kosten per locatie'!$A$11:$C$41,3,FALSE)</f>
        <v>#DIV/0!</v>
      </c>
      <c r="R1514" s="93" t="str">
        <f>VLOOKUP(I1514,'3-Productie normen'!A:O,14,FALSE)</f>
        <v>S</v>
      </c>
      <c r="S1514" s="93"/>
      <c r="U1514" s="375">
        <f t="shared" si="71"/>
        <v>800</v>
      </c>
    </row>
    <row r="1515" spans="1:21" ht="14.1" customHeight="1">
      <c r="A1515" s="81">
        <v>1515</v>
      </c>
      <c r="B1515" s="52" t="s">
        <v>227</v>
      </c>
      <c r="C1515" s="52" t="s">
        <v>1415</v>
      </c>
      <c r="D1515" s="52"/>
      <c r="E1515" s="91"/>
      <c r="F1515" s="440" t="s">
        <v>87</v>
      </c>
      <c r="G1515" s="366" t="s">
        <v>1457</v>
      </c>
      <c r="H1515" s="98" t="s">
        <v>1453</v>
      </c>
      <c r="I1515" s="98" t="s">
        <v>293</v>
      </c>
      <c r="J1515" s="98" t="s">
        <v>425</v>
      </c>
      <c r="K1515" s="358">
        <v>42</v>
      </c>
      <c r="L1515" s="370">
        <f t="shared" si="72"/>
        <v>200</v>
      </c>
      <c r="M1515" s="435">
        <v>200</v>
      </c>
      <c r="N1515" s="435"/>
      <c r="O1515" s="371" t="e">
        <f t="shared" si="73"/>
        <v>#DIV/0!</v>
      </c>
      <c r="P1515" s="371">
        <f>IF(N1515&gt;0,N1515*K1515/#REF!,0)</f>
        <v>0</v>
      </c>
      <c r="Q1515" s="372" t="e">
        <f>IF(M1515="nio",0,IF(M1515&gt;0,VLOOKUP(I1515,'3-Productie normen'!A:K,VLOOKUP(M1515,'3-Productie normen'!$B$28:$C$36,2,FALSE),FALSE)))/VLOOKUP(B1515,'2-Kosten per locatie'!$A$11:$C$41,3,FALSE)</f>
        <v>#DIV/0!</v>
      </c>
      <c r="R1515" s="93" t="str">
        <f>VLOOKUP(I1515,'3-Productie normen'!A:O,14,FALSE)</f>
        <v>L</v>
      </c>
      <c r="S1515" s="93"/>
      <c r="U1515" s="375">
        <f t="shared" si="71"/>
        <v>8400</v>
      </c>
    </row>
    <row r="1516" spans="1:21" ht="14.1" customHeight="1">
      <c r="A1516" s="81">
        <v>1516</v>
      </c>
      <c r="B1516" s="52" t="s">
        <v>227</v>
      </c>
      <c r="C1516" s="52" t="s">
        <v>1415</v>
      </c>
      <c r="D1516" s="52"/>
      <c r="E1516" s="91"/>
      <c r="F1516" s="440" t="s">
        <v>87</v>
      </c>
      <c r="G1516" s="366" t="s">
        <v>1458</v>
      </c>
      <c r="H1516" s="98" t="s">
        <v>1455</v>
      </c>
      <c r="I1516" s="52" t="s">
        <v>247</v>
      </c>
      <c r="J1516" s="98" t="s">
        <v>425</v>
      </c>
      <c r="K1516" s="358">
        <v>2</v>
      </c>
      <c r="L1516" s="370">
        <f t="shared" si="72"/>
        <v>0</v>
      </c>
      <c r="M1516" s="437" t="s">
        <v>258</v>
      </c>
      <c r="N1516" s="435"/>
      <c r="O1516" s="371">
        <f t="shared" si="73"/>
        <v>0</v>
      </c>
      <c r="P1516" s="371">
        <f>IF(N1516&gt;0,N1516*K1516/#REF!,0)</f>
        <v>0</v>
      </c>
      <c r="Q1516" s="372" t="e">
        <f>IF(M1516="nio",0,IF(M1516&gt;0,VLOOKUP(I1516,'3-Productie normen'!A:K,VLOOKUP(M1516,'3-Productie normen'!$B$28:$C$36,2,FALSE),FALSE)))/VLOOKUP(B1516,'2-Kosten per locatie'!$A$11:$C$41,3,FALSE)</f>
        <v>#DIV/0!</v>
      </c>
      <c r="R1516" s="93" t="str">
        <f>VLOOKUP(I1516,'3-Productie normen'!A:O,14,FALSE)</f>
        <v>nvt</v>
      </c>
      <c r="S1516" s="93"/>
      <c r="U1516" s="375">
        <f t="shared" si="71"/>
        <v>0</v>
      </c>
    </row>
    <row r="1517" spans="1:21" ht="14.1" customHeight="1">
      <c r="A1517" s="81">
        <v>1517</v>
      </c>
      <c r="B1517" s="52" t="s">
        <v>227</v>
      </c>
      <c r="C1517" s="52" t="s">
        <v>1415</v>
      </c>
      <c r="D1517" s="52"/>
      <c r="E1517" s="91"/>
      <c r="F1517" s="440" t="s">
        <v>87</v>
      </c>
      <c r="G1517" s="366" t="s">
        <v>1459</v>
      </c>
      <c r="H1517" s="98" t="s">
        <v>1453</v>
      </c>
      <c r="I1517" s="98" t="s">
        <v>293</v>
      </c>
      <c r="J1517" s="98" t="s">
        <v>425</v>
      </c>
      <c r="K1517" s="358">
        <v>42</v>
      </c>
      <c r="L1517" s="370">
        <f t="shared" si="72"/>
        <v>200</v>
      </c>
      <c r="M1517" s="435">
        <v>200</v>
      </c>
      <c r="N1517" s="435"/>
      <c r="O1517" s="371" t="e">
        <f t="shared" si="73"/>
        <v>#DIV/0!</v>
      </c>
      <c r="P1517" s="371">
        <f>IF(N1517&gt;0,N1517*K1517/#REF!,0)</f>
        <v>0</v>
      </c>
      <c r="Q1517" s="372" t="e">
        <f>IF(M1517="nio",0,IF(M1517&gt;0,VLOOKUP(I1517,'3-Productie normen'!A:K,VLOOKUP(M1517,'3-Productie normen'!$B$28:$C$36,2,FALSE),FALSE)))/VLOOKUP(B1517,'2-Kosten per locatie'!$A$11:$C$41,3,FALSE)</f>
        <v>#DIV/0!</v>
      </c>
      <c r="R1517" s="93" t="str">
        <f>VLOOKUP(I1517,'3-Productie normen'!A:O,14,FALSE)</f>
        <v>L</v>
      </c>
      <c r="S1517" s="93"/>
      <c r="U1517" s="375">
        <f t="shared" si="71"/>
        <v>8400</v>
      </c>
    </row>
    <row r="1518" spans="1:21" ht="14.1" customHeight="1">
      <c r="A1518" s="81">
        <v>1518</v>
      </c>
      <c r="B1518" s="52" t="s">
        <v>227</v>
      </c>
      <c r="C1518" s="52" t="s">
        <v>1415</v>
      </c>
      <c r="D1518" s="52"/>
      <c r="E1518" s="91"/>
      <c r="F1518" s="440" t="s">
        <v>87</v>
      </c>
      <c r="G1518" s="366" t="s">
        <v>1460</v>
      </c>
      <c r="H1518" s="98" t="s">
        <v>1210</v>
      </c>
      <c r="I1518" s="52" t="s">
        <v>247</v>
      </c>
      <c r="J1518" s="98" t="s">
        <v>425</v>
      </c>
      <c r="K1518" s="358">
        <v>2</v>
      </c>
      <c r="L1518" s="370">
        <f t="shared" si="72"/>
        <v>0</v>
      </c>
      <c r="M1518" s="437" t="s">
        <v>258</v>
      </c>
      <c r="N1518" s="435"/>
      <c r="O1518" s="371">
        <f t="shared" si="73"/>
        <v>0</v>
      </c>
      <c r="P1518" s="371">
        <f>IF(N1518&gt;0,N1518*K1518/#REF!,0)</f>
        <v>0</v>
      </c>
      <c r="Q1518" s="372" t="e">
        <f>IF(M1518="nio",0,IF(M1518&gt;0,VLOOKUP(I1518,'3-Productie normen'!A:K,VLOOKUP(M1518,'3-Productie normen'!$B$28:$C$36,2,FALSE),FALSE)))/VLOOKUP(B1518,'2-Kosten per locatie'!$A$11:$C$41,3,FALSE)</f>
        <v>#DIV/0!</v>
      </c>
      <c r="R1518" s="93" t="str">
        <f>VLOOKUP(I1518,'3-Productie normen'!A:O,14,FALSE)</f>
        <v>nvt</v>
      </c>
      <c r="S1518" s="93"/>
      <c r="U1518" s="375">
        <f t="shared" si="71"/>
        <v>0</v>
      </c>
    </row>
    <row r="1519" spans="1:21" ht="14.1" customHeight="1">
      <c r="A1519" s="81">
        <v>1519</v>
      </c>
      <c r="B1519" s="52" t="s">
        <v>227</v>
      </c>
      <c r="C1519" s="52" t="s">
        <v>1415</v>
      </c>
      <c r="D1519" s="52"/>
      <c r="E1519" s="91"/>
      <c r="F1519" s="440" t="s">
        <v>87</v>
      </c>
      <c r="G1519" s="366" t="s">
        <v>1461</v>
      </c>
      <c r="H1519" s="98" t="s">
        <v>1110</v>
      </c>
      <c r="I1519" s="98" t="s">
        <v>244</v>
      </c>
      <c r="J1519" s="98" t="s">
        <v>425</v>
      </c>
      <c r="K1519" s="358">
        <v>4</v>
      </c>
      <c r="L1519" s="370">
        <f t="shared" si="72"/>
        <v>200</v>
      </c>
      <c r="M1519" s="435">
        <v>200</v>
      </c>
      <c r="N1519" s="435">
        <v>0</v>
      </c>
      <c r="O1519" s="371" t="e">
        <f t="shared" si="73"/>
        <v>#DIV/0!</v>
      </c>
      <c r="P1519" s="371">
        <f>IF(N1519&gt;0,N1519*K1519/#REF!,0)</f>
        <v>0</v>
      </c>
      <c r="Q1519" s="372" t="e">
        <f>IF(M1519="nio",0,IF(M1519&gt;0,VLOOKUP(I1519,'3-Productie normen'!A:K,VLOOKUP(M1519,'3-Productie normen'!$B$28:$C$36,2,FALSE),FALSE)))/VLOOKUP(B1519,'2-Kosten per locatie'!$A$11:$C$41,3,FALSE)</f>
        <v>#DIV/0!</v>
      </c>
      <c r="R1519" s="93" t="str">
        <f>VLOOKUP(I1519,'3-Productie normen'!A:O,14,FALSE)</f>
        <v>S</v>
      </c>
      <c r="S1519" s="93"/>
      <c r="U1519" s="375">
        <f t="shared" si="71"/>
        <v>800</v>
      </c>
    </row>
    <row r="1520" spans="1:21" ht="14.1" customHeight="1">
      <c r="A1520" s="81">
        <v>1520</v>
      </c>
      <c r="B1520" s="52" t="s">
        <v>227</v>
      </c>
      <c r="C1520" s="52" t="s">
        <v>1415</v>
      </c>
      <c r="D1520" s="52"/>
      <c r="E1520" s="91"/>
      <c r="F1520" s="440" t="s">
        <v>87</v>
      </c>
      <c r="G1520" s="366" t="s">
        <v>1462</v>
      </c>
      <c r="H1520" s="98" t="s">
        <v>1463</v>
      </c>
      <c r="I1520" s="98" t="s">
        <v>287</v>
      </c>
      <c r="J1520" s="98" t="s">
        <v>425</v>
      </c>
      <c r="K1520" s="358">
        <v>42</v>
      </c>
      <c r="L1520" s="370">
        <f t="shared" si="72"/>
        <v>200</v>
      </c>
      <c r="M1520" s="435">
        <v>200</v>
      </c>
      <c r="N1520" s="435"/>
      <c r="O1520" s="371" t="e">
        <f t="shared" si="73"/>
        <v>#DIV/0!</v>
      </c>
      <c r="P1520" s="371">
        <f>IF(N1520&gt;0,N1520*K1520/#REF!,0)</f>
        <v>0</v>
      </c>
      <c r="Q1520" s="372" t="e">
        <f>IF(M1520="nio",0,IF(M1520&gt;0,VLOOKUP(I1520,'3-Productie normen'!A:K,VLOOKUP(M1520,'3-Productie normen'!$B$28:$C$36,2,FALSE),FALSE)))/VLOOKUP(B1520,'2-Kosten per locatie'!$A$11:$C$41,3,FALSE)</f>
        <v>#DIV/0!</v>
      </c>
      <c r="R1520" s="93" t="str">
        <f>VLOOKUP(I1520,'3-Productie normen'!A:O,14,FALSE)</f>
        <v>L</v>
      </c>
      <c r="S1520" s="93"/>
      <c r="U1520" s="375">
        <f t="shared" si="71"/>
        <v>8400</v>
      </c>
    </row>
    <row r="1521" spans="1:21" ht="14.1" customHeight="1">
      <c r="A1521" s="81">
        <v>1521</v>
      </c>
      <c r="B1521" s="52" t="s">
        <v>227</v>
      </c>
      <c r="C1521" s="52" t="s">
        <v>1415</v>
      </c>
      <c r="D1521" s="52"/>
      <c r="E1521" s="91"/>
      <c r="F1521" s="440" t="s">
        <v>87</v>
      </c>
      <c r="G1521" s="366" t="s">
        <v>1464</v>
      </c>
      <c r="H1521" s="98" t="s">
        <v>1210</v>
      </c>
      <c r="I1521" s="52" t="s">
        <v>247</v>
      </c>
      <c r="J1521" s="98" t="s">
        <v>425</v>
      </c>
      <c r="K1521" s="358">
        <v>2</v>
      </c>
      <c r="L1521" s="370">
        <f t="shared" si="72"/>
        <v>0</v>
      </c>
      <c r="M1521" s="437" t="s">
        <v>258</v>
      </c>
      <c r="N1521" s="435"/>
      <c r="O1521" s="371">
        <f t="shared" si="73"/>
        <v>0</v>
      </c>
      <c r="P1521" s="371">
        <f>IF(N1521&gt;0,N1521*K1521/#REF!,0)</f>
        <v>0</v>
      </c>
      <c r="Q1521" s="372" t="e">
        <f>IF(M1521="nio",0,IF(M1521&gt;0,VLOOKUP(I1521,'3-Productie normen'!A:K,VLOOKUP(M1521,'3-Productie normen'!$B$28:$C$36,2,FALSE),FALSE)))/VLOOKUP(B1521,'2-Kosten per locatie'!$A$11:$C$41,3,FALSE)</f>
        <v>#DIV/0!</v>
      </c>
      <c r="R1521" s="93" t="str">
        <f>VLOOKUP(I1521,'3-Productie normen'!A:O,14,FALSE)</f>
        <v>nvt</v>
      </c>
      <c r="S1521" s="93"/>
      <c r="U1521" s="375">
        <f t="shared" si="71"/>
        <v>0</v>
      </c>
    </row>
    <row r="1522" spans="1:21" ht="14.1" customHeight="1">
      <c r="A1522" s="81">
        <v>1522</v>
      </c>
      <c r="B1522" s="52" t="s">
        <v>227</v>
      </c>
      <c r="C1522" s="52" t="s">
        <v>1415</v>
      </c>
      <c r="D1522" s="52"/>
      <c r="E1522" s="91"/>
      <c r="F1522" s="440" t="s">
        <v>87</v>
      </c>
      <c r="G1522" s="366" t="s">
        <v>1465</v>
      </c>
      <c r="H1522" s="98" t="s">
        <v>1110</v>
      </c>
      <c r="I1522" s="98" t="s">
        <v>244</v>
      </c>
      <c r="J1522" s="98" t="s">
        <v>425</v>
      </c>
      <c r="K1522" s="358">
        <v>4</v>
      </c>
      <c r="L1522" s="370">
        <f t="shared" si="72"/>
        <v>200</v>
      </c>
      <c r="M1522" s="435">
        <v>200</v>
      </c>
      <c r="N1522" s="435">
        <v>0</v>
      </c>
      <c r="O1522" s="371" t="e">
        <f t="shared" si="73"/>
        <v>#DIV/0!</v>
      </c>
      <c r="P1522" s="371">
        <f>IF(N1522&gt;0,N1522*K1522/#REF!,0)</f>
        <v>0</v>
      </c>
      <c r="Q1522" s="372" t="e">
        <f>IF(M1522="nio",0,IF(M1522&gt;0,VLOOKUP(I1522,'3-Productie normen'!A:K,VLOOKUP(M1522,'3-Productie normen'!$B$28:$C$36,2,FALSE),FALSE)))/VLOOKUP(B1522,'2-Kosten per locatie'!$A$11:$C$41,3,FALSE)</f>
        <v>#DIV/0!</v>
      </c>
      <c r="R1522" s="93" t="str">
        <f>VLOOKUP(I1522,'3-Productie normen'!A:O,14,FALSE)</f>
        <v>S</v>
      </c>
      <c r="S1522" s="93"/>
      <c r="U1522" s="375">
        <f t="shared" si="71"/>
        <v>800</v>
      </c>
    </row>
    <row r="1523" spans="1:21" ht="14.1" customHeight="1">
      <c r="A1523" s="81">
        <v>1523</v>
      </c>
      <c r="B1523" s="52" t="s">
        <v>227</v>
      </c>
      <c r="C1523" s="52" t="s">
        <v>1415</v>
      </c>
      <c r="D1523" s="52"/>
      <c r="E1523" s="91"/>
      <c r="F1523" s="440" t="s">
        <v>87</v>
      </c>
      <c r="G1523" s="366"/>
      <c r="H1523" s="98" t="s">
        <v>193</v>
      </c>
      <c r="I1523" s="98" t="s">
        <v>246</v>
      </c>
      <c r="J1523" s="98" t="s">
        <v>425</v>
      </c>
      <c r="K1523" s="358">
        <v>2</v>
      </c>
      <c r="L1523" s="370">
        <f t="shared" si="72"/>
        <v>200</v>
      </c>
      <c r="M1523" s="435">
        <v>200</v>
      </c>
      <c r="N1523" s="435"/>
      <c r="O1523" s="371" t="e">
        <f t="shared" si="73"/>
        <v>#DIV/0!</v>
      </c>
      <c r="P1523" s="371">
        <f>IF(N1523&gt;0,N1523*K1523/#REF!,0)</f>
        <v>0</v>
      </c>
      <c r="Q1523" s="372" t="e">
        <f>IF(M1523="nio",0,IF(M1523&gt;0,VLOOKUP(I1523,'3-Productie normen'!A:K,VLOOKUP(M1523,'3-Productie normen'!$B$28:$C$36,2,FALSE),FALSE)))/VLOOKUP(B1523,'2-Kosten per locatie'!$A$11:$C$41,3,FALSE)</f>
        <v>#DIV/0!</v>
      </c>
      <c r="R1523" s="93" t="str">
        <f>VLOOKUP(I1523,'3-Productie normen'!A:O,14,FALSE)</f>
        <v>V</v>
      </c>
      <c r="S1523" s="93"/>
      <c r="U1523" s="375">
        <f t="shared" si="71"/>
        <v>400</v>
      </c>
    </row>
    <row r="1524" spans="1:21" ht="14.1" customHeight="1">
      <c r="A1524" s="81">
        <v>1524</v>
      </c>
      <c r="B1524" s="52" t="s">
        <v>227</v>
      </c>
      <c r="C1524" s="52" t="s">
        <v>1415</v>
      </c>
      <c r="D1524" s="52"/>
      <c r="E1524" s="91"/>
      <c r="F1524" s="440" t="s">
        <v>87</v>
      </c>
      <c r="G1524" s="366" t="s">
        <v>1466</v>
      </c>
      <c r="H1524" s="98" t="s">
        <v>1110</v>
      </c>
      <c r="I1524" s="98" t="s">
        <v>244</v>
      </c>
      <c r="J1524" s="98" t="s">
        <v>425</v>
      </c>
      <c r="K1524" s="358">
        <v>4</v>
      </c>
      <c r="L1524" s="370">
        <f t="shared" si="72"/>
        <v>200</v>
      </c>
      <c r="M1524" s="435">
        <v>200</v>
      </c>
      <c r="N1524" s="435">
        <v>0</v>
      </c>
      <c r="O1524" s="371" t="e">
        <f t="shared" si="73"/>
        <v>#DIV/0!</v>
      </c>
      <c r="P1524" s="371">
        <f>IF(N1524&gt;0,N1524*K1524/#REF!,0)</f>
        <v>0</v>
      </c>
      <c r="Q1524" s="372" t="e">
        <f>IF(M1524="nio",0,IF(M1524&gt;0,VLOOKUP(I1524,'3-Productie normen'!A:K,VLOOKUP(M1524,'3-Productie normen'!$B$28:$C$36,2,FALSE),FALSE)))/VLOOKUP(B1524,'2-Kosten per locatie'!$A$11:$C$41,3,FALSE)</f>
        <v>#DIV/0!</v>
      </c>
      <c r="R1524" s="93" t="str">
        <f>VLOOKUP(I1524,'3-Productie normen'!A:O,14,FALSE)</f>
        <v>S</v>
      </c>
      <c r="S1524" s="93"/>
      <c r="U1524" s="375">
        <f t="shared" si="71"/>
        <v>800</v>
      </c>
    </row>
    <row r="1525" spans="1:21" ht="14.1" customHeight="1">
      <c r="A1525" s="81">
        <v>1525</v>
      </c>
      <c r="B1525" s="52" t="s">
        <v>227</v>
      </c>
      <c r="C1525" s="52" t="s">
        <v>1415</v>
      </c>
      <c r="D1525" s="52"/>
      <c r="E1525" s="91"/>
      <c r="F1525" s="440" t="s">
        <v>87</v>
      </c>
      <c r="G1525" s="366" t="s">
        <v>1467</v>
      </c>
      <c r="H1525" s="98" t="s">
        <v>1455</v>
      </c>
      <c r="I1525" s="52" t="s">
        <v>247</v>
      </c>
      <c r="J1525" s="98" t="s">
        <v>425</v>
      </c>
      <c r="K1525" s="358">
        <v>10</v>
      </c>
      <c r="L1525" s="370">
        <f t="shared" si="72"/>
        <v>0</v>
      </c>
      <c r="M1525" s="437" t="s">
        <v>258</v>
      </c>
      <c r="N1525" s="435"/>
      <c r="O1525" s="371">
        <f t="shared" si="73"/>
        <v>0</v>
      </c>
      <c r="P1525" s="371">
        <f>IF(N1525&gt;0,N1525*K1525/#REF!,0)</f>
        <v>0</v>
      </c>
      <c r="Q1525" s="372" t="e">
        <f>IF(M1525="nio",0,IF(M1525&gt;0,VLOOKUP(I1525,'3-Productie normen'!A:K,VLOOKUP(M1525,'3-Productie normen'!$B$28:$C$36,2,FALSE),FALSE)))/VLOOKUP(B1525,'2-Kosten per locatie'!$A$11:$C$41,3,FALSE)</f>
        <v>#DIV/0!</v>
      </c>
      <c r="R1525" s="93" t="str">
        <f>VLOOKUP(I1525,'3-Productie normen'!A:O,14,FALSE)</f>
        <v>nvt</v>
      </c>
      <c r="S1525" s="93"/>
      <c r="U1525" s="375">
        <f t="shared" si="71"/>
        <v>0</v>
      </c>
    </row>
    <row r="1526" spans="1:21" ht="14.1" customHeight="1">
      <c r="A1526" s="81">
        <v>1526</v>
      </c>
      <c r="B1526" s="52" t="s">
        <v>227</v>
      </c>
      <c r="C1526" s="52" t="s">
        <v>1415</v>
      </c>
      <c r="D1526" s="52"/>
      <c r="E1526" s="91"/>
      <c r="F1526" s="440" t="s">
        <v>87</v>
      </c>
      <c r="G1526" s="366" t="s">
        <v>1468</v>
      </c>
      <c r="H1526" s="98" t="s">
        <v>387</v>
      </c>
      <c r="I1526" s="98" t="s">
        <v>246</v>
      </c>
      <c r="J1526" s="98" t="s">
        <v>425</v>
      </c>
      <c r="K1526" s="358">
        <v>10</v>
      </c>
      <c r="L1526" s="370">
        <f t="shared" si="72"/>
        <v>200</v>
      </c>
      <c r="M1526" s="435">
        <v>200</v>
      </c>
      <c r="N1526" s="435"/>
      <c r="O1526" s="371" t="e">
        <f t="shared" si="73"/>
        <v>#DIV/0!</v>
      </c>
      <c r="P1526" s="371">
        <f>IF(N1526&gt;0,N1526*K1526/#REF!,0)</f>
        <v>0</v>
      </c>
      <c r="Q1526" s="372" t="e">
        <f>IF(M1526="nio",0,IF(M1526&gt;0,VLOOKUP(I1526,'3-Productie normen'!A:K,VLOOKUP(M1526,'3-Productie normen'!$B$28:$C$36,2,FALSE),FALSE)))/VLOOKUP(B1526,'2-Kosten per locatie'!$A$11:$C$41,3,FALSE)</f>
        <v>#DIV/0!</v>
      </c>
      <c r="R1526" s="93" t="str">
        <f>VLOOKUP(I1526,'3-Productie normen'!A:O,14,FALSE)</f>
        <v>V</v>
      </c>
      <c r="S1526" s="93"/>
      <c r="U1526" s="375">
        <f t="shared" si="71"/>
        <v>2000</v>
      </c>
    </row>
    <row r="1527" spans="1:21" ht="14.1" customHeight="1">
      <c r="A1527" s="81">
        <v>1527</v>
      </c>
      <c r="B1527" s="52" t="s">
        <v>227</v>
      </c>
      <c r="C1527" s="52" t="s">
        <v>1415</v>
      </c>
      <c r="D1527" s="52"/>
      <c r="E1527" s="91"/>
      <c r="F1527" s="440" t="s">
        <v>87</v>
      </c>
      <c r="G1527" s="366"/>
      <c r="H1527" s="98" t="s">
        <v>1177</v>
      </c>
      <c r="I1527" s="98" t="s">
        <v>246</v>
      </c>
      <c r="J1527" s="98" t="s">
        <v>542</v>
      </c>
      <c r="K1527" s="358">
        <v>12</v>
      </c>
      <c r="L1527" s="370">
        <f t="shared" si="72"/>
        <v>200</v>
      </c>
      <c r="M1527" s="435">
        <v>200</v>
      </c>
      <c r="N1527" s="435"/>
      <c r="O1527" s="371" t="e">
        <f t="shared" si="73"/>
        <v>#DIV/0!</v>
      </c>
      <c r="P1527" s="371">
        <f>IF(N1527&gt;0,N1527*K1527/#REF!,0)</f>
        <v>0</v>
      </c>
      <c r="Q1527" s="372" t="e">
        <f>IF(M1527="nio",0,IF(M1527&gt;0,VLOOKUP(I1527,'3-Productie normen'!A:K,VLOOKUP(M1527,'3-Productie normen'!$B$28:$C$36,2,FALSE),FALSE)))/VLOOKUP(B1527,'2-Kosten per locatie'!$A$11:$C$41,3,FALSE)</f>
        <v>#DIV/0!</v>
      </c>
      <c r="R1527" s="93" t="str">
        <f>VLOOKUP(I1527,'3-Productie normen'!A:O,14,FALSE)</f>
        <v>V</v>
      </c>
      <c r="S1527" s="93"/>
      <c r="U1527" s="375">
        <f t="shared" si="71"/>
        <v>2400</v>
      </c>
    </row>
    <row r="1528" spans="1:21" ht="14.1" customHeight="1">
      <c r="A1528" s="81">
        <v>1528</v>
      </c>
      <c r="B1528" s="52" t="s">
        <v>227</v>
      </c>
      <c r="C1528" s="52" t="s">
        <v>1415</v>
      </c>
      <c r="D1528" s="52"/>
      <c r="E1528" s="91"/>
      <c r="F1528" s="440" t="s">
        <v>87</v>
      </c>
      <c r="G1528" s="366" t="s">
        <v>1469</v>
      </c>
      <c r="H1528" s="98" t="s">
        <v>963</v>
      </c>
      <c r="I1528" s="52" t="s">
        <v>247</v>
      </c>
      <c r="J1528" s="98" t="s">
        <v>425</v>
      </c>
      <c r="K1528" s="358">
        <v>6</v>
      </c>
      <c r="L1528" s="370">
        <f t="shared" si="72"/>
        <v>0</v>
      </c>
      <c r="M1528" s="437" t="s">
        <v>258</v>
      </c>
      <c r="N1528" s="435"/>
      <c r="O1528" s="371">
        <f t="shared" si="73"/>
        <v>0</v>
      </c>
      <c r="P1528" s="371">
        <f>IF(N1528&gt;0,N1528*K1528/#REF!,0)</f>
        <v>0</v>
      </c>
      <c r="Q1528" s="372" t="e">
        <f>IF(M1528="nio",0,IF(M1528&gt;0,VLOOKUP(I1528,'3-Productie normen'!A:K,VLOOKUP(M1528,'3-Productie normen'!$B$28:$C$36,2,FALSE),FALSE)))/VLOOKUP(B1528,'2-Kosten per locatie'!$A$11:$C$41,3,FALSE)</f>
        <v>#DIV/0!</v>
      </c>
      <c r="R1528" s="93" t="str">
        <f>VLOOKUP(I1528,'3-Productie normen'!A:O,14,FALSE)</f>
        <v>nvt</v>
      </c>
      <c r="S1528" s="93"/>
      <c r="U1528" s="375">
        <f t="shared" si="71"/>
        <v>0</v>
      </c>
    </row>
    <row r="1529" spans="1:21" ht="14.1" customHeight="1">
      <c r="A1529" s="81">
        <v>1529</v>
      </c>
      <c r="B1529" s="52" t="s">
        <v>227</v>
      </c>
      <c r="C1529" s="52" t="s">
        <v>1415</v>
      </c>
      <c r="D1529" s="52"/>
      <c r="E1529" s="91"/>
      <c r="F1529" s="440" t="s">
        <v>87</v>
      </c>
      <c r="G1529" s="366" t="s">
        <v>1470</v>
      </c>
      <c r="H1529" s="98" t="s">
        <v>1463</v>
      </c>
      <c r="I1529" s="98" t="s">
        <v>287</v>
      </c>
      <c r="J1529" s="98" t="s">
        <v>425</v>
      </c>
      <c r="K1529" s="358">
        <v>48</v>
      </c>
      <c r="L1529" s="370">
        <f t="shared" si="72"/>
        <v>200</v>
      </c>
      <c r="M1529" s="435">
        <v>200</v>
      </c>
      <c r="N1529" s="435"/>
      <c r="O1529" s="371" t="e">
        <f t="shared" si="73"/>
        <v>#DIV/0!</v>
      </c>
      <c r="P1529" s="371">
        <f>IF(N1529&gt;0,N1529*K1529/#REF!,0)</f>
        <v>0</v>
      </c>
      <c r="Q1529" s="372" t="e">
        <f>IF(M1529="nio",0,IF(M1529&gt;0,VLOOKUP(I1529,'3-Productie normen'!A:K,VLOOKUP(M1529,'3-Productie normen'!$B$28:$C$36,2,FALSE),FALSE)))/VLOOKUP(B1529,'2-Kosten per locatie'!$A$11:$C$41,3,FALSE)</f>
        <v>#DIV/0!</v>
      </c>
      <c r="R1529" s="93" t="str">
        <f>VLOOKUP(I1529,'3-Productie normen'!A:O,14,FALSE)</f>
        <v>L</v>
      </c>
      <c r="S1529" s="93"/>
      <c r="U1529" s="375">
        <f t="shared" si="71"/>
        <v>9600</v>
      </c>
    </row>
    <row r="1530" spans="1:21" ht="14.1" customHeight="1">
      <c r="A1530" s="81">
        <v>1530</v>
      </c>
      <c r="B1530" s="52" t="s">
        <v>227</v>
      </c>
      <c r="C1530" s="52" t="s">
        <v>1415</v>
      </c>
      <c r="D1530" s="52"/>
      <c r="E1530" s="91"/>
      <c r="F1530" s="440" t="s">
        <v>87</v>
      </c>
      <c r="G1530" s="366" t="s">
        <v>1471</v>
      </c>
      <c r="H1530" s="98" t="s">
        <v>1472</v>
      </c>
      <c r="I1530" s="98" t="s">
        <v>245</v>
      </c>
      <c r="J1530" s="98" t="s">
        <v>425</v>
      </c>
      <c r="K1530" s="358">
        <v>34</v>
      </c>
      <c r="L1530" s="370">
        <f t="shared" si="72"/>
        <v>200</v>
      </c>
      <c r="M1530" s="435">
        <v>200</v>
      </c>
      <c r="N1530" s="435"/>
      <c r="O1530" s="371" t="e">
        <f t="shared" si="73"/>
        <v>#DIV/0!</v>
      </c>
      <c r="P1530" s="371">
        <f>IF(N1530&gt;0,N1530*K1530/#REF!,0)</f>
        <v>0</v>
      </c>
      <c r="Q1530" s="372" t="e">
        <f>IF(M1530="nio",0,IF(M1530&gt;0,VLOOKUP(I1530,'3-Productie normen'!A:K,VLOOKUP(M1530,'3-Productie normen'!$B$28:$C$36,2,FALSE),FALSE)))/VLOOKUP(B1530,'2-Kosten per locatie'!$A$11:$C$41,3,FALSE)</f>
        <v>#DIV/0!</v>
      </c>
      <c r="R1530" s="93" t="str">
        <f>VLOOKUP(I1530,'3-Productie normen'!A:O,14,FALSE)</f>
        <v>V</v>
      </c>
      <c r="S1530" s="93"/>
      <c r="U1530" s="375">
        <f t="shared" si="71"/>
        <v>6800</v>
      </c>
    </row>
    <row r="1531" spans="1:21" ht="14.1" customHeight="1">
      <c r="A1531" s="81">
        <v>1531</v>
      </c>
      <c r="B1531" s="52" t="s">
        <v>227</v>
      </c>
      <c r="C1531" s="52" t="s">
        <v>1415</v>
      </c>
      <c r="D1531" s="52"/>
      <c r="E1531" s="91"/>
      <c r="F1531" s="440" t="s">
        <v>87</v>
      </c>
      <c r="G1531" s="366" t="s">
        <v>1473</v>
      </c>
      <c r="H1531" s="98" t="s">
        <v>1463</v>
      </c>
      <c r="I1531" s="98" t="s">
        <v>287</v>
      </c>
      <c r="J1531" s="98" t="s">
        <v>425</v>
      </c>
      <c r="K1531" s="358">
        <v>42</v>
      </c>
      <c r="L1531" s="370">
        <f t="shared" si="72"/>
        <v>200</v>
      </c>
      <c r="M1531" s="435">
        <v>200</v>
      </c>
      <c r="N1531" s="435"/>
      <c r="O1531" s="371" t="e">
        <f t="shared" si="73"/>
        <v>#DIV/0!</v>
      </c>
      <c r="P1531" s="371">
        <f>IF(N1531&gt;0,N1531*K1531/#REF!,0)</f>
        <v>0</v>
      </c>
      <c r="Q1531" s="372" t="e">
        <f>IF(M1531="nio",0,IF(M1531&gt;0,VLOOKUP(I1531,'3-Productie normen'!A:K,VLOOKUP(M1531,'3-Productie normen'!$B$28:$C$36,2,FALSE),FALSE)))/VLOOKUP(B1531,'2-Kosten per locatie'!$A$11:$C$41,3,FALSE)</f>
        <v>#DIV/0!</v>
      </c>
      <c r="R1531" s="93" t="str">
        <f>VLOOKUP(I1531,'3-Productie normen'!A:O,14,FALSE)</f>
        <v>L</v>
      </c>
      <c r="S1531" s="93"/>
      <c r="U1531" s="375">
        <f t="shared" si="71"/>
        <v>8400</v>
      </c>
    </row>
    <row r="1532" spans="1:21" ht="14.1" customHeight="1">
      <c r="A1532" s="81">
        <v>1532</v>
      </c>
      <c r="B1532" s="52" t="s">
        <v>227</v>
      </c>
      <c r="C1532" s="52" t="s">
        <v>1415</v>
      </c>
      <c r="D1532" s="52"/>
      <c r="E1532" s="91"/>
      <c r="F1532" s="440" t="s">
        <v>87</v>
      </c>
      <c r="G1532" s="366" t="s">
        <v>1474</v>
      </c>
      <c r="H1532" s="98" t="s">
        <v>1455</v>
      </c>
      <c r="I1532" s="52" t="s">
        <v>247</v>
      </c>
      <c r="J1532" s="98" t="s">
        <v>425</v>
      </c>
      <c r="K1532" s="358">
        <v>2</v>
      </c>
      <c r="L1532" s="370">
        <f t="shared" si="72"/>
        <v>0</v>
      </c>
      <c r="M1532" s="437" t="s">
        <v>258</v>
      </c>
      <c r="N1532" s="435"/>
      <c r="O1532" s="371">
        <f t="shared" si="73"/>
        <v>0</v>
      </c>
      <c r="P1532" s="371">
        <f>IF(N1532&gt;0,N1532*K1532/#REF!,0)</f>
        <v>0</v>
      </c>
      <c r="Q1532" s="372" t="e">
        <f>IF(M1532="nio",0,IF(M1532&gt;0,VLOOKUP(I1532,'3-Productie normen'!A:K,VLOOKUP(M1532,'3-Productie normen'!$B$28:$C$36,2,FALSE),FALSE)))/VLOOKUP(B1532,'2-Kosten per locatie'!$A$11:$C$41,3,FALSE)</f>
        <v>#DIV/0!</v>
      </c>
      <c r="R1532" s="93" t="str">
        <f>VLOOKUP(I1532,'3-Productie normen'!A:O,14,FALSE)</f>
        <v>nvt</v>
      </c>
      <c r="S1532" s="93"/>
      <c r="U1532" s="375">
        <f t="shared" si="71"/>
        <v>0</v>
      </c>
    </row>
    <row r="1533" spans="1:21" ht="14.1" customHeight="1">
      <c r="A1533" s="81">
        <v>1533</v>
      </c>
      <c r="B1533" s="52" t="s">
        <v>227</v>
      </c>
      <c r="C1533" s="52" t="s">
        <v>1415</v>
      </c>
      <c r="D1533" s="52"/>
      <c r="E1533" s="91"/>
      <c r="F1533" s="440" t="s">
        <v>87</v>
      </c>
      <c r="G1533" s="366" t="s">
        <v>1475</v>
      </c>
      <c r="H1533" s="98" t="s">
        <v>1110</v>
      </c>
      <c r="I1533" s="98" t="s">
        <v>244</v>
      </c>
      <c r="J1533" s="98" t="s">
        <v>425</v>
      </c>
      <c r="K1533" s="358">
        <v>4</v>
      </c>
      <c r="L1533" s="370">
        <f t="shared" si="72"/>
        <v>200</v>
      </c>
      <c r="M1533" s="435">
        <v>200</v>
      </c>
      <c r="N1533" s="435">
        <v>0</v>
      </c>
      <c r="O1533" s="371" t="e">
        <f t="shared" si="73"/>
        <v>#DIV/0!</v>
      </c>
      <c r="P1533" s="371">
        <f>IF(N1533&gt;0,N1533*K1533/#REF!,0)</f>
        <v>0</v>
      </c>
      <c r="Q1533" s="372" t="e">
        <f>IF(M1533="nio",0,IF(M1533&gt;0,VLOOKUP(I1533,'3-Productie normen'!A:K,VLOOKUP(M1533,'3-Productie normen'!$B$28:$C$36,2,FALSE),FALSE)))/VLOOKUP(B1533,'2-Kosten per locatie'!$A$11:$C$41,3,FALSE)</f>
        <v>#DIV/0!</v>
      </c>
      <c r="R1533" s="93" t="str">
        <f>VLOOKUP(I1533,'3-Productie normen'!A:O,14,FALSE)</f>
        <v>S</v>
      </c>
      <c r="S1533" s="93"/>
      <c r="U1533" s="375">
        <f t="shared" si="71"/>
        <v>800</v>
      </c>
    </row>
    <row r="1534" spans="1:21" ht="14.1" customHeight="1">
      <c r="A1534" s="81">
        <v>1534</v>
      </c>
      <c r="B1534" s="52" t="s">
        <v>227</v>
      </c>
      <c r="C1534" s="52" t="s">
        <v>1415</v>
      </c>
      <c r="D1534" s="52"/>
      <c r="E1534" s="91"/>
      <c r="F1534" s="440" t="s">
        <v>87</v>
      </c>
      <c r="G1534" s="366" t="s">
        <v>1476</v>
      </c>
      <c r="H1534" s="98" t="s">
        <v>1455</v>
      </c>
      <c r="I1534" s="52" t="s">
        <v>247</v>
      </c>
      <c r="J1534" s="98" t="s">
        <v>425</v>
      </c>
      <c r="K1534" s="358">
        <v>2</v>
      </c>
      <c r="L1534" s="370">
        <f t="shared" si="72"/>
        <v>0</v>
      </c>
      <c r="M1534" s="437" t="s">
        <v>258</v>
      </c>
      <c r="N1534" s="435"/>
      <c r="O1534" s="371">
        <f t="shared" si="73"/>
        <v>0</v>
      </c>
      <c r="P1534" s="371">
        <f>IF(N1534&gt;0,N1534*K1534/#REF!,0)</f>
        <v>0</v>
      </c>
      <c r="Q1534" s="372" t="e">
        <f>IF(M1534="nio",0,IF(M1534&gt;0,VLOOKUP(I1534,'3-Productie normen'!A:K,VLOOKUP(M1534,'3-Productie normen'!$B$28:$C$36,2,FALSE),FALSE)))/VLOOKUP(B1534,'2-Kosten per locatie'!$A$11:$C$41,3,FALSE)</f>
        <v>#DIV/0!</v>
      </c>
      <c r="R1534" s="93" t="str">
        <f>VLOOKUP(I1534,'3-Productie normen'!A:O,14,FALSE)</f>
        <v>nvt</v>
      </c>
      <c r="S1534" s="93"/>
      <c r="U1534" s="375">
        <f t="shared" si="71"/>
        <v>0</v>
      </c>
    </row>
    <row r="1535" spans="1:21" ht="14.1" customHeight="1">
      <c r="A1535" s="81">
        <v>1535</v>
      </c>
      <c r="B1535" s="52" t="s">
        <v>227</v>
      </c>
      <c r="C1535" s="52" t="s">
        <v>1415</v>
      </c>
      <c r="D1535" s="52"/>
      <c r="E1535" s="91"/>
      <c r="F1535" s="440" t="s">
        <v>87</v>
      </c>
      <c r="G1535" s="366" t="s">
        <v>1477</v>
      </c>
      <c r="H1535" s="98" t="s">
        <v>1463</v>
      </c>
      <c r="I1535" s="98" t="s">
        <v>287</v>
      </c>
      <c r="J1535" s="98" t="s">
        <v>425</v>
      </c>
      <c r="K1535" s="358">
        <v>42</v>
      </c>
      <c r="L1535" s="370">
        <f t="shared" si="72"/>
        <v>200</v>
      </c>
      <c r="M1535" s="435">
        <v>200</v>
      </c>
      <c r="N1535" s="435"/>
      <c r="O1535" s="371" t="e">
        <f t="shared" si="73"/>
        <v>#DIV/0!</v>
      </c>
      <c r="P1535" s="371">
        <f>IF(N1535&gt;0,N1535*K1535/#REF!,0)</f>
        <v>0</v>
      </c>
      <c r="Q1535" s="372" t="e">
        <f>IF(M1535="nio",0,IF(M1535&gt;0,VLOOKUP(I1535,'3-Productie normen'!A:K,VLOOKUP(M1535,'3-Productie normen'!$B$28:$C$36,2,FALSE),FALSE)))/VLOOKUP(B1535,'2-Kosten per locatie'!$A$11:$C$41,3,FALSE)</f>
        <v>#DIV/0!</v>
      </c>
      <c r="R1535" s="93" t="str">
        <f>VLOOKUP(I1535,'3-Productie normen'!A:O,14,FALSE)</f>
        <v>L</v>
      </c>
      <c r="S1535" s="93"/>
      <c r="U1535" s="375">
        <f t="shared" si="71"/>
        <v>8400</v>
      </c>
    </row>
    <row r="1536" spans="1:21" ht="14.1" customHeight="1">
      <c r="A1536" s="81">
        <v>1536</v>
      </c>
      <c r="B1536" s="52" t="s">
        <v>227</v>
      </c>
      <c r="C1536" s="52" t="s">
        <v>1415</v>
      </c>
      <c r="D1536" s="52"/>
      <c r="E1536" s="91"/>
      <c r="F1536" s="440" t="s">
        <v>87</v>
      </c>
      <c r="G1536" s="366" t="s">
        <v>1478</v>
      </c>
      <c r="H1536" s="98" t="s">
        <v>1210</v>
      </c>
      <c r="I1536" s="52" t="s">
        <v>247</v>
      </c>
      <c r="J1536" s="98" t="s">
        <v>425</v>
      </c>
      <c r="K1536" s="358">
        <v>3</v>
      </c>
      <c r="L1536" s="370">
        <f t="shared" si="72"/>
        <v>0</v>
      </c>
      <c r="M1536" s="437" t="s">
        <v>258</v>
      </c>
      <c r="N1536" s="435"/>
      <c r="O1536" s="371">
        <f t="shared" si="73"/>
        <v>0</v>
      </c>
      <c r="P1536" s="371">
        <f>IF(N1536&gt;0,N1536*K1536/#REF!,0)</f>
        <v>0</v>
      </c>
      <c r="Q1536" s="372" t="e">
        <f>IF(M1536="nio",0,IF(M1536&gt;0,VLOOKUP(I1536,'3-Productie normen'!A:K,VLOOKUP(M1536,'3-Productie normen'!$B$28:$C$36,2,FALSE),FALSE)))/VLOOKUP(B1536,'2-Kosten per locatie'!$A$11:$C$41,3,FALSE)</f>
        <v>#DIV/0!</v>
      </c>
      <c r="R1536" s="93" t="str">
        <f>VLOOKUP(I1536,'3-Productie normen'!A:O,14,FALSE)</f>
        <v>nvt</v>
      </c>
      <c r="S1536" s="93"/>
      <c r="U1536" s="375">
        <f t="shared" si="71"/>
        <v>0</v>
      </c>
    </row>
    <row r="1537" spans="1:21" ht="14.1" customHeight="1">
      <c r="A1537" s="81">
        <v>1537</v>
      </c>
      <c r="B1537" s="52" t="s">
        <v>227</v>
      </c>
      <c r="C1537" s="52" t="s">
        <v>1415</v>
      </c>
      <c r="D1537" s="52"/>
      <c r="E1537" s="91"/>
      <c r="F1537" s="440" t="s">
        <v>87</v>
      </c>
      <c r="G1537" s="366" t="s">
        <v>1479</v>
      </c>
      <c r="H1537" s="98" t="s">
        <v>1455</v>
      </c>
      <c r="I1537" s="52" t="s">
        <v>247</v>
      </c>
      <c r="J1537" s="98" t="s">
        <v>425</v>
      </c>
      <c r="K1537" s="358">
        <v>9</v>
      </c>
      <c r="L1537" s="370">
        <f t="shared" si="72"/>
        <v>0</v>
      </c>
      <c r="M1537" s="437" t="s">
        <v>258</v>
      </c>
      <c r="N1537" s="435"/>
      <c r="O1537" s="371">
        <f t="shared" si="73"/>
        <v>0</v>
      </c>
      <c r="P1537" s="371">
        <f>IF(N1537&gt;0,N1537*K1537/#REF!,0)</f>
        <v>0</v>
      </c>
      <c r="Q1537" s="372" t="e">
        <f>IF(M1537="nio",0,IF(M1537&gt;0,VLOOKUP(I1537,'3-Productie normen'!A:K,VLOOKUP(M1537,'3-Productie normen'!$B$28:$C$36,2,FALSE),FALSE)))/VLOOKUP(B1537,'2-Kosten per locatie'!$A$11:$C$41,3,FALSE)</f>
        <v>#DIV/0!</v>
      </c>
      <c r="R1537" s="93" t="str">
        <f>VLOOKUP(I1537,'3-Productie normen'!A:O,14,FALSE)</f>
        <v>nvt</v>
      </c>
      <c r="S1537" s="93"/>
      <c r="U1537" s="375">
        <f t="shared" si="71"/>
        <v>0</v>
      </c>
    </row>
    <row r="1538" spans="1:21" ht="14.1" customHeight="1">
      <c r="A1538" s="81">
        <v>1538</v>
      </c>
      <c r="B1538" s="52" t="s">
        <v>227</v>
      </c>
      <c r="C1538" s="52" t="s">
        <v>1415</v>
      </c>
      <c r="D1538" s="52"/>
      <c r="E1538" s="91"/>
      <c r="F1538" s="440" t="s">
        <v>87</v>
      </c>
      <c r="G1538" s="366" t="s">
        <v>1480</v>
      </c>
      <c r="H1538" s="98" t="s">
        <v>1481</v>
      </c>
      <c r="I1538" s="444" t="s">
        <v>238</v>
      </c>
      <c r="J1538" s="98" t="s">
        <v>425</v>
      </c>
      <c r="K1538" s="358">
        <v>36</v>
      </c>
      <c r="L1538" s="370">
        <f t="shared" si="72"/>
        <v>200</v>
      </c>
      <c r="M1538" s="435">
        <v>200</v>
      </c>
      <c r="N1538" s="435"/>
      <c r="O1538" s="371" t="e">
        <f t="shared" si="73"/>
        <v>#DIV/0!</v>
      </c>
      <c r="P1538" s="371">
        <f>IF(N1538&gt;0,N1538*K1538/#REF!,0)</f>
        <v>0</v>
      </c>
      <c r="Q1538" s="372" t="e">
        <f>IF(M1538="nio",0,IF(M1538&gt;0,VLOOKUP(I1538,'3-Productie normen'!A:K,VLOOKUP(M1538,'3-Productie normen'!$B$28:$C$36,2,FALSE),FALSE)))/VLOOKUP(B1538,'2-Kosten per locatie'!$A$11:$C$41,3,FALSE)</f>
        <v>#DIV/0!</v>
      </c>
      <c r="R1538" s="93" t="str">
        <f>VLOOKUP(I1538,'3-Productie normen'!A:O,14,FALSE)</f>
        <v>S</v>
      </c>
      <c r="S1538" s="93"/>
      <c r="U1538" s="375">
        <f t="shared" si="71"/>
        <v>7200</v>
      </c>
    </row>
    <row r="1539" spans="1:21" ht="14.1" customHeight="1">
      <c r="A1539" s="81">
        <v>1539</v>
      </c>
      <c r="B1539" s="52" t="s">
        <v>227</v>
      </c>
      <c r="C1539" s="52" t="s">
        <v>1415</v>
      </c>
      <c r="D1539" s="52"/>
      <c r="E1539" s="91"/>
      <c r="F1539" s="440" t="s">
        <v>87</v>
      </c>
      <c r="G1539" s="366" t="s">
        <v>1482</v>
      </c>
      <c r="H1539" s="98" t="s">
        <v>1180</v>
      </c>
      <c r="I1539" s="98" t="s">
        <v>237</v>
      </c>
      <c r="J1539" s="98" t="s">
        <v>425</v>
      </c>
      <c r="K1539" s="358">
        <v>28</v>
      </c>
      <c r="L1539" s="370">
        <f t="shared" si="72"/>
        <v>80</v>
      </c>
      <c r="M1539" s="437">
        <v>80</v>
      </c>
      <c r="N1539" s="435"/>
      <c r="O1539" s="371" t="e">
        <f t="shared" si="73"/>
        <v>#DIV/0!</v>
      </c>
      <c r="P1539" s="371">
        <f>IF(N1539&gt;0,N1539*K1539/#REF!,0)</f>
        <v>0</v>
      </c>
      <c r="Q1539" s="372" t="e">
        <f>IF(M1539="nio",0,IF(M1539&gt;0,VLOOKUP(I1539,'3-Productie normen'!A:K,VLOOKUP(M1539,'3-Productie normen'!$B$28:$C$36,2,FALSE),FALSE)))/VLOOKUP(B1539,'2-Kosten per locatie'!$A$11:$C$41,3,FALSE)</f>
        <v>#DIV/0!</v>
      </c>
      <c r="R1539" s="93" t="str">
        <f>VLOOKUP(I1539,'3-Productie normen'!A:O,14,FALSE)</f>
        <v>B</v>
      </c>
      <c r="S1539" s="93"/>
      <c r="U1539" s="375">
        <f t="shared" si="71"/>
        <v>2240</v>
      </c>
    </row>
    <row r="1540" spans="1:21" ht="14.1" customHeight="1">
      <c r="A1540" s="81">
        <v>1540</v>
      </c>
      <c r="B1540" s="52" t="s">
        <v>227</v>
      </c>
      <c r="C1540" s="52" t="s">
        <v>1415</v>
      </c>
      <c r="D1540" s="52"/>
      <c r="E1540" s="91"/>
      <c r="F1540" s="440" t="s">
        <v>87</v>
      </c>
      <c r="G1540" s="366" t="s">
        <v>1483</v>
      </c>
      <c r="H1540" s="98" t="s">
        <v>1110</v>
      </c>
      <c r="I1540" s="98" t="s">
        <v>244</v>
      </c>
      <c r="J1540" s="98" t="s">
        <v>425</v>
      </c>
      <c r="K1540" s="358">
        <v>7</v>
      </c>
      <c r="L1540" s="370">
        <f t="shared" si="72"/>
        <v>200</v>
      </c>
      <c r="M1540" s="435">
        <v>200</v>
      </c>
      <c r="N1540" s="435">
        <v>0</v>
      </c>
      <c r="O1540" s="371" t="e">
        <f t="shared" si="73"/>
        <v>#DIV/0!</v>
      </c>
      <c r="P1540" s="371">
        <f>IF(N1540&gt;0,N1540*K1540/#REF!,0)</f>
        <v>0</v>
      </c>
      <c r="Q1540" s="372" t="e">
        <f>IF(M1540="nio",0,IF(M1540&gt;0,VLOOKUP(I1540,'3-Productie normen'!A:K,VLOOKUP(M1540,'3-Productie normen'!$B$28:$C$36,2,FALSE),FALSE)))/VLOOKUP(B1540,'2-Kosten per locatie'!$A$11:$C$41,3,FALSE)</f>
        <v>#DIV/0!</v>
      </c>
      <c r="R1540" s="93" t="str">
        <f>VLOOKUP(I1540,'3-Productie normen'!A:O,14,FALSE)</f>
        <v>S</v>
      </c>
      <c r="S1540" s="93"/>
      <c r="U1540" s="375">
        <f t="shared" si="71"/>
        <v>1400</v>
      </c>
    </row>
    <row r="1541" spans="1:21" ht="14.1" customHeight="1">
      <c r="A1541" s="81">
        <v>1541</v>
      </c>
      <c r="B1541" s="52" t="s">
        <v>227</v>
      </c>
      <c r="C1541" s="52" t="s">
        <v>1415</v>
      </c>
      <c r="D1541" s="52"/>
      <c r="E1541" s="91"/>
      <c r="F1541" s="440" t="s">
        <v>87</v>
      </c>
      <c r="G1541" s="366" t="s">
        <v>1484</v>
      </c>
      <c r="H1541" s="98" t="s">
        <v>1110</v>
      </c>
      <c r="I1541" s="98" t="s">
        <v>244</v>
      </c>
      <c r="J1541" s="98" t="s">
        <v>425</v>
      </c>
      <c r="K1541" s="358">
        <v>1</v>
      </c>
      <c r="L1541" s="370">
        <f t="shared" si="72"/>
        <v>200</v>
      </c>
      <c r="M1541" s="435">
        <v>200</v>
      </c>
      <c r="N1541" s="435">
        <v>0</v>
      </c>
      <c r="O1541" s="371" t="e">
        <f t="shared" si="73"/>
        <v>#DIV/0!</v>
      </c>
      <c r="P1541" s="371">
        <f>IF(N1541&gt;0,N1541*K1541/#REF!,0)</f>
        <v>0</v>
      </c>
      <c r="Q1541" s="372" t="e">
        <f>IF(M1541="nio",0,IF(M1541&gt;0,VLOOKUP(I1541,'3-Productie normen'!A:K,VLOOKUP(M1541,'3-Productie normen'!$B$28:$C$36,2,FALSE),FALSE)))/VLOOKUP(B1541,'2-Kosten per locatie'!$A$11:$C$41,3,FALSE)</f>
        <v>#DIV/0!</v>
      </c>
      <c r="R1541" s="93" t="str">
        <f>VLOOKUP(I1541,'3-Productie normen'!A:O,14,FALSE)</f>
        <v>S</v>
      </c>
      <c r="S1541" s="93"/>
      <c r="U1541" s="375">
        <f t="shared" si="71"/>
        <v>200</v>
      </c>
    </row>
    <row r="1542" spans="1:21" ht="14.1" customHeight="1">
      <c r="A1542" s="81">
        <v>1542</v>
      </c>
      <c r="B1542" s="52" t="s">
        <v>227</v>
      </c>
      <c r="C1542" s="52" t="s">
        <v>1415</v>
      </c>
      <c r="D1542" s="52"/>
      <c r="E1542" s="91"/>
      <c r="F1542" s="440" t="s">
        <v>87</v>
      </c>
      <c r="G1542" s="366" t="s">
        <v>1485</v>
      </c>
      <c r="H1542" s="98" t="s">
        <v>1110</v>
      </c>
      <c r="I1542" s="98" t="s">
        <v>244</v>
      </c>
      <c r="J1542" s="98" t="s">
        <v>425</v>
      </c>
      <c r="K1542" s="358">
        <v>1</v>
      </c>
      <c r="L1542" s="370">
        <f t="shared" si="72"/>
        <v>200</v>
      </c>
      <c r="M1542" s="435">
        <v>200</v>
      </c>
      <c r="N1542" s="435">
        <v>0</v>
      </c>
      <c r="O1542" s="371" t="e">
        <f t="shared" si="73"/>
        <v>#DIV/0!</v>
      </c>
      <c r="P1542" s="371">
        <f>IF(N1542&gt;0,N1542*K1542/#REF!,0)</f>
        <v>0</v>
      </c>
      <c r="Q1542" s="372" t="e">
        <f>IF(M1542="nio",0,IF(M1542&gt;0,VLOOKUP(I1542,'3-Productie normen'!A:K,VLOOKUP(M1542,'3-Productie normen'!$B$28:$C$36,2,FALSE),FALSE)))/VLOOKUP(B1542,'2-Kosten per locatie'!$A$11:$C$41,3,FALSE)</f>
        <v>#DIV/0!</v>
      </c>
      <c r="R1542" s="93" t="str">
        <f>VLOOKUP(I1542,'3-Productie normen'!A:O,14,FALSE)</f>
        <v>S</v>
      </c>
      <c r="S1542" s="93"/>
      <c r="U1542" s="375">
        <f t="shared" si="71"/>
        <v>200</v>
      </c>
    </row>
    <row r="1543" spans="1:21" ht="14.1" customHeight="1">
      <c r="A1543" s="81">
        <v>1543</v>
      </c>
      <c r="B1543" s="52" t="s">
        <v>227</v>
      </c>
      <c r="C1543" s="52" t="s">
        <v>1415</v>
      </c>
      <c r="D1543" s="52"/>
      <c r="E1543" s="91"/>
      <c r="F1543" s="440" t="s">
        <v>87</v>
      </c>
      <c r="G1543" s="366" t="s">
        <v>1486</v>
      </c>
      <c r="H1543" s="98" t="s">
        <v>1481</v>
      </c>
      <c r="I1543" s="444" t="s">
        <v>238</v>
      </c>
      <c r="J1543" s="98" t="s">
        <v>425</v>
      </c>
      <c r="K1543" s="358">
        <v>77</v>
      </c>
      <c r="L1543" s="370">
        <f t="shared" si="72"/>
        <v>200</v>
      </c>
      <c r="M1543" s="435">
        <v>200</v>
      </c>
      <c r="N1543" s="435"/>
      <c r="O1543" s="371" t="e">
        <f t="shared" si="73"/>
        <v>#DIV/0!</v>
      </c>
      <c r="P1543" s="371">
        <f>IF(N1543&gt;0,N1543*K1543/#REF!,0)</f>
        <v>0</v>
      </c>
      <c r="Q1543" s="372" t="e">
        <f>IF(M1543="nio",0,IF(M1543&gt;0,VLOOKUP(I1543,'3-Productie normen'!A:K,VLOOKUP(M1543,'3-Productie normen'!$B$28:$C$36,2,FALSE),FALSE)))/VLOOKUP(B1543,'2-Kosten per locatie'!$A$11:$C$41,3,FALSE)</f>
        <v>#DIV/0!</v>
      </c>
      <c r="R1543" s="93" t="str">
        <f>VLOOKUP(I1543,'3-Productie normen'!A:O,14,FALSE)</f>
        <v>S</v>
      </c>
      <c r="S1543" s="93"/>
      <c r="U1543" s="375">
        <f t="shared" si="71"/>
        <v>15400</v>
      </c>
    </row>
    <row r="1544" spans="1:21" ht="14.1" customHeight="1">
      <c r="A1544" s="81">
        <v>1544</v>
      </c>
      <c r="B1544" s="52" t="s">
        <v>227</v>
      </c>
      <c r="C1544" s="52" t="s">
        <v>1415</v>
      </c>
      <c r="D1544" s="52"/>
      <c r="E1544" s="91"/>
      <c r="F1544" s="440" t="s">
        <v>87</v>
      </c>
      <c r="G1544" s="366" t="s">
        <v>1487</v>
      </c>
      <c r="H1544" s="98" t="s">
        <v>387</v>
      </c>
      <c r="I1544" s="98" t="s">
        <v>246</v>
      </c>
      <c r="J1544" s="98" t="s">
        <v>425</v>
      </c>
      <c r="K1544" s="358">
        <v>123</v>
      </c>
      <c r="L1544" s="370">
        <f t="shared" si="72"/>
        <v>200</v>
      </c>
      <c r="M1544" s="435">
        <v>200</v>
      </c>
      <c r="N1544" s="435"/>
      <c r="O1544" s="371" t="e">
        <f t="shared" si="73"/>
        <v>#DIV/0!</v>
      </c>
      <c r="P1544" s="371">
        <f>IF(N1544&gt;0,N1544*K1544/#REF!,0)</f>
        <v>0</v>
      </c>
      <c r="Q1544" s="372" t="e">
        <f>IF(M1544="nio",0,IF(M1544&gt;0,VLOOKUP(I1544,'3-Productie normen'!A:K,VLOOKUP(M1544,'3-Productie normen'!$B$28:$C$36,2,FALSE),FALSE)))/VLOOKUP(B1544,'2-Kosten per locatie'!$A$11:$C$41,3,FALSE)</f>
        <v>#DIV/0!</v>
      </c>
      <c r="R1544" s="93" t="str">
        <f>VLOOKUP(I1544,'3-Productie normen'!A:O,14,FALSE)</f>
        <v>V</v>
      </c>
      <c r="S1544" s="93"/>
      <c r="U1544" s="375">
        <f t="shared" si="71"/>
        <v>24600</v>
      </c>
    </row>
    <row r="1545" spans="1:21" ht="14.1" customHeight="1">
      <c r="A1545" s="81">
        <v>1545</v>
      </c>
      <c r="B1545" s="52" t="s">
        <v>227</v>
      </c>
      <c r="C1545" s="52" t="s">
        <v>1415</v>
      </c>
      <c r="D1545" s="52"/>
      <c r="E1545" s="91"/>
      <c r="F1545" s="440" t="s">
        <v>87</v>
      </c>
      <c r="G1545" s="366" t="s">
        <v>1488</v>
      </c>
      <c r="H1545" s="98" t="s">
        <v>1206</v>
      </c>
      <c r="I1545" s="98" t="s">
        <v>237</v>
      </c>
      <c r="J1545" s="98" t="s">
        <v>425</v>
      </c>
      <c r="K1545" s="358">
        <v>19.087058823529411</v>
      </c>
      <c r="L1545" s="370">
        <f t="shared" si="72"/>
        <v>80</v>
      </c>
      <c r="M1545" s="437">
        <v>80</v>
      </c>
      <c r="N1545" s="435"/>
      <c r="O1545" s="371" t="e">
        <f t="shared" si="73"/>
        <v>#DIV/0!</v>
      </c>
      <c r="P1545" s="371">
        <f>IF(N1545&gt;0,N1545*K1545/#REF!,0)</f>
        <v>0</v>
      </c>
      <c r="Q1545" s="372" t="e">
        <f>IF(M1545="nio",0,IF(M1545&gt;0,VLOOKUP(I1545,'3-Productie normen'!A:K,VLOOKUP(M1545,'3-Productie normen'!$B$28:$C$36,2,FALSE),FALSE)))/VLOOKUP(B1545,'2-Kosten per locatie'!$A$11:$C$41,3,FALSE)</f>
        <v>#DIV/0!</v>
      </c>
      <c r="R1545" s="93" t="str">
        <f>VLOOKUP(I1545,'3-Productie normen'!A:O,14,FALSE)</f>
        <v>B</v>
      </c>
      <c r="S1545" s="93"/>
      <c r="U1545" s="375">
        <f t="shared" si="71"/>
        <v>1526.964705882353</v>
      </c>
    </row>
    <row r="1546" spans="1:21" ht="14.1" customHeight="1">
      <c r="A1546" s="81">
        <v>1546</v>
      </c>
      <c r="B1546" s="52" t="s">
        <v>227</v>
      </c>
      <c r="C1546" s="52" t="s">
        <v>1415</v>
      </c>
      <c r="D1546" s="52"/>
      <c r="E1546" s="91"/>
      <c r="F1546" s="91" t="s">
        <v>292</v>
      </c>
      <c r="G1546" s="366"/>
      <c r="H1546" s="98" t="s">
        <v>1177</v>
      </c>
      <c r="I1546" s="98" t="s">
        <v>246</v>
      </c>
      <c r="J1546" s="98" t="s">
        <v>425</v>
      </c>
      <c r="K1546" s="358">
        <v>12</v>
      </c>
      <c r="L1546" s="370">
        <f t="shared" si="72"/>
        <v>200</v>
      </c>
      <c r="M1546" s="435">
        <v>200</v>
      </c>
      <c r="N1546" s="435"/>
      <c r="O1546" s="371" t="e">
        <f t="shared" si="73"/>
        <v>#DIV/0!</v>
      </c>
      <c r="P1546" s="371">
        <f>IF(N1546&gt;0,N1546*K1546/#REF!,0)</f>
        <v>0</v>
      </c>
      <c r="Q1546" s="372" t="e">
        <f>IF(M1546="nio",0,IF(M1546&gt;0,VLOOKUP(I1546,'3-Productie normen'!A:K,VLOOKUP(M1546,'3-Productie normen'!$B$28:$C$36,2,FALSE),FALSE)))/VLOOKUP(B1546,'2-Kosten per locatie'!$A$11:$C$41,3,FALSE)</f>
        <v>#DIV/0!</v>
      </c>
      <c r="R1546" s="93" t="str">
        <f>VLOOKUP(I1546,'3-Productie normen'!A:O,14,FALSE)</f>
        <v>V</v>
      </c>
      <c r="S1546" s="93"/>
      <c r="U1546" s="375">
        <f t="shared" ref="U1546:U1609" si="74">L1546*K1546</f>
        <v>2400</v>
      </c>
    </row>
    <row r="1547" spans="1:21" ht="14.1" customHeight="1">
      <c r="A1547" s="81">
        <v>1547</v>
      </c>
      <c r="B1547" s="52" t="s">
        <v>227</v>
      </c>
      <c r="C1547" s="52" t="s">
        <v>1415</v>
      </c>
      <c r="D1547" s="52"/>
      <c r="E1547" s="91"/>
      <c r="F1547" s="91" t="s">
        <v>292</v>
      </c>
      <c r="G1547" s="366" t="s">
        <v>1489</v>
      </c>
      <c r="H1547" s="98" t="s">
        <v>1110</v>
      </c>
      <c r="I1547" s="98" t="s">
        <v>244</v>
      </c>
      <c r="J1547" s="98" t="s">
        <v>425</v>
      </c>
      <c r="K1547" s="358">
        <v>1</v>
      </c>
      <c r="L1547" s="370">
        <f t="shared" si="72"/>
        <v>200</v>
      </c>
      <c r="M1547" s="435">
        <v>200</v>
      </c>
      <c r="N1547" s="435">
        <v>0</v>
      </c>
      <c r="O1547" s="371" t="e">
        <f t="shared" si="73"/>
        <v>#DIV/0!</v>
      </c>
      <c r="P1547" s="371">
        <f>IF(N1547&gt;0,N1547*K1547/#REF!,0)</f>
        <v>0</v>
      </c>
      <c r="Q1547" s="372" t="e">
        <f>IF(M1547="nio",0,IF(M1547&gt;0,VLOOKUP(I1547,'3-Productie normen'!A:K,VLOOKUP(M1547,'3-Productie normen'!$B$28:$C$36,2,FALSE),FALSE)))/VLOOKUP(B1547,'2-Kosten per locatie'!$A$11:$C$41,3,FALSE)</f>
        <v>#DIV/0!</v>
      </c>
      <c r="R1547" s="93" t="str">
        <f>VLOOKUP(I1547,'3-Productie normen'!A:O,14,FALSE)</f>
        <v>S</v>
      </c>
      <c r="S1547" s="93"/>
      <c r="U1547" s="375">
        <f t="shared" si="74"/>
        <v>200</v>
      </c>
    </row>
    <row r="1548" spans="1:21" ht="14.1" customHeight="1">
      <c r="A1548" s="81">
        <v>1548</v>
      </c>
      <c r="B1548" s="52" t="s">
        <v>227</v>
      </c>
      <c r="C1548" s="52" t="s">
        <v>1415</v>
      </c>
      <c r="D1548" s="52"/>
      <c r="E1548" s="91"/>
      <c r="F1548" s="91" t="s">
        <v>292</v>
      </c>
      <c r="G1548" s="366" t="s">
        <v>1490</v>
      </c>
      <c r="H1548" s="98" t="s">
        <v>1110</v>
      </c>
      <c r="I1548" s="98" t="s">
        <v>244</v>
      </c>
      <c r="J1548" s="98" t="s">
        <v>425</v>
      </c>
      <c r="K1548" s="358">
        <v>1</v>
      </c>
      <c r="L1548" s="370">
        <f t="shared" si="72"/>
        <v>200</v>
      </c>
      <c r="M1548" s="435">
        <v>200</v>
      </c>
      <c r="N1548" s="435">
        <v>0</v>
      </c>
      <c r="O1548" s="371" t="e">
        <f t="shared" si="73"/>
        <v>#DIV/0!</v>
      </c>
      <c r="P1548" s="371">
        <f>IF(N1548&gt;0,N1548*K1548/#REF!,0)</f>
        <v>0</v>
      </c>
      <c r="Q1548" s="372" t="e">
        <f>IF(M1548="nio",0,IF(M1548&gt;0,VLOOKUP(I1548,'3-Productie normen'!A:K,VLOOKUP(M1548,'3-Productie normen'!$B$28:$C$36,2,FALSE),FALSE)))/VLOOKUP(B1548,'2-Kosten per locatie'!$A$11:$C$41,3,FALSE)</f>
        <v>#DIV/0!</v>
      </c>
      <c r="R1548" s="93" t="str">
        <f>VLOOKUP(I1548,'3-Productie normen'!A:O,14,FALSE)</f>
        <v>S</v>
      </c>
      <c r="S1548" s="93"/>
      <c r="U1548" s="375">
        <f t="shared" si="74"/>
        <v>200</v>
      </c>
    </row>
    <row r="1549" spans="1:21" ht="14.1" customHeight="1">
      <c r="A1549" s="81">
        <v>1549</v>
      </c>
      <c r="B1549" s="52" t="s">
        <v>227</v>
      </c>
      <c r="C1549" s="52" t="s">
        <v>1415</v>
      </c>
      <c r="D1549" s="52"/>
      <c r="E1549" s="91"/>
      <c r="F1549" s="91" t="s">
        <v>292</v>
      </c>
      <c r="G1549" s="366" t="s">
        <v>1491</v>
      </c>
      <c r="H1549" s="98" t="s">
        <v>1210</v>
      </c>
      <c r="I1549" s="52" t="s">
        <v>247</v>
      </c>
      <c r="J1549" s="98" t="s">
        <v>425</v>
      </c>
      <c r="K1549" s="358">
        <v>12</v>
      </c>
      <c r="L1549" s="370">
        <f t="shared" si="72"/>
        <v>0</v>
      </c>
      <c r="M1549" s="437" t="s">
        <v>258</v>
      </c>
      <c r="N1549" s="435"/>
      <c r="O1549" s="371">
        <f t="shared" si="73"/>
        <v>0</v>
      </c>
      <c r="P1549" s="371">
        <f>IF(N1549&gt;0,N1549*K1549/#REF!,0)</f>
        <v>0</v>
      </c>
      <c r="Q1549" s="372" t="e">
        <f>IF(M1549="nio",0,IF(M1549&gt;0,VLOOKUP(I1549,'3-Productie normen'!A:K,VLOOKUP(M1549,'3-Productie normen'!$B$28:$C$36,2,FALSE),FALSE)))/VLOOKUP(B1549,'2-Kosten per locatie'!$A$11:$C$41,3,FALSE)</f>
        <v>#DIV/0!</v>
      </c>
      <c r="R1549" s="93" t="str">
        <f>VLOOKUP(I1549,'3-Productie normen'!A:O,14,FALSE)</f>
        <v>nvt</v>
      </c>
      <c r="S1549" s="93"/>
      <c r="U1549" s="375">
        <f t="shared" si="74"/>
        <v>0</v>
      </c>
    </row>
    <row r="1550" spans="1:21" ht="14.1" customHeight="1">
      <c r="A1550" s="81">
        <v>1550</v>
      </c>
      <c r="B1550" s="52" t="s">
        <v>227</v>
      </c>
      <c r="C1550" s="52" t="s">
        <v>1415</v>
      </c>
      <c r="D1550" s="52"/>
      <c r="E1550" s="91"/>
      <c r="F1550" s="91" t="s">
        <v>292</v>
      </c>
      <c r="G1550" s="366" t="s">
        <v>1492</v>
      </c>
      <c r="H1550" s="98" t="s">
        <v>963</v>
      </c>
      <c r="I1550" s="52" t="s">
        <v>247</v>
      </c>
      <c r="J1550" s="98" t="s">
        <v>425</v>
      </c>
      <c r="K1550" s="358">
        <v>2.4</v>
      </c>
      <c r="L1550" s="370">
        <f t="shared" si="72"/>
        <v>0</v>
      </c>
      <c r="M1550" s="437" t="s">
        <v>258</v>
      </c>
      <c r="N1550" s="435"/>
      <c r="O1550" s="371">
        <f t="shared" si="73"/>
        <v>0</v>
      </c>
      <c r="P1550" s="371">
        <f>IF(N1550&gt;0,N1550*K1550/#REF!,0)</f>
        <v>0</v>
      </c>
      <c r="Q1550" s="372" t="e">
        <f>IF(M1550="nio",0,IF(M1550&gt;0,VLOOKUP(I1550,'3-Productie normen'!A:K,VLOOKUP(M1550,'3-Productie normen'!$B$28:$C$36,2,FALSE),FALSE)))/VLOOKUP(B1550,'2-Kosten per locatie'!$A$11:$C$41,3,FALSE)</f>
        <v>#DIV/0!</v>
      </c>
      <c r="R1550" s="93" t="str">
        <f>VLOOKUP(I1550,'3-Productie normen'!A:O,14,FALSE)</f>
        <v>nvt</v>
      </c>
      <c r="S1550" s="93"/>
      <c r="U1550" s="375">
        <f t="shared" si="74"/>
        <v>0</v>
      </c>
    </row>
    <row r="1551" spans="1:21" ht="14.1" customHeight="1">
      <c r="A1551" s="81">
        <v>1551</v>
      </c>
      <c r="B1551" s="52" t="s">
        <v>227</v>
      </c>
      <c r="C1551" s="52" t="s">
        <v>1415</v>
      </c>
      <c r="D1551" s="52"/>
      <c r="E1551" s="91"/>
      <c r="F1551" s="91" t="s">
        <v>292</v>
      </c>
      <c r="G1551" s="366" t="s">
        <v>1493</v>
      </c>
      <c r="H1551" s="98" t="s">
        <v>394</v>
      </c>
      <c r="I1551" s="98" t="s">
        <v>237</v>
      </c>
      <c r="J1551" s="98" t="s">
        <v>425</v>
      </c>
      <c r="K1551" s="358">
        <v>7.8</v>
      </c>
      <c r="L1551" s="370">
        <f t="shared" si="72"/>
        <v>80</v>
      </c>
      <c r="M1551" s="437">
        <v>80</v>
      </c>
      <c r="N1551" s="435"/>
      <c r="O1551" s="371" t="e">
        <f t="shared" si="73"/>
        <v>#DIV/0!</v>
      </c>
      <c r="P1551" s="371">
        <f>IF(N1551&gt;0,N1551*K1551/#REF!,0)</f>
        <v>0</v>
      </c>
      <c r="Q1551" s="372" t="e">
        <f>IF(M1551="nio",0,IF(M1551&gt;0,VLOOKUP(I1551,'3-Productie normen'!A:K,VLOOKUP(M1551,'3-Productie normen'!$B$28:$C$36,2,FALSE),FALSE)))/VLOOKUP(B1551,'2-Kosten per locatie'!$A$11:$C$41,3,FALSE)</f>
        <v>#DIV/0!</v>
      </c>
      <c r="R1551" s="93" t="str">
        <f>VLOOKUP(I1551,'3-Productie normen'!A:O,14,FALSE)</f>
        <v>B</v>
      </c>
      <c r="S1551" s="93"/>
      <c r="U1551" s="375">
        <f t="shared" si="74"/>
        <v>624</v>
      </c>
    </row>
    <row r="1552" spans="1:21" ht="14.1" customHeight="1">
      <c r="A1552" s="81">
        <v>1552</v>
      </c>
      <c r="B1552" s="52" t="s">
        <v>227</v>
      </c>
      <c r="C1552" s="52" t="s">
        <v>1415</v>
      </c>
      <c r="D1552" s="52"/>
      <c r="E1552" s="91"/>
      <c r="F1552" s="91" t="s">
        <v>292</v>
      </c>
      <c r="G1552" s="366" t="s">
        <v>1494</v>
      </c>
      <c r="H1552" s="98" t="s">
        <v>1162</v>
      </c>
      <c r="I1552" s="98" t="s">
        <v>246</v>
      </c>
      <c r="J1552" s="98" t="s">
        <v>425</v>
      </c>
      <c r="K1552" s="358">
        <v>9</v>
      </c>
      <c r="L1552" s="370">
        <f t="shared" si="72"/>
        <v>200</v>
      </c>
      <c r="M1552" s="435">
        <v>200</v>
      </c>
      <c r="N1552" s="435"/>
      <c r="O1552" s="371" t="e">
        <f t="shared" si="73"/>
        <v>#DIV/0!</v>
      </c>
      <c r="P1552" s="371">
        <f>IF(N1552&gt;0,N1552*K1552/#REF!,0)</f>
        <v>0</v>
      </c>
      <c r="Q1552" s="372" t="e">
        <f>IF(M1552="nio",0,IF(M1552&gt;0,VLOOKUP(I1552,'3-Productie normen'!A:K,VLOOKUP(M1552,'3-Productie normen'!$B$28:$C$36,2,FALSE),FALSE)))/VLOOKUP(B1552,'2-Kosten per locatie'!$A$11:$C$41,3,FALSE)</f>
        <v>#DIV/0!</v>
      </c>
      <c r="R1552" s="93" t="str">
        <f>VLOOKUP(I1552,'3-Productie normen'!A:O,14,FALSE)</f>
        <v>V</v>
      </c>
      <c r="S1552" s="93"/>
      <c r="U1552" s="375">
        <f t="shared" si="74"/>
        <v>1800</v>
      </c>
    </row>
    <row r="1553" spans="1:21" ht="14.1" customHeight="1">
      <c r="A1553" s="81">
        <v>1553</v>
      </c>
      <c r="B1553" s="52" t="s">
        <v>227</v>
      </c>
      <c r="C1553" s="52" t="s">
        <v>1415</v>
      </c>
      <c r="D1553" s="52"/>
      <c r="E1553" s="91"/>
      <c r="F1553" s="91" t="s">
        <v>292</v>
      </c>
      <c r="G1553" s="366" t="s">
        <v>1495</v>
      </c>
      <c r="H1553" s="98" t="s">
        <v>387</v>
      </c>
      <c r="I1553" s="98" t="s">
        <v>246</v>
      </c>
      <c r="J1553" s="98" t="s">
        <v>425</v>
      </c>
      <c r="K1553" s="358">
        <v>63</v>
      </c>
      <c r="L1553" s="370">
        <f t="shared" si="72"/>
        <v>200</v>
      </c>
      <c r="M1553" s="435">
        <v>200</v>
      </c>
      <c r="N1553" s="435"/>
      <c r="O1553" s="371" t="e">
        <f t="shared" si="73"/>
        <v>#DIV/0!</v>
      </c>
      <c r="P1553" s="371">
        <f>IF(N1553&gt;0,N1553*K1553/#REF!,0)</f>
        <v>0</v>
      </c>
      <c r="Q1553" s="372" t="e">
        <f>IF(M1553="nio",0,IF(M1553&gt;0,VLOOKUP(I1553,'3-Productie normen'!A:K,VLOOKUP(M1553,'3-Productie normen'!$B$28:$C$36,2,FALSE),FALSE)))/VLOOKUP(B1553,'2-Kosten per locatie'!$A$11:$C$41,3,FALSE)</f>
        <v>#DIV/0!</v>
      </c>
      <c r="R1553" s="93" t="str">
        <f>VLOOKUP(I1553,'3-Productie normen'!A:O,14,FALSE)</f>
        <v>V</v>
      </c>
      <c r="S1553" s="93"/>
      <c r="U1553" s="375">
        <f t="shared" si="74"/>
        <v>12600</v>
      </c>
    </row>
    <row r="1554" spans="1:21" ht="14.1" customHeight="1">
      <c r="A1554" s="81">
        <v>1554</v>
      </c>
      <c r="B1554" s="52" t="s">
        <v>227</v>
      </c>
      <c r="C1554" s="52" t="s">
        <v>1415</v>
      </c>
      <c r="D1554" s="52"/>
      <c r="E1554" s="91"/>
      <c r="F1554" s="91" t="s">
        <v>292</v>
      </c>
      <c r="G1554" s="366" t="s">
        <v>1496</v>
      </c>
      <c r="H1554" s="98" t="s">
        <v>1463</v>
      </c>
      <c r="I1554" s="98" t="s">
        <v>287</v>
      </c>
      <c r="J1554" s="98" t="s">
        <v>425</v>
      </c>
      <c r="K1554" s="358">
        <v>34</v>
      </c>
      <c r="L1554" s="370">
        <f t="shared" si="72"/>
        <v>200</v>
      </c>
      <c r="M1554" s="435">
        <v>200</v>
      </c>
      <c r="N1554" s="435"/>
      <c r="O1554" s="371" t="e">
        <f t="shared" si="73"/>
        <v>#DIV/0!</v>
      </c>
      <c r="P1554" s="371">
        <f>IF(N1554&gt;0,N1554*K1554/#REF!,0)</f>
        <v>0</v>
      </c>
      <c r="Q1554" s="372" t="e">
        <f>IF(M1554="nio",0,IF(M1554&gt;0,VLOOKUP(I1554,'3-Productie normen'!A:K,VLOOKUP(M1554,'3-Productie normen'!$B$28:$C$36,2,FALSE),FALSE)))/VLOOKUP(B1554,'2-Kosten per locatie'!$A$11:$C$41,3,FALSE)</f>
        <v>#DIV/0!</v>
      </c>
      <c r="R1554" s="93" t="str">
        <f>VLOOKUP(I1554,'3-Productie normen'!A:O,14,FALSE)</f>
        <v>L</v>
      </c>
      <c r="S1554" s="93"/>
      <c r="U1554" s="375">
        <f t="shared" si="74"/>
        <v>6800</v>
      </c>
    </row>
    <row r="1555" spans="1:21" ht="14.1" customHeight="1">
      <c r="A1555" s="81">
        <v>1555</v>
      </c>
      <c r="B1555" s="52" t="s">
        <v>227</v>
      </c>
      <c r="C1555" s="52" t="s">
        <v>1415</v>
      </c>
      <c r="D1555" s="52"/>
      <c r="E1555" s="91"/>
      <c r="F1555" s="91" t="s">
        <v>292</v>
      </c>
      <c r="G1555" s="366" t="s">
        <v>1497</v>
      </c>
      <c r="H1555" s="98" t="s">
        <v>1210</v>
      </c>
      <c r="I1555" s="52" t="s">
        <v>247</v>
      </c>
      <c r="J1555" s="98" t="s">
        <v>425</v>
      </c>
      <c r="K1555" s="358">
        <v>3</v>
      </c>
      <c r="L1555" s="370">
        <f t="shared" si="72"/>
        <v>0</v>
      </c>
      <c r="M1555" s="437" t="s">
        <v>258</v>
      </c>
      <c r="N1555" s="435"/>
      <c r="O1555" s="371">
        <f t="shared" si="73"/>
        <v>0</v>
      </c>
      <c r="P1555" s="371">
        <f>IF(N1555&gt;0,N1555*K1555/#REF!,0)</f>
        <v>0</v>
      </c>
      <c r="Q1555" s="372" t="e">
        <f>IF(M1555="nio",0,IF(M1555&gt;0,VLOOKUP(I1555,'3-Productie normen'!A:K,VLOOKUP(M1555,'3-Productie normen'!$B$28:$C$36,2,FALSE),FALSE)))/VLOOKUP(B1555,'2-Kosten per locatie'!$A$11:$C$41,3,FALSE)</f>
        <v>#DIV/0!</v>
      </c>
      <c r="R1555" s="93" t="str">
        <f>VLOOKUP(I1555,'3-Productie normen'!A:O,14,FALSE)</f>
        <v>nvt</v>
      </c>
      <c r="S1555" s="93"/>
      <c r="U1555" s="375">
        <f t="shared" si="74"/>
        <v>0</v>
      </c>
    </row>
    <row r="1556" spans="1:21" ht="14.1" customHeight="1">
      <c r="A1556" s="81">
        <v>1556</v>
      </c>
      <c r="B1556" s="52" t="s">
        <v>227</v>
      </c>
      <c r="C1556" s="52" t="s">
        <v>1415</v>
      </c>
      <c r="D1556" s="52"/>
      <c r="E1556" s="91"/>
      <c r="F1556" s="91" t="s">
        <v>292</v>
      </c>
      <c r="G1556" s="366" t="s">
        <v>1498</v>
      </c>
      <c r="H1556" s="98" t="s">
        <v>1210</v>
      </c>
      <c r="I1556" s="52" t="s">
        <v>247</v>
      </c>
      <c r="J1556" s="98" t="s">
        <v>425</v>
      </c>
      <c r="K1556" s="358">
        <v>3</v>
      </c>
      <c r="L1556" s="370">
        <f t="shared" si="72"/>
        <v>0</v>
      </c>
      <c r="M1556" s="437" t="s">
        <v>258</v>
      </c>
      <c r="N1556" s="435"/>
      <c r="O1556" s="371">
        <f t="shared" si="73"/>
        <v>0</v>
      </c>
      <c r="P1556" s="371">
        <f>IF(N1556&gt;0,N1556*K1556/#REF!,0)</f>
        <v>0</v>
      </c>
      <c r="Q1556" s="372" t="e">
        <f>IF(M1556="nio",0,IF(M1556&gt;0,VLOOKUP(I1556,'3-Productie normen'!A:K,VLOOKUP(M1556,'3-Productie normen'!$B$28:$C$36,2,FALSE),FALSE)))/VLOOKUP(B1556,'2-Kosten per locatie'!$A$11:$C$41,3,FALSE)</f>
        <v>#DIV/0!</v>
      </c>
      <c r="R1556" s="93" t="str">
        <f>VLOOKUP(I1556,'3-Productie normen'!A:O,14,FALSE)</f>
        <v>nvt</v>
      </c>
      <c r="S1556" s="93"/>
      <c r="U1556" s="375">
        <f t="shared" si="74"/>
        <v>0</v>
      </c>
    </row>
    <row r="1557" spans="1:21" ht="14.1" customHeight="1">
      <c r="A1557" s="81">
        <v>1557</v>
      </c>
      <c r="B1557" s="52" t="s">
        <v>227</v>
      </c>
      <c r="C1557" s="52" t="s">
        <v>1415</v>
      </c>
      <c r="D1557" s="52"/>
      <c r="E1557" s="91"/>
      <c r="F1557" s="91" t="s">
        <v>292</v>
      </c>
      <c r="G1557" s="366" t="s">
        <v>1499</v>
      </c>
      <c r="H1557" s="98" t="s">
        <v>1463</v>
      </c>
      <c r="I1557" s="98" t="s">
        <v>287</v>
      </c>
      <c r="J1557" s="98" t="s">
        <v>425</v>
      </c>
      <c r="K1557" s="358">
        <v>15</v>
      </c>
      <c r="L1557" s="370">
        <f t="shared" si="72"/>
        <v>200</v>
      </c>
      <c r="M1557" s="435">
        <v>200</v>
      </c>
      <c r="N1557" s="435"/>
      <c r="O1557" s="371" t="e">
        <f t="shared" si="73"/>
        <v>#DIV/0!</v>
      </c>
      <c r="P1557" s="371">
        <f>IF(N1557&gt;0,N1557*K1557/#REF!,0)</f>
        <v>0</v>
      </c>
      <c r="Q1557" s="372" t="e">
        <f>IF(M1557="nio",0,IF(M1557&gt;0,VLOOKUP(I1557,'3-Productie normen'!A:K,VLOOKUP(M1557,'3-Productie normen'!$B$28:$C$36,2,FALSE),FALSE)))/VLOOKUP(B1557,'2-Kosten per locatie'!$A$11:$C$41,3,FALSE)</f>
        <v>#DIV/0!</v>
      </c>
      <c r="R1557" s="93" t="str">
        <f>VLOOKUP(I1557,'3-Productie normen'!A:O,14,FALSE)</f>
        <v>L</v>
      </c>
      <c r="S1557" s="93"/>
      <c r="U1557" s="375">
        <f t="shared" si="74"/>
        <v>3000</v>
      </c>
    </row>
    <row r="1558" spans="1:21" ht="14.1" customHeight="1">
      <c r="A1558" s="81">
        <v>1558</v>
      </c>
      <c r="B1558" s="52" t="s">
        <v>227</v>
      </c>
      <c r="C1558" s="52" t="s">
        <v>1415</v>
      </c>
      <c r="D1558" s="52"/>
      <c r="E1558" s="91"/>
      <c r="F1558" s="91" t="s">
        <v>292</v>
      </c>
      <c r="G1558" s="366" t="s">
        <v>1500</v>
      </c>
      <c r="H1558" s="98" t="s">
        <v>1162</v>
      </c>
      <c r="I1558" s="98" t="s">
        <v>246</v>
      </c>
      <c r="J1558" s="98" t="s">
        <v>425</v>
      </c>
      <c r="K1558" s="358">
        <v>7</v>
      </c>
      <c r="L1558" s="370">
        <f t="shared" si="72"/>
        <v>200</v>
      </c>
      <c r="M1558" s="435">
        <v>200</v>
      </c>
      <c r="N1558" s="435"/>
      <c r="O1558" s="371" t="e">
        <f t="shared" si="73"/>
        <v>#DIV/0!</v>
      </c>
      <c r="P1558" s="371">
        <f>IF(N1558&gt;0,N1558*K1558/#REF!,0)</f>
        <v>0</v>
      </c>
      <c r="Q1558" s="372" t="e">
        <f>IF(M1558="nio",0,IF(M1558&gt;0,VLOOKUP(I1558,'3-Productie normen'!A:K,VLOOKUP(M1558,'3-Productie normen'!$B$28:$C$36,2,FALSE),FALSE)))/VLOOKUP(B1558,'2-Kosten per locatie'!$A$11:$C$41,3,FALSE)</f>
        <v>#DIV/0!</v>
      </c>
      <c r="R1558" s="93" t="str">
        <f>VLOOKUP(I1558,'3-Productie normen'!A:O,14,FALSE)</f>
        <v>V</v>
      </c>
      <c r="S1558" s="93"/>
      <c r="U1558" s="375">
        <f t="shared" si="74"/>
        <v>1400</v>
      </c>
    </row>
    <row r="1559" spans="1:21" ht="14.1" customHeight="1">
      <c r="A1559" s="81">
        <v>1559</v>
      </c>
      <c r="B1559" s="52" t="s">
        <v>227</v>
      </c>
      <c r="C1559" s="52" t="s">
        <v>1415</v>
      </c>
      <c r="D1559" s="52"/>
      <c r="E1559" s="91"/>
      <c r="F1559" s="91" t="s">
        <v>292</v>
      </c>
      <c r="G1559" s="366" t="s">
        <v>1501</v>
      </c>
      <c r="H1559" s="98" t="s">
        <v>1453</v>
      </c>
      <c r="I1559" s="98" t="s">
        <v>293</v>
      </c>
      <c r="J1559" s="98" t="s">
        <v>425</v>
      </c>
      <c r="K1559" s="358">
        <v>37</v>
      </c>
      <c r="L1559" s="370">
        <f t="shared" si="72"/>
        <v>200</v>
      </c>
      <c r="M1559" s="435">
        <v>200</v>
      </c>
      <c r="N1559" s="435"/>
      <c r="O1559" s="371" t="e">
        <f t="shared" si="73"/>
        <v>#DIV/0!</v>
      </c>
      <c r="P1559" s="371">
        <f>IF(N1559&gt;0,N1559*K1559/#REF!,0)</f>
        <v>0</v>
      </c>
      <c r="Q1559" s="372" t="e">
        <f>IF(M1559="nio",0,IF(M1559&gt;0,VLOOKUP(I1559,'3-Productie normen'!A:K,VLOOKUP(M1559,'3-Productie normen'!$B$28:$C$36,2,FALSE),FALSE)))/VLOOKUP(B1559,'2-Kosten per locatie'!$A$11:$C$41,3,FALSE)</f>
        <v>#DIV/0!</v>
      </c>
      <c r="R1559" s="93" t="str">
        <f>VLOOKUP(I1559,'3-Productie normen'!A:O,14,FALSE)</f>
        <v>L</v>
      </c>
      <c r="S1559" s="93"/>
      <c r="U1559" s="375">
        <f t="shared" si="74"/>
        <v>7400</v>
      </c>
    </row>
    <row r="1560" spans="1:21" ht="14.1" customHeight="1">
      <c r="A1560" s="81">
        <v>1560</v>
      </c>
      <c r="B1560" s="52" t="s">
        <v>227</v>
      </c>
      <c r="C1560" s="52" t="s">
        <v>1415</v>
      </c>
      <c r="D1560" s="52"/>
      <c r="E1560" s="91"/>
      <c r="F1560" s="91" t="s">
        <v>292</v>
      </c>
      <c r="G1560" s="366" t="s">
        <v>1502</v>
      </c>
      <c r="H1560" s="98" t="s">
        <v>583</v>
      </c>
      <c r="I1560" s="98" t="s">
        <v>237</v>
      </c>
      <c r="J1560" s="98" t="s">
        <v>425</v>
      </c>
      <c r="K1560" s="358">
        <v>16</v>
      </c>
      <c r="L1560" s="370">
        <f t="shared" si="72"/>
        <v>80</v>
      </c>
      <c r="M1560" s="437">
        <v>80</v>
      </c>
      <c r="N1560" s="435"/>
      <c r="O1560" s="371" t="e">
        <f t="shared" si="73"/>
        <v>#DIV/0!</v>
      </c>
      <c r="P1560" s="371">
        <f>IF(N1560&gt;0,N1560*K1560/#REF!,0)</f>
        <v>0</v>
      </c>
      <c r="Q1560" s="372" t="e">
        <f>IF(M1560="nio",0,IF(M1560&gt;0,VLOOKUP(I1560,'3-Productie normen'!A:K,VLOOKUP(M1560,'3-Productie normen'!$B$28:$C$36,2,FALSE),FALSE)))/VLOOKUP(B1560,'2-Kosten per locatie'!$A$11:$C$41,3,FALSE)</f>
        <v>#DIV/0!</v>
      </c>
      <c r="R1560" s="93" t="str">
        <f>VLOOKUP(I1560,'3-Productie normen'!A:O,14,FALSE)</f>
        <v>B</v>
      </c>
      <c r="S1560" s="93"/>
      <c r="U1560" s="375">
        <f t="shared" si="74"/>
        <v>1280</v>
      </c>
    </row>
    <row r="1561" spans="1:21" ht="14.1" customHeight="1">
      <c r="A1561" s="81">
        <v>1561</v>
      </c>
      <c r="B1561" s="52" t="s">
        <v>227</v>
      </c>
      <c r="C1561" s="52" t="s">
        <v>1415</v>
      </c>
      <c r="D1561" s="52"/>
      <c r="E1561" s="91"/>
      <c r="F1561" s="91" t="s">
        <v>292</v>
      </c>
      <c r="G1561" s="366" t="s">
        <v>1503</v>
      </c>
      <c r="H1561" s="98" t="s">
        <v>1179</v>
      </c>
      <c r="I1561" s="98" t="s">
        <v>237</v>
      </c>
      <c r="J1561" s="98" t="s">
        <v>425</v>
      </c>
      <c r="K1561" s="358">
        <v>15</v>
      </c>
      <c r="L1561" s="370">
        <f t="shared" si="72"/>
        <v>80</v>
      </c>
      <c r="M1561" s="437">
        <v>80</v>
      </c>
      <c r="N1561" s="435"/>
      <c r="O1561" s="371" t="e">
        <f t="shared" si="73"/>
        <v>#DIV/0!</v>
      </c>
      <c r="P1561" s="371">
        <f>IF(N1561&gt;0,N1561*K1561/#REF!,0)</f>
        <v>0</v>
      </c>
      <c r="Q1561" s="372" t="e">
        <f>IF(M1561="nio",0,IF(M1561&gt;0,VLOOKUP(I1561,'3-Productie normen'!A:K,VLOOKUP(M1561,'3-Productie normen'!$B$28:$C$36,2,FALSE),FALSE)))/VLOOKUP(B1561,'2-Kosten per locatie'!$A$11:$C$41,3,FALSE)</f>
        <v>#DIV/0!</v>
      </c>
      <c r="R1561" s="93" t="str">
        <f>VLOOKUP(I1561,'3-Productie normen'!A:O,14,FALSE)</f>
        <v>B</v>
      </c>
      <c r="S1561" s="93"/>
      <c r="U1561" s="375">
        <f t="shared" si="74"/>
        <v>1200</v>
      </c>
    </row>
    <row r="1562" spans="1:21" ht="14.1" customHeight="1">
      <c r="A1562" s="81">
        <v>1562</v>
      </c>
      <c r="B1562" s="52" t="s">
        <v>227</v>
      </c>
      <c r="C1562" s="52" t="s">
        <v>1415</v>
      </c>
      <c r="D1562" s="52"/>
      <c r="E1562" s="91"/>
      <c r="F1562" s="91" t="s">
        <v>292</v>
      </c>
      <c r="G1562" s="366" t="s">
        <v>1504</v>
      </c>
      <c r="H1562" s="98" t="s">
        <v>1422</v>
      </c>
      <c r="I1562" s="98" t="s">
        <v>237</v>
      </c>
      <c r="J1562" s="98" t="s">
        <v>425</v>
      </c>
      <c r="K1562" s="358">
        <v>15</v>
      </c>
      <c r="L1562" s="370">
        <f t="shared" si="72"/>
        <v>80</v>
      </c>
      <c r="M1562" s="437">
        <v>80</v>
      </c>
      <c r="N1562" s="435"/>
      <c r="O1562" s="371" t="e">
        <f t="shared" si="73"/>
        <v>#DIV/0!</v>
      </c>
      <c r="P1562" s="371">
        <f>IF(N1562&gt;0,N1562*K1562/#REF!,0)</f>
        <v>0</v>
      </c>
      <c r="Q1562" s="372" t="e">
        <f>IF(M1562="nio",0,IF(M1562&gt;0,VLOOKUP(I1562,'3-Productie normen'!A:K,VLOOKUP(M1562,'3-Productie normen'!$B$28:$C$36,2,FALSE),FALSE)))/VLOOKUP(B1562,'2-Kosten per locatie'!$A$11:$C$41,3,FALSE)</f>
        <v>#DIV/0!</v>
      </c>
      <c r="R1562" s="93" t="str">
        <f>VLOOKUP(I1562,'3-Productie normen'!A:O,14,FALSE)</f>
        <v>B</v>
      </c>
      <c r="S1562" s="93"/>
      <c r="U1562" s="375">
        <f t="shared" si="74"/>
        <v>1200</v>
      </c>
    </row>
    <row r="1563" spans="1:21" ht="14.1" customHeight="1">
      <c r="A1563" s="81">
        <v>1563</v>
      </c>
      <c r="B1563" s="52" t="s">
        <v>227</v>
      </c>
      <c r="C1563" s="52" t="s">
        <v>1415</v>
      </c>
      <c r="D1563" s="52"/>
      <c r="E1563" s="91"/>
      <c r="F1563" s="91" t="s">
        <v>292</v>
      </c>
      <c r="G1563" s="366" t="s">
        <v>1505</v>
      </c>
      <c r="H1563" s="98" t="s">
        <v>1453</v>
      </c>
      <c r="I1563" s="98" t="s">
        <v>293</v>
      </c>
      <c r="J1563" s="98" t="s">
        <v>425</v>
      </c>
      <c r="K1563" s="358">
        <v>36</v>
      </c>
      <c r="L1563" s="370">
        <f t="shared" si="72"/>
        <v>200</v>
      </c>
      <c r="M1563" s="435">
        <v>200</v>
      </c>
      <c r="N1563" s="435"/>
      <c r="O1563" s="371" t="e">
        <f t="shared" si="73"/>
        <v>#DIV/0!</v>
      </c>
      <c r="P1563" s="371">
        <f>IF(N1563&gt;0,N1563*K1563/#REF!,0)</f>
        <v>0</v>
      </c>
      <c r="Q1563" s="372" t="e">
        <f>IF(M1563="nio",0,IF(M1563&gt;0,VLOOKUP(I1563,'3-Productie normen'!A:K,VLOOKUP(M1563,'3-Productie normen'!$B$28:$C$36,2,FALSE),FALSE)))/VLOOKUP(B1563,'2-Kosten per locatie'!$A$11:$C$41,3,FALSE)</f>
        <v>#DIV/0!</v>
      </c>
      <c r="R1563" s="93" t="str">
        <f>VLOOKUP(I1563,'3-Productie normen'!A:O,14,FALSE)</f>
        <v>L</v>
      </c>
      <c r="S1563" s="93"/>
      <c r="U1563" s="375">
        <f t="shared" si="74"/>
        <v>7200</v>
      </c>
    </row>
    <row r="1564" spans="1:21" ht="14.1" customHeight="1">
      <c r="A1564" s="81">
        <v>1564</v>
      </c>
      <c r="B1564" s="52" t="s">
        <v>227</v>
      </c>
      <c r="C1564" s="52" t="s">
        <v>1415</v>
      </c>
      <c r="D1564" s="52"/>
      <c r="E1564" s="91"/>
      <c r="F1564" s="91" t="s">
        <v>292</v>
      </c>
      <c r="G1564" s="366" t="s">
        <v>1506</v>
      </c>
      <c r="H1564" s="98" t="s">
        <v>242</v>
      </c>
      <c r="I1564" s="98" t="s">
        <v>242</v>
      </c>
      <c r="J1564" s="98" t="s">
        <v>425</v>
      </c>
      <c r="K1564" s="358">
        <v>3</v>
      </c>
      <c r="L1564" s="370">
        <f t="shared" si="72"/>
        <v>200</v>
      </c>
      <c r="M1564" s="435">
        <v>200</v>
      </c>
      <c r="N1564" s="435"/>
      <c r="O1564" s="371" t="e">
        <f t="shared" si="73"/>
        <v>#DIV/0!</v>
      </c>
      <c r="P1564" s="371">
        <f>IF(N1564&gt;0,N1564*K1564/#REF!,0)</f>
        <v>0</v>
      </c>
      <c r="Q1564" s="372" t="e">
        <f>IF(M1564="nio",0,IF(M1564&gt;0,VLOOKUP(I1564,'3-Productie normen'!A:K,VLOOKUP(M1564,'3-Productie normen'!$B$28:$C$36,2,FALSE),FALSE)))/VLOOKUP(B1564,'2-Kosten per locatie'!$A$11:$C$41,3,FALSE)</f>
        <v>#DIV/0!</v>
      </c>
      <c r="R1564" s="93" t="str">
        <f>VLOOKUP(I1564,'3-Productie normen'!A:O,14,FALSE)</f>
        <v>V</v>
      </c>
      <c r="S1564" s="93"/>
      <c r="U1564" s="375">
        <f t="shared" si="74"/>
        <v>600</v>
      </c>
    </row>
    <row r="1565" spans="1:21" ht="14.1" customHeight="1">
      <c r="A1565" s="81">
        <v>1565</v>
      </c>
      <c r="B1565" s="52" t="s">
        <v>227</v>
      </c>
      <c r="C1565" s="52" t="s">
        <v>1415</v>
      </c>
      <c r="D1565" s="52"/>
      <c r="E1565" s="91"/>
      <c r="F1565" s="91" t="s">
        <v>292</v>
      </c>
      <c r="G1565" s="366" t="s">
        <v>1507</v>
      </c>
      <c r="H1565" s="98" t="s">
        <v>1508</v>
      </c>
      <c r="I1565" s="52" t="s">
        <v>247</v>
      </c>
      <c r="J1565" s="98" t="s">
        <v>425</v>
      </c>
      <c r="K1565" s="358">
        <v>3</v>
      </c>
      <c r="L1565" s="370">
        <f t="shared" si="72"/>
        <v>0</v>
      </c>
      <c r="M1565" s="437" t="s">
        <v>258</v>
      </c>
      <c r="N1565" s="435"/>
      <c r="O1565" s="371">
        <f t="shared" si="73"/>
        <v>0</v>
      </c>
      <c r="P1565" s="371">
        <f>IF(N1565&gt;0,N1565*K1565/#REF!,0)</f>
        <v>0</v>
      </c>
      <c r="Q1565" s="372" t="e">
        <f>IF(M1565="nio",0,IF(M1565&gt;0,VLOOKUP(I1565,'3-Productie normen'!A:K,VLOOKUP(M1565,'3-Productie normen'!$B$28:$C$36,2,FALSE),FALSE)))/VLOOKUP(B1565,'2-Kosten per locatie'!$A$11:$C$41,3,FALSE)</f>
        <v>#DIV/0!</v>
      </c>
      <c r="R1565" s="93" t="str">
        <f>VLOOKUP(I1565,'3-Productie normen'!A:O,14,FALSE)</f>
        <v>nvt</v>
      </c>
      <c r="S1565" s="93"/>
      <c r="U1565" s="375">
        <f t="shared" si="74"/>
        <v>0</v>
      </c>
    </row>
    <row r="1566" spans="1:21" ht="14.1" customHeight="1">
      <c r="A1566" s="81">
        <v>1566</v>
      </c>
      <c r="B1566" s="52" t="s">
        <v>227</v>
      </c>
      <c r="C1566" s="52" t="s">
        <v>1415</v>
      </c>
      <c r="D1566" s="52"/>
      <c r="E1566" s="91"/>
      <c r="F1566" s="91" t="s">
        <v>292</v>
      </c>
      <c r="G1566" s="366" t="s">
        <v>1509</v>
      </c>
      <c r="H1566" s="98" t="s">
        <v>1455</v>
      </c>
      <c r="I1566" s="52" t="s">
        <v>247</v>
      </c>
      <c r="J1566" s="98" t="s">
        <v>425</v>
      </c>
      <c r="K1566" s="358">
        <v>20</v>
      </c>
      <c r="L1566" s="370">
        <f t="shared" si="72"/>
        <v>0</v>
      </c>
      <c r="M1566" s="437" t="s">
        <v>258</v>
      </c>
      <c r="N1566" s="435"/>
      <c r="O1566" s="371">
        <f t="shared" si="73"/>
        <v>0</v>
      </c>
      <c r="P1566" s="371">
        <f>IF(N1566&gt;0,N1566*K1566/#REF!,0)</f>
        <v>0</v>
      </c>
      <c r="Q1566" s="372" t="e">
        <f>IF(M1566="nio",0,IF(M1566&gt;0,VLOOKUP(I1566,'3-Productie normen'!A:K,VLOOKUP(M1566,'3-Productie normen'!$B$28:$C$36,2,FALSE),FALSE)))/VLOOKUP(B1566,'2-Kosten per locatie'!$A$11:$C$41,3,FALSE)</f>
        <v>#DIV/0!</v>
      </c>
      <c r="R1566" s="93" t="str">
        <f>VLOOKUP(I1566,'3-Productie normen'!A:O,14,FALSE)</f>
        <v>nvt</v>
      </c>
      <c r="S1566" s="93"/>
      <c r="U1566" s="375">
        <f t="shared" si="74"/>
        <v>0</v>
      </c>
    </row>
    <row r="1567" spans="1:21" ht="14.1" customHeight="1">
      <c r="A1567" s="81">
        <v>1567</v>
      </c>
      <c r="B1567" s="52" t="s">
        <v>227</v>
      </c>
      <c r="C1567" s="52" t="s">
        <v>1415</v>
      </c>
      <c r="D1567" s="52"/>
      <c r="E1567" s="91"/>
      <c r="F1567" s="91" t="s">
        <v>292</v>
      </c>
      <c r="G1567" s="366" t="s">
        <v>1510</v>
      </c>
      <c r="H1567" s="98" t="s">
        <v>1110</v>
      </c>
      <c r="I1567" s="98" t="s">
        <v>244</v>
      </c>
      <c r="J1567" s="98" t="s">
        <v>425</v>
      </c>
      <c r="K1567" s="358">
        <v>1</v>
      </c>
      <c r="L1567" s="370">
        <f t="shared" si="72"/>
        <v>200</v>
      </c>
      <c r="M1567" s="435">
        <v>200</v>
      </c>
      <c r="N1567" s="435">
        <v>0</v>
      </c>
      <c r="O1567" s="371" t="e">
        <f t="shared" si="73"/>
        <v>#DIV/0!</v>
      </c>
      <c r="P1567" s="371">
        <f>IF(N1567&gt;0,N1567*K1567/#REF!,0)</f>
        <v>0</v>
      </c>
      <c r="Q1567" s="372" t="e">
        <f>IF(M1567="nio",0,IF(M1567&gt;0,VLOOKUP(I1567,'3-Productie normen'!A:K,VLOOKUP(M1567,'3-Productie normen'!$B$28:$C$36,2,FALSE),FALSE)))/VLOOKUP(B1567,'2-Kosten per locatie'!$A$11:$C$41,3,FALSE)</f>
        <v>#DIV/0!</v>
      </c>
      <c r="R1567" s="93" t="str">
        <f>VLOOKUP(I1567,'3-Productie normen'!A:O,14,FALSE)</f>
        <v>S</v>
      </c>
      <c r="S1567" s="93"/>
      <c r="U1567" s="375">
        <f t="shared" si="74"/>
        <v>200</v>
      </c>
    </row>
    <row r="1568" spans="1:21" ht="14.1" customHeight="1">
      <c r="A1568" s="81">
        <v>1568</v>
      </c>
      <c r="B1568" s="52" t="s">
        <v>227</v>
      </c>
      <c r="C1568" s="52" t="s">
        <v>1415</v>
      </c>
      <c r="D1568" s="52"/>
      <c r="E1568" s="91"/>
      <c r="F1568" s="91" t="s">
        <v>292</v>
      </c>
      <c r="G1568" s="366" t="s">
        <v>1511</v>
      </c>
      <c r="H1568" s="98" t="s">
        <v>1110</v>
      </c>
      <c r="I1568" s="98" t="s">
        <v>244</v>
      </c>
      <c r="J1568" s="98" t="s">
        <v>425</v>
      </c>
      <c r="K1568" s="358">
        <v>1</v>
      </c>
      <c r="L1568" s="370">
        <f t="shared" si="72"/>
        <v>200</v>
      </c>
      <c r="M1568" s="435">
        <v>200</v>
      </c>
      <c r="N1568" s="435">
        <v>0</v>
      </c>
      <c r="O1568" s="371" t="e">
        <f t="shared" si="73"/>
        <v>#DIV/0!</v>
      </c>
      <c r="P1568" s="371">
        <f>IF(N1568&gt;0,N1568*K1568/#REF!,0)</f>
        <v>0</v>
      </c>
      <c r="Q1568" s="372" t="e">
        <f>IF(M1568="nio",0,IF(M1568&gt;0,VLOOKUP(I1568,'3-Productie normen'!A:K,VLOOKUP(M1568,'3-Productie normen'!$B$28:$C$36,2,FALSE),FALSE)))/VLOOKUP(B1568,'2-Kosten per locatie'!$A$11:$C$41,3,FALSE)</f>
        <v>#DIV/0!</v>
      </c>
      <c r="R1568" s="93" t="str">
        <f>VLOOKUP(I1568,'3-Productie normen'!A:O,14,FALSE)</f>
        <v>S</v>
      </c>
      <c r="S1568" s="93"/>
      <c r="U1568" s="375">
        <f t="shared" si="74"/>
        <v>200</v>
      </c>
    </row>
    <row r="1569" spans="1:21" ht="14.1" customHeight="1">
      <c r="A1569" s="81">
        <v>1569</v>
      </c>
      <c r="B1569" s="52" t="s">
        <v>227</v>
      </c>
      <c r="C1569" s="52" t="s">
        <v>1415</v>
      </c>
      <c r="D1569" s="52"/>
      <c r="E1569" s="91"/>
      <c r="F1569" s="91" t="s">
        <v>292</v>
      </c>
      <c r="G1569" s="366" t="s">
        <v>1512</v>
      </c>
      <c r="H1569" s="98" t="s">
        <v>1162</v>
      </c>
      <c r="I1569" s="98" t="s">
        <v>246</v>
      </c>
      <c r="J1569" s="98" t="s">
        <v>425</v>
      </c>
      <c r="K1569" s="358">
        <v>10</v>
      </c>
      <c r="L1569" s="370">
        <f t="shared" si="72"/>
        <v>200</v>
      </c>
      <c r="M1569" s="435">
        <v>200</v>
      </c>
      <c r="N1569" s="435"/>
      <c r="O1569" s="371" t="e">
        <f t="shared" si="73"/>
        <v>#DIV/0!</v>
      </c>
      <c r="P1569" s="371">
        <f>IF(N1569&gt;0,N1569*K1569/#REF!,0)</f>
        <v>0</v>
      </c>
      <c r="Q1569" s="372" t="e">
        <f>IF(M1569="nio",0,IF(M1569&gt;0,VLOOKUP(I1569,'3-Productie normen'!A:K,VLOOKUP(M1569,'3-Productie normen'!$B$28:$C$36,2,FALSE),FALSE)))/VLOOKUP(B1569,'2-Kosten per locatie'!$A$11:$C$41,3,FALSE)</f>
        <v>#DIV/0!</v>
      </c>
      <c r="R1569" s="93" t="str">
        <f>VLOOKUP(I1569,'3-Productie normen'!A:O,14,FALSE)</f>
        <v>V</v>
      </c>
      <c r="S1569" s="93"/>
      <c r="U1569" s="375">
        <f t="shared" si="74"/>
        <v>2000</v>
      </c>
    </row>
    <row r="1570" spans="1:21" ht="14.1" customHeight="1">
      <c r="A1570" s="81">
        <v>1570</v>
      </c>
      <c r="B1570" s="52" t="s">
        <v>227</v>
      </c>
      <c r="C1570" s="52" t="s">
        <v>1415</v>
      </c>
      <c r="D1570" s="52"/>
      <c r="E1570" s="91"/>
      <c r="F1570" s="91" t="s">
        <v>292</v>
      </c>
      <c r="G1570" s="366" t="s">
        <v>1513</v>
      </c>
      <c r="H1570" s="98" t="s">
        <v>709</v>
      </c>
      <c r="I1570" s="98" t="s">
        <v>244</v>
      </c>
      <c r="J1570" s="98" t="s">
        <v>425</v>
      </c>
      <c r="K1570" s="358">
        <v>3</v>
      </c>
      <c r="L1570" s="370">
        <f t="shared" si="72"/>
        <v>200</v>
      </c>
      <c r="M1570" s="435">
        <v>200</v>
      </c>
      <c r="N1570" s="435">
        <v>0</v>
      </c>
      <c r="O1570" s="371" t="e">
        <f t="shared" si="73"/>
        <v>#DIV/0!</v>
      </c>
      <c r="P1570" s="371">
        <f>IF(N1570&gt;0,N1570*K1570/#REF!,0)</f>
        <v>0</v>
      </c>
      <c r="Q1570" s="372" t="e">
        <f>IF(M1570="nio",0,IF(M1570&gt;0,VLOOKUP(I1570,'3-Productie normen'!A:K,VLOOKUP(M1570,'3-Productie normen'!$B$28:$C$36,2,FALSE),FALSE)))/VLOOKUP(B1570,'2-Kosten per locatie'!$A$11:$C$41,3,FALSE)</f>
        <v>#DIV/0!</v>
      </c>
      <c r="R1570" s="93" t="str">
        <f>VLOOKUP(I1570,'3-Productie normen'!A:O,14,FALSE)</f>
        <v>S</v>
      </c>
      <c r="S1570" s="93"/>
      <c r="U1570" s="375">
        <f t="shared" si="74"/>
        <v>600</v>
      </c>
    </row>
    <row r="1571" spans="1:21" ht="14.1" customHeight="1">
      <c r="A1571" s="81">
        <v>1571</v>
      </c>
      <c r="B1571" s="52" t="s">
        <v>227</v>
      </c>
      <c r="C1571" s="52" t="s">
        <v>1415</v>
      </c>
      <c r="D1571" s="52"/>
      <c r="E1571" s="91"/>
      <c r="F1571" s="91" t="s">
        <v>292</v>
      </c>
      <c r="G1571" s="366" t="s">
        <v>1514</v>
      </c>
      <c r="H1571" s="98" t="s">
        <v>1210</v>
      </c>
      <c r="I1571" s="52" t="s">
        <v>247</v>
      </c>
      <c r="J1571" s="98" t="s">
        <v>425</v>
      </c>
      <c r="K1571" s="358">
        <v>10</v>
      </c>
      <c r="L1571" s="370">
        <f t="shared" si="72"/>
        <v>0</v>
      </c>
      <c r="M1571" s="437" t="s">
        <v>258</v>
      </c>
      <c r="N1571" s="435"/>
      <c r="O1571" s="371">
        <f t="shared" si="73"/>
        <v>0</v>
      </c>
      <c r="P1571" s="371">
        <f>IF(N1571&gt;0,N1571*K1571/#REF!,0)</f>
        <v>0</v>
      </c>
      <c r="Q1571" s="372" t="e">
        <f>IF(M1571="nio",0,IF(M1571&gt;0,VLOOKUP(I1571,'3-Productie normen'!A:K,VLOOKUP(M1571,'3-Productie normen'!$B$28:$C$36,2,FALSE),FALSE)))/VLOOKUP(B1571,'2-Kosten per locatie'!$A$11:$C$41,3,FALSE)</f>
        <v>#DIV/0!</v>
      </c>
      <c r="R1571" s="93" t="str">
        <f>VLOOKUP(I1571,'3-Productie normen'!A:O,14,FALSE)</f>
        <v>nvt</v>
      </c>
      <c r="S1571" s="93"/>
      <c r="U1571" s="375">
        <f t="shared" si="74"/>
        <v>0</v>
      </c>
    </row>
    <row r="1572" spans="1:21" ht="14.1" customHeight="1">
      <c r="A1572" s="81">
        <v>1572</v>
      </c>
      <c r="B1572" s="52" t="s">
        <v>227</v>
      </c>
      <c r="C1572" s="52" t="s">
        <v>1415</v>
      </c>
      <c r="D1572" s="52"/>
      <c r="E1572" s="91"/>
      <c r="F1572" s="91" t="s">
        <v>292</v>
      </c>
      <c r="G1572" s="366" t="s">
        <v>1515</v>
      </c>
      <c r="H1572" s="98" t="s">
        <v>1453</v>
      </c>
      <c r="I1572" s="98" t="s">
        <v>293</v>
      </c>
      <c r="J1572" s="98" t="s">
        <v>425</v>
      </c>
      <c r="K1572" s="358">
        <v>36</v>
      </c>
      <c r="L1572" s="370">
        <f t="shared" ref="L1572:L1635" si="75">SUM(M1572:N1572)</f>
        <v>200</v>
      </c>
      <c r="M1572" s="435">
        <v>200</v>
      </c>
      <c r="N1572" s="435"/>
      <c r="O1572" s="371" t="e">
        <f t="shared" ref="O1572:O1635" si="76">IF(M1572="nio",0,IF(M1572&gt;0,M1572*K1572/Q1572,0))</f>
        <v>#DIV/0!</v>
      </c>
      <c r="P1572" s="371">
        <f>IF(N1572&gt;0,N1572*K1572/#REF!,0)</f>
        <v>0</v>
      </c>
      <c r="Q1572" s="372" t="e">
        <f>IF(M1572="nio",0,IF(M1572&gt;0,VLOOKUP(I1572,'3-Productie normen'!A:K,VLOOKUP(M1572,'3-Productie normen'!$B$28:$C$36,2,FALSE),FALSE)))/VLOOKUP(B1572,'2-Kosten per locatie'!$A$11:$C$41,3,FALSE)</f>
        <v>#DIV/0!</v>
      </c>
      <c r="R1572" s="93" t="str">
        <f>VLOOKUP(I1572,'3-Productie normen'!A:O,14,FALSE)</f>
        <v>L</v>
      </c>
      <c r="S1572" s="93"/>
      <c r="U1572" s="375">
        <f t="shared" si="74"/>
        <v>7200</v>
      </c>
    </row>
    <row r="1573" spans="1:21" ht="14.1" customHeight="1">
      <c r="A1573" s="81">
        <v>1573</v>
      </c>
      <c r="B1573" s="52" t="s">
        <v>227</v>
      </c>
      <c r="C1573" s="52" t="s">
        <v>1415</v>
      </c>
      <c r="D1573" s="52"/>
      <c r="E1573" s="91"/>
      <c r="F1573" s="91" t="s">
        <v>292</v>
      </c>
      <c r="G1573" s="366" t="s">
        <v>1516</v>
      </c>
      <c r="H1573" s="98" t="s">
        <v>1162</v>
      </c>
      <c r="I1573" s="98" t="s">
        <v>246</v>
      </c>
      <c r="J1573" s="98" t="s">
        <v>425</v>
      </c>
      <c r="K1573" s="358">
        <v>7</v>
      </c>
      <c r="L1573" s="370">
        <f t="shared" si="75"/>
        <v>200</v>
      </c>
      <c r="M1573" s="435">
        <v>200</v>
      </c>
      <c r="N1573" s="435"/>
      <c r="O1573" s="371" t="e">
        <f t="shared" si="76"/>
        <v>#DIV/0!</v>
      </c>
      <c r="P1573" s="371">
        <f>IF(N1573&gt;0,N1573*K1573/#REF!,0)</f>
        <v>0</v>
      </c>
      <c r="Q1573" s="372" t="e">
        <f>IF(M1573="nio",0,IF(M1573&gt;0,VLOOKUP(I1573,'3-Productie normen'!A:K,VLOOKUP(M1573,'3-Productie normen'!$B$28:$C$36,2,FALSE),FALSE)))/VLOOKUP(B1573,'2-Kosten per locatie'!$A$11:$C$41,3,FALSE)</f>
        <v>#DIV/0!</v>
      </c>
      <c r="R1573" s="93" t="str">
        <f>VLOOKUP(I1573,'3-Productie normen'!A:O,14,FALSE)</f>
        <v>V</v>
      </c>
      <c r="S1573" s="93"/>
      <c r="U1573" s="375">
        <f t="shared" si="74"/>
        <v>1400</v>
      </c>
    </row>
    <row r="1574" spans="1:21" ht="14.1" customHeight="1">
      <c r="A1574" s="81">
        <v>1574</v>
      </c>
      <c r="B1574" s="52" t="s">
        <v>227</v>
      </c>
      <c r="C1574" s="52" t="s">
        <v>1415</v>
      </c>
      <c r="D1574" s="52"/>
      <c r="E1574" s="91"/>
      <c r="F1574" s="91" t="s">
        <v>292</v>
      </c>
      <c r="G1574" s="366" t="s">
        <v>1517</v>
      </c>
      <c r="H1574" s="98" t="s">
        <v>387</v>
      </c>
      <c r="I1574" s="98" t="s">
        <v>246</v>
      </c>
      <c r="J1574" s="98" t="s">
        <v>425</v>
      </c>
      <c r="K1574" s="358">
        <v>58</v>
      </c>
      <c r="L1574" s="370">
        <f t="shared" si="75"/>
        <v>200</v>
      </c>
      <c r="M1574" s="435">
        <v>200</v>
      </c>
      <c r="N1574" s="435"/>
      <c r="O1574" s="371" t="e">
        <f t="shared" si="76"/>
        <v>#DIV/0!</v>
      </c>
      <c r="P1574" s="371">
        <f>IF(N1574&gt;0,N1574*K1574/#REF!,0)</f>
        <v>0</v>
      </c>
      <c r="Q1574" s="372" t="e">
        <f>IF(M1574="nio",0,IF(M1574&gt;0,VLOOKUP(I1574,'3-Productie normen'!A:K,VLOOKUP(M1574,'3-Productie normen'!$B$28:$C$36,2,FALSE),FALSE)))/VLOOKUP(B1574,'2-Kosten per locatie'!$A$11:$C$41,3,FALSE)</f>
        <v>#DIV/0!</v>
      </c>
      <c r="R1574" s="93" t="str">
        <f>VLOOKUP(I1574,'3-Productie normen'!A:O,14,FALSE)</f>
        <v>V</v>
      </c>
      <c r="S1574" s="93"/>
      <c r="U1574" s="375">
        <f t="shared" si="74"/>
        <v>11600</v>
      </c>
    </row>
    <row r="1575" spans="1:21" ht="14.1" customHeight="1">
      <c r="A1575" s="81">
        <v>1575</v>
      </c>
      <c r="B1575" s="52" t="s">
        <v>227</v>
      </c>
      <c r="C1575" s="52" t="s">
        <v>1415</v>
      </c>
      <c r="D1575" s="52"/>
      <c r="E1575" s="91"/>
      <c r="F1575" s="91" t="s">
        <v>292</v>
      </c>
      <c r="G1575" s="366" t="s">
        <v>1518</v>
      </c>
      <c r="H1575" s="98" t="s">
        <v>1110</v>
      </c>
      <c r="I1575" s="98" t="s">
        <v>244</v>
      </c>
      <c r="J1575" s="98" t="s">
        <v>425</v>
      </c>
      <c r="K1575" s="358">
        <v>1</v>
      </c>
      <c r="L1575" s="370">
        <f t="shared" si="75"/>
        <v>200</v>
      </c>
      <c r="M1575" s="435">
        <v>200</v>
      </c>
      <c r="N1575" s="435">
        <v>0</v>
      </c>
      <c r="O1575" s="371" t="e">
        <f t="shared" si="76"/>
        <v>#DIV/0!</v>
      </c>
      <c r="P1575" s="371">
        <f>IF(N1575&gt;0,N1575*K1575/#REF!,0)</f>
        <v>0</v>
      </c>
      <c r="Q1575" s="372" t="e">
        <f>IF(M1575="nio",0,IF(M1575&gt;0,VLOOKUP(I1575,'3-Productie normen'!A:K,VLOOKUP(M1575,'3-Productie normen'!$B$28:$C$36,2,FALSE),FALSE)))/VLOOKUP(B1575,'2-Kosten per locatie'!$A$11:$C$41,3,FALSE)</f>
        <v>#DIV/0!</v>
      </c>
      <c r="R1575" s="93" t="str">
        <f>VLOOKUP(I1575,'3-Productie normen'!A:O,14,FALSE)</f>
        <v>S</v>
      </c>
      <c r="S1575" s="93"/>
      <c r="U1575" s="375">
        <f t="shared" si="74"/>
        <v>200</v>
      </c>
    </row>
    <row r="1576" spans="1:21" ht="14.1" customHeight="1">
      <c r="A1576" s="81">
        <v>1576</v>
      </c>
      <c r="B1576" s="52" t="s">
        <v>227</v>
      </c>
      <c r="C1576" s="52" t="s">
        <v>1415</v>
      </c>
      <c r="D1576" s="52"/>
      <c r="E1576" s="91"/>
      <c r="F1576" s="91" t="s">
        <v>292</v>
      </c>
      <c r="G1576" s="366" t="s">
        <v>1519</v>
      </c>
      <c r="H1576" s="98" t="s">
        <v>1110</v>
      </c>
      <c r="I1576" s="98" t="s">
        <v>244</v>
      </c>
      <c r="J1576" s="98" t="s">
        <v>425</v>
      </c>
      <c r="K1576" s="358">
        <v>1</v>
      </c>
      <c r="L1576" s="370">
        <f t="shared" si="75"/>
        <v>200</v>
      </c>
      <c r="M1576" s="435">
        <v>200</v>
      </c>
      <c r="N1576" s="435">
        <v>0</v>
      </c>
      <c r="O1576" s="371" t="e">
        <f t="shared" si="76"/>
        <v>#DIV/0!</v>
      </c>
      <c r="P1576" s="371">
        <f>IF(N1576&gt;0,N1576*K1576/#REF!,0)</f>
        <v>0</v>
      </c>
      <c r="Q1576" s="372" t="e">
        <f>IF(M1576="nio",0,IF(M1576&gt;0,VLOOKUP(I1576,'3-Productie normen'!A:K,VLOOKUP(M1576,'3-Productie normen'!$B$28:$C$36,2,FALSE),FALSE)))/VLOOKUP(B1576,'2-Kosten per locatie'!$A$11:$C$41,3,FALSE)</f>
        <v>#DIV/0!</v>
      </c>
      <c r="R1576" s="93" t="str">
        <f>VLOOKUP(I1576,'3-Productie normen'!A:O,14,FALSE)</f>
        <v>S</v>
      </c>
      <c r="S1576" s="93"/>
      <c r="U1576" s="375">
        <f t="shared" si="74"/>
        <v>200</v>
      </c>
    </row>
    <row r="1577" spans="1:21" ht="14.1" customHeight="1">
      <c r="A1577" s="81">
        <v>1577</v>
      </c>
      <c r="B1577" s="52" t="s">
        <v>227</v>
      </c>
      <c r="C1577" s="52" t="s">
        <v>1415</v>
      </c>
      <c r="D1577" s="52"/>
      <c r="E1577" s="91"/>
      <c r="F1577" s="91" t="s">
        <v>292</v>
      </c>
      <c r="G1577" s="366" t="s">
        <v>1520</v>
      </c>
      <c r="H1577" s="98" t="s">
        <v>1110</v>
      </c>
      <c r="I1577" s="98" t="s">
        <v>244</v>
      </c>
      <c r="J1577" s="98" t="s">
        <v>425</v>
      </c>
      <c r="K1577" s="358">
        <v>1</v>
      </c>
      <c r="L1577" s="370">
        <f t="shared" si="75"/>
        <v>200</v>
      </c>
      <c r="M1577" s="435">
        <v>200</v>
      </c>
      <c r="N1577" s="435">
        <v>0</v>
      </c>
      <c r="O1577" s="371" t="e">
        <f t="shared" si="76"/>
        <v>#DIV/0!</v>
      </c>
      <c r="P1577" s="371">
        <f>IF(N1577&gt;0,N1577*K1577/#REF!,0)</f>
        <v>0</v>
      </c>
      <c r="Q1577" s="372" t="e">
        <f>IF(M1577="nio",0,IF(M1577&gt;0,VLOOKUP(I1577,'3-Productie normen'!A:K,VLOOKUP(M1577,'3-Productie normen'!$B$28:$C$36,2,FALSE),FALSE)))/VLOOKUP(B1577,'2-Kosten per locatie'!$A$11:$C$41,3,FALSE)</f>
        <v>#DIV/0!</v>
      </c>
      <c r="R1577" s="93" t="str">
        <f>VLOOKUP(I1577,'3-Productie normen'!A:O,14,FALSE)</f>
        <v>S</v>
      </c>
      <c r="S1577" s="93"/>
      <c r="U1577" s="375">
        <f t="shared" si="74"/>
        <v>200</v>
      </c>
    </row>
    <row r="1578" spans="1:21" ht="14.1" customHeight="1">
      <c r="A1578" s="81">
        <v>1578</v>
      </c>
      <c r="B1578" s="52" t="s">
        <v>227</v>
      </c>
      <c r="C1578" s="52" t="s">
        <v>1415</v>
      </c>
      <c r="D1578" s="52"/>
      <c r="E1578" s="91"/>
      <c r="F1578" s="91" t="s">
        <v>292</v>
      </c>
      <c r="G1578" s="366" t="s">
        <v>1521</v>
      </c>
      <c r="H1578" s="98" t="s">
        <v>1110</v>
      </c>
      <c r="I1578" s="98" t="s">
        <v>244</v>
      </c>
      <c r="J1578" s="98" t="s">
        <v>425</v>
      </c>
      <c r="K1578" s="358">
        <v>1</v>
      </c>
      <c r="L1578" s="370">
        <f t="shared" si="75"/>
        <v>200</v>
      </c>
      <c r="M1578" s="435">
        <v>200</v>
      </c>
      <c r="N1578" s="435">
        <v>0</v>
      </c>
      <c r="O1578" s="371" t="e">
        <f t="shared" si="76"/>
        <v>#DIV/0!</v>
      </c>
      <c r="P1578" s="371">
        <f>IF(N1578&gt;0,N1578*K1578/#REF!,0)</f>
        <v>0</v>
      </c>
      <c r="Q1578" s="372" t="e">
        <f>IF(M1578="nio",0,IF(M1578&gt;0,VLOOKUP(I1578,'3-Productie normen'!A:K,VLOOKUP(M1578,'3-Productie normen'!$B$28:$C$36,2,FALSE),FALSE)))/VLOOKUP(B1578,'2-Kosten per locatie'!$A$11:$C$41,3,FALSE)</f>
        <v>#DIV/0!</v>
      </c>
      <c r="R1578" s="93" t="str">
        <f>VLOOKUP(I1578,'3-Productie normen'!A:O,14,FALSE)</f>
        <v>S</v>
      </c>
      <c r="S1578" s="93"/>
      <c r="U1578" s="375">
        <f t="shared" si="74"/>
        <v>200</v>
      </c>
    </row>
    <row r="1579" spans="1:21" ht="14.1" customHeight="1">
      <c r="A1579" s="81">
        <v>1579</v>
      </c>
      <c r="B1579" s="52" t="s">
        <v>227</v>
      </c>
      <c r="C1579" s="52" t="s">
        <v>1415</v>
      </c>
      <c r="D1579" s="52"/>
      <c r="E1579" s="91"/>
      <c r="F1579" s="91" t="s">
        <v>292</v>
      </c>
      <c r="G1579" s="366" t="s">
        <v>1522</v>
      </c>
      <c r="H1579" s="98" t="s">
        <v>1110</v>
      </c>
      <c r="I1579" s="98" t="s">
        <v>244</v>
      </c>
      <c r="J1579" s="98" t="s">
        <v>425</v>
      </c>
      <c r="K1579" s="358">
        <v>1</v>
      </c>
      <c r="L1579" s="370">
        <f t="shared" si="75"/>
        <v>200</v>
      </c>
      <c r="M1579" s="435">
        <v>200</v>
      </c>
      <c r="N1579" s="435">
        <v>0</v>
      </c>
      <c r="O1579" s="371" t="e">
        <f t="shared" si="76"/>
        <v>#DIV/0!</v>
      </c>
      <c r="P1579" s="371">
        <f>IF(N1579&gt;0,N1579*K1579/#REF!,0)</f>
        <v>0</v>
      </c>
      <c r="Q1579" s="372" t="e">
        <f>IF(M1579="nio",0,IF(M1579&gt;0,VLOOKUP(I1579,'3-Productie normen'!A:K,VLOOKUP(M1579,'3-Productie normen'!$B$28:$C$36,2,FALSE),FALSE)))/VLOOKUP(B1579,'2-Kosten per locatie'!$A$11:$C$41,3,FALSE)</f>
        <v>#DIV/0!</v>
      </c>
      <c r="R1579" s="93" t="str">
        <f>VLOOKUP(I1579,'3-Productie normen'!A:O,14,FALSE)</f>
        <v>S</v>
      </c>
      <c r="S1579" s="93"/>
      <c r="U1579" s="375">
        <f t="shared" si="74"/>
        <v>200</v>
      </c>
    </row>
    <row r="1580" spans="1:21" ht="14.1" customHeight="1">
      <c r="A1580" s="81">
        <v>1580</v>
      </c>
      <c r="B1580" s="52" t="s">
        <v>227</v>
      </c>
      <c r="C1580" s="52" t="s">
        <v>1415</v>
      </c>
      <c r="D1580" s="52"/>
      <c r="E1580" s="91"/>
      <c r="F1580" s="91" t="s">
        <v>292</v>
      </c>
      <c r="G1580" s="366" t="s">
        <v>1523</v>
      </c>
      <c r="H1580" s="98" t="s">
        <v>1524</v>
      </c>
      <c r="I1580" s="98" t="s">
        <v>293</v>
      </c>
      <c r="J1580" s="98" t="s">
        <v>425</v>
      </c>
      <c r="K1580" s="358">
        <v>36</v>
      </c>
      <c r="L1580" s="370">
        <f t="shared" si="75"/>
        <v>200</v>
      </c>
      <c r="M1580" s="435">
        <v>200</v>
      </c>
      <c r="N1580" s="435"/>
      <c r="O1580" s="371" t="e">
        <f t="shared" si="76"/>
        <v>#DIV/0!</v>
      </c>
      <c r="P1580" s="371">
        <f>IF(N1580&gt;0,N1580*K1580/#REF!,0)</f>
        <v>0</v>
      </c>
      <c r="Q1580" s="372" t="e">
        <f>IF(M1580="nio",0,IF(M1580&gt;0,VLOOKUP(I1580,'3-Productie normen'!A:K,VLOOKUP(M1580,'3-Productie normen'!$B$28:$C$36,2,FALSE),FALSE)))/VLOOKUP(B1580,'2-Kosten per locatie'!$A$11:$C$41,3,FALSE)</f>
        <v>#DIV/0!</v>
      </c>
      <c r="R1580" s="93" t="str">
        <f>VLOOKUP(I1580,'3-Productie normen'!A:O,14,FALSE)</f>
        <v>L</v>
      </c>
      <c r="S1580" s="93"/>
      <c r="U1580" s="375">
        <f t="shared" si="74"/>
        <v>7200</v>
      </c>
    </row>
    <row r="1581" spans="1:21" ht="14.1" customHeight="1">
      <c r="A1581" s="81">
        <v>1581</v>
      </c>
      <c r="B1581" s="52" t="s">
        <v>227</v>
      </c>
      <c r="C1581" s="52" t="s">
        <v>1415</v>
      </c>
      <c r="D1581" s="52"/>
      <c r="E1581" s="91"/>
      <c r="F1581" s="91" t="s">
        <v>292</v>
      </c>
      <c r="G1581" s="366" t="s">
        <v>1525</v>
      </c>
      <c r="H1581" s="98" t="s">
        <v>1463</v>
      </c>
      <c r="I1581" s="98" t="s">
        <v>287</v>
      </c>
      <c r="J1581" s="98" t="s">
        <v>425</v>
      </c>
      <c r="K1581" s="358">
        <v>42</v>
      </c>
      <c r="L1581" s="370">
        <f t="shared" si="75"/>
        <v>200</v>
      </c>
      <c r="M1581" s="435">
        <v>200</v>
      </c>
      <c r="N1581" s="435"/>
      <c r="O1581" s="371" t="e">
        <f t="shared" si="76"/>
        <v>#DIV/0!</v>
      </c>
      <c r="P1581" s="371">
        <f>IF(N1581&gt;0,N1581*K1581/#REF!,0)</f>
        <v>0</v>
      </c>
      <c r="Q1581" s="372" t="e">
        <f>IF(M1581="nio",0,IF(M1581&gt;0,VLOOKUP(I1581,'3-Productie normen'!A:K,VLOOKUP(M1581,'3-Productie normen'!$B$28:$C$36,2,FALSE),FALSE)))/VLOOKUP(B1581,'2-Kosten per locatie'!$A$11:$C$41,3,FALSE)</f>
        <v>#DIV/0!</v>
      </c>
      <c r="R1581" s="93" t="str">
        <f>VLOOKUP(I1581,'3-Productie normen'!A:O,14,FALSE)</f>
        <v>L</v>
      </c>
      <c r="S1581" s="93"/>
      <c r="U1581" s="375">
        <f t="shared" si="74"/>
        <v>8400</v>
      </c>
    </row>
    <row r="1582" spans="1:21" ht="14.1" customHeight="1">
      <c r="A1582" s="81">
        <v>1582</v>
      </c>
      <c r="B1582" s="52" t="s">
        <v>227</v>
      </c>
      <c r="C1582" s="52" t="s">
        <v>1415</v>
      </c>
      <c r="D1582" s="52"/>
      <c r="E1582" s="91"/>
      <c r="F1582" s="91" t="s">
        <v>292</v>
      </c>
      <c r="G1582" s="366" t="s">
        <v>1526</v>
      </c>
      <c r="H1582" s="98" t="s">
        <v>1206</v>
      </c>
      <c r="I1582" s="98" t="s">
        <v>237</v>
      </c>
      <c r="J1582" s="98" t="s">
        <v>425</v>
      </c>
      <c r="K1582" s="358">
        <v>8</v>
      </c>
      <c r="L1582" s="370">
        <f t="shared" si="75"/>
        <v>80</v>
      </c>
      <c r="M1582" s="437">
        <v>80</v>
      </c>
      <c r="N1582" s="435"/>
      <c r="O1582" s="371" t="e">
        <f t="shared" si="76"/>
        <v>#DIV/0!</v>
      </c>
      <c r="P1582" s="371">
        <f>IF(N1582&gt;0,N1582*K1582/#REF!,0)</f>
        <v>0</v>
      </c>
      <c r="Q1582" s="372" t="e">
        <f>IF(M1582="nio",0,IF(M1582&gt;0,VLOOKUP(I1582,'3-Productie normen'!A:K,VLOOKUP(M1582,'3-Productie normen'!$B$28:$C$36,2,FALSE),FALSE)))/VLOOKUP(B1582,'2-Kosten per locatie'!$A$11:$C$41,3,FALSE)</f>
        <v>#DIV/0!</v>
      </c>
      <c r="R1582" s="93" t="str">
        <f>VLOOKUP(I1582,'3-Productie normen'!A:O,14,FALSE)</f>
        <v>B</v>
      </c>
      <c r="S1582" s="93"/>
      <c r="U1582" s="375">
        <f t="shared" si="74"/>
        <v>640</v>
      </c>
    </row>
    <row r="1583" spans="1:21" ht="14.1" customHeight="1">
      <c r="A1583" s="81">
        <v>1583</v>
      </c>
      <c r="B1583" s="52" t="s">
        <v>227</v>
      </c>
      <c r="C1583" s="52" t="s">
        <v>1415</v>
      </c>
      <c r="D1583" s="52"/>
      <c r="E1583" s="91"/>
      <c r="F1583" s="91" t="s">
        <v>292</v>
      </c>
      <c r="G1583" s="366" t="s">
        <v>1527</v>
      </c>
      <c r="H1583" s="98" t="s">
        <v>1463</v>
      </c>
      <c r="I1583" s="98" t="s">
        <v>287</v>
      </c>
      <c r="J1583" s="98" t="s">
        <v>425</v>
      </c>
      <c r="K1583" s="358">
        <v>42</v>
      </c>
      <c r="L1583" s="370">
        <f t="shared" si="75"/>
        <v>200</v>
      </c>
      <c r="M1583" s="435">
        <v>200</v>
      </c>
      <c r="N1583" s="435"/>
      <c r="O1583" s="371" t="e">
        <f t="shared" si="76"/>
        <v>#DIV/0!</v>
      </c>
      <c r="P1583" s="371">
        <f>IF(N1583&gt;0,N1583*K1583/#REF!,0)</f>
        <v>0</v>
      </c>
      <c r="Q1583" s="372" t="e">
        <f>IF(M1583="nio",0,IF(M1583&gt;0,VLOOKUP(I1583,'3-Productie normen'!A:K,VLOOKUP(M1583,'3-Productie normen'!$B$28:$C$36,2,FALSE),FALSE)))/VLOOKUP(B1583,'2-Kosten per locatie'!$A$11:$C$41,3,FALSE)</f>
        <v>#DIV/0!</v>
      </c>
      <c r="R1583" s="93" t="str">
        <f>VLOOKUP(I1583,'3-Productie normen'!A:O,14,FALSE)</f>
        <v>L</v>
      </c>
      <c r="S1583" s="93"/>
      <c r="U1583" s="375">
        <f t="shared" si="74"/>
        <v>8400</v>
      </c>
    </row>
    <row r="1584" spans="1:21" ht="14.1" customHeight="1">
      <c r="A1584" s="81">
        <v>1584</v>
      </c>
      <c r="B1584" s="52" t="s">
        <v>227</v>
      </c>
      <c r="C1584" s="52" t="s">
        <v>1415</v>
      </c>
      <c r="D1584" s="52"/>
      <c r="E1584" s="91"/>
      <c r="F1584" s="91" t="s">
        <v>292</v>
      </c>
      <c r="G1584" s="366" t="s">
        <v>1528</v>
      </c>
      <c r="H1584" s="98" t="s">
        <v>1110</v>
      </c>
      <c r="I1584" s="98" t="s">
        <v>244</v>
      </c>
      <c r="J1584" s="98" t="s">
        <v>425</v>
      </c>
      <c r="K1584" s="358">
        <v>1</v>
      </c>
      <c r="L1584" s="370">
        <f t="shared" si="75"/>
        <v>200</v>
      </c>
      <c r="M1584" s="435">
        <v>200</v>
      </c>
      <c r="N1584" s="435">
        <v>0</v>
      </c>
      <c r="O1584" s="371" t="e">
        <f t="shared" si="76"/>
        <v>#DIV/0!</v>
      </c>
      <c r="P1584" s="371">
        <f>IF(N1584&gt;0,N1584*K1584/#REF!,0)</f>
        <v>0</v>
      </c>
      <c r="Q1584" s="372" t="e">
        <f>IF(M1584="nio",0,IF(M1584&gt;0,VLOOKUP(I1584,'3-Productie normen'!A:K,VLOOKUP(M1584,'3-Productie normen'!$B$28:$C$36,2,FALSE),FALSE)))/VLOOKUP(B1584,'2-Kosten per locatie'!$A$11:$C$41,3,FALSE)</f>
        <v>#DIV/0!</v>
      </c>
      <c r="R1584" s="93" t="str">
        <f>VLOOKUP(I1584,'3-Productie normen'!A:O,14,FALSE)</f>
        <v>S</v>
      </c>
      <c r="S1584" s="93"/>
      <c r="U1584" s="375">
        <f t="shared" si="74"/>
        <v>200</v>
      </c>
    </row>
    <row r="1585" spans="1:21" ht="14.1" customHeight="1">
      <c r="A1585" s="81">
        <v>1585</v>
      </c>
      <c r="B1585" s="52" t="s">
        <v>227</v>
      </c>
      <c r="C1585" s="52" t="s">
        <v>1415</v>
      </c>
      <c r="D1585" s="52"/>
      <c r="E1585" s="91"/>
      <c r="F1585" s="91" t="s">
        <v>292</v>
      </c>
      <c r="G1585" s="366" t="s">
        <v>1529</v>
      </c>
      <c r="H1585" s="98" t="s">
        <v>1110</v>
      </c>
      <c r="I1585" s="98" t="s">
        <v>244</v>
      </c>
      <c r="J1585" s="98" t="s">
        <v>425</v>
      </c>
      <c r="K1585" s="358">
        <v>1</v>
      </c>
      <c r="L1585" s="370">
        <f t="shared" si="75"/>
        <v>200</v>
      </c>
      <c r="M1585" s="435">
        <v>200</v>
      </c>
      <c r="N1585" s="435">
        <v>0</v>
      </c>
      <c r="O1585" s="371" t="e">
        <f t="shared" si="76"/>
        <v>#DIV/0!</v>
      </c>
      <c r="P1585" s="371">
        <f>IF(N1585&gt;0,N1585*K1585/#REF!,0)</f>
        <v>0</v>
      </c>
      <c r="Q1585" s="372" t="e">
        <f>IF(M1585="nio",0,IF(M1585&gt;0,VLOOKUP(I1585,'3-Productie normen'!A:K,VLOOKUP(M1585,'3-Productie normen'!$B$28:$C$36,2,FALSE),FALSE)))/VLOOKUP(B1585,'2-Kosten per locatie'!$A$11:$C$41,3,FALSE)</f>
        <v>#DIV/0!</v>
      </c>
      <c r="R1585" s="93" t="str">
        <f>VLOOKUP(I1585,'3-Productie normen'!A:O,14,FALSE)</f>
        <v>S</v>
      </c>
      <c r="S1585" s="93"/>
      <c r="U1585" s="375">
        <f t="shared" si="74"/>
        <v>200</v>
      </c>
    </row>
    <row r="1586" spans="1:21" ht="14.1" customHeight="1">
      <c r="A1586" s="81">
        <v>1586</v>
      </c>
      <c r="B1586" s="52" t="s">
        <v>227</v>
      </c>
      <c r="C1586" s="52" t="s">
        <v>1415</v>
      </c>
      <c r="D1586" s="52"/>
      <c r="E1586" s="91"/>
      <c r="F1586" s="91" t="s">
        <v>292</v>
      </c>
      <c r="G1586" s="366" t="s">
        <v>1530</v>
      </c>
      <c r="H1586" s="98" t="s">
        <v>1455</v>
      </c>
      <c r="I1586" s="52" t="s">
        <v>247</v>
      </c>
      <c r="J1586" s="98" t="s">
        <v>425</v>
      </c>
      <c r="K1586" s="358">
        <v>2</v>
      </c>
      <c r="L1586" s="370">
        <f t="shared" si="75"/>
        <v>0</v>
      </c>
      <c r="M1586" s="437" t="s">
        <v>258</v>
      </c>
      <c r="N1586" s="435"/>
      <c r="O1586" s="371">
        <f t="shared" si="76"/>
        <v>0</v>
      </c>
      <c r="P1586" s="371">
        <f>IF(N1586&gt;0,N1586*K1586/#REF!,0)</f>
        <v>0</v>
      </c>
      <c r="Q1586" s="372" t="e">
        <f>IF(M1586="nio",0,IF(M1586&gt;0,VLOOKUP(I1586,'3-Productie normen'!A:K,VLOOKUP(M1586,'3-Productie normen'!$B$28:$C$36,2,FALSE),FALSE)))/VLOOKUP(B1586,'2-Kosten per locatie'!$A$11:$C$41,3,FALSE)</f>
        <v>#DIV/0!</v>
      </c>
      <c r="R1586" s="93" t="str">
        <f>VLOOKUP(I1586,'3-Productie normen'!A:O,14,FALSE)</f>
        <v>nvt</v>
      </c>
      <c r="S1586" s="93"/>
      <c r="U1586" s="375">
        <f t="shared" si="74"/>
        <v>0</v>
      </c>
    </row>
    <row r="1587" spans="1:21" ht="14.1" customHeight="1">
      <c r="A1587" s="81">
        <v>1587</v>
      </c>
      <c r="B1587" s="52" t="s">
        <v>227</v>
      </c>
      <c r="C1587" s="52" t="s">
        <v>1415</v>
      </c>
      <c r="D1587" s="52"/>
      <c r="E1587" s="91"/>
      <c r="F1587" s="91" t="s">
        <v>292</v>
      </c>
      <c r="G1587" s="366" t="s">
        <v>1531</v>
      </c>
      <c r="H1587" s="98" t="s">
        <v>1162</v>
      </c>
      <c r="I1587" s="98" t="s">
        <v>246</v>
      </c>
      <c r="J1587" s="98" t="s">
        <v>425</v>
      </c>
      <c r="K1587" s="358">
        <v>12</v>
      </c>
      <c r="L1587" s="370">
        <f t="shared" si="75"/>
        <v>200</v>
      </c>
      <c r="M1587" s="435">
        <v>200</v>
      </c>
      <c r="N1587" s="435"/>
      <c r="O1587" s="371" t="e">
        <f t="shared" si="76"/>
        <v>#DIV/0!</v>
      </c>
      <c r="P1587" s="371">
        <f>IF(N1587&gt;0,N1587*K1587/#REF!,0)</f>
        <v>0</v>
      </c>
      <c r="Q1587" s="372" t="e">
        <f>IF(M1587="nio",0,IF(M1587&gt;0,VLOOKUP(I1587,'3-Productie normen'!A:K,VLOOKUP(M1587,'3-Productie normen'!$B$28:$C$36,2,FALSE),FALSE)))/VLOOKUP(B1587,'2-Kosten per locatie'!$A$11:$C$41,3,FALSE)</f>
        <v>#DIV/0!</v>
      </c>
      <c r="R1587" s="93" t="str">
        <f>VLOOKUP(I1587,'3-Productie normen'!A:O,14,FALSE)</f>
        <v>V</v>
      </c>
      <c r="S1587" s="93"/>
      <c r="U1587" s="375">
        <f t="shared" si="74"/>
        <v>2400</v>
      </c>
    </row>
    <row r="1588" spans="1:21" ht="14.1" customHeight="1">
      <c r="A1588" s="81">
        <v>1588</v>
      </c>
      <c r="B1588" s="52" t="s">
        <v>227</v>
      </c>
      <c r="C1588" s="52" t="s">
        <v>1415</v>
      </c>
      <c r="D1588" s="52"/>
      <c r="E1588" s="91"/>
      <c r="F1588" s="91" t="s">
        <v>292</v>
      </c>
      <c r="G1588" s="366" t="s">
        <v>1532</v>
      </c>
      <c r="H1588" s="98" t="s">
        <v>387</v>
      </c>
      <c r="I1588" s="98" t="s">
        <v>246</v>
      </c>
      <c r="J1588" s="98" t="s">
        <v>425</v>
      </c>
      <c r="K1588" s="358">
        <v>3.5</v>
      </c>
      <c r="L1588" s="370">
        <f t="shared" si="75"/>
        <v>200</v>
      </c>
      <c r="M1588" s="435">
        <v>200</v>
      </c>
      <c r="N1588" s="435"/>
      <c r="O1588" s="371" t="e">
        <f t="shared" si="76"/>
        <v>#DIV/0!</v>
      </c>
      <c r="P1588" s="371">
        <f>IF(N1588&gt;0,N1588*K1588/#REF!,0)</f>
        <v>0</v>
      </c>
      <c r="Q1588" s="372" t="e">
        <f>IF(M1588="nio",0,IF(M1588&gt;0,VLOOKUP(I1588,'3-Productie normen'!A:K,VLOOKUP(M1588,'3-Productie normen'!$B$28:$C$36,2,FALSE),FALSE)))/VLOOKUP(B1588,'2-Kosten per locatie'!$A$11:$C$41,3,FALSE)</f>
        <v>#DIV/0!</v>
      </c>
      <c r="R1588" s="93" t="str">
        <f>VLOOKUP(I1588,'3-Productie normen'!A:O,14,FALSE)</f>
        <v>V</v>
      </c>
      <c r="S1588" s="93"/>
      <c r="U1588" s="375">
        <f t="shared" si="74"/>
        <v>700</v>
      </c>
    </row>
    <row r="1589" spans="1:21" ht="14.1" customHeight="1">
      <c r="A1589" s="81">
        <v>1589</v>
      </c>
      <c r="B1589" s="52" t="s">
        <v>227</v>
      </c>
      <c r="C1589" s="52" t="s">
        <v>1415</v>
      </c>
      <c r="D1589" s="52"/>
      <c r="E1589" s="91"/>
      <c r="F1589" s="91" t="s">
        <v>292</v>
      </c>
      <c r="G1589" s="366"/>
      <c r="H1589" s="98" t="s">
        <v>1177</v>
      </c>
      <c r="I1589" s="98" t="s">
        <v>246</v>
      </c>
      <c r="J1589" s="98" t="s">
        <v>425</v>
      </c>
      <c r="K1589" s="358">
        <v>10</v>
      </c>
      <c r="L1589" s="370">
        <f t="shared" si="75"/>
        <v>200</v>
      </c>
      <c r="M1589" s="435">
        <v>200</v>
      </c>
      <c r="N1589" s="435"/>
      <c r="O1589" s="371" t="e">
        <f t="shared" si="76"/>
        <v>#DIV/0!</v>
      </c>
      <c r="P1589" s="371">
        <f>IF(N1589&gt;0,N1589*K1589/#REF!,0)</f>
        <v>0</v>
      </c>
      <c r="Q1589" s="372" t="e">
        <f>IF(M1589="nio",0,IF(M1589&gt;0,VLOOKUP(I1589,'3-Productie normen'!A:K,VLOOKUP(M1589,'3-Productie normen'!$B$28:$C$36,2,FALSE),FALSE)))/VLOOKUP(B1589,'2-Kosten per locatie'!$A$11:$C$41,3,FALSE)</f>
        <v>#DIV/0!</v>
      </c>
      <c r="R1589" s="93" t="str">
        <f>VLOOKUP(I1589,'3-Productie normen'!A:O,14,FALSE)</f>
        <v>V</v>
      </c>
      <c r="S1589" s="93"/>
      <c r="U1589" s="375">
        <f t="shared" si="74"/>
        <v>2000</v>
      </c>
    </row>
    <row r="1590" spans="1:21" ht="14.1" customHeight="1">
      <c r="A1590" s="81">
        <v>1590</v>
      </c>
      <c r="B1590" s="52" t="s">
        <v>227</v>
      </c>
      <c r="C1590" s="52" t="s">
        <v>1415</v>
      </c>
      <c r="D1590" s="52"/>
      <c r="E1590" s="91"/>
      <c r="F1590" s="91" t="s">
        <v>292</v>
      </c>
      <c r="G1590" s="366" t="s">
        <v>1533</v>
      </c>
      <c r="H1590" s="98" t="s">
        <v>1455</v>
      </c>
      <c r="I1590" s="52" t="s">
        <v>247</v>
      </c>
      <c r="J1590" s="98" t="s">
        <v>425</v>
      </c>
      <c r="K1590" s="358">
        <v>5.5</v>
      </c>
      <c r="L1590" s="370">
        <f t="shared" si="75"/>
        <v>0</v>
      </c>
      <c r="M1590" s="437" t="s">
        <v>258</v>
      </c>
      <c r="N1590" s="435"/>
      <c r="O1590" s="371">
        <f t="shared" si="76"/>
        <v>0</v>
      </c>
      <c r="P1590" s="371">
        <f>IF(N1590&gt;0,N1590*K1590/#REF!,0)</f>
        <v>0</v>
      </c>
      <c r="Q1590" s="372" t="e">
        <f>IF(M1590="nio",0,IF(M1590&gt;0,VLOOKUP(I1590,'3-Productie normen'!A:K,VLOOKUP(M1590,'3-Productie normen'!$B$28:$C$36,2,FALSE),FALSE)))/VLOOKUP(B1590,'2-Kosten per locatie'!$A$11:$C$41,3,FALSE)</f>
        <v>#DIV/0!</v>
      </c>
      <c r="R1590" s="93" t="str">
        <f>VLOOKUP(I1590,'3-Productie normen'!A:O,14,FALSE)</f>
        <v>nvt</v>
      </c>
      <c r="S1590" s="93"/>
      <c r="U1590" s="375">
        <f t="shared" si="74"/>
        <v>0</v>
      </c>
    </row>
    <row r="1591" spans="1:21" ht="14.1" customHeight="1">
      <c r="A1591" s="81">
        <v>1591</v>
      </c>
      <c r="B1591" s="52" t="s">
        <v>227</v>
      </c>
      <c r="C1591" s="52" t="s">
        <v>1415</v>
      </c>
      <c r="D1591" s="52"/>
      <c r="E1591" s="91"/>
      <c r="F1591" s="91" t="s">
        <v>292</v>
      </c>
      <c r="G1591" s="366" t="s">
        <v>1534</v>
      </c>
      <c r="H1591" s="98" t="s">
        <v>1453</v>
      </c>
      <c r="I1591" s="98" t="s">
        <v>293</v>
      </c>
      <c r="J1591" s="98" t="s">
        <v>425</v>
      </c>
      <c r="K1591" s="358">
        <v>48</v>
      </c>
      <c r="L1591" s="370">
        <f t="shared" si="75"/>
        <v>200</v>
      </c>
      <c r="M1591" s="435">
        <v>200</v>
      </c>
      <c r="N1591" s="435"/>
      <c r="O1591" s="371" t="e">
        <f t="shared" si="76"/>
        <v>#DIV/0!</v>
      </c>
      <c r="P1591" s="371">
        <f>IF(N1591&gt;0,N1591*K1591/#REF!,0)</f>
        <v>0</v>
      </c>
      <c r="Q1591" s="372" t="e">
        <f>IF(M1591="nio",0,IF(M1591&gt;0,VLOOKUP(I1591,'3-Productie normen'!A:K,VLOOKUP(M1591,'3-Productie normen'!$B$28:$C$36,2,FALSE),FALSE)))/VLOOKUP(B1591,'2-Kosten per locatie'!$A$11:$C$41,3,FALSE)</f>
        <v>#DIV/0!</v>
      </c>
      <c r="R1591" s="93" t="str">
        <f>VLOOKUP(I1591,'3-Productie normen'!A:O,14,FALSE)</f>
        <v>L</v>
      </c>
      <c r="S1591" s="93"/>
      <c r="U1591" s="375">
        <f t="shared" si="74"/>
        <v>9600</v>
      </c>
    </row>
    <row r="1592" spans="1:21" ht="14.1" customHeight="1">
      <c r="A1592" s="81">
        <v>1592</v>
      </c>
      <c r="B1592" s="52" t="s">
        <v>227</v>
      </c>
      <c r="C1592" s="52" t="s">
        <v>1415</v>
      </c>
      <c r="D1592" s="52"/>
      <c r="E1592" s="91"/>
      <c r="F1592" s="91" t="s">
        <v>292</v>
      </c>
      <c r="G1592" s="366" t="s">
        <v>1535</v>
      </c>
      <c r="H1592" s="98" t="s">
        <v>1162</v>
      </c>
      <c r="I1592" s="98" t="s">
        <v>246</v>
      </c>
      <c r="J1592" s="98" t="s">
        <v>425</v>
      </c>
      <c r="K1592" s="358">
        <v>3.5</v>
      </c>
      <c r="L1592" s="370">
        <f t="shared" si="75"/>
        <v>200</v>
      </c>
      <c r="M1592" s="435">
        <v>200</v>
      </c>
      <c r="N1592" s="435"/>
      <c r="O1592" s="371" t="e">
        <f t="shared" si="76"/>
        <v>#DIV/0!</v>
      </c>
      <c r="P1592" s="371">
        <f>IF(N1592&gt;0,N1592*K1592/#REF!,0)</f>
        <v>0</v>
      </c>
      <c r="Q1592" s="372" t="e">
        <f>IF(M1592="nio",0,IF(M1592&gt;0,VLOOKUP(I1592,'3-Productie normen'!A:K,VLOOKUP(M1592,'3-Productie normen'!$B$28:$C$36,2,FALSE),FALSE)))/VLOOKUP(B1592,'2-Kosten per locatie'!$A$11:$C$41,3,FALSE)</f>
        <v>#DIV/0!</v>
      </c>
      <c r="R1592" s="93" t="str">
        <f>VLOOKUP(I1592,'3-Productie normen'!A:O,14,FALSE)</f>
        <v>V</v>
      </c>
      <c r="S1592" s="93"/>
      <c r="U1592" s="375">
        <f t="shared" si="74"/>
        <v>700</v>
      </c>
    </row>
    <row r="1593" spans="1:21" ht="14.1" customHeight="1">
      <c r="A1593" s="81">
        <v>1593</v>
      </c>
      <c r="B1593" s="52" t="s">
        <v>233</v>
      </c>
      <c r="C1593" s="52" t="s">
        <v>1536</v>
      </c>
      <c r="D1593" s="52"/>
      <c r="E1593" s="91"/>
      <c r="F1593" s="440" t="s">
        <v>283</v>
      </c>
      <c r="G1593" s="366" t="s">
        <v>299</v>
      </c>
      <c r="H1593" s="98" t="s">
        <v>88</v>
      </c>
      <c r="I1593" s="92" t="s">
        <v>88</v>
      </c>
      <c r="J1593" s="98" t="s">
        <v>734</v>
      </c>
      <c r="K1593" s="358">
        <v>11.5</v>
      </c>
      <c r="L1593" s="370">
        <f t="shared" si="75"/>
        <v>200</v>
      </c>
      <c r="M1593" s="435">
        <v>200</v>
      </c>
      <c r="N1593" s="435"/>
      <c r="O1593" s="371" t="e">
        <f t="shared" si="76"/>
        <v>#DIV/0!</v>
      </c>
      <c r="P1593" s="371">
        <f>IF(N1593&gt;0,N1593*K1593/#REF!,0)</f>
        <v>0</v>
      </c>
      <c r="Q1593" s="372" t="e">
        <f>IF(M1593="nio",0,IF(M1593&gt;0,VLOOKUP(I1593,'3-Productie normen'!A:K,VLOOKUP(M1593,'3-Productie normen'!$B$28:$C$36,2,FALSE),FALSE)))/VLOOKUP(B1593,'2-Kosten per locatie'!$A$11:$C$41,3,FALSE)</f>
        <v>#DIV/0!</v>
      </c>
      <c r="R1593" s="93" t="str">
        <f>VLOOKUP(I1593,'3-Productie normen'!A:O,14,FALSE)</f>
        <v>V</v>
      </c>
      <c r="S1593" s="93"/>
      <c r="U1593" s="375">
        <f t="shared" si="74"/>
        <v>2300</v>
      </c>
    </row>
    <row r="1594" spans="1:21" ht="14.1" customHeight="1">
      <c r="A1594" s="81">
        <v>1594</v>
      </c>
      <c r="B1594" s="52" t="s">
        <v>233</v>
      </c>
      <c r="C1594" s="52" t="s">
        <v>1536</v>
      </c>
      <c r="D1594" s="52"/>
      <c r="E1594" s="91"/>
      <c r="F1594" s="440" t="s">
        <v>283</v>
      </c>
      <c r="G1594" s="366" t="s">
        <v>302</v>
      </c>
      <c r="H1594" s="98" t="s">
        <v>994</v>
      </c>
      <c r="I1594" s="98" t="s">
        <v>246</v>
      </c>
      <c r="J1594" s="98" t="s">
        <v>255</v>
      </c>
      <c r="K1594" s="358">
        <v>23.3</v>
      </c>
      <c r="L1594" s="370">
        <f t="shared" si="75"/>
        <v>200</v>
      </c>
      <c r="M1594" s="435">
        <v>200</v>
      </c>
      <c r="N1594" s="435"/>
      <c r="O1594" s="371" t="e">
        <f t="shared" si="76"/>
        <v>#DIV/0!</v>
      </c>
      <c r="P1594" s="371">
        <f>IF(N1594&gt;0,N1594*K1594/#REF!,0)</f>
        <v>0</v>
      </c>
      <c r="Q1594" s="372" t="e">
        <f>IF(M1594="nio",0,IF(M1594&gt;0,VLOOKUP(I1594,'3-Productie normen'!A:K,VLOOKUP(M1594,'3-Productie normen'!$B$28:$C$36,2,FALSE),FALSE)))/VLOOKUP(B1594,'2-Kosten per locatie'!$A$11:$C$41,3,FALSE)</f>
        <v>#DIV/0!</v>
      </c>
      <c r="R1594" s="93" t="str">
        <f>VLOOKUP(I1594,'3-Productie normen'!A:O,14,FALSE)</f>
        <v>V</v>
      </c>
      <c r="S1594" s="93"/>
      <c r="U1594" s="375">
        <f t="shared" si="74"/>
        <v>4660</v>
      </c>
    </row>
    <row r="1595" spans="1:21" ht="14.1" customHeight="1">
      <c r="A1595" s="81">
        <v>1595</v>
      </c>
      <c r="B1595" s="52" t="s">
        <v>233</v>
      </c>
      <c r="C1595" s="52" t="s">
        <v>1536</v>
      </c>
      <c r="D1595" s="52"/>
      <c r="E1595" s="91"/>
      <c r="F1595" s="440" t="s">
        <v>283</v>
      </c>
      <c r="G1595" s="366" t="s">
        <v>303</v>
      </c>
      <c r="H1595" s="98" t="s">
        <v>387</v>
      </c>
      <c r="I1595" s="98" t="s">
        <v>246</v>
      </c>
      <c r="J1595" s="98" t="s">
        <v>255</v>
      </c>
      <c r="K1595" s="358">
        <v>70.900000000000006</v>
      </c>
      <c r="L1595" s="370">
        <f t="shared" si="75"/>
        <v>200</v>
      </c>
      <c r="M1595" s="435">
        <v>200</v>
      </c>
      <c r="N1595" s="435"/>
      <c r="O1595" s="371" t="e">
        <f t="shared" si="76"/>
        <v>#DIV/0!</v>
      </c>
      <c r="P1595" s="371">
        <f>IF(N1595&gt;0,N1595*K1595/#REF!,0)</f>
        <v>0</v>
      </c>
      <c r="Q1595" s="372" t="e">
        <f>IF(M1595="nio",0,IF(M1595&gt;0,VLOOKUP(I1595,'3-Productie normen'!A:K,VLOOKUP(M1595,'3-Productie normen'!$B$28:$C$36,2,FALSE),FALSE)))/VLOOKUP(B1595,'2-Kosten per locatie'!$A$11:$C$41,3,FALSE)</f>
        <v>#DIV/0!</v>
      </c>
      <c r="R1595" s="93" t="str">
        <f>VLOOKUP(I1595,'3-Productie normen'!A:O,14,FALSE)</f>
        <v>V</v>
      </c>
      <c r="S1595" s="93"/>
      <c r="U1595" s="375">
        <f t="shared" si="74"/>
        <v>14180.000000000002</v>
      </c>
    </row>
    <row r="1596" spans="1:21" ht="14.1" customHeight="1">
      <c r="A1596" s="81">
        <v>1596</v>
      </c>
      <c r="B1596" s="52" t="s">
        <v>233</v>
      </c>
      <c r="C1596" s="52" t="s">
        <v>1536</v>
      </c>
      <c r="D1596" s="52"/>
      <c r="E1596" s="91"/>
      <c r="F1596" s="440" t="s">
        <v>283</v>
      </c>
      <c r="G1596" s="366" t="s">
        <v>304</v>
      </c>
      <c r="H1596" s="98" t="s">
        <v>1177</v>
      </c>
      <c r="I1596" s="98" t="s">
        <v>246</v>
      </c>
      <c r="J1596" s="98" t="s">
        <v>255</v>
      </c>
      <c r="K1596" s="358">
        <v>10.8</v>
      </c>
      <c r="L1596" s="370">
        <f t="shared" si="75"/>
        <v>200</v>
      </c>
      <c r="M1596" s="435">
        <v>200</v>
      </c>
      <c r="N1596" s="435"/>
      <c r="O1596" s="371" t="e">
        <f t="shared" si="76"/>
        <v>#DIV/0!</v>
      </c>
      <c r="P1596" s="371">
        <f>IF(N1596&gt;0,N1596*K1596/#REF!,0)</f>
        <v>0</v>
      </c>
      <c r="Q1596" s="372" t="e">
        <f>IF(M1596="nio",0,IF(M1596&gt;0,VLOOKUP(I1596,'3-Productie normen'!A:K,VLOOKUP(M1596,'3-Productie normen'!$B$28:$C$36,2,FALSE),FALSE)))/VLOOKUP(B1596,'2-Kosten per locatie'!$A$11:$C$41,3,FALSE)</f>
        <v>#DIV/0!</v>
      </c>
      <c r="R1596" s="93" t="str">
        <f>VLOOKUP(I1596,'3-Productie normen'!A:O,14,FALSE)</f>
        <v>V</v>
      </c>
      <c r="S1596" s="93"/>
      <c r="U1596" s="375">
        <f t="shared" si="74"/>
        <v>2160</v>
      </c>
    </row>
    <row r="1597" spans="1:21" ht="14.1" customHeight="1">
      <c r="A1597" s="81">
        <v>1597</v>
      </c>
      <c r="B1597" s="52" t="s">
        <v>233</v>
      </c>
      <c r="C1597" s="52" t="s">
        <v>1536</v>
      </c>
      <c r="D1597" s="52"/>
      <c r="E1597" s="91"/>
      <c r="F1597" s="440" t="s">
        <v>283</v>
      </c>
      <c r="G1597" s="366" t="s">
        <v>305</v>
      </c>
      <c r="H1597" s="98" t="s">
        <v>1537</v>
      </c>
      <c r="I1597" s="98" t="s">
        <v>237</v>
      </c>
      <c r="J1597" s="98" t="s">
        <v>255</v>
      </c>
      <c r="K1597" s="358">
        <v>55.1</v>
      </c>
      <c r="L1597" s="370">
        <f t="shared" si="75"/>
        <v>200</v>
      </c>
      <c r="M1597" s="435">
        <v>200</v>
      </c>
      <c r="N1597" s="435"/>
      <c r="O1597" s="371" t="e">
        <f t="shared" si="76"/>
        <v>#DIV/0!</v>
      </c>
      <c r="P1597" s="371">
        <f>IF(N1597&gt;0,N1597*K1597/#REF!,0)</f>
        <v>0</v>
      </c>
      <c r="Q1597" s="372" t="e">
        <f>IF(M1597="nio",0,IF(M1597&gt;0,VLOOKUP(I1597,'3-Productie normen'!A:K,VLOOKUP(M1597,'3-Productie normen'!$B$28:$C$36,2,FALSE),FALSE)))/VLOOKUP(B1597,'2-Kosten per locatie'!$A$11:$C$41,3,FALSE)</f>
        <v>#DIV/0!</v>
      </c>
      <c r="R1597" s="93" t="str">
        <f>VLOOKUP(I1597,'3-Productie normen'!A:O,14,FALSE)</f>
        <v>B</v>
      </c>
      <c r="S1597" s="93"/>
      <c r="U1597" s="375">
        <f t="shared" si="74"/>
        <v>11020</v>
      </c>
    </row>
    <row r="1598" spans="1:21" ht="14.1" customHeight="1">
      <c r="A1598" s="81">
        <v>1598</v>
      </c>
      <c r="B1598" s="52" t="s">
        <v>233</v>
      </c>
      <c r="C1598" s="52" t="s">
        <v>1536</v>
      </c>
      <c r="D1598" s="52"/>
      <c r="E1598" s="91"/>
      <c r="F1598" s="440" t="s">
        <v>283</v>
      </c>
      <c r="G1598" s="366" t="s">
        <v>307</v>
      </c>
      <c r="H1598" s="98" t="s">
        <v>1538</v>
      </c>
      <c r="I1598" s="98" t="s">
        <v>246</v>
      </c>
      <c r="J1598" s="98" t="s">
        <v>255</v>
      </c>
      <c r="K1598" s="358">
        <v>10.15</v>
      </c>
      <c r="L1598" s="370">
        <f t="shared" si="75"/>
        <v>200</v>
      </c>
      <c r="M1598" s="435">
        <v>200</v>
      </c>
      <c r="N1598" s="435"/>
      <c r="O1598" s="371" t="e">
        <f t="shared" si="76"/>
        <v>#DIV/0!</v>
      </c>
      <c r="P1598" s="371">
        <f>IF(N1598&gt;0,N1598*K1598/#REF!,0)</f>
        <v>0</v>
      </c>
      <c r="Q1598" s="372" t="e">
        <f>IF(M1598="nio",0,IF(M1598&gt;0,VLOOKUP(I1598,'3-Productie normen'!A:K,VLOOKUP(M1598,'3-Productie normen'!$B$28:$C$36,2,FALSE),FALSE)))/VLOOKUP(B1598,'2-Kosten per locatie'!$A$11:$C$41,3,FALSE)</f>
        <v>#DIV/0!</v>
      </c>
      <c r="R1598" s="93" t="str">
        <f>VLOOKUP(I1598,'3-Productie normen'!A:O,14,FALSE)</f>
        <v>V</v>
      </c>
      <c r="S1598" s="93"/>
      <c r="U1598" s="375">
        <f t="shared" si="74"/>
        <v>2030</v>
      </c>
    </row>
    <row r="1599" spans="1:21" ht="14.1" customHeight="1">
      <c r="A1599" s="81">
        <v>1599</v>
      </c>
      <c r="B1599" s="52" t="s">
        <v>233</v>
      </c>
      <c r="C1599" s="52" t="s">
        <v>1536</v>
      </c>
      <c r="D1599" s="52"/>
      <c r="E1599" s="91"/>
      <c r="F1599" s="440" t="s">
        <v>283</v>
      </c>
      <c r="G1599" s="366" t="s">
        <v>309</v>
      </c>
      <c r="H1599" s="98" t="s">
        <v>485</v>
      </c>
      <c r="I1599" s="98" t="s">
        <v>237</v>
      </c>
      <c r="J1599" s="98" t="s">
        <v>255</v>
      </c>
      <c r="K1599" s="358">
        <v>8.1999999999999993</v>
      </c>
      <c r="L1599" s="370">
        <f t="shared" si="75"/>
        <v>80</v>
      </c>
      <c r="M1599" s="437">
        <v>80</v>
      </c>
      <c r="N1599" s="435"/>
      <c r="O1599" s="371" t="e">
        <f t="shared" si="76"/>
        <v>#DIV/0!</v>
      </c>
      <c r="P1599" s="371">
        <f>IF(N1599&gt;0,N1599*K1599/#REF!,0)</f>
        <v>0</v>
      </c>
      <c r="Q1599" s="372" t="e">
        <f>IF(M1599="nio",0,IF(M1599&gt;0,VLOOKUP(I1599,'3-Productie normen'!A:K,VLOOKUP(M1599,'3-Productie normen'!$B$28:$C$36,2,FALSE),FALSE)))/VLOOKUP(B1599,'2-Kosten per locatie'!$A$11:$C$41,3,FALSE)</f>
        <v>#DIV/0!</v>
      </c>
      <c r="R1599" s="93" t="str">
        <f>VLOOKUP(I1599,'3-Productie normen'!A:O,14,FALSE)</f>
        <v>B</v>
      </c>
      <c r="S1599" s="93"/>
      <c r="U1599" s="375">
        <f t="shared" si="74"/>
        <v>656</v>
      </c>
    </row>
    <row r="1600" spans="1:21" ht="14.1" customHeight="1">
      <c r="A1600" s="81">
        <v>1600</v>
      </c>
      <c r="B1600" s="52" t="s">
        <v>233</v>
      </c>
      <c r="C1600" s="52" t="s">
        <v>1536</v>
      </c>
      <c r="D1600" s="52"/>
      <c r="E1600" s="91"/>
      <c r="F1600" s="440" t="s">
        <v>283</v>
      </c>
      <c r="G1600" s="366" t="s">
        <v>311</v>
      </c>
      <c r="H1600" s="98" t="s">
        <v>1539</v>
      </c>
      <c r="I1600" s="52" t="s">
        <v>247</v>
      </c>
      <c r="J1600" s="98"/>
      <c r="K1600" s="358">
        <v>5</v>
      </c>
      <c r="L1600" s="370">
        <f t="shared" si="75"/>
        <v>0</v>
      </c>
      <c r="M1600" s="437" t="s">
        <v>258</v>
      </c>
      <c r="N1600" s="435"/>
      <c r="O1600" s="371">
        <f t="shared" si="76"/>
        <v>0</v>
      </c>
      <c r="P1600" s="371">
        <f>IF(N1600&gt;0,N1600*K1600/#REF!,0)</f>
        <v>0</v>
      </c>
      <c r="Q1600" s="372" t="e">
        <f>IF(M1600="nio",0,IF(M1600&gt;0,VLOOKUP(I1600,'3-Productie normen'!A:K,VLOOKUP(M1600,'3-Productie normen'!$B$28:$C$36,2,FALSE),FALSE)))/VLOOKUP(B1600,'2-Kosten per locatie'!$A$11:$C$41,3,FALSE)</f>
        <v>#DIV/0!</v>
      </c>
      <c r="R1600" s="93" t="str">
        <f>VLOOKUP(I1600,'3-Productie normen'!A:O,14,FALSE)</f>
        <v>nvt</v>
      </c>
      <c r="S1600" s="93"/>
      <c r="U1600" s="375">
        <f t="shared" si="74"/>
        <v>0</v>
      </c>
    </row>
    <row r="1601" spans="1:21" ht="14.1" customHeight="1">
      <c r="A1601" s="81">
        <v>1601</v>
      </c>
      <c r="B1601" s="52" t="s">
        <v>233</v>
      </c>
      <c r="C1601" s="52" t="s">
        <v>1536</v>
      </c>
      <c r="D1601" s="52"/>
      <c r="E1601" s="91"/>
      <c r="F1601" s="440" t="s">
        <v>283</v>
      </c>
      <c r="G1601" s="366" t="s">
        <v>312</v>
      </c>
      <c r="H1601" s="98" t="s">
        <v>1540</v>
      </c>
      <c r="I1601" s="52" t="s">
        <v>247</v>
      </c>
      <c r="J1601" s="98"/>
      <c r="K1601" s="358">
        <v>5.05</v>
      </c>
      <c r="L1601" s="370">
        <f t="shared" si="75"/>
        <v>0</v>
      </c>
      <c r="M1601" s="437" t="s">
        <v>258</v>
      </c>
      <c r="N1601" s="435"/>
      <c r="O1601" s="371">
        <f t="shared" si="76"/>
        <v>0</v>
      </c>
      <c r="P1601" s="371">
        <f>IF(N1601&gt;0,N1601*K1601/#REF!,0)</f>
        <v>0</v>
      </c>
      <c r="Q1601" s="372" t="e">
        <f>IF(M1601="nio",0,IF(M1601&gt;0,VLOOKUP(I1601,'3-Productie normen'!A:K,VLOOKUP(M1601,'3-Productie normen'!$B$28:$C$36,2,FALSE),FALSE)))/VLOOKUP(B1601,'2-Kosten per locatie'!$A$11:$C$41,3,FALSE)</f>
        <v>#DIV/0!</v>
      </c>
      <c r="R1601" s="93" t="str">
        <f>VLOOKUP(I1601,'3-Productie normen'!A:O,14,FALSE)</f>
        <v>nvt</v>
      </c>
      <c r="S1601" s="93"/>
      <c r="U1601" s="375">
        <f t="shared" si="74"/>
        <v>0</v>
      </c>
    </row>
    <row r="1602" spans="1:21" ht="14.1" customHeight="1">
      <c r="A1602" s="81">
        <v>1602</v>
      </c>
      <c r="B1602" s="52" t="s">
        <v>233</v>
      </c>
      <c r="C1602" s="52" t="s">
        <v>1536</v>
      </c>
      <c r="D1602" s="52"/>
      <c r="E1602" s="91"/>
      <c r="F1602" s="440" t="s">
        <v>283</v>
      </c>
      <c r="G1602" s="366" t="s">
        <v>314</v>
      </c>
      <c r="H1602" s="98" t="s">
        <v>1541</v>
      </c>
      <c r="I1602" s="98" t="s">
        <v>237</v>
      </c>
      <c r="J1602" s="98" t="s">
        <v>255</v>
      </c>
      <c r="K1602" s="358">
        <v>20.55</v>
      </c>
      <c r="L1602" s="370">
        <f t="shared" si="75"/>
        <v>80</v>
      </c>
      <c r="M1602" s="437">
        <v>80</v>
      </c>
      <c r="N1602" s="435"/>
      <c r="O1602" s="371" t="e">
        <f t="shared" si="76"/>
        <v>#DIV/0!</v>
      </c>
      <c r="P1602" s="371">
        <f>IF(N1602&gt;0,N1602*K1602/#REF!,0)</f>
        <v>0</v>
      </c>
      <c r="Q1602" s="372" t="e">
        <f>IF(M1602="nio",0,IF(M1602&gt;0,VLOOKUP(I1602,'3-Productie normen'!A:K,VLOOKUP(M1602,'3-Productie normen'!$B$28:$C$36,2,FALSE),FALSE)))/VLOOKUP(B1602,'2-Kosten per locatie'!$A$11:$C$41,3,FALSE)</f>
        <v>#DIV/0!</v>
      </c>
      <c r="R1602" s="93" t="str">
        <f>VLOOKUP(I1602,'3-Productie normen'!A:O,14,FALSE)</f>
        <v>B</v>
      </c>
      <c r="S1602" s="93"/>
      <c r="U1602" s="375">
        <f t="shared" si="74"/>
        <v>1644</v>
      </c>
    </row>
    <row r="1603" spans="1:21" ht="14.1" customHeight="1">
      <c r="A1603" s="81">
        <v>1603</v>
      </c>
      <c r="B1603" s="52" t="s">
        <v>233</v>
      </c>
      <c r="C1603" s="52" t="s">
        <v>1536</v>
      </c>
      <c r="D1603" s="52"/>
      <c r="E1603" s="91"/>
      <c r="F1603" s="440" t="s">
        <v>283</v>
      </c>
      <c r="G1603" s="366" t="s">
        <v>316</v>
      </c>
      <c r="H1603" s="98" t="s">
        <v>390</v>
      </c>
      <c r="I1603" s="52" t="s">
        <v>247</v>
      </c>
      <c r="J1603" s="98"/>
      <c r="K1603" s="358">
        <v>2.9</v>
      </c>
      <c r="L1603" s="370">
        <f t="shared" si="75"/>
        <v>0</v>
      </c>
      <c r="M1603" s="437" t="s">
        <v>258</v>
      </c>
      <c r="N1603" s="435"/>
      <c r="O1603" s="371">
        <f t="shared" si="76"/>
        <v>0</v>
      </c>
      <c r="P1603" s="371">
        <f>IF(N1603&gt;0,N1603*K1603/#REF!,0)</f>
        <v>0</v>
      </c>
      <c r="Q1603" s="372" t="e">
        <f>IF(M1603="nio",0,IF(M1603&gt;0,VLOOKUP(I1603,'3-Productie normen'!A:K,VLOOKUP(M1603,'3-Productie normen'!$B$28:$C$36,2,FALSE),FALSE)))/VLOOKUP(B1603,'2-Kosten per locatie'!$A$11:$C$41,3,FALSE)</f>
        <v>#DIV/0!</v>
      </c>
      <c r="R1603" s="93" t="str">
        <f>VLOOKUP(I1603,'3-Productie normen'!A:O,14,FALSE)</f>
        <v>nvt</v>
      </c>
      <c r="S1603" s="93"/>
      <c r="U1603" s="375">
        <f t="shared" si="74"/>
        <v>0</v>
      </c>
    </row>
    <row r="1604" spans="1:21" ht="14.1" customHeight="1">
      <c r="A1604" s="81">
        <v>1604</v>
      </c>
      <c r="B1604" s="52" t="s">
        <v>233</v>
      </c>
      <c r="C1604" s="52" t="s">
        <v>1536</v>
      </c>
      <c r="D1604" s="52"/>
      <c r="E1604" s="91"/>
      <c r="F1604" s="440" t="s">
        <v>283</v>
      </c>
      <c r="G1604" s="366" t="s">
        <v>318</v>
      </c>
      <c r="H1604" s="98" t="s">
        <v>1542</v>
      </c>
      <c r="I1604" s="98" t="s">
        <v>244</v>
      </c>
      <c r="J1604" s="98" t="s">
        <v>1543</v>
      </c>
      <c r="K1604" s="358">
        <v>2.95</v>
      </c>
      <c r="L1604" s="370">
        <f t="shared" si="75"/>
        <v>200</v>
      </c>
      <c r="M1604" s="435">
        <v>200</v>
      </c>
      <c r="N1604" s="435">
        <v>0</v>
      </c>
      <c r="O1604" s="371" t="e">
        <f t="shared" si="76"/>
        <v>#DIV/0!</v>
      </c>
      <c r="P1604" s="371">
        <f>IF(N1604&gt;0,N1604*K1604/#REF!,0)</f>
        <v>0</v>
      </c>
      <c r="Q1604" s="372" t="e">
        <f>IF(M1604="nio",0,IF(M1604&gt;0,VLOOKUP(I1604,'3-Productie normen'!A:K,VLOOKUP(M1604,'3-Productie normen'!$B$28:$C$36,2,FALSE),FALSE)))/VLOOKUP(B1604,'2-Kosten per locatie'!$A$11:$C$41,3,FALSE)</f>
        <v>#DIV/0!</v>
      </c>
      <c r="R1604" s="93" t="str">
        <f>VLOOKUP(I1604,'3-Productie normen'!A:O,14,FALSE)</f>
        <v>S</v>
      </c>
      <c r="S1604" s="93"/>
      <c r="U1604" s="375">
        <f t="shared" si="74"/>
        <v>590</v>
      </c>
    </row>
    <row r="1605" spans="1:21" ht="14.1" customHeight="1">
      <c r="A1605" s="81">
        <v>1605</v>
      </c>
      <c r="B1605" s="52" t="s">
        <v>233</v>
      </c>
      <c r="C1605" s="52" t="s">
        <v>1536</v>
      </c>
      <c r="D1605" s="52"/>
      <c r="E1605" s="91"/>
      <c r="F1605" s="440" t="s">
        <v>283</v>
      </c>
      <c r="G1605" s="366" t="s">
        <v>320</v>
      </c>
      <c r="H1605" s="98" t="s">
        <v>1544</v>
      </c>
      <c r="I1605" s="98" t="s">
        <v>244</v>
      </c>
      <c r="J1605" s="98" t="s">
        <v>1543</v>
      </c>
      <c r="K1605" s="358">
        <v>5.6</v>
      </c>
      <c r="L1605" s="370">
        <f t="shared" si="75"/>
        <v>200</v>
      </c>
      <c r="M1605" s="435">
        <v>200</v>
      </c>
      <c r="N1605" s="435">
        <v>0</v>
      </c>
      <c r="O1605" s="371" t="e">
        <f t="shared" si="76"/>
        <v>#DIV/0!</v>
      </c>
      <c r="P1605" s="371">
        <f>IF(N1605&gt;0,N1605*K1605/#REF!,0)</f>
        <v>0</v>
      </c>
      <c r="Q1605" s="372" t="e">
        <f>IF(M1605="nio",0,IF(M1605&gt;0,VLOOKUP(I1605,'3-Productie normen'!A:K,VLOOKUP(M1605,'3-Productie normen'!$B$28:$C$36,2,FALSE),FALSE)))/VLOOKUP(B1605,'2-Kosten per locatie'!$A$11:$C$41,3,FALSE)</f>
        <v>#DIV/0!</v>
      </c>
      <c r="R1605" s="93" t="str">
        <f>VLOOKUP(I1605,'3-Productie normen'!A:O,14,FALSE)</f>
        <v>S</v>
      </c>
      <c r="S1605" s="93"/>
      <c r="U1605" s="375">
        <f t="shared" si="74"/>
        <v>1120</v>
      </c>
    </row>
    <row r="1606" spans="1:21" ht="14.1" customHeight="1">
      <c r="A1606" s="81">
        <v>1606</v>
      </c>
      <c r="B1606" s="52" t="s">
        <v>233</v>
      </c>
      <c r="C1606" s="52" t="s">
        <v>1536</v>
      </c>
      <c r="D1606" s="52"/>
      <c r="E1606" s="91"/>
      <c r="F1606" s="440" t="s">
        <v>283</v>
      </c>
      <c r="G1606" s="366" t="s">
        <v>321</v>
      </c>
      <c r="H1606" s="98" t="s">
        <v>1545</v>
      </c>
      <c r="I1606" s="444" t="s">
        <v>238</v>
      </c>
      <c r="J1606" s="98" t="s">
        <v>255</v>
      </c>
      <c r="K1606" s="358">
        <v>10.95</v>
      </c>
      <c r="L1606" s="370">
        <f t="shared" si="75"/>
        <v>200</v>
      </c>
      <c r="M1606" s="435">
        <v>200</v>
      </c>
      <c r="N1606" s="435"/>
      <c r="O1606" s="371" t="e">
        <f t="shared" si="76"/>
        <v>#DIV/0!</v>
      </c>
      <c r="P1606" s="371">
        <f>IF(N1606&gt;0,N1606*K1606/#REF!,0)</f>
        <v>0</v>
      </c>
      <c r="Q1606" s="372" t="e">
        <f>IF(M1606="nio",0,IF(M1606&gt;0,VLOOKUP(I1606,'3-Productie normen'!A:K,VLOOKUP(M1606,'3-Productie normen'!$B$28:$C$36,2,FALSE),FALSE)))/VLOOKUP(B1606,'2-Kosten per locatie'!$A$11:$C$41,3,FALSE)</f>
        <v>#DIV/0!</v>
      </c>
      <c r="R1606" s="93" t="str">
        <f>VLOOKUP(I1606,'3-Productie normen'!A:O,14,FALSE)</f>
        <v>S</v>
      </c>
      <c r="S1606" s="93"/>
      <c r="U1606" s="375">
        <f t="shared" si="74"/>
        <v>2190</v>
      </c>
    </row>
    <row r="1607" spans="1:21" ht="14.1" customHeight="1">
      <c r="A1607" s="81">
        <v>1607</v>
      </c>
      <c r="B1607" s="52" t="s">
        <v>233</v>
      </c>
      <c r="C1607" s="52" t="s">
        <v>1536</v>
      </c>
      <c r="D1607" s="52"/>
      <c r="E1607" s="91"/>
      <c r="F1607" s="440" t="s">
        <v>283</v>
      </c>
      <c r="G1607" s="366" t="s">
        <v>322</v>
      </c>
      <c r="H1607" s="98" t="s">
        <v>270</v>
      </c>
      <c r="I1607" s="52" t="s">
        <v>247</v>
      </c>
      <c r="J1607" s="98"/>
      <c r="K1607" s="358">
        <v>5.2</v>
      </c>
      <c r="L1607" s="370">
        <f t="shared" si="75"/>
        <v>0</v>
      </c>
      <c r="M1607" s="437" t="s">
        <v>258</v>
      </c>
      <c r="N1607" s="435"/>
      <c r="O1607" s="371">
        <f t="shared" si="76"/>
        <v>0</v>
      </c>
      <c r="P1607" s="371">
        <f>IF(N1607&gt;0,N1607*K1607/#REF!,0)</f>
        <v>0</v>
      </c>
      <c r="Q1607" s="372" t="e">
        <f>IF(M1607="nio",0,IF(M1607&gt;0,VLOOKUP(I1607,'3-Productie normen'!A:K,VLOOKUP(M1607,'3-Productie normen'!$B$28:$C$36,2,FALSE),FALSE)))/VLOOKUP(B1607,'2-Kosten per locatie'!$A$11:$C$41,3,FALSE)</f>
        <v>#DIV/0!</v>
      </c>
      <c r="R1607" s="93" t="str">
        <f>VLOOKUP(I1607,'3-Productie normen'!A:O,14,FALSE)</f>
        <v>nvt</v>
      </c>
      <c r="S1607" s="93"/>
      <c r="U1607" s="375">
        <f t="shared" si="74"/>
        <v>0</v>
      </c>
    </row>
    <row r="1608" spans="1:21" ht="14.1" customHeight="1">
      <c r="A1608" s="81">
        <v>1608</v>
      </c>
      <c r="B1608" s="52" t="s">
        <v>233</v>
      </c>
      <c r="C1608" s="52" t="s">
        <v>1536</v>
      </c>
      <c r="D1608" s="52"/>
      <c r="E1608" s="91"/>
      <c r="F1608" s="440" t="s">
        <v>283</v>
      </c>
      <c r="G1608" s="366" t="s">
        <v>324</v>
      </c>
      <c r="H1608" s="98" t="s">
        <v>270</v>
      </c>
      <c r="I1608" s="52" t="s">
        <v>247</v>
      </c>
      <c r="J1608" s="98"/>
      <c r="K1608" s="358">
        <v>2.5499999999999998</v>
      </c>
      <c r="L1608" s="370">
        <f t="shared" si="75"/>
        <v>0</v>
      </c>
      <c r="M1608" s="437" t="s">
        <v>258</v>
      </c>
      <c r="N1608" s="435"/>
      <c r="O1608" s="371">
        <f t="shared" si="76"/>
        <v>0</v>
      </c>
      <c r="P1608" s="371">
        <f>IF(N1608&gt;0,N1608*K1608/#REF!,0)</f>
        <v>0</v>
      </c>
      <c r="Q1608" s="372" t="e">
        <f>IF(M1608="nio",0,IF(M1608&gt;0,VLOOKUP(I1608,'3-Productie normen'!A:K,VLOOKUP(M1608,'3-Productie normen'!$B$28:$C$36,2,FALSE),FALSE)))/VLOOKUP(B1608,'2-Kosten per locatie'!$A$11:$C$41,3,FALSE)</f>
        <v>#DIV/0!</v>
      </c>
      <c r="R1608" s="93" t="str">
        <f>VLOOKUP(I1608,'3-Productie normen'!A:O,14,FALSE)</f>
        <v>nvt</v>
      </c>
      <c r="S1608" s="93"/>
      <c r="U1608" s="375">
        <f t="shared" si="74"/>
        <v>0</v>
      </c>
    </row>
    <row r="1609" spans="1:21" ht="14.1" customHeight="1">
      <c r="A1609" s="81">
        <v>1609</v>
      </c>
      <c r="B1609" s="52" t="s">
        <v>233</v>
      </c>
      <c r="C1609" s="52" t="s">
        <v>1536</v>
      </c>
      <c r="D1609" s="52"/>
      <c r="E1609" s="91"/>
      <c r="F1609" s="440" t="s">
        <v>283</v>
      </c>
      <c r="G1609" s="366" t="s">
        <v>326</v>
      </c>
      <c r="H1609" s="98" t="s">
        <v>270</v>
      </c>
      <c r="I1609" s="52" t="s">
        <v>247</v>
      </c>
      <c r="J1609" s="98"/>
      <c r="K1609" s="358">
        <v>2.5499999999999998</v>
      </c>
      <c r="L1609" s="370">
        <f t="shared" si="75"/>
        <v>0</v>
      </c>
      <c r="M1609" s="437" t="s">
        <v>258</v>
      </c>
      <c r="N1609" s="435"/>
      <c r="O1609" s="371">
        <f t="shared" si="76"/>
        <v>0</v>
      </c>
      <c r="P1609" s="371">
        <f>IF(N1609&gt;0,N1609*K1609/#REF!,0)</f>
        <v>0</v>
      </c>
      <c r="Q1609" s="372" t="e">
        <f>IF(M1609="nio",0,IF(M1609&gt;0,VLOOKUP(I1609,'3-Productie normen'!A:K,VLOOKUP(M1609,'3-Productie normen'!$B$28:$C$36,2,FALSE),FALSE)))/VLOOKUP(B1609,'2-Kosten per locatie'!$A$11:$C$41,3,FALSE)</f>
        <v>#DIV/0!</v>
      </c>
      <c r="R1609" s="93" t="str">
        <f>VLOOKUP(I1609,'3-Productie normen'!A:O,14,FALSE)</f>
        <v>nvt</v>
      </c>
      <c r="S1609" s="93"/>
      <c r="U1609" s="375">
        <f t="shared" si="74"/>
        <v>0</v>
      </c>
    </row>
    <row r="1610" spans="1:21" ht="14.1" customHeight="1">
      <c r="A1610" s="81">
        <v>1610</v>
      </c>
      <c r="B1610" s="52" t="s">
        <v>233</v>
      </c>
      <c r="C1610" s="52" t="s">
        <v>1536</v>
      </c>
      <c r="D1610" s="52"/>
      <c r="E1610" s="91"/>
      <c r="F1610" s="440" t="s">
        <v>283</v>
      </c>
      <c r="G1610" s="366" t="s">
        <v>587</v>
      </c>
      <c r="H1610" s="98" t="s">
        <v>1546</v>
      </c>
      <c r="I1610" s="98" t="s">
        <v>246</v>
      </c>
      <c r="J1610" s="98" t="s">
        <v>255</v>
      </c>
      <c r="K1610" s="358">
        <v>12.2</v>
      </c>
      <c r="L1610" s="370">
        <f t="shared" si="75"/>
        <v>200</v>
      </c>
      <c r="M1610" s="435">
        <v>200</v>
      </c>
      <c r="N1610" s="435"/>
      <c r="O1610" s="371" t="e">
        <f t="shared" si="76"/>
        <v>#DIV/0!</v>
      </c>
      <c r="P1610" s="371">
        <f>IF(N1610&gt;0,N1610*K1610/#REF!,0)</f>
        <v>0</v>
      </c>
      <c r="Q1610" s="372" t="e">
        <f>IF(M1610="nio",0,IF(M1610&gt;0,VLOOKUP(I1610,'3-Productie normen'!A:K,VLOOKUP(M1610,'3-Productie normen'!$B$28:$C$36,2,FALSE),FALSE)))/VLOOKUP(B1610,'2-Kosten per locatie'!$A$11:$C$41,3,FALSE)</f>
        <v>#DIV/0!</v>
      </c>
      <c r="R1610" s="93" t="str">
        <f>VLOOKUP(I1610,'3-Productie normen'!A:O,14,FALSE)</f>
        <v>V</v>
      </c>
      <c r="S1610" s="93"/>
      <c r="U1610" s="375">
        <f t="shared" ref="U1610:U1673" si="77">L1610*K1610</f>
        <v>2440</v>
      </c>
    </row>
    <row r="1611" spans="1:21" ht="14.1" customHeight="1">
      <c r="A1611" s="81">
        <v>1611</v>
      </c>
      <c r="B1611" s="52" t="s">
        <v>233</v>
      </c>
      <c r="C1611" s="52" t="s">
        <v>1536</v>
      </c>
      <c r="D1611" s="52"/>
      <c r="E1611" s="91"/>
      <c r="F1611" s="440" t="s">
        <v>283</v>
      </c>
      <c r="G1611" s="366" t="s">
        <v>589</v>
      </c>
      <c r="H1611" s="98" t="s">
        <v>1547</v>
      </c>
      <c r="I1611" s="98" t="s">
        <v>293</v>
      </c>
      <c r="J1611" s="98" t="s">
        <v>255</v>
      </c>
      <c r="K1611" s="358">
        <v>56.4</v>
      </c>
      <c r="L1611" s="370">
        <f t="shared" si="75"/>
        <v>200</v>
      </c>
      <c r="M1611" s="435">
        <v>200</v>
      </c>
      <c r="N1611" s="435"/>
      <c r="O1611" s="371" t="e">
        <f t="shared" si="76"/>
        <v>#DIV/0!</v>
      </c>
      <c r="P1611" s="371">
        <f>IF(N1611&gt;0,N1611*K1611/#REF!,0)</f>
        <v>0</v>
      </c>
      <c r="Q1611" s="372" t="e">
        <f>IF(M1611="nio",0,IF(M1611&gt;0,VLOOKUP(I1611,'3-Productie normen'!A:K,VLOOKUP(M1611,'3-Productie normen'!$B$28:$C$36,2,FALSE),FALSE)))/VLOOKUP(B1611,'2-Kosten per locatie'!$A$11:$C$41,3,FALSE)</f>
        <v>#DIV/0!</v>
      </c>
      <c r="R1611" s="93" t="str">
        <f>VLOOKUP(I1611,'3-Productie normen'!A:O,14,FALSE)</f>
        <v>L</v>
      </c>
      <c r="S1611" s="93"/>
      <c r="U1611" s="375">
        <f t="shared" si="77"/>
        <v>11280</v>
      </c>
    </row>
    <row r="1612" spans="1:21" ht="14.1" customHeight="1">
      <c r="A1612" s="81">
        <v>1612</v>
      </c>
      <c r="B1612" s="52" t="s">
        <v>233</v>
      </c>
      <c r="C1612" s="52" t="s">
        <v>1536</v>
      </c>
      <c r="D1612" s="52"/>
      <c r="E1612" s="91"/>
      <c r="F1612" s="440" t="s">
        <v>283</v>
      </c>
      <c r="G1612" s="366" t="s">
        <v>590</v>
      </c>
      <c r="H1612" s="98" t="s">
        <v>1548</v>
      </c>
      <c r="I1612" s="98" t="s">
        <v>246</v>
      </c>
      <c r="J1612" s="98" t="s">
        <v>255</v>
      </c>
      <c r="K1612" s="358">
        <v>68.099999999999994</v>
      </c>
      <c r="L1612" s="370">
        <f t="shared" si="75"/>
        <v>200</v>
      </c>
      <c r="M1612" s="435">
        <v>200</v>
      </c>
      <c r="N1612" s="435"/>
      <c r="O1612" s="371" t="e">
        <f t="shared" si="76"/>
        <v>#DIV/0!</v>
      </c>
      <c r="P1612" s="371">
        <f>IF(N1612&gt;0,N1612*K1612/#REF!,0)</f>
        <v>0</v>
      </c>
      <c r="Q1612" s="372" t="e">
        <f>IF(M1612="nio",0,IF(M1612&gt;0,VLOOKUP(I1612,'3-Productie normen'!A:K,VLOOKUP(M1612,'3-Productie normen'!$B$28:$C$36,2,FALSE),FALSE)))/VLOOKUP(B1612,'2-Kosten per locatie'!$A$11:$C$41,3,FALSE)</f>
        <v>#DIV/0!</v>
      </c>
      <c r="R1612" s="93" t="str">
        <f>VLOOKUP(I1612,'3-Productie normen'!A:O,14,FALSE)</f>
        <v>V</v>
      </c>
      <c r="S1612" s="93"/>
      <c r="U1612" s="375">
        <f t="shared" si="77"/>
        <v>13619.999999999998</v>
      </c>
    </row>
    <row r="1613" spans="1:21" ht="14.1" customHeight="1">
      <c r="A1613" s="81">
        <v>1613</v>
      </c>
      <c r="B1613" s="52" t="s">
        <v>233</v>
      </c>
      <c r="C1613" s="52" t="s">
        <v>1536</v>
      </c>
      <c r="D1613" s="52"/>
      <c r="E1613" s="91"/>
      <c r="F1613" s="440" t="s">
        <v>283</v>
      </c>
      <c r="G1613" s="366" t="s">
        <v>592</v>
      </c>
      <c r="H1613" s="98" t="s">
        <v>1549</v>
      </c>
      <c r="I1613" s="98" t="s">
        <v>246</v>
      </c>
      <c r="J1613" s="98" t="s">
        <v>255</v>
      </c>
      <c r="K1613" s="358">
        <v>55.6</v>
      </c>
      <c r="L1613" s="370">
        <f t="shared" si="75"/>
        <v>200</v>
      </c>
      <c r="M1613" s="435">
        <v>200</v>
      </c>
      <c r="N1613" s="435"/>
      <c r="O1613" s="371" t="e">
        <f t="shared" si="76"/>
        <v>#DIV/0!</v>
      </c>
      <c r="P1613" s="371">
        <f>IF(N1613&gt;0,N1613*K1613/#REF!,0)</f>
        <v>0</v>
      </c>
      <c r="Q1613" s="372" t="e">
        <f>IF(M1613="nio",0,IF(M1613&gt;0,VLOOKUP(I1613,'3-Productie normen'!A:K,VLOOKUP(M1613,'3-Productie normen'!$B$28:$C$36,2,FALSE),FALSE)))/VLOOKUP(B1613,'2-Kosten per locatie'!$A$11:$C$41,3,FALSE)</f>
        <v>#DIV/0!</v>
      </c>
      <c r="R1613" s="93" t="str">
        <f>VLOOKUP(I1613,'3-Productie normen'!A:O,14,FALSE)</f>
        <v>V</v>
      </c>
      <c r="S1613" s="93"/>
      <c r="U1613" s="375">
        <f t="shared" si="77"/>
        <v>11120</v>
      </c>
    </row>
    <row r="1614" spans="1:21" ht="14.1" customHeight="1">
      <c r="A1614" s="81">
        <v>1614</v>
      </c>
      <c r="B1614" s="52" t="s">
        <v>233</v>
      </c>
      <c r="C1614" s="52" t="s">
        <v>1536</v>
      </c>
      <c r="D1614" s="52"/>
      <c r="E1614" s="91"/>
      <c r="F1614" s="440" t="s">
        <v>283</v>
      </c>
      <c r="G1614" s="366" t="s">
        <v>594</v>
      </c>
      <c r="H1614" s="98" t="s">
        <v>289</v>
      </c>
      <c r="I1614" s="98" t="s">
        <v>245</v>
      </c>
      <c r="J1614" s="98" t="s">
        <v>255</v>
      </c>
      <c r="K1614" s="358">
        <v>83.65</v>
      </c>
      <c r="L1614" s="370">
        <f t="shared" si="75"/>
        <v>200</v>
      </c>
      <c r="M1614" s="435">
        <v>200</v>
      </c>
      <c r="N1614" s="435"/>
      <c r="O1614" s="371" t="e">
        <f t="shared" si="76"/>
        <v>#DIV/0!</v>
      </c>
      <c r="P1614" s="371">
        <f>IF(N1614&gt;0,N1614*K1614/#REF!,0)</f>
        <v>0</v>
      </c>
      <c r="Q1614" s="372" t="e">
        <f>IF(M1614="nio",0,IF(M1614&gt;0,VLOOKUP(I1614,'3-Productie normen'!A:K,VLOOKUP(M1614,'3-Productie normen'!$B$28:$C$36,2,FALSE),FALSE)))/VLOOKUP(B1614,'2-Kosten per locatie'!$A$11:$C$41,3,FALSE)</f>
        <v>#DIV/0!</v>
      </c>
      <c r="R1614" s="93" t="str">
        <f>VLOOKUP(I1614,'3-Productie normen'!A:O,14,FALSE)</f>
        <v>V</v>
      </c>
      <c r="S1614" s="93"/>
      <c r="U1614" s="375">
        <f t="shared" si="77"/>
        <v>16730</v>
      </c>
    </row>
    <row r="1615" spans="1:21" ht="14.1" customHeight="1">
      <c r="A1615" s="81">
        <v>1615</v>
      </c>
      <c r="B1615" s="52" t="s">
        <v>233</v>
      </c>
      <c r="C1615" s="52" t="s">
        <v>1536</v>
      </c>
      <c r="D1615" s="52"/>
      <c r="E1615" s="91"/>
      <c r="F1615" s="440" t="s">
        <v>283</v>
      </c>
      <c r="G1615" s="366" t="s">
        <v>598</v>
      </c>
      <c r="H1615" s="98" t="s">
        <v>390</v>
      </c>
      <c r="I1615" s="52" t="s">
        <v>247</v>
      </c>
      <c r="J1615" s="98"/>
      <c r="K1615" s="358">
        <v>6</v>
      </c>
      <c r="L1615" s="370">
        <f t="shared" si="75"/>
        <v>0</v>
      </c>
      <c r="M1615" s="437" t="s">
        <v>258</v>
      </c>
      <c r="N1615" s="435"/>
      <c r="O1615" s="371">
        <f t="shared" si="76"/>
        <v>0</v>
      </c>
      <c r="P1615" s="371">
        <f>IF(N1615&gt;0,N1615*K1615/#REF!,0)</f>
        <v>0</v>
      </c>
      <c r="Q1615" s="372" t="e">
        <f>IF(M1615="nio",0,IF(M1615&gt;0,VLOOKUP(I1615,'3-Productie normen'!A:K,VLOOKUP(M1615,'3-Productie normen'!$B$28:$C$36,2,FALSE),FALSE)))/VLOOKUP(B1615,'2-Kosten per locatie'!$A$11:$C$41,3,FALSE)</f>
        <v>#DIV/0!</v>
      </c>
      <c r="R1615" s="93" t="str">
        <f>VLOOKUP(I1615,'3-Productie normen'!A:O,14,FALSE)</f>
        <v>nvt</v>
      </c>
      <c r="S1615" s="93"/>
      <c r="U1615" s="375">
        <f t="shared" si="77"/>
        <v>0</v>
      </c>
    </row>
    <row r="1616" spans="1:21" ht="14.1" customHeight="1">
      <c r="A1616" s="81">
        <v>1616</v>
      </c>
      <c r="B1616" s="52" t="s">
        <v>233</v>
      </c>
      <c r="C1616" s="52" t="s">
        <v>1536</v>
      </c>
      <c r="D1616" s="52"/>
      <c r="E1616" s="91"/>
      <c r="F1616" s="440" t="s">
        <v>283</v>
      </c>
      <c r="G1616" s="366" t="s">
        <v>599</v>
      </c>
      <c r="H1616" s="98" t="s">
        <v>1550</v>
      </c>
      <c r="I1616" s="98" t="s">
        <v>244</v>
      </c>
      <c r="J1616" s="98" t="s">
        <v>1543</v>
      </c>
      <c r="K1616" s="358">
        <v>3.85</v>
      </c>
      <c r="L1616" s="370">
        <f t="shared" si="75"/>
        <v>200</v>
      </c>
      <c r="M1616" s="435">
        <v>200</v>
      </c>
      <c r="N1616" s="435">
        <v>0</v>
      </c>
      <c r="O1616" s="371" t="e">
        <f t="shared" si="76"/>
        <v>#DIV/0!</v>
      </c>
      <c r="P1616" s="371">
        <f>IF(N1616&gt;0,N1616*K1616/#REF!,0)</f>
        <v>0</v>
      </c>
      <c r="Q1616" s="372" t="e">
        <f>IF(M1616="nio",0,IF(M1616&gt;0,VLOOKUP(I1616,'3-Productie normen'!A:K,VLOOKUP(M1616,'3-Productie normen'!$B$28:$C$36,2,FALSE),FALSE)))/VLOOKUP(B1616,'2-Kosten per locatie'!$A$11:$C$41,3,FALSE)</f>
        <v>#DIV/0!</v>
      </c>
      <c r="R1616" s="93" t="str">
        <f>VLOOKUP(I1616,'3-Productie normen'!A:O,14,FALSE)</f>
        <v>S</v>
      </c>
      <c r="S1616" s="93"/>
      <c r="U1616" s="375">
        <f t="shared" si="77"/>
        <v>770</v>
      </c>
    </row>
    <row r="1617" spans="1:21" ht="14.1" customHeight="1">
      <c r="A1617" s="81">
        <v>1617</v>
      </c>
      <c r="B1617" s="52" t="s">
        <v>233</v>
      </c>
      <c r="C1617" s="52" t="s">
        <v>1536</v>
      </c>
      <c r="D1617" s="52"/>
      <c r="E1617" s="91"/>
      <c r="F1617" s="440" t="s">
        <v>283</v>
      </c>
      <c r="G1617" s="366" t="s">
        <v>712</v>
      </c>
      <c r="H1617" s="98" t="s">
        <v>568</v>
      </c>
      <c r="I1617" s="98" t="s">
        <v>246</v>
      </c>
      <c r="J1617" s="98" t="s">
        <v>255</v>
      </c>
      <c r="K1617" s="358">
        <v>3.85</v>
      </c>
      <c r="L1617" s="370">
        <f t="shared" si="75"/>
        <v>200</v>
      </c>
      <c r="M1617" s="435">
        <v>200</v>
      </c>
      <c r="N1617" s="435"/>
      <c r="O1617" s="371" t="e">
        <f t="shared" si="76"/>
        <v>#DIV/0!</v>
      </c>
      <c r="P1617" s="371">
        <f>IF(N1617&gt;0,N1617*K1617/#REF!,0)</f>
        <v>0</v>
      </c>
      <c r="Q1617" s="372" t="e">
        <f>IF(M1617="nio",0,IF(M1617&gt;0,VLOOKUP(I1617,'3-Productie normen'!A:K,VLOOKUP(M1617,'3-Productie normen'!$B$28:$C$36,2,FALSE),FALSE)))/VLOOKUP(B1617,'2-Kosten per locatie'!$A$11:$C$41,3,FALSE)</f>
        <v>#DIV/0!</v>
      </c>
      <c r="R1617" s="93" t="str">
        <f>VLOOKUP(I1617,'3-Productie normen'!A:O,14,FALSE)</f>
        <v>V</v>
      </c>
      <c r="S1617" s="93"/>
      <c r="U1617" s="375">
        <f t="shared" si="77"/>
        <v>770</v>
      </c>
    </row>
    <row r="1618" spans="1:21" ht="14.1" customHeight="1">
      <c r="A1618" s="81">
        <v>1618</v>
      </c>
      <c r="B1618" s="52" t="s">
        <v>233</v>
      </c>
      <c r="C1618" s="52" t="s">
        <v>1536</v>
      </c>
      <c r="D1618" s="52"/>
      <c r="E1618" s="91"/>
      <c r="F1618" s="440" t="s">
        <v>283</v>
      </c>
      <c r="G1618" s="366" t="s">
        <v>713</v>
      </c>
      <c r="H1618" s="98" t="s">
        <v>262</v>
      </c>
      <c r="I1618" s="98" t="s">
        <v>244</v>
      </c>
      <c r="J1618" s="98" t="s">
        <v>1543</v>
      </c>
      <c r="K1618" s="358">
        <v>1.45</v>
      </c>
      <c r="L1618" s="370">
        <f t="shared" si="75"/>
        <v>200</v>
      </c>
      <c r="M1618" s="435">
        <v>200</v>
      </c>
      <c r="N1618" s="435">
        <v>0</v>
      </c>
      <c r="O1618" s="371" t="e">
        <f t="shared" si="76"/>
        <v>#DIV/0!</v>
      </c>
      <c r="P1618" s="371">
        <f>IF(N1618&gt;0,N1618*K1618/#REF!,0)</f>
        <v>0</v>
      </c>
      <c r="Q1618" s="372" t="e">
        <f>IF(M1618="nio",0,IF(M1618&gt;0,VLOOKUP(I1618,'3-Productie normen'!A:K,VLOOKUP(M1618,'3-Productie normen'!$B$28:$C$36,2,FALSE),FALSE)))/VLOOKUP(B1618,'2-Kosten per locatie'!$A$11:$C$41,3,FALSE)</f>
        <v>#DIV/0!</v>
      </c>
      <c r="R1618" s="93" t="str">
        <f>VLOOKUP(I1618,'3-Productie normen'!A:O,14,FALSE)</f>
        <v>S</v>
      </c>
      <c r="S1618" s="93"/>
      <c r="U1618" s="375">
        <f t="shared" si="77"/>
        <v>290</v>
      </c>
    </row>
    <row r="1619" spans="1:21" ht="14.1" customHeight="1">
      <c r="A1619" s="81">
        <v>1619</v>
      </c>
      <c r="B1619" s="52" t="s">
        <v>233</v>
      </c>
      <c r="C1619" s="52" t="s">
        <v>1536</v>
      </c>
      <c r="D1619" s="52"/>
      <c r="E1619" s="91"/>
      <c r="F1619" s="440" t="s">
        <v>283</v>
      </c>
      <c r="G1619" s="366" t="s">
        <v>714</v>
      </c>
      <c r="H1619" s="98" t="s">
        <v>262</v>
      </c>
      <c r="I1619" s="98" t="s">
        <v>244</v>
      </c>
      <c r="J1619" s="98" t="s">
        <v>1543</v>
      </c>
      <c r="K1619" s="358">
        <v>1.1000000000000001</v>
      </c>
      <c r="L1619" s="370">
        <f t="shared" si="75"/>
        <v>200</v>
      </c>
      <c r="M1619" s="435">
        <v>200</v>
      </c>
      <c r="N1619" s="435">
        <v>0</v>
      </c>
      <c r="O1619" s="371" t="e">
        <f t="shared" si="76"/>
        <v>#DIV/0!</v>
      </c>
      <c r="P1619" s="371">
        <f>IF(N1619&gt;0,N1619*K1619/#REF!,0)</f>
        <v>0</v>
      </c>
      <c r="Q1619" s="372" t="e">
        <f>IF(M1619="nio",0,IF(M1619&gt;0,VLOOKUP(I1619,'3-Productie normen'!A:K,VLOOKUP(M1619,'3-Productie normen'!$B$28:$C$36,2,FALSE),FALSE)))/VLOOKUP(B1619,'2-Kosten per locatie'!$A$11:$C$41,3,FALSE)</f>
        <v>#DIV/0!</v>
      </c>
      <c r="R1619" s="93" t="str">
        <f>VLOOKUP(I1619,'3-Productie normen'!A:O,14,FALSE)</f>
        <v>S</v>
      </c>
      <c r="S1619" s="93"/>
      <c r="U1619" s="375">
        <f t="shared" si="77"/>
        <v>220.00000000000003</v>
      </c>
    </row>
    <row r="1620" spans="1:21" ht="14.1" customHeight="1">
      <c r="A1620" s="81">
        <v>1620</v>
      </c>
      <c r="B1620" s="52" t="s">
        <v>233</v>
      </c>
      <c r="C1620" s="52" t="s">
        <v>1536</v>
      </c>
      <c r="D1620" s="52"/>
      <c r="E1620" s="91"/>
      <c r="F1620" s="440" t="s">
        <v>283</v>
      </c>
      <c r="G1620" s="366" t="s">
        <v>715</v>
      </c>
      <c r="H1620" s="98" t="s">
        <v>89</v>
      </c>
      <c r="I1620" s="98" t="s">
        <v>244</v>
      </c>
      <c r="J1620" s="98" t="s">
        <v>255</v>
      </c>
      <c r="K1620" s="358">
        <v>17.2</v>
      </c>
      <c r="L1620" s="370">
        <f t="shared" si="75"/>
        <v>200</v>
      </c>
      <c r="M1620" s="435">
        <v>200</v>
      </c>
      <c r="N1620" s="435">
        <v>0</v>
      </c>
      <c r="O1620" s="371" t="e">
        <f t="shared" si="76"/>
        <v>#DIV/0!</v>
      </c>
      <c r="P1620" s="371">
        <f>IF(N1620&gt;0,N1620*K1620/#REF!,0)</f>
        <v>0</v>
      </c>
      <c r="Q1620" s="372" t="e">
        <f>IF(M1620="nio",0,IF(M1620&gt;0,VLOOKUP(I1620,'3-Productie normen'!A:K,VLOOKUP(M1620,'3-Productie normen'!$B$28:$C$36,2,FALSE),FALSE)))/VLOOKUP(B1620,'2-Kosten per locatie'!$A$11:$C$41,3,FALSE)</f>
        <v>#DIV/0!</v>
      </c>
      <c r="R1620" s="93" t="str">
        <f>VLOOKUP(I1620,'3-Productie normen'!A:O,14,FALSE)</f>
        <v>S</v>
      </c>
      <c r="S1620" s="93"/>
      <c r="U1620" s="375">
        <f t="shared" si="77"/>
        <v>3440</v>
      </c>
    </row>
    <row r="1621" spans="1:21" ht="14.1" customHeight="1">
      <c r="A1621" s="81">
        <v>1621</v>
      </c>
      <c r="B1621" s="52" t="s">
        <v>233</v>
      </c>
      <c r="C1621" s="52" t="s">
        <v>1536</v>
      </c>
      <c r="D1621" s="52"/>
      <c r="E1621" s="91"/>
      <c r="F1621" s="440" t="s">
        <v>283</v>
      </c>
      <c r="G1621" s="366" t="s">
        <v>716</v>
      </c>
      <c r="H1621" s="98" t="s">
        <v>1551</v>
      </c>
      <c r="I1621" s="98" t="s">
        <v>244</v>
      </c>
      <c r="J1621" s="98" t="s">
        <v>255</v>
      </c>
      <c r="K1621" s="358">
        <v>8.5500000000000007</v>
      </c>
      <c r="L1621" s="370">
        <f t="shared" si="75"/>
        <v>200</v>
      </c>
      <c r="M1621" s="435">
        <v>200</v>
      </c>
      <c r="N1621" s="435">
        <v>0</v>
      </c>
      <c r="O1621" s="371" t="e">
        <f t="shared" si="76"/>
        <v>#DIV/0!</v>
      </c>
      <c r="P1621" s="371">
        <f>IF(N1621&gt;0,N1621*K1621/#REF!,0)</f>
        <v>0</v>
      </c>
      <c r="Q1621" s="372" t="e">
        <f>IF(M1621="nio",0,IF(M1621&gt;0,VLOOKUP(I1621,'3-Productie normen'!A:K,VLOOKUP(M1621,'3-Productie normen'!$B$28:$C$36,2,FALSE),FALSE)))/VLOOKUP(B1621,'2-Kosten per locatie'!$A$11:$C$41,3,FALSE)</f>
        <v>#DIV/0!</v>
      </c>
      <c r="R1621" s="93" t="str">
        <f>VLOOKUP(I1621,'3-Productie normen'!A:O,14,FALSE)</f>
        <v>S</v>
      </c>
      <c r="S1621" s="93"/>
      <c r="U1621" s="375">
        <f t="shared" si="77"/>
        <v>1710.0000000000002</v>
      </c>
    </row>
    <row r="1622" spans="1:21" ht="14.1" customHeight="1">
      <c r="A1622" s="81">
        <v>1622</v>
      </c>
      <c r="B1622" s="52" t="s">
        <v>233</v>
      </c>
      <c r="C1622" s="52" t="s">
        <v>1536</v>
      </c>
      <c r="D1622" s="52"/>
      <c r="E1622" s="91"/>
      <c r="F1622" s="440" t="s">
        <v>283</v>
      </c>
      <c r="G1622" s="366" t="s">
        <v>600</v>
      </c>
      <c r="H1622" s="98" t="s">
        <v>1110</v>
      </c>
      <c r="I1622" s="98" t="s">
        <v>244</v>
      </c>
      <c r="J1622" s="98" t="s">
        <v>1543</v>
      </c>
      <c r="K1622" s="358">
        <v>1.25</v>
      </c>
      <c r="L1622" s="370">
        <f t="shared" si="75"/>
        <v>200</v>
      </c>
      <c r="M1622" s="435">
        <v>200</v>
      </c>
      <c r="N1622" s="435">
        <v>0</v>
      </c>
      <c r="O1622" s="371" t="e">
        <f t="shared" si="76"/>
        <v>#DIV/0!</v>
      </c>
      <c r="P1622" s="371">
        <f>IF(N1622&gt;0,N1622*K1622/#REF!,0)</f>
        <v>0</v>
      </c>
      <c r="Q1622" s="372" t="e">
        <f>IF(M1622="nio",0,IF(M1622&gt;0,VLOOKUP(I1622,'3-Productie normen'!A:K,VLOOKUP(M1622,'3-Productie normen'!$B$28:$C$36,2,FALSE),FALSE)))/VLOOKUP(B1622,'2-Kosten per locatie'!$A$11:$C$41,3,FALSE)</f>
        <v>#DIV/0!</v>
      </c>
      <c r="R1622" s="93" t="str">
        <f>VLOOKUP(I1622,'3-Productie normen'!A:O,14,FALSE)</f>
        <v>S</v>
      </c>
      <c r="S1622" s="93"/>
      <c r="U1622" s="375">
        <f t="shared" si="77"/>
        <v>250</v>
      </c>
    </row>
    <row r="1623" spans="1:21" ht="14.1" customHeight="1">
      <c r="A1623" s="81">
        <v>1623</v>
      </c>
      <c r="B1623" s="52" t="s">
        <v>233</v>
      </c>
      <c r="C1623" s="52" t="s">
        <v>1536</v>
      </c>
      <c r="D1623" s="52"/>
      <c r="E1623" s="91"/>
      <c r="F1623" s="440" t="s">
        <v>283</v>
      </c>
      <c r="G1623" s="366" t="s">
        <v>602</v>
      </c>
      <c r="H1623" s="98" t="s">
        <v>1162</v>
      </c>
      <c r="I1623" s="98" t="s">
        <v>246</v>
      </c>
      <c r="J1623" s="98" t="s">
        <v>255</v>
      </c>
      <c r="K1623" s="358">
        <v>3.85</v>
      </c>
      <c r="L1623" s="370">
        <f t="shared" si="75"/>
        <v>200</v>
      </c>
      <c r="M1623" s="435">
        <v>200</v>
      </c>
      <c r="N1623" s="435"/>
      <c r="O1623" s="371" t="e">
        <f t="shared" si="76"/>
        <v>#DIV/0!</v>
      </c>
      <c r="P1623" s="371">
        <f>IF(N1623&gt;0,N1623*K1623/#REF!,0)</f>
        <v>0</v>
      </c>
      <c r="Q1623" s="372" t="e">
        <f>IF(M1623="nio",0,IF(M1623&gt;0,VLOOKUP(I1623,'3-Productie normen'!A:K,VLOOKUP(M1623,'3-Productie normen'!$B$28:$C$36,2,FALSE),FALSE)))/VLOOKUP(B1623,'2-Kosten per locatie'!$A$11:$C$41,3,FALSE)</f>
        <v>#DIV/0!</v>
      </c>
      <c r="R1623" s="93" t="str">
        <f>VLOOKUP(I1623,'3-Productie normen'!A:O,14,FALSE)</f>
        <v>V</v>
      </c>
      <c r="S1623" s="93"/>
      <c r="U1623" s="375">
        <f t="shared" si="77"/>
        <v>770</v>
      </c>
    </row>
    <row r="1624" spans="1:21" ht="14.1" customHeight="1">
      <c r="A1624" s="81">
        <v>1624</v>
      </c>
      <c r="B1624" s="52" t="s">
        <v>233</v>
      </c>
      <c r="C1624" s="52" t="s">
        <v>1536</v>
      </c>
      <c r="D1624" s="52"/>
      <c r="E1624" s="91"/>
      <c r="F1624" s="440" t="s">
        <v>283</v>
      </c>
      <c r="G1624" s="366" t="s">
        <v>604</v>
      </c>
      <c r="H1624" s="98" t="s">
        <v>1110</v>
      </c>
      <c r="I1624" s="98" t="s">
        <v>244</v>
      </c>
      <c r="J1624" s="98" t="s">
        <v>1543</v>
      </c>
      <c r="K1624" s="358">
        <v>1.45</v>
      </c>
      <c r="L1624" s="370">
        <f t="shared" si="75"/>
        <v>200</v>
      </c>
      <c r="M1624" s="435">
        <v>200</v>
      </c>
      <c r="N1624" s="435">
        <v>0</v>
      </c>
      <c r="O1624" s="371" t="e">
        <f t="shared" si="76"/>
        <v>#DIV/0!</v>
      </c>
      <c r="P1624" s="371">
        <f>IF(N1624&gt;0,N1624*K1624/#REF!,0)</f>
        <v>0</v>
      </c>
      <c r="Q1624" s="372" t="e">
        <f>IF(M1624="nio",0,IF(M1624&gt;0,VLOOKUP(I1624,'3-Productie normen'!A:K,VLOOKUP(M1624,'3-Productie normen'!$B$28:$C$36,2,FALSE),FALSE)))/VLOOKUP(B1624,'2-Kosten per locatie'!$A$11:$C$41,3,FALSE)</f>
        <v>#DIV/0!</v>
      </c>
      <c r="R1624" s="93" t="str">
        <f>VLOOKUP(I1624,'3-Productie normen'!A:O,14,FALSE)</f>
        <v>S</v>
      </c>
      <c r="S1624" s="93"/>
      <c r="U1624" s="375">
        <f t="shared" si="77"/>
        <v>290</v>
      </c>
    </row>
    <row r="1625" spans="1:21" ht="14.1" customHeight="1">
      <c r="A1625" s="81">
        <v>1625</v>
      </c>
      <c r="B1625" s="52" t="s">
        <v>233</v>
      </c>
      <c r="C1625" s="52" t="s">
        <v>1536</v>
      </c>
      <c r="D1625" s="52"/>
      <c r="E1625" s="91"/>
      <c r="F1625" s="440" t="s">
        <v>283</v>
      </c>
      <c r="G1625" s="366" t="s">
        <v>606</v>
      </c>
      <c r="H1625" s="98" t="s">
        <v>1110</v>
      </c>
      <c r="I1625" s="98" t="s">
        <v>244</v>
      </c>
      <c r="J1625" s="98" t="s">
        <v>1543</v>
      </c>
      <c r="K1625" s="358">
        <v>1.1000000000000001</v>
      </c>
      <c r="L1625" s="370">
        <f t="shared" si="75"/>
        <v>200</v>
      </c>
      <c r="M1625" s="435">
        <v>200</v>
      </c>
      <c r="N1625" s="435">
        <v>0</v>
      </c>
      <c r="O1625" s="371" t="e">
        <f t="shared" si="76"/>
        <v>#DIV/0!</v>
      </c>
      <c r="P1625" s="371">
        <f>IF(N1625&gt;0,N1625*K1625/#REF!,0)</f>
        <v>0</v>
      </c>
      <c r="Q1625" s="372" t="e">
        <f>IF(M1625="nio",0,IF(M1625&gt;0,VLOOKUP(I1625,'3-Productie normen'!A:K,VLOOKUP(M1625,'3-Productie normen'!$B$28:$C$36,2,FALSE),FALSE)))/VLOOKUP(B1625,'2-Kosten per locatie'!$A$11:$C$41,3,FALSE)</f>
        <v>#DIV/0!</v>
      </c>
      <c r="R1625" s="93" t="str">
        <f>VLOOKUP(I1625,'3-Productie normen'!A:O,14,FALSE)</f>
        <v>S</v>
      </c>
      <c r="S1625" s="93"/>
      <c r="U1625" s="375">
        <f t="shared" si="77"/>
        <v>220.00000000000003</v>
      </c>
    </row>
    <row r="1626" spans="1:21" ht="14.1" customHeight="1">
      <c r="A1626" s="81">
        <v>1626</v>
      </c>
      <c r="B1626" s="52" t="s">
        <v>233</v>
      </c>
      <c r="C1626" s="52" t="s">
        <v>1536</v>
      </c>
      <c r="D1626" s="52"/>
      <c r="E1626" s="91"/>
      <c r="F1626" s="440" t="s">
        <v>283</v>
      </c>
      <c r="G1626" s="366" t="s">
        <v>607</v>
      </c>
      <c r="H1626" s="98" t="s">
        <v>89</v>
      </c>
      <c r="I1626" s="98" t="s">
        <v>244</v>
      </c>
      <c r="J1626" s="98" t="s">
        <v>255</v>
      </c>
      <c r="K1626" s="358">
        <v>17.2</v>
      </c>
      <c r="L1626" s="370">
        <f t="shared" si="75"/>
        <v>200</v>
      </c>
      <c r="M1626" s="435">
        <v>200</v>
      </c>
      <c r="N1626" s="435">
        <v>0</v>
      </c>
      <c r="O1626" s="371" t="e">
        <f t="shared" si="76"/>
        <v>#DIV/0!</v>
      </c>
      <c r="P1626" s="371">
        <f>IF(N1626&gt;0,N1626*K1626/#REF!,0)</f>
        <v>0</v>
      </c>
      <c r="Q1626" s="372" t="e">
        <f>IF(M1626="nio",0,IF(M1626&gt;0,VLOOKUP(I1626,'3-Productie normen'!A:K,VLOOKUP(M1626,'3-Productie normen'!$B$28:$C$36,2,FALSE),FALSE)))/VLOOKUP(B1626,'2-Kosten per locatie'!$A$11:$C$41,3,FALSE)</f>
        <v>#DIV/0!</v>
      </c>
      <c r="R1626" s="93" t="str">
        <f>VLOOKUP(I1626,'3-Productie normen'!A:O,14,FALSE)</f>
        <v>S</v>
      </c>
      <c r="S1626" s="93"/>
      <c r="U1626" s="375">
        <f t="shared" si="77"/>
        <v>3440</v>
      </c>
    </row>
    <row r="1627" spans="1:21" ht="14.1" customHeight="1">
      <c r="A1627" s="81">
        <v>1627</v>
      </c>
      <c r="B1627" s="52" t="s">
        <v>233</v>
      </c>
      <c r="C1627" s="52" t="s">
        <v>1536</v>
      </c>
      <c r="D1627" s="52"/>
      <c r="E1627" s="91"/>
      <c r="F1627" s="440" t="s">
        <v>283</v>
      </c>
      <c r="G1627" s="366" t="s">
        <v>718</v>
      </c>
      <c r="H1627" s="98" t="s">
        <v>1551</v>
      </c>
      <c r="I1627" s="98" t="s">
        <v>244</v>
      </c>
      <c r="J1627" s="98" t="s">
        <v>255</v>
      </c>
      <c r="K1627" s="358">
        <v>8.5500000000000007</v>
      </c>
      <c r="L1627" s="370">
        <f t="shared" si="75"/>
        <v>200</v>
      </c>
      <c r="M1627" s="435">
        <v>200</v>
      </c>
      <c r="N1627" s="435">
        <v>0</v>
      </c>
      <c r="O1627" s="371" t="e">
        <f t="shared" si="76"/>
        <v>#DIV/0!</v>
      </c>
      <c r="P1627" s="371">
        <f>IF(N1627&gt;0,N1627*K1627/#REF!,0)</f>
        <v>0</v>
      </c>
      <c r="Q1627" s="372" t="e">
        <f>IF(M1627="nio",0,IF(M1627&gt;0,VLOOKUP(I1627,'3-Productie normen'!A:K,VLOOKUP(M1627,'3-Productie normen'!$B$28:$C$36,2,FALSE),FALSE)))/VLOOKUP(B1627,'2-Kosten per locatie'!$A$11:$C$41,3,FALSE)</f>
        <v>#DIV/0!</v>
      </c>
      <c r="R1627" s="93" t="str">
        <f>VLOOKUP(I1627,'3-Productie normen'!A:O,14,FALSE)</f>
        <v>S</v>
      </c>
      <c r="S1627" s="93"/>
      <c r="U1627" s="375">
        <f t="shared" si="77"/>
        <v>1710.0000000000002</v>
      </c>
    </row>
    <row r="1628" spans="1:21" ht="14.1" customHeight="1">
      <c r="A1628" s="81">
        <v>1628</v>
      </c>
      <c r="B1628" s="52" t="s">
        <v>233</v>
      </c>
      <c r="C1628" s="52" t="s">
        <v>1536</v>
      </c>
      <c r="D1628" s="52"/>
      <c r="E1628" s="91"/>
      <c r="F1628" s="440" t="s">
        <v>283</v>
      </c>
      <c r="G1628" s="366" t="s">
        <v>719</v>
      </c>
      <c r="H1628" s="98" t="s">
        <v>1110</v>
      </c>
      <c r="I1628" s="98" t="s">
        <v>244</v>
      </c>
      <c r="J1628" s="98" t="s">
        <v>1543</v>
      </c>
      <c r="K1628" s="358">
        <v>1.25</v>
      </c>
      <c r="L1628" s="370">
        <f t="shared" si="75"/>
        <v>200</v>
      </c>
      <c r="M1628" s="435">
        <v>200</v>
      </c>
      <c r="N1628" s="435">
        <v>0</v>
      </c>
      <c r="O1628" s="371" t="e">
        <f t="shared" si="76"/>
        <v>#DIV/0!</v>
      </c>
      <c r="P1628" s="371">
        <f>IF(N1628&gt;0,N1628*K1628/#REF!,0)</f>
        <v>0</v>
      </c>
      <c r="Q1628" s="372" t="e">
        <f>IF(M1628="nio",0,IF(M1628&gt;0,VLOOKUP(I1628,'3-Productie normen'!A:K,VLOOKUP(M1628,'3-Productie normen'!$B$28:$C$36,2,FALSE),FALSE)))/VLOOKUP(B1628,'2-Kosten per locatie'!$A$11:$C$41,3,FALSE)</f>
        <v>#DIV/0!</v>
      </c>
      <c r="R1628" s="93" t="str">
        <f>VLOOKUP(I1628,'3-Productie normen'!A:O,14,FALSE)</f>
        <v>S</v>
      </c>
      <c r="S1628" s="93"/>
      <c r="U1628" s="375">
        <f t="shared" si="77"/>
        <v>250</v>
      </c>
    </row>
    <row r="1629" spans="1:21" ht="14.1" customHeight="1">
      <c r="A1629" s="81">
        <v>1629</v>
      </c>
      <c r="B1629" s="52" t="s">
        <v>233</v>
      </c>
      <c r="C1629" s="52" t="s">
        <v>1536</v>
      </c>
      <c r="D1629" s="52"/>
      <c r="E1629" s="91"/>
      <c r="F1629" s="440" t="s">
        <v>283</v>
      </c>
      <c r="G1629" s="366" t="s">
        <v>609</v>
      </c>
      <c r="H1629" s="98" t="s">
        <v>387</v>
      </c>
      <c r="I1629" s="98" t="s">
        <v>246</v>
      </c>
      <c r="J1629" s="98" t="s">
        <v>255</v>
      </c>
      <c r="K1629" s="358">
        <v>14</v>
      </c>
      <c r="L1629" s="370">
        <f t="shared" si="75"/>
        <v>200</v>
      </c>
      <c r="M1629" s="435">
        <v>200</v>
      </c>
      <c r="N1629" s="435"/>
      <c r="O1629" s="371" t="e">
        <f t="shared" si="76"/>
        <v>#DIV/0!</v>
      </c>
      <c r="P1629" s="371">
        <f>IF(N1629&gt;0,N1629*K1629/#REF!,0)</f>
        <v>0</v>
      </c>
      <c r="Q1629" s="372" t="e">
        <f>IF(M1629="nio",0,IF(M1629&gt;0,VLOOKUP(I1629,'3-Productie normen'!A:K,VLOOKUP(M1629,'3-Productie normen'!$B$28:$C$36,2,FALSE),FALSE)))/VLOOKUP(B1629,'2-Kosten per locatie'!$A$11:$C$41,3,FALSE)</f>
        <v>#DIV/0!</v>
      </c>
      <c r="R1629" s="93" t="str">
        <f>VLOOKUP(I1629,'3-Productie normen'!A:O,14,FALSE)</f>
        <v>V</v>
      </c>
      <c r="S1629" s="93"/>
      <c r="U1629" s="375">
        <f t="shared" si="77"/>
        <v>2800</v>
      </c>
    </row>
    <row r="1630" spans="1:21" ht="14.1" customHeight="1">
      <c r="A1630" s="81">
        <v>1630</v>
      </c>
      <c r="B1630" s="52" t="s">
        <v>233</v>
      </c>
      <c r="C1630" s="52" t="s">
        <v>1536</v>
      </c>
      <c r="D1630" s="52"/>
      <c r="E1630" s="91"/>
      <c r="F1630" s="440" t="s">
        <v>283</v>
      </c>
      <c r="G1630" s="366" t="s">
        <v>611</v>
      </c>
      <c r="H1630" s="98" t="s">
        <v>1552</v>
      </c>
      <c r="I1630" s="98" t="s">
        <v>237</v>
      </c>
      <c r="J1630" s="98" t="s">
        <v>255</v>
      </c>
      <c r="K1630" s="358">
        <v>6.65</v>
      </c>
      <c r="L1630" s="370">
        <f t="shared" si="75"/>
        <v>80</v>
      </c>
      <c r="M1630" s="437">
        <v>80</v>
      </c>
      <c r="N1630" s="435"/>
      <c r="O1630" s="371" t="e">
        <f t="shared" si="76"/>
        <v>#DIV/0!</v>
      </c>
      <c r="P1630" s="371">
        <f>IF(N1630&gt;0,N1630*K1630/#REF!,0)</f>
        <v>0</v>
      </c>
      <c r="Q1630" s="372" t="e">
        <f>IF(M1630="nio",0,IF(M1630&gt;0,VLOOKUP(I1630,'3-Productie normen'!A:K,VLOOKUP(M1630,'3-Productie normen'!$B$28:$C$36,2,FALSE),FALSE)))/VLOOKUP(B1630,'2-Kosten per locatie'!$A$11:$C$41,3,FALSE)</f>
        <v>#DIV/0!</v>
      </c>
      <c r="R1630" s="93" t="str">
        <f>VLOOKUP(I1630,'3-Productie normen'!A:O,14,FALSE)</f>
        <v>B</v>
      </c>
      <c r="S1630" s="93"/>
      <c r="U1630" s="375">
        <f t="shared" si="77"/>
        <v>532</v>
      </c>
    </row>
    <row r="1631" spans="1:21" ht="14.1" customHeight="1">
      <c r="A1631" s="81">
        <v>1631</v>
      </c>
      <c r="B1631" s="52" t="s">
        <v>233</v>
      </c>
      <c r="C1631" s="52" t="s">
        <v>1536</v>
      </c>
      <c r="D1631" s="52"/>
      <c r="E1631" s="91"/>
      <c r="F1631" s="440" t="s">
        <v>283</v>
      </c>
      <c r="G1631" s="366" t="s">
        <v>614</v>
      </c>
      <c r="H1631" s="98" t="s">
        <v>390</v>
      </c>
      <c r="I1631" s="52" t="s">
        <v>247</v>
      </c>
      <c r="J1631" s="98"/>
      <c r="K1631" s="358">
        <v>1.25</v>
      </c>
      <c r="L1631" s="370">
        <f t="shared" si="75"/>
        <v>0</v>
      </c>
      <c r="M1631" s="437" t="s">
        <v>258</v>
      </c>
      <c r="N1631" s="435"/>
      <c r="O1631" s="371">
        <f t="shared" si="76"/>
        <v>0</v>
      </c>
      <c r="P1631" s="371">
        <f>IF(N1631&gt;0,N1631*K1631/#REF!,0)</f>
        <v>0</v>
      </c>
      <c r="Q1631" s="372" t="e">
        <f>IF(M1631="nio",0,IF(M1631&gt;0,VLOOKUP(I1631,'3-Productie normen'!A:K,VLOOKUP(M1631,'3-Productie normen'!$B$28:$C$36,2,FALSE),FALSE)))/VLOOKUP(B1631,'2-Kosten per locatie'!$A$11:$C$41,3,FALSE)</f>
        <v>#DIV/0!</v>
      </c>
      <c r="R1631" s="93" t="str">
        <f>VLOOKUP(I1631,'3-Productie normen'!A:O,14,FALSE)</f>
        <v>nvt</v>
      </c>
      <c r="S1631" s="93"/>
      <c r="U1631" s="375">
        <f t="shared" si="77"/>
        <v>0</v>
      </c>
    </row>
    <row r="1632" spans="1:21" ht="14.1" customHeight="1">
      <c r="A1632" s="81">
        <v>1632</v>
      </c>
      <c r="B1632" s="52" t="s">
        <v>233</v>
      </c>
      <c r="C1632" s="52" t="s">
        <v>1536</v>
      </c>
      <c r="D1632" s="52"/>
      <c r="E1632" s="91"/>
      <c r="F1632" s="440" t="s">
        <v>283</v>
      </c>
      <c r="G1632" s="366" t="s">
        <v>615</v>
      </c>
      <c r="H1632" s="98" t="s">
        <v>1553</v>
      </c>
      <c r="I1632" s="98" t="s">
        <v>244</v>
      </c>
      <c r="J1632" s="98" t="s">
        <v>1543</v>
      </c>
      <c r="K1632" s="358">
        <v>2.4</v>
      </c>
      <c r="L1632" s="370">
        <f t="shared" si="75"/>
        <v>200</v>
      </c>
      <c r="M1632" s="435">
        <v>200</v>
      </c>
      <c r="N1632" s="435">
        <v>0</v>
      </c>
      <c r="O1632" s="371" t="e">
        <f t="shared" si="76"/>
        <v>#DIV/0!</v>
      </c>
      <c r="P1632" s="371">
        <f>IF(N1632&gt;0,N1632*K1632/#REF!,0)</f>
        <v>0</v>
      </c>
      <c r="Q1632" s="372" t="e">
        <f>IF(M1632="nio",0,IF(M1632&gt;0,VLOOKUP(I1632,'3-Productie normen'!A:K,VLOOKUP(M1632,'3-Productie normen'!$B$28:$C$36,2,FALSE),FALSE)))/VLOOKUP(B1632,'2-Kosten per locatie'!$A$11:$C$41,3,FALSE)</f>
        <v>#DIV/0!</v>
      </c>
      <c r="R1632" s="93" t="str">
        <f>VLOOKUP(I1632,'3-Productie normen'!A:O,14,FALSE)</f>
        <v>S</v>
      </c>
      <c r="S1632" s="93"/>
      <c r="U1632" s="375">
        <f t="shared" si="77"/>
        <v>480</v>
      </c>
    </row>
    <row r="1633" spans="1:21" ht="14.1" customHeight="1">
      <c r="A1633" s="81">
        <v>1633</v>
      </c>
      <c r="B1633" s="52" t="s">
        <v>233</v>
      </c>
      <c r="C1633" s="52" t="s">
        <v>1536</v>
      </c>
      <c r="D1633" s="52"/>
      <c r="E1633" s="91"/>
      <c r="F1633" s="440" t="s">
        <v>283</v>
      </c>
      <c r="G1633" s="366" t="s">
        <v>616</v>
      </c>
      <c r="H1633" s="98" t="s">
        <v>239</v>
      </c>
      <c r="I1633" s="98" t="s">
        <v>239</v>
      </c>
      <c r="J1633" s="98" t="s">
        <v>1554</v>
      </c>
      <c r="K1633" s="358">
        <v>255.75</v>
      </c>
      <c r="L1633" s="370">
        <f t="shared" si="75"/>
        <v>200</v>
      </c>
      <c r="M1633" s="435">
        <v>200</v>
      </c>
      <c r="N1633" s="435"/>
      <c r="O1633" s="371" t="e">
        <f t="shared" si="76"/>
        <v>#DIV/0!</v>
      </c>
      <c r="P1633" s="371">
        <f>IF(N1633&gt;0,N1633*K1633/#REF!,0)</f>
        <v>0</v>
      </c>
      <c r="Q1633" s="372" t="e">
        <f>IF(M1633="nio",0,IF(M1633&gt;0,VLOOKUP(I1633,'3-Productie normen'!A:K,VLOOKUP(M1633,'3-Productie normen'!$B$28:$C$36,2,FALSE),FALSE)))/VLOOKUP(B1633,'2-Kosten per locatie'!$A$11:$C$41,3,FALSE)</f>
        <v>#DIV/0!</v>
      </c>
      <c r="R1633" s="93" t="str">
        <f>VLOOKUP(I1633,'3-Productie normen'!A:O,14,FALSE)</f>
        <v>V</v>
      </c>
      <c r="S1633" s="93"/>
      <c r="U1633" s="375">
        <f t="shared" si="77"/>
        <v>51150</v>
      </c>
    </row>
    <row r="1634" spans="1:21" ht="14.1" customHeight="1">
      <c r="A1634" s="81">
        <v>1634</v>
      </c>
      <c r="B1634" s="52" t="s">
        <v>233</v>
      </c>
      <c r="C1634" s="52" t="s">
        <v>1536</v>
      </c>
      <c r="D1634" s="52"/>
      <c r="E1634" s="91"/>
      <c r="F1634" s="440" t="s">
        <v>283</v>
      </c>
      <c r="G1634" s="366" t="s">
        <v>1555</v>
      </c>
      <c r="H1634" s="98" t="s">
        <v>1556</v>
      </c>
      <c r="I1634" s="98" t="s">
        <v>239</v>
      </c>
      <c r="J1634" s="98" t="s">
        <v>1554</v>
      </c>
      <c r="K1634" s="358">
        <v>29.1</v>
      </c>
      <c r="L1634" s="370">
        <f t="shared" si="75"/>
        <v>200</v>
      </c>
      <c r="M1634" s="435">
        <v>200</v>
      </c>
      <c r="N1634" s="435"/>
      <c r="O1634" s="371" t="e">
        <f t="shared" si="76"/>
        <v>#DIV/0!</v>
      </c>
      <c r="P1634" s="371">
        <f>IF(N1634&gt;0,N1634*K1634/#REF!,0)</f>
        <v>0</v>
      </c>
      <c r="Q1634" s="372" t="e">
        <f>IF(M1634="nio",0,IF(M1634&gt;0,VLOOKUP(I1634,'3-Productie normen'!A:K,VLOOKUP(M1634,'3-Productie normen'!$B$28:$C$36,2,FALSE),FALSE)))/VLOOKUP(B1634,'2-Kosten per locatie'!$A$11:$C$41,3,FALSE)</f>
        <v>#DIV/0!</v>
      </c>
      <c r="R1634" s="93" t="str">
        <f>VLOOKUP(I1634,'3-Productie normen'!A:O,14,FALSE)</f>
        <v>V</v>
      </c>
      <c r="S1634" s="93"/>
      <c r="U1634" s="375">
        <f t="shared" si="77"/>
        <v>5820</v>
      </c>
    </row>
    <row r="1635" spans="1:21" ht="14.1" customHeight="1">
      <c r="A1635" s="81">
        <v>1635</v>
      </c>
      <c r="B1635" s="52" t="s">
        <v>233</v>
      </c>
      <c r="C1635" s="52" t="s">
        <v>1536</v>
      </c>
      <c r="D1635" s="52"/>
      <c r="E1635" s="91"/>
      <c r="F1635" s="440" t="s">
        <v>283</v>
      </c>
      <c r="G1635" s="366" t="s">
        <v>617</v>
      </c>
      <c r="H1635" s="98" t="s">
        <v>1556</v>
      </c>
      <c r="I1635" s="98" t="s">
        <v>239</v>
      </c>
      <c r="J1635" s="98" t="s">
        <v>1554</v>
      </c>
      <c r="K1635" s="358">
        <v>23</v>
      </c>
      <c r="L1635" s="370">
        <f t="shared" si="75"/>
        <v>200</v>
      </c>
      <c r="M1635" s="435">
        <v>200</v>
      </c>
      <c r="N1635" s="435"/>
      <c r="O1635" s="371" t="e">
        <f t="shared" si="76"/>
        <v>#DIV/0!</v>
      </c>
      <c r="P1635" s="371">
        <f>IF(N1635&gt;0,N1635*K1635/#REF!,0)</f>
        <v>0</v>
      </c>
      <c r="Q1635" s="372" t="e">
        <f>IF(M1635="nio",0,IF(M1635&gt;0,VLOOKUP(I1635,'3-Productie normen'!A:K,VLOOKUP(M1635,'3-Productie normen'!$B$28:$C$36,2,FALSE),FALSE)))/VLOOKUP(B1635,'2-Kosten per locatie'!$A$11:$C$41,3,FALSE)</f>
        <v>#DIV/0!</v>
      </c>
      <c r="R1635" s="93" t="str">
        <f>VLOOKUP(I1635,'3-Productie normen'!A:O,14,FALSE)</f>
        <v>V</v>
      </c>
      <c r="S1635" s="93"/>
      <c r="U1635" s="375">
        <f t="shared" si="77"/>
        <v>4600</v>
      </c>
    </row>
    <row r="1636" spans="1:21" ht="14.1" customHeight="1">
      <c r="A1636" s="81">
        <v>1636</v>
      </c>
      <c r="B1636" s="52" t="s">
        <v>233</v>
      </c>
      <c r="C1636" s="52" t="s">
        <v>1536</v>
      </c>
      <c r="D1636" s="52"/>
      <c r="E1636" s="91"/>
      <c r="F1636" s="440" t="s">
        <v>283</v>
      </c>
      <c r="G1636" s="366" t="s">
        <v>618</v>
      </c>
      <c r="H1636" s="98" t="s">
        <v>390</v>
      </c>
      <c r="I1636" s="52" t="s">
        <v>247</v>
      </c>
      <c r="J1636" s="98"/>
      <c r="K1636" s="358">
        <v>2.0499999999999998</v>
      </c>
      <c r="L1636" s="370">
        <f t="shared" ref="L1636:L1699" si="78">SUM(M1636:N1636)</f>
        <v>0</v>
      </c>
      <c r="M1636" s="437" t="s">
        <v>258</v>
      </c>
      <c r="N1636" s="435"/>
      <c r="O1636" s="371">
        <f t="shared" ref="O1636:O1699" si="79">IF(M1636="nio",0,IF(M1636&gt;0,M1636*K1636/Q1636,0))</f>
        <v>0</v>
      </c>
      <c r="P1636" s="371">
        <f>IF(N1636&gt;0,N1636*K1636/#REF!,0)</f>
        <v>0</v>
      </c>
      <c r="Q1636" s="372" t="e">
        <f>IF(M1636="nio",0,IF(M1636&gt;0,VLOOKUP(I1636,'3-Productie normen'!A:K,VLOOKUP(M1636,'3-Productie normen'!$B$28:$C$36,2,FALSE),FALSE)))/VLOOKUP(B1636,'2-Kosten per locatie'!$A$11:$C$41,3,FALSE)</f>
        <v>#DIV/0!</v>
      </c>
      <c r="R1636" s="93" t="str">
        <f>VLOOKUP(I1636,'3-Productie normen'!A:O,14,FALSE)</f>
        <v>nvt</v>
      </c>
      <c r="S1636" s="93"/>
      <c r="U1636" s="375">
        <f t="shared" si="77"/>
        <v>0</v>
      </c>
    </row>
    <row r="1637" spans="1:21" ht="14.1" customHeight="1">
      <c r="A1637" s="81">
        <v>1637</v>
      </c>
      <c r="B1637" s="52" t="s">
        <v>233</v>
      </c>
      <c r="C1637" s="52" t="s">
        <v>1536</v>
      </c>
      <c r="D1637" s="52"/>
      <c r="E1637" s="91"/>
      <c r="F1637" s="440" t="s">
        <v>283</v>
      </c>
      <c r="G1637" s="366" t="s">
        <v>620</v>
      </c>
      <c r="H1637" s="98" t="s">
        <v>1557</v>
      </c>
      <c r="I1637" s="52" t="s">
        <v>247</v>
      </c>
      <c r="J1637" s="98"/>
      <c r="K1637" s="358">
        <v>9.31</v>
      </c>
      <c r="L1637" s="370">
        <f t="shared" si="78"/>
        <v>0</v>
      </c>
      <c r="M1637" s="437" t="s">
        <v>258</v>
      </c>
      <c r="N1637" s="435"/>
      <c r="O1637" s="371">
        <f t="shared" si="79"/>
        <v>0</v>
      </c>
      <c r="P1637" s="371">
        <f>IF(N1637&gt;0,N1637*K1637/#REF!,0)</f>
        <v>0</v>
      </c>
      <c r="Q1637" s="372" t="e">
        <f>IF(M1637="nio",0,IF(M1637&gt;0,VLOOKUP(I1637,'3-Productie normen'!A:K,VLOOKUP(M1637,'3-Productie normen'!$B$28:$C$36,2,FALSE),FALSE)))/VLOOKUP(B1637,'2-Kosten per locatie'!$A$11:$C$41,3,FALSE)</f>
        <v>#DIV/0!</v>
      </c>
      <c r="R1637" s="93" t="str">
        <f>VLOOKUP(I1637,'3-Productie normen'!A:O,14,FALSE)</f>
        <v>nvt</v>
      </c>
      <c r="S1637" s="93"/>
      <c r="U1637" s="375">
        <f t="shared" si="77"/>
        <v>0</v>
      </c>
    </row>
    <row r="1638" spans="1:21" ht="14.1" customHeight="1">
      <c r="A1638" s="81">
        <v>1638</v>
      </c>
      <c r="B1638" s="52" t="s">
        <v>233</v>
      </c>
      <c r="C1638" s="52" t="s">
        <v>1536</v>
      </c>
      <c r="D1638" s="52"/>
      <c r="E1638" s="91"/>
      <c r="F1638" s="440" t="s">
        <v>283</v>
      </c>
      <c r="G1638" s="366" t="s">
        <v>621</v>
      </c>
      <c r="H1638" s="98" t="s">
        <v>1557</v>
      </c>
      <c r="I1638" s="52" t="s">
        <v>247</v>
      </c>
      <c r="J1638" s="98"/>
      <c r="K1638" s="358">
        <v>0.6</v>
      </c>
      <c r="L1638" s="370">
        <f t="shared" si="78"/>
        <v>0</v>
      </c>
      <c r="M1638" s="437" t="s">
        <v>258</v>
      </c>
      <c r="N1638" s="435"/>
      <c r="O1638" s="371">
        <f t="shared" si="79"/>
        <v>0</v>
      </c>
      <c r="P1638" s="371">
        <f>IF(N1638&gt;0,N1638*K1638/#REF!,0)</f>
        <v>0</v>
      </c>
      <c r="Q1638" s="372" t="e">
        <f>IF(M1638="nio",0,IF(M1638&gt;0,VLOOKUP(I1638,'3-Productie normen'!A:K,VLOOKUP(M1638,'3-Productie normen'!$B$28:$C$36,2,FALSE),FALSE)))/VLOOKUP(B1638,'2-Kosten per locatie'!$A$11:$C$41,3,FALSE)</f>
        <v>#DIV/0!</v>
      </c>
      <c r="R1638" s="93" t="str">
        <f>VLOOKUP(I1638,'3-Productie normen'!A:O,14,FALSE)</f>
        <v>nvt</v>
      </c>
      <c r="S1638" s="93"/>
      <c r="U1638" s="375">
        <f t="shared" si="77"/>
        <v>0</v>
      </c>
    </row>
    <row r="1639" spans="1:21" ht="14.1" customHeight="1">
      <c r="A1639" s="81">
        <v>1639</v>
      </c>
      <c r="B1639" s="52" t="s">
        <v>233</v>
      </c>
      <c r="C1639" s="52" t="s">
        <v>1536</v>
      </c>
      <c r="D1639" s="52"/>
      <c r="E1639" s="91"/>
      <c r="F1639" s="440" t="s">
        <v>283</v>
      </c>
      <c r="G1639" s="366" t="s">
        <v>622</v>
      </c>
      <c r="H1639" s="98" t="s">
        <v>1557</v>
      </c>
      <c r="I1639" s="52" t="s">
        <v>247</v>
      </c>
      <c r="J1639" s="98"/>
      <c r="K1639" s="358">
        <v>1.05</v>
      </c>
      <c r="L1639" s="370">
        <f t="shared" si="78"/>
        <v>0</v>
      </c>
      <c r="M1639" s="437" t="s">
        <v>258</v>
      </c>
      <c r="N1639" s="435"/>
      <c r="O1639" s="371">
        <f t="shared" si="79"/>
        <v>0</v>
      </c>
      <c r="P1639" s="371">
        <f>IF(N1639&gt;0,N1639*K1639/#REF!,0)</f>
        <v>0</v>
      </c>
      <c r="Q1639" s="372" t="e">
        <f>IF(M1639="nio",0,IF(M1639&gt;0,VLOOKUP(I1639,'3-Productie normen'!A:K,VLOOKUP(M1639,'3-Productie normen'!$B$28:$C$36,2,FALSE),FALSE)))/VLOOKUP(B1639,'2-Kosten per locatie'!$A$11:$C$41,3,FALSE)</f>
        <v>#DIV/0!</v>
      </c>
      <c r="R1639" s="93" t="str">
        <f>VLOOKUP(I1639,'3-Productie normen'!A:O,14,FALSE)</f>
        <v>nvt</v>
      </c>
      <c r="S1639" s="93"/>
      <c r="U1639" s="375">
        <f t="shared" si="77"/>
        <v>0</v>
      </c>
    </row>
    <row r="1640" spans="1:21" ht="14.1" customHeight="1">
      <c r="A1640" s="81">
        <v>1640</v>
      </c>
      <c r="B1640" s="52" t="s">
        <v>233</v>
      </c>
      <c r="C1640" s="52" t="s">
        <v>1536</v>
      </c>
      <c r="D1640" s="52"/>
      <c r="E1640" s="91"/>
      <c r="F1640" s="440" t="s">
        <v>283</v>
      </c>
      <c r="G1640" s="366" t="s">
        <v>1558</v>
      </c>
      <c r="H1640" s="98" t="s">
        <v>1032</v>
      </c>
      <c r="I1640" s="52" t="s">
        <v>247</v>
      </c>
      <c r="J1640" s="98"/>
      <c r="K1640" s="358">
        <v>5.9</v>
      </c>
      <c r="L1640" s="370">
        <f t="shared" si="78"/>
        <v>0</v>
      </c>
      <c r="M1640" s="437" t="s">
        <v>258</v>
      </c>
      <c r="N1640" s="435"/>
      <c r="O1640" s="371">
        <f t="shared" si="79"/>
        <v>0</v>
      </c>
      <c r="P1640" s="371">
        <f>IF(N1640&gt;0,N1640*K1640/#REF!,0)</f>
        <v>0</v>
      </c>
      <c r="Q1640" s="372" t="e">
        <f>IF(M1640="nio",0,IF(M1640&gt;0,VLOOKUP(I1640,'3-Productie normen'!A:K,VLOOKUP(M1640,'3-Productie normen'!$B$28:$C$36,2,FALSE),FALSE)))/VLOOKUP(B1640,'2-Kosten per locatie'!$A$11:$C$41,3,FALSE)</f>
        <v>#DIV/0!</v>
      </c>
      <c r="R1640" s="93" t="str">
        <f>VLOOKUP(I1640,'3-Productie normen'!A:O,14,FALSE)</f>
        <v>nvt</v>
      </c>
      <c r="S1640" s="93"/>
      <c r="U1640" s="375">
        <f t="shared" si="77"/>
        <v>0</v>
      </c>
    </row>
    <row r="1641" spans="1:21" ht="14.1" customHeight="1">
      <c r="A1641" s="81">
        <v>1641</v>
      </c>
      <c r="B1641" s="52" t="s">
        <v>233</v>
      </c>
      <c r="C1641" s="52" t="s">
        <v>1536</v>
      </c>
      <c r="D1641" s="52"/>
      <c r="E1641" s="91"/>
      <c r="F1641" s="440" t="s">
        <v>283</v>
      </c>
      <c r="G1641" s="366" t="s">
        <v>1559</v>
      </c>
      <c r="H1641" s="98" t="s">
        <v>1032</v>
      </c>
      <c r="I1641" s="52" t="s">
        <v>247</v>
      </c>
      <c r="J1641" s="98"/>
      <c r="K1641" s="358">
        <v>7.9</v>
      </c>
      <c r="L1641" s="370">
        <f t="shared" si="78"/>
        <v>0</v>
      </c>
      <c r="M1641" s="437" t="s">
        <v>258</v>
      </c>
      <c r="N1641" s="435"/>
      <c r="O1641" s="371">
        <f t="shared" si="79"/>
        <v>0</v>
      </c>
      <c r="P1641" s="371">
        <f>IF(N1641&gt;0,N1641*K1641/#REF!,0)</f>
        <v>0</v>
      </c>
      <c r="Q1641" s="372" t="e">
        <f>IF(M1641="nio",0,IF(M1641&gt;0,VLOOKUP(I1641,'3-Productie normen'!A:K,VLOOKUP(M1641,'3-Productie normen'!$B$28:$C$36,2,FALSE),FALSE)))/VLOOKUP(B1641,'2-Kosten per locatie'!$A$11:$C$41,3,FALSE)</f>
        <v>#DIV/0!</v>
      </c>
      <c r="R1641" s="93" t="str">
        <f>VLOOKUP(I1641,'3-Productie normen'!A:O,14,FALSE)</f>
        <v>nvt</v>
      </c>
      <c r="S1641" s="93"/>
      <c r="U1641" s="375">
        <f t="shared" si="77"/>
        <v>0</v>
      </c>
    </row>
    <row r="1642" spans="1:21" ht="14.1" customHeight="1">
      <c r="A1642" s="81">
        <v>1642</v>
      </c>
      <c r="B1642" s="52" t="s">
        <v>233</v>
      </c>
      <c r="C1642" s="52" t="s">
        <v>1536</v>
      </c>
      <c r="D1642" s="91"/>
      <c r="E1642" s="91">
        <v>12</v>
      </c>
      <c r="F1642" s="440" t="s">
        <v>283</v>
      </c>
      <c r="G1642" s="366" t="s">
        <v>1092</v>
      </c>
      <c r="H1642" s="98" t="s">
        <v>1560</v>
      </c>
      <c r="I1642" s="52" t="s">
        <v>1731</v>
      </c>
      <c r="J1642" s="98" t="s">
        <v>255</v>
      </c>
      <c r="K1642" s="358">
        <v>42.78</v>
      </c>
      <c r="L1642" s="370">
        <f t="shared" si="78"/>
        <v>200</v>
      </c>
      <c r="M1642" s="435">
        <v>200</v>
      </c>
      <c r="N1642" s="435"/>
      <c r="O1642" s="371" t="e">
        <f t="shared" si="79"/>
        <v>#DIV/0!</v>
      </c>
      <c r="P1642" s="371">
        <f>IF(N1642&gt;0,N1642*K1642/#REF!,0)</f>
        <v>0</v>
      </c>
      <c r="Q1642" s="372" t="e">
        <f>IF(M1642="nio",0,IF(M1642&gt;0,VLOOKUP(I1642,'3-Productie normen'!A:K,VLOOKUP(M1642,'3-Productie normen'!$B$28:$C$36,2,FALSE),FALSE)))/VLOOKUP(B1642,'2-Kosten per locatie'!$A$11:$C$41,3,FALSE)</f>
        <v>#DIV/0!</v>
      </c>
      <c r="R1642" s="93" t="str">
        <f>VLOOKUP(I1642,'3-Productie normen'!A:O,14,FALSE)</f>
        <v>V</v>
      </c>
      <c r="S1642" s="93"/>
      <c r="U1642" s="375">
        <f t="shared" si="77"/>
        <v>8556</v>
      </c>
    </row>
    <row r="1643" spans="1:21" ht="14.1" customHeight="1">
      <c r="A1643" s="81">
        <v>1643</v>
      </c>
      <c r="B1643" s="52" t="s">
        <v>233</v>
      </c>
      <c r="C1643" s="52" t="s">
        <v>1536</v>
      </c>
      <c r="D1643" s="91"/>
      <c r="E1643" s="91">
        <v>12</v>
      </c>
      <c r="F1643" s="440" t="s">
        <v>283</v>
      </c>
      <c r="G1643" s="366" t="s">
        <v>1093</v>
      </c>
      <c r="H1643" s="98" t="s">
        <v>1561</v>
      </c>
      <c r="I1643" s="52" t="s">
        <v>1731</v>
      </c>
      <c r="J1643" s="98" t="s">
        <v>255</v>
      </c>
      <c r="K1643" s="358">
        <v>43.81</v>
      </c>
      <c r="L1643" s="370">
        <f t="shared" si="78"/>
        <v>200</v>
      </c>
      <c r="M1643" s="435">
        <v>200</v>
      </c>
      <c r="N1643" s="435"/>
      <c r="O1643" s="371" t="e">
        <f t="shared" si="79"/>
        <v>#DIV/0!</v>
      </c>
      <c r="P1643" s="371">
        <f>IF(N1643&gt;0,N1643*K1643/#REF!,0)</f>
        <v>0</v>
      </c>
      <c r="Q1643" s="372" t="e">
        <f>IF(M1643="nio",0,IF(M1643&gt;0,VLOOKUP(I1643,'3-Productie normen'!A:K,VLOOKUP(M1643,'3-Productie normen'!$B$28:$C$36,2,FALSE),FALSE)))/VLOOKUP(B1643,'2-Kosten per locatie'!$A$11:$C$41,3,FALSE)</f>
        <v>#DIV/0!</v>
      </c>
      <c r="R1643" s="93" t="str">
        <f>VLOOKUP(I1643,'3-Productie normen'!A:O,14,FALSE)</f>
        <v>V</v>
      </c>
      <c r="S1643" s="93"/>
      <c r="U1643" s="375">
        <f t="shared" si="77"/>
        <v>8762</v>
      </c>
    </row>
    <row r="1644" spans="1:21" ht="14.1" customHeight="1">
      <c r="A1644" s="81">
        <v>1644</v>
      </c>
      <c r="B1644" s="52" t="s">
        <v>233</v>
      </c>
      <c r="C1644" s="52" t="s">
        <v>1536</v>
      </c>
      <c r="D1644" s="91"/>
      <c r="E1644" s="91">
        <v>12</v>
      </c>
      <c r="F1644" s="440" t="s">
        <v>283</v>
      </c>
      <c r="G1644" s="366" t="s">
        <v>1094</v>
      </c>
      <c r="H1644" s="98" t="s">
        <v>1562</v>
      </c>
      <c r="I1644" s="52" t="s">
        <v>1731</v>
      </c>
      <c r="J1644" s="98" t="s">
        <v>255</v>
      </c>
      <c r="K1644" s="358">
        <v>10.27</v>
      </c>
      <c r="L1644" s="370">
        <f t="shared" si="78"/>
        <v>200</v>
      </c>
      <c r="M1644" s="435">
        <v>200</v>
      </c>
      <c r="N1644" s="435"/>
      <c r="O1644" s="371" t="e">
        <f t="shared" si="79"/>
        <v>#DIV/0!</v>
      </c>
      <c r="P1644" s="371">
        <f>IF(N1644&gt;0,N1644*K1644/#REF!,0)</f>
        <v>0</v>
      </c>
      <c r="Q1644" s="372" t="e">
        <f>IF(M1644="nio",0,IF(M1644&gt;0,VLOOKUP(I1644,'3-Productie normen'!A:K,VLOOKUP(M1644,'3-Productie normen'!$B$28:$C$36,2,FALSE),FALSE)))/VLOOKUP(B1644,'2-Kosten per locatie'!$A$11:$C$41,3,FALSE)</f>
        <v>#DIV/0!</v>
      </c>
      <c r="R1644" s="93" t="str">
        <f>VLOOKUP(I1644,'3-Productie normen'!A:O,14,FALSE)</f>
        <v>V</v>
      </c>
      <c r="S1644" s="93"/>
      <c r="U1644" s="375">
        <f t="shared" si="77"/>
        <v>2054</v>
      </c>
    </row>
    <row r="1645" spans="1:21" ht="14.1" customHeight="1">
      <c r="A1645" s="81">
        <v>1645</v>
      </c>
      <c r="B1645" s="52" t="s">
        <v>233</v>
      </c>
      <c r="C1645" s="52" t="s">
        <v>1536</v>
      </c>
      <c r="D1645" s="91"/>
      <c r="E1645" s="91">
        <v>12</v>
      </c>
      <c r="F1645" s="440" t="s">
        <v>283</v>
      </c>
      <c r="G1645" s="366" t="s">
        <v>1096</v>
      </c>
      <c r="H1645" s="98" t="s">
        <v>1563</v>
      </c>
      <c r="I1645" s="52" t="s">
        <v>1731</v>
      </c>
      <c r="J1645" s="98" t="s">
        <v>255</v>
      </c>
      <c r="K1645" s="358">
        <v>49.17</v>
      </c>
      <c r="L1645" s="370">
        <f t="shared" si="78"/>
        <v>200</v>
      </c>
      <c r="M1645" s="435">
        <v>200</v>
      </c>
      <c r="N1645" s="435"/>
      <c r="O1645" s="371" t="e">
        <f t="shared" si="79"/>
        <v>#DIV/0!</v>
      </c>
      <c r="P1645" s="371">
        <f>IF(N1645&gt;0,N1645*K1645/#REF!,0)</f>
        <v>0</v>
      </c>
      <c r="Q1645" s="372" t="e">
        <f>IF(M1645="nio",0,IF(M1645&gt;0,VLOOKUP(I1645,'3-Productie normen'!A:K,VLOOKUP(M1645,'3-Productie normen'!$B$28:$C$36,2,FALSE),FALSE)))/VLOOKUP(B1645,'2-Kosten per locatie'!$A$11:$C$41,3,FALSE)</f>
        <v>#DIV/0!</v>
      </c>
      <c r="R1645" s="93" t="str">
        <f>VLOOKUP(I1645,'3-Productie normen'!A:O,14,FALSE)</f>
        <v>V</v>
      </c>
      <c r="S1645" s="93"/>
      <c r="U1645" s="375">
        <f t="shared" si="77"/>
        <v>9834</v>
      </c>
    </row>
    <row r="1646" spans="1:21" ht="14.1" customHeight="1">
      <c r="A1646" s="81">
        <v>1646</v>
      </c>
      <c r="B1646" s="52" t="s">
        <v>233</v>
      </c>
      <c r="C1646" s="52" t="s">
        <v>1536</v>
      </c>
      <c r="D1646" s="91"/>
      <c r="E1646" s="91">
        <v>12</v>
      </c>
      <c r="F1646" s="440" t="s">
        <v>283</v>
      </c>
      <c r="G1646" s="366" t="s">
        <v>1097</v>
      </c>
      <c r="H1646" s="98" t="s">
        <v>1564</v>
      </c>
      <c r="I1646" s="98" t="s">
        <v>244</v>
      </c>
      <c r="J1646" s="98" t="s">
        <v>255</v>
      </c>
      <c r="K1646" s="358">
        <v>4.54</v>
      </c>
      <c r="L1646" s="370">
        <f t="shared" si="78"/>
        <v>200</v>
      </c>
      <c r="M1646" s="435">
        <v>200</v>
      </c>
      <c r="N1646" s="435">
        <v>0</v>
      </c>
      <c r="O1646" s="371" t="e">
        <f t="shared" si="79"/>
        <v>#DIV/0!</v>
      </c>
      <c r="P1646" s="371">
        <f>IF(N1646&gt;0,N1646*K1646/#REF!,0)</f>
        <v>0</v>
      </c>
      <c r="Q1646" s="372" t="e">
        <f>IF(M1646="nio",0,IF(M1646&gt;0,VLOOKUP(I1646,'3-Productie normen'!A:K,VLOOKUP(M1646,'3-Productie normen'!$B$28:$C$36,2,FALSE),FALSE)))/VLOOKUP(B1646,'2-Kosten per locatie'!$A$11:$C$41,3,FALSE)</f>
        <v>#DIV/0!</v>
      </c>
      <c r="R1646" s="93" t="str">
        <f>VLOOKUP(I1646,'3-Productie normen'!A:O,14,FALSE)</f>
        <v>S</v>
      </c>
      <c r="S1646" s="93"/>
      <c r="U1646" s="375">
        <f t="shared" si="77"/>
        <v>908</v>
      </c>
    </row>
    <row r="1647" spans="1:21" ht="14.1" customHeight="1">
      <c r="A1647" s="81">
        <v>1647</v>
      </c>
      <c r="B1647" s="52" t="s">
        <v>233</v>
      </c>
      <c r="C1647" s="52" t="s">
        <v>1536</v>
      </c>
      <c r="D1647" s="91"/>
      <c r="E1647" s="91">
        <v>12</v>
      </c>
      <c r="F1647" s="440" t="s">
        <v>283</v>
      </c>
      <c r="G1647" s="366" t="s">
        <v>1099</v>
      </c>
      <c r="H1647" s="98" t="s">
        <v>1565</v>
      </c>
      <c r="I1647" s="52" t="s">
        <v>1731</v>
      </c>
      <c r="J1647" s="98" t="s">
        <v>255</v>
      </c>
      <c r="K1647" s="358">
        <v>9.23</v>
      </c>
      <c r="L1647" s="370">
        <f t="shared" si="78"/>
        <v>200</v>
      </c>
      <c r="M1647" s="435">
        <v>200</v>
      </c>
      <c r="N1647" s="435"/>
      <c r="O1647" s="371" t="e">
        <f t="shared" si="79"/>
        <v>#DIV/0!</v>
      </c>
      <c r="P1647" s="371">
        <f>IF(N1647&gt;0,N1647*K1647/#REF!,0)</f>
        <v>0</v>
      </c>
      <c r="Q1647" s="372" t="e">
        <f>IF(M1647="nio",0,IF(M1647&gt;0,VLOOKUP(I1647,'3-Productie normen'!A:K,VLOOKUP(M1647,'3-Productie normen'!$B$28:$C$36,2,FALSE),FALSE)))/VLOOKUP(B1647,'2-Kosten per locatie'!$A$11:$C$41,3,FALSE)</f>
        <v>#DIV/0!</v>
      </c>
      <c r="R1647" s="93" t="str">
        <f>VLOOKUP(I1647,'3-Productie normen'!A:O,14,FALSE)</f>
        <v>V</v>
      </c>
      <c r="S1647" s="93"/>
      <c r="U1647" s="375">
        <f t="shared" si="77"/>
        <v>1846</v>
      </c>
    </row>
    <row r="1648" spans="1:21" ht="14.1" customHeight="1">
      <c r="A1648" s="81">
        <v>1648</v>
      </c>
      <c r="B1648" s="52" t="s">
        <v>233</v>
      </c>
      <c r="C1648" s="52" t="s">
        <v>1536</v>
      </c>
      <c r="D1648" s="91"/>
      <c r="E1648" s="91">
        <v>12</v>
      </c>
      <c r="F1648" s="440" t="s">
        <v>283</v>
      </c>
      <c r="G1648" s="366" t="s">
        <v>1100</v>
      </c>
      <c r="H1648" s="98" t="s">
        <v>1110</v>
      </c>
      <c r="I1648" s="98" t="s">
        <v>244</v>
      </c>
      <c r="J1648" s="98" t="s">
        <v>1543</v>
      </c>
      <c r="K1648" s="358">
        <v>4.6900000000000004</v>
      </c>
      <c r="L1648" s="370">
        <f t="shared" si="78"/>
        <v>200</v>
      </c>
      <c r="M1648" s="435">
        <v>200</v>
      </c>
      <c r="N1648" s="435">
        <v>0</v>
      </c>
      <c r="O1648" s="371" t="e">
        <f t="shared" si="79"/>
        <v>#DIV/0!</v>
      </c>
      <c r="P1648" s="371">
        <f>IF(N1648&gt;0,N1648*K1648/#REF!,0)</f>
        <v>0</v>
      </c>
      <c r="Q1648" s="372" t="e">
        <f>IF(M1648="nio",0,IF(M1648&gt;0,VLOOKUP(I1648,'3-Productie normen'!A:K,VLOOKUP(M1648,'3-Productie normen'!$B$28:$C$36,2,FALSE),FALSE)))/VLOOKUP(B1648,'2-Kosten per locatie'!$A$11:$C$41,3,FALSE)</f>
        <v>#DIV/0!</v>
      </c>
      <c r="R1648" s="93" t="str">
        <f>VLOOKUP(I1648,'3-Productie normen'!A:O,14,FALSE)</f>
        <v>S</v>
      </c>
      <c r="S1648" s="93"/>
      <c r="U1648" s="375">
        <f t="shared" si="77"/>
        <v>938.00000000000011</v>
      </c>
    </row>
    <row r="1649" spans="1:21" ht="14.1" customHeight="1">
      <c r="A1649" s="81">
        <v>1649</v>
      </c>
      <c r="B1649" s="52" t="s">
        <v>233</v>
      </c>
      <c r="C1649" s="52" t="s">
        <v>1536</v>
      </c>
      <c r="D1649" s="91"/>
      <c r="E1649" s="91">
        <v>12</v>
      </c>
      <c r="F1649" s="440" t="s">
        <v>283</v>
      </c>
      <c r="G1649" s="366" t="s">
        <v>1101</v>
      </c>
      <c r="H1649" s="98" t="s">
        <v>1566</v>
      </c>
      <c r="I1649" s="52" t="s">
        <v>1731</v>
      </c>
      <c r="J1649" s="98" t="s">
        <v>255</v>
      </c>
      <c r="K1649" s="358">
        <v>49.57</v>
      </c>
      <c r="L1649" s="370">
        <f t="shared" si="78"/>
        <v>200</v>
      </c>
      <c r="M1649" s="435">
        <v>200</v>
      </c>
      <c r="N1649" s="435"/>
      <c r="O1649" s="371" t="e">
        <f t="shared" si="79"/>
        <v>#DIV/0!</v>
      </c>
      <c r="P1649" s="371">
        <f>IF(N1649&gt;0,N1649*K1649/#REF!,0)</f>
        <v>0</v>
      </c>
      <c r="Q1649" s="372" t="e">
        <f>IF(M1649="nio",0,IF(M1649&gt;0,VLOOKUP(I1649,'3-Productie normen'!A:K,VLOOKUP(M1649,'3-Productie normen'!$B$28:$C$36,2,FALSE),FALSE)))/VLOOKUP(B1649,'2-Kosten per locatie'!$A$11:$C$41,3,FALSE)</f>
        <v>#DIV/0!</v>
      </c>
      <c r="R1649" s="93" t="str">
        <f>VLOOKUP(I1649,'3-Productie normen'!A:O,14,FALSE)</f>
        <v>V</v>
      </c>
      <c r="S1649" s="93"/>
      <c r="U1649" s="375">
        <f t="shared" si="77"/>
        <v>9914</v>
      </c>
    </row>
    <row r="1650" spans="1:21" ht="14.1" customHeight="1">
      <c r="A1650" s="81">
        <v>1650</v>
      </c>
      <c r="B1650" s="52" t="s">
        <v>233</v>
      </c>
      <c r="C1650" s="52" t="s">
        <v>1536</v>
      </c>
      <c r="D1650" s="91"/>
      <c r="E1650" s="91">
        <v>12</v>
      </c>
      <c r="F1650" s="440" t="s">
        <v>283</v>
      </c>
      <c r="G1650" s="366" t="s">
        <v>1103</v>
      </c>
      <c r="H1650" s="98" t="s">
        <v>1002</v>
      </c>
      <c r="I1650" s="52" t="s">
        <v>1731</v>
      </c>
      <c r="J1650" s="98" t="s">
        <v>255</v>
      </c>
      <c r="K1650" s="358">
        <v>9.4</v>
      </c>
      <c r="L1650" s="370">
        <f t="shared" si="78"/>
        <v>200</v>
      </c>
      <c r="M1650" s="435">
        <v>200</v>
      </c>
      <c r="N1650" s="435"/>
      <c r="O1650" s="371" t="e">
        <f t="shared" si="79"/>
        <v>#DIV/0!</v>
      </c>
      <c r="P1650" s="371">
        <f>IF(N1650&gt;0,N1650*K1650/#REF!,0)</f>
        <v>0</v>
      </c>
      <c r="Q1650" s="372" t="e">
        <f>IF(M1650="nio",0,IF(M1650&gt;0,VLOOKUP(I1650,'3-Productie normen'!A:K,VLOOKUP(M1650,'3-Productie normen'!$B$28:$C$36,2,FALSE),FALSE)))/VLOOKUP(B1650,'2-Kosten per locatie'!$A$11:$C$41,3,FALSE)</f>
        <v>#DIV/0!</v>
      </c>
      <c r="R1650" s="93" t="str">
        <f>VLOOKUP(I1650,'3-Productie normen'!A:O,14,FALSE)</f>
        <v>V</v>
      </c>
      <c r="S1650" s="93"/>
      <c r="U1650" s="375">
        <f t="shared" si="77"/>
        <v>1880</v>
      </c>
    </row>
    <row r="1651" spans="1:21" ht="14.1" customHeight="1">
      <c r="A1651" s="81">
        <v>1651</v>
      </c>
      <c r="B1651" s="52" t="s">
        <v>233</v>
      </c>
      <c r="C1651" s="52" t="s">
        <v>1536</v>
      </c>
      <c r="D1651" s="91"/>
      <c r="E1651" s="91">
        <v>12</v>
      </c>
      <c r="F1651" s="440" t="s">
        <v>283</v>
      </c>
      <c r="G1651" s="366" t="s">
        <v>1105</v>
      </c>
      <c r="H1651" s="98" t="s">
        <v>1567</v>
      </c>
      <c r="I1651" s="52" t="s">
        <v>1731</v>
      </c>
      <c r="J1651" s="98" t="s">
        <v>255</v>
      </c>
      <c r="K1651" s="358">
        <v>57.79</v>
      </c>
      <c r="L1651" s="370">
        <f t="shared" si="78"/>
        <v>200</v>
      </c>
      <c r="M1651" s="435">
        <v>200</v>
      </c>
      <c r="N1651" s="435"/>
      <c r="O1651" s="371" t="e">
        <f t="shared" si="79"/>
        <v>#DIV/0!</v>
      </c>
      <c r="P1651" s="371">
        <f>IF(N1651&gt;0,N1651*K1651/#REF!,0)</f>
        <v>0</v>
      </c>
      <c r="Q1651" s="372" t="e">
        <f>IF(M1651="nio",0,IF(M1651&gt;0,VLOOKUP(I1651,'3-Productie normen'!A:K,VLOOKUP(M1651,'3-Productie normen'!$B$28:$C$36,2,FALSE),FALSE)))/VLOOKUP(B1651,'2-Kosten per locatie'!$A$11:$C$41,3,FALSE)</f>
        <v>#DIV/0!</v>
      </c>
      <c r="R1651" s="93" t="str">
        <f>VLOOKUP(I1651,'3-Productie normen'!A:O,14,FALSE)</f>
        <v>V</v>
      </c>
      <c r="S1651" s="93"/>
      <c r="U1651" s="375">
        <f t="shared" si="77"/>
        <v>11558</v>
      </c>
    </row>
    <row r="1652" spans="1:21" ht="14.1" customHeight="1">
      <c r="A1652" s="81">
        <v>1652</v>
      </c>
      <c r="B1652" s="52" t="s">
        <v>233</v>
      </c>
      <c r="C1652" s="52" t="s">
        <v>1536</v>
      </c>
      <c r="D1652" s="91"/>
      <c r="E1652" s="91">
        <v>12</v>
      </c>
      <c r="F1652" s="440" t="s">
        <v>283</v>
      </c>
      <c r="G1652" s="366" t="s">
        <v>1106</v>
      </c>
      <c r="H1652" s="98" t="s">
        <v>1004</v>
      </c>
      <c r="I1652" s="52" t="s">
        <v>1731</v>
      </c>
      <c r="J1652" s="98" t="s">
        <v>255</v>
      </c>
      <c r="K1652" s="358">
        <v>6.53</v>
      </c>
      <c r="L1652" s="370">
        <f t="shared" si="78"/>
        <v>200</v>
      </c>
      <c r="M1652" s="435">
        <v>200</v>
      </c>
      <c r="N1652" s="435"/>
      <c r="O1652" s="371" t="e">
        <f t="shared" si="79"/>
        <v>#DIV/0!</v>
      </c>
      <c r="P1652" s="371">
        <f>IF(N1652&gt;0,N1652*K1652/#REF!,0)</f>
        <v>0</v>
      </c>
      <c r="Q1652" s="372" t="e">
        <f>IF(M1652="nio",0,IF(M1652&gt;0,VLOOKUP(I1652,'3-Productie normen'!A:K,VLOOKUP(M1652,'3-Productie normen'!$B$28:$C$36,2,FALSE),FALSE)))/VLOOKUP(B1652,'2-Kosten per locatie'!$A$11:$C$41,3,FALSE)</f>
        <v>#DIV/0!</v>
      </c>
      <c r="R1652" s="93" t="str">
        <f>VLOOKUP(I1652,'3-Productie normen'!A:O,14,FALSE)</f>
        <v>V</v>
      </c>
      <c r="S1652" s="93"/>
      <c r="U1652" s="375">
        <f t="shared" si="77"/>
        <v>1306</v>
      </c>
    </row>
    <row r="1653" spans="1:21" ht="14.1" customHeight="1">
      <c r="A1653" s="81">
        <v>1653</v>
      </c>
      <c r="B1653" s="52" t="s">
        <v>233</v>
      </c>
      <c r="C1653" s="52" t="s">
        <v>1536</v>
      </c>
      <c r="D1653" s="91"/>
      <c r="E1653" s="91">
        <v>12</v>
      </c>
      <c r="F1653" s="440" t="s">
        <v>283</v>
      </c>
      <c r="G1653" s="366" t="s">
        <v>1568</v>
      </c>
      <c r="H1653" s="98" t="s">
        <v>1569</v>
      </c>
      <c r="I1653" s="98" t="s">
        <v>244</v>
      </c>
      <c r="J1653" s="98" t="s">
        <v>255</v>
      </c>
      <c r="K1653" s="358">
        <v>6.5</v>
      </c>
      <c r="L1653" s="370">
        <f t="shared" si="78"/>
        <v>200</v>
      </c>
      <c r="M1653" s="435">
        <v>200</v>
      </c>
      <c r="N1653" s="435">
        <v>0</v>
      </c>
      <c r="O1653" s="371" t="e">
        <f t="shared" si="79"/>
        <v>#DIV/0!</v>
      </c>
      <c r="P1653" s="371">
        <f>IF(N1653&gt;0,N1653*K1653/#REF!,0)</f>
        <v>0</v>
      </c>
      <c r="Q1653" s="372" t="e">
        <f>IF(M1653="nio",0,IF(M1653&gt;0,VLOOKUP(I1653,'3-Productie normen'!A:K,VLOOKUP(M1653,'3-Productie normen'!$B$28:$C$36,2,FALSE),FALSE)))/VLOOKUP(B1653,'2-Kosten per locatie'!$A$11:$C$41,3,FALSE)</f>
        <v>#DIV/0!</v>
      </c>
      <c r="R1653" s="93" t="str">
        <f>VLOOKUP(I1653,'3-Productie normen'!A:O,14,FALSE)</f>
        <v>S</v>
      </c>
      <c r="S1653" s="93"/>
      <c r="U1653" s="375">
        <f t="shared" si="77"/>
        <v>1300</v>
      </c>
    </row>
    <row r="1654" spans="1:21" ht="14.1" customHeight="1">
      <c r="A1654" s="81">
        <v>1654</v>
      </c>
      <c r="B1654" s="52" t="s">
        <v>233</v>
      </c>
      <c r="C1654" s="52" t="s">
        <v>1536</v>
      </c>
      <c r="D1654" s="91"/>
      <c r="E1654" s="91">
        <v>12</v>
      </c>
      <c r="F1654" s="440" t="s">
        <v>283</v>
      </c>
      <c r="G1654" s="366" t="s">
        <v>1570</v>
      </c>
      <c r="H1654" s="98" t="s">
        <v>387</v>
      </c>
      <c r="I1654" s="98" t="s">
        <v>246</v>
      </c>
      <c r="J1654" s="98" t="s">
        <v>255</v>
      </c>
      <c r="K1654" s="358">
        <v>3.44</v>
      </c>
      <c r="L1654" s="370">
        <f t="shared" si="78"/>
        <v>200</v>
      </c>
      <c r="M1654" s="435">
        <v>200</v>
      </c>
      <c r="N1654" s="435"/>
      <c r="O1654" s="371" t="e">
        <f t="shared" si="79"/>
        <v>#DIV/0!</v>
      </c>
      <c r="P1654" s="371">
        <f>IF(N1654&gt;0,N1654*K1654/#REF!,0)</f>
        <v>0</v>
      </c>
      <c r="Q1654" s="372" t="e">
        <f>IF(M1654="nio",0,IF(M1654&gt;0,VLOOKUP(I1654,'3-Productie normen'!A:K,VLOOKUP(M1654,'3-Productie normen'!$B$28:$C$36,2,FALSE),FALSE)))/VLOOKUP(B1654,'2-Kosten per locatie'!$A$11:$C$41,3,FALSE)</f>
        <v>#DIV/0!</v>
      </c>
      <c r="R1654" s="93" t="str">
        <f>VLOOKUP(I1654,'3-Productie normen'!A:O,14,FALSE)</f>
        <v>V</v>
      </c>
      <c r="S1654" s="93"/>
      <c r="U1654" s="375">
        <f t="shared" si="77"/>
        <v>688</v>
      </c>
    </row>
    <row r="1655" spans="1:21" ht="14.1" customHeight="1">
      <c r="A1655" s="81">
        <v>1655</v>
      </c>
      <c r="B1655" s="52" t="s">
        <v>233</v>
      </c>
      <c r="C1655" s="52" t="s">
        <v>1536</v>
      </c>
      <c r="D1655" s="52"/>
      <c r="E1655" s="91"/>
      <c r="F1655" s="91" t="s">
        <v>292</v>
      </c>
      <c r="G1655" s="366" t="s">
        <v>1571</v>
      </c>
      <c r="H1655" s="98" t="s">
        <v>568</v>
      </c>
      <c r="I1655" s="98" t="s">
        <v>246</v>
      </c>
      <c r="J1655" s="98" t="s">
        <v>255</v>
      </c>
      <c r="K1655" s="358">
        <v>17</v>
      </c>
      <c r="L1655" s="370">
        <f t="shared" si="78"/>
        <v>200</v>
      </c>
      <c r="M1655" s="435">
        <v>200</v>
      </c>
      <c r="N1655" s="435"/>
      <c r="O1655" s="371" t="e">
        <f t="shared" si="79"/>
        <v>#DIV/0!</v>
      </c>
      <c r="P1655" s="371">
        <f>IF(N1655&gt;0,N1655*K1655/#REF!,0)</f>
        <v>0</v>
      </c>
      <c r="Q1655" s="372" t="e">
        <f>IF(M1655="nio",0,IF(M1655&gt;0,VLOOKUP(I1655,'3-Productie normen'!A:K,VLOOKUP(M1655,'3-Productie normen'!$B$28:$C$36,2,FALSE),FALSE)))/VLOOKUP(B1655,'2-Kosten per locatie'!$A$11:$C$41,3,FALSE)</f>
        <v>#DIV/0!</v>
      </c>
      <c r="R1655" s="93" t="str">
        <f>VLOOKUP(I1655,'3-Productie normen'!A:O,14,FALSE)</f>
        <v>V</v>
      </c>
      <c r="S1655" s="93"/>
      <c r="U1655" s="375">
        <f t="shared" si="77"/>
        <v>3400</v>
      </c>
    </row>
    <row r="1656" spans="1:21" ht="14.1" customHeight="1">
      <c r="A1656" s="81">
        <v>1656</v>
      </c>
      <c r="B1656" s="52" t="s">
        <v>233</v>
      </c>
      <c r="C1656" s="52" t="s">
        <v>1536</v>
      </c>
      <c r="D1656" s="52"/>
      <c r="E1656" s="91"/>
      <c r="F1656" s="91" t="s">
        <v>292</v>
      </c>
      <c r="G1656" s="366" t="s">
        <v>1572</v>
      </c>
      <c r="H1656" s="98" t="s">
        <v>1573</v>
      </c>
      <c r="I1656" s="98" t="s">
        <v>246</v>
      </c>
      <c r="J1656" s="98" t="s">
        <v>255</v>
      </c>
      <c r="K1656" s="358">
        <v>30</v>
      </c>
      <c r="L1656" s="370">
        <f t="shared" si="78"/>
        <v>200</v>
      </c>
      <c r="M1656" s="435">
        <v>200</v>
      </c>
      <c r="N1656" s="435"/>
      <c r="O1656" s="371" t="e">
        <f t="shared" si="79"/>
        <v>#DIV/0!</v>
      </c>
      <c r="P1656" s="371">
        <f>IF(N1656&gt;0,N1656*K1656/#REF!,0)</f>
        <v>0</v>
      </c>
      <c r="Q1656" s="372" t="e">
        <f>IF(M1656="nio",0,IF(M1656&gt;0,VLOOKUP(I1656,'3-Productie normen'!A:K,VLOOKUP(M1656,'3-Productie normen'!$B$28:$C$36,2,FALSE),FALSE)))/VLOOKUP(B1656,'2-Kosten per locatie'!$A$11:$C$41,3,FALSE)</f>
        <v>#DIV/0!</v>
      </c>
      <c r="R1656" s="93" t="str">
        <f>VLOOKUP(I1656,'3-Productie normen'!A:O,14,FALSE)</f>
        <v>V</v>
      </c>
      <c r="S1656" s="93"/>
      <c r="U1656" s="375">
        <f t="shared" si="77"/>
        <v>6000</v>
      </c>
    </row>
    <row r="1657" spans="1:21" ht="14.1" customHeight="1">
      <c r="A1657" s="81">
        <v>1657</v>
      </c>
      <c r="B1657" s="52" t="s">
        <v>233</v>
      </c>
      <c r="C1657" s="52" t="s">
        <v>1536</v>
      </c>
      <c r="D1657" s="52"/>
      <c r="E1657" s="91"/>
      <c r="F1657" s="91" t="s">
        <v>292</v>
      </c>
      <c r="G1657" s="366" t="s">
        <v>1574</v>
      </c>
      <c r="H1657" s="98" t="s">
        <v>568</v>
      </c>
      <c r="I1657" s="98" t="s">
        <v>246</v>
      </c>
      <c r="J1657" s="98" t="s">
        <v>255</v>
      </c>
      <c r="K1657" s="358">
        <v>21.5</v>
      </c>
      <c r="L1657" s="370">
        <f t="shared" si="78"/>
        <v>200</v>
      </c>
      <c r="M1657" s="435">
        <v>200</v>
      </c>
      <c r="N1657" s="435"/>
      <c r="O1657" s="371" t="e">
        <f t="shared" si="79"/>
        <v>#DIV/0!</v>
      </c>
      <c r="P1657" s="371">
        <f>IF(N1657&gt;0,N1657*K1657/#REF!,0)</f>
        <v>0</v>
      </c>
      <c r="Q1657" s="372" t="e">
        <f>IF(M1657="nio",0,IF(M1657&gt;0,VLOOKUP(I1657,'3-Productie normen'!A:K,VLOOKUP(M1657,'3-Productie normen'!$B$28:$C$36,2,FALSE),FALSE)))/VLOOKUP(B1657,'2-Kosten per locatie'!$A$11:$C$41,3,FALSE)</f>
        <v>#DIV/0!</v>
      </c>
      <c r="R1657" s="93" t="str">
        <f>VLOOKUP(I1657,'3-Productie normen'!A:O,14,FALSE)</f>
        <v>V</v>
      </c>
      <c r="S1657" s="93"/>
      <c r="U1657" s="375">
        <f t="shared" si="77"/>
        <v>4300</v>
      </c>
    </row>
    <row r="1658" spans="1:21" ht="14.1" customHeight="1">
      <c r="A1658" s="81">
        <v>1658</v>
      </c>
      <c r="B1658" s="52" t="s">
        <v>233</v>
      </c>
      <c r="C1658" s="52" t="s">
        <v>1536</v>
      </c>
      <c r="D1658" s="52"/>
      <c r="E1658" s="91"/>
      <c r="F1658" s="91" t="s">
        <v>292</v>
      </c>
      <c r="G1658" s="366" t="s">
        <v>1575</v>
      </c>
      <c r="H1658" s="98" t="s">
        <v>704</v>
      </c>
      <c r="I1658" s="98" t="s">
        <v>246</v>
      </c>
      <c r="J1658" s="98" t="s">
        <v>255</v>
      </c>
      <c r="K1658" s="358">
        <v>53.5</v>
      </c>
      <c r="L1658" s="370">
        <f t="shared" si="78"/>
        <v>200</v>
      </c>
      <c r="M1658" s="435">
        <v>200</v>
      </c>
      <c r="N1658" s="435"/>
      <c r="O1658" s="371" t="e">
        <f t="shared" si="79"/>
        <v>#DIV/0!</v>
      </c>
      <c r="P1658" s="371">
        <f>IF(N1658&gt;0,N1658*K1658/#REF!,0)</f>
        <v>0</v>
      </c>
      <c r="Q1658" s="372" t="e">
        <f>IF(M1658="nio",0,IF(M1658&gt;0,VLOOKUP(I1658,'3-Productie normen'!A:K,VLOOKUP(M1658,'3-Productie normen'!$B$28:$C$36,2,FALSE),FALSE)))/VLOOKUP(B1658,'2-Kosten per locatie'!$A$11:$C$41,3,FALSE)</f>
        <v>#DIV/0!</v>
      </c>
      <c r="R1658" s="93" t="str">
        <f>VLOOKUP(I1658,'3-Productie normen'!A:O,14,FALSE)</f>
        <v>V</v>
      </c>
      <c r="S1658" s="93"/>
      <c r="U1658" s="375">
        <f t="shared" si="77"/>
        <v>10700</v>
      </c>
    </row>
    <row r="1659" spans="1:21" ht="14.1" customHeight="1">
      <c r="A1659" s="81">
        <v>1659</v>
      </c>
      <c r="B1659" s="52" t="s">
        <v>233</v>
      </c>
      <c r="C1659" s="52" t="s">
        <v>1536</v>
      </c>
      <c r="D1659" s="52"/>
      <c r="E1659" s="91"/>
      <c r="F1659" s="91" t="s">
        <v>292</v>
      </c>
      <c r="G1659" s="366" t="s">
        <v>1576</v>
      </c>
      <c r="H1659" s="98" t="s">
        <v>1577</v>
      </c>
      <c r="I1659" s="98" t="s">
        <v>293</v>
      </c>
      <c r="J1659" s="98" t="s">
        <v>255</v>
      </c>
      <c r="K1659" s="358">
        <v>55</v>
      </c>
      <c r="L1659" s="370">
        <f t="shared" si="78"/>
        <v>200</v>
      </c>
      <c r="M1659" s="435">
        <v>200</v>
      </c>
      <c r="N1659" s="435"/>
      <c r="O1659" s="371" t="e">
        <f t="shared" si="79"/>
        <v>#DIV/0!</v>
      </c>
      <c r="P1659" s="371">
        <f>IF(N1659&gt;0,N1659*K1659/#REF!,0)</f>
        <v>0</v>
      </c>
      <c r="Q1659" s="372" t="e">
        <f>IF(M1659="nio",0,IF(M1659&gt;0,VLOOKUP(I1659,'3-Productie normen'!A:K,VLOOKUP(M1659,'3-Productie normen'!$B$28:$C$36,2,FALSE),FALSE)))/VLOOKUP(B1659,'2-Kosten per locatie'!$A$11:$C$41,3,FALSE)</f>
        <v>#DIV/0!</v>
      </c>
      <c r="R1659" s="93" t="str">
        <f>VLOOKUP(I1659,'3-Productie normen'!A:O,14,FALSE)</f>
        <v>L</v>
      </c>
      <c r="S1659" s="93"/>
      <c r="U1659" s="375">
        <f t="shared" si="77"/>
        <v>11000</v>
      </c>
    </row>
    <row r="1660" spans="1:21" ht="14.1" customHeight="1">
      <c r="A1660" s="81">
        <v>1660</v>
      </c>
      <c r="B1660" s="52" t="s">
        <v>233</v>
      </c>
      <c r="C1660" s="52" t="s">
        <v>1536</v>
      </c>
      <c r="D1660" s="52"/>
      <c r="E1660" s="91"/>
      <c r="F1660" s="91" t="s">
        <v>292</v>
      </c>
      <c r="G1660" s="366" t="s">
        <v>1578</v>
      </c>
      <c r="H1660" s="98" t="s">
        <v>1577</v>
      </c>
      <c r="I1660" s="98" t="s">
        <v>293</v>
      </c>
      <c r="J1660" s="98" t="s">
        <v>255</v>
      </c>
      <c r="K1660" s="358">
        <v>55</v>
      </c>
      <c r="L1660" s="370">
        <f t="shared" si="78"/>
        <v>200</v>
      </c>
      <c r="M1660" s="435">
        <v>200</v>
      </c>
      <c r="N1660" s="435"/>
      <c r="O1660" s="371" t="e">
        <f t="shared" si="79"/>
        <v>#DIV/0!</v>
      </c>
      <c r="P1660" s="371">
        <f>IF(N1660&gt;0,N1660*K1660/#REF!,0)</f>
        <v>0</v>
      </c>
      <c r="Q1660" s="372" t="e">
        <f>IF(M1660="nio",0,IF(M1660&gt;0,VLOOKUP(I1660,'3-Productie normen'!A:K,VLOOKUP(M1660,'3-Productie normen'!$B$28:$C$36,2,FALSE),FALSE)))/VLOOKUP(B1660,'2-Kosten per locatie'!$A$11:$C$41,3,FALSE)</f>
        <v>#DIV/0!</v>
      </c>
      <c r="R1660" s="93" t="str">
        <f>VLOOKUP(I1660,'3-Productie normen'!A:O,14,FALSE)</f>
        <v>L</v>
      </c>
      <c r="S1660" s="93"/>
      <c r="U1660" s="375">
        <f t="shared" si="77"/>
        <v>11000</v>
      </c>
    </row>
    <row r="1661" spans="1:21" ht="14.1" customHeight="1">
      <c r="A1661" s="81">
        <v>1661</v>
      </c>
      <c r="B1661" s="52" t="s">
        <v>233</v>
      </c>
      <c r="C1661" s="52" t="s">
        <v>1536</v>
      </c>
      <c r="D1661" s="52"/>
      <c r="E1661" s="91"/>
      <c r="F1661" s="91" t="s">
        <v>292</v>
      </c>
      <c r="G1661" s="366"/>
      <c r="H1661" s="98" t="s">
        <v>1579</v>
      </c>
      <c r="I1661" s="98" t="s">
        <v>246</v>
      </c>
      <c r="J1661" s="98" t="s">
        <v>255</v>
      </c>
      <c r="K1661" s="358">
        <v>5.6</v>
      </c>
      <c r="L1661" s="370">
        <f t="shared" si="78"/>
        <v>200</v>
      </c>
      <c r="M1661" s="435">
        <v>200</v>
      </c>
      <c r="N1661" s="435"/>
      <c r="O1661" s="371" t="e">
        <f t="shared" si="79"/>
        <v>#DIV/0!</v>
      </c>
      <c r="P1661" s="371">
        <f>IF(N1661&gt;0,N1661*K1661/#REF!,0)</f>
        <v>0</v>
      </c>
      <c r="Q1661" s="372" t="e">
        <f>IF(M1661="nio",0,IF(M1661&gt;0,VLOOKUP(I1661,'3-Productie normen'!A:K,VLOOKUP(M1661,'3-Productie normen'!$B$28:$C$36,2,FALSE),FALSE)))/VLOOKUP(B1661,'2-Kosten per locatie'!$A$11:$C$41,3,FALSE)</f>
        <v>#DIV/0!</v>
      </c>
      <c r="R1661" s="93" t="str">
        <f>VLOOKUP(I1661,'3-Productie normen'!A:O,14,FALSE)</f>
        <v>V</v>
      </c>
      <c r="S1661" s="93"/>
      <c r="U1661" s="375">
        <f t="shared" si="77"/>
        <v>1120</v>
      </c>
    </row>
    <row r="1662" spans="1:21" ht="14.1" customHeight="1">
      <c r="A1662" s="81">
        <v>1662</v>
      </c>
      <c r="B1662" s="52" t="s">
        <v>233</v>
      </c>
      <c r="C1662" s="52" t="s">
        <v>1536</v>
      </c>
      <c r="D1662" s="52"/>
      <c r="E1662" s="91"/>
      <c r="F1662" s="91" t="s">
        <v>292</v>
      </c>
      <c r="G1662" s="366"/>
      <c r="H1662" s="98" t="s">
        <v>738</v>
      </c>
      <c r="I1662" s="98" t="s">
        <v>246</v>
      </c>
      <c r="J1662" s="98" t="s">
        <v>255</v>
      </c>
      <c r="K1662" s="358">
        <v>15.93</v>
      </c>
      <c r="L1662" s="370">
        <f t="shared" si="78"/>
        <v>200</v>
      </c>
      <c r="M1662" s="435">
        <v>200</v>
      </c>
      <c r="N1662" s="435"/>
      <c r="O1662" s="371" t="e">
        <f t="shared" si="79"/>
        <v>#DIV/0!</v>
      </c>
      <c r="P1662" s="371">
        <f>IF(N1662&gt;0,N1662*K1662/#REF!,0)</f>
        <v>0</v>
      </c>
      <c r="Q1662" s="372" t="e">
        <f>IF(M1662="nio",0,IF(M1662&gt;0,VLOOKUP(I1662,'3-Productie normen'!A:K,VLOOKUP(M1662,'3-Productie normen'!$B$28:$C$36,2,FALSE),FALSE)))/VLOOKUP(B1662,'2-Kosten per locatie'!$A$11:$C$41,3,FALSE)</f>
        <v>#DIV/0!</v>
      </c>
      <c r="R1662" s="93" t="str">
        <f>VLOOKUP(I1662,'3-Productie normen'!A:O,14,FALSE)</f>
        <v>V</v>
      </c>
      <c r="S1662" s="93"/>
      <c r="U1662" s="375">
        <f t="shared" si="77"/>
        <v>3186</v>
      </c>
    </row>
    <row r="1663" spans="1:21" ht="14.1" customHeight="1">
      <c r="A1663" s="81">
        <v>1663</v>
      </c>
      <c r="B1663" s="52" t="s">
        <v>233</v>
      </c>
      <c r="C1663" s="52" t="s">
        <v>1536</v>
      </c>
      <c r="D1663" s="52"/>
      <c r="E1663" s="91"/>
      <c r="F1663" s="91" t="s">
        <v>292</v>
      </c>
      <c r="G1663" s="366" t="s">
        <v>1580</v>
      </c>
      <c r="H1663" s="98" t="s">
        <v>704</v>
      </c>
      <c r="I1663" s="98" t="s">
        <v>246</v>
      </c>
      <c r="J1663" s="98" t="s">
        <v>255</v>
      </c>
      <c r="K1663" s="358">
        <v>38.5</v>
      </c>
      <c r="L1663" s="370">
        <f t="shared" si="78"/>
        <v>200</v>
      </c>
      <c r="M1663" s="435">
        <v>200</v>
      </c>
      <c r="N1663" s="435"/>
      <c r="O1663" s="371" t="e">
        <f t="shared" si="79"/>
        <v>#DIV/0!</v>
      </c>
      <c r="P1663" s="371">
        <f>IF(N1663&gt;0,N1663*K1663/#REF!,0)</f>
        <v>0</v>
      </c>
      <c r="Q1663" s="372" t="e">
        <f>IF(M1663="nio",0,IF(M1663&gt;0,VLOOKUP(I1663,'3-Productie normen'!A:K,VLOOKUP(M1663,'3-Productie normen'!$B$28:$C$36,2,FALSE),FALSE)))/VLOOKUP(B1663,'2-Kosten per locatie'!$A$11:$C$41,3,FALSE)</f>
        <v>#DIV/0!</v>
      </c>
      <c r="R1663" s="93" t="str">
        <f>VLOOKUP(I1663,'3-Productie normen'!A:O,14,FALSE)</f>
        <v>V</v>
      </c>
      <c r="S1663" s="93"/>
      <c r="U1663" s="375">
        <f t="shared" si="77"/>
        <v>7700</v>
      </c>
    </row>
    <row r="1664" spans="1:21" ht="14.1" customHeight="1">
      <c r="A1664" s="81">
        <v>1664</v>
      </c>
      <c r="B1664" s="52" t="s">
        <v>233</v>
      </c>
      <c r="C1664" s="52" t="s">
        <v>1536</v>
      </c>
      <c r="D1664" s="52"/>
      <c r="E1664" s="91"/>
      <c r="F1664" s="91" t="s">
        <v>292</v>
      </c>
      <c r="G1664" s="366" t="s">
        <v>346</v>
      </c>
      <c r="H1664" s="98" t="s">
        <v>1581</v>
      </c>
      <c r="I1664" s="52" t="s">
        <v>247</v>
      </c>
      <c r="J1664" s="98" t="s">
        <v>255</v>
      </c>
      <c r="K1664" s="358">
        <v>52.5</v>
      </c>
      <c r="L1664" s="370">
        <f t="shared" si="78"/>
        <v>0</v>
      </c>
      <c r="M1664" s="437" t="s">
        <v>258</v>
      </c>
      <c r="N1664" s="435"/>
      <c r="O1664" s="371">
        <f t="shared" si="79"/>
        <v>0</v>
      </c>
      <c r="P1664" s="371">
        <f>IF(N1664&gt;0,N1664*K1664/#REF!,0)</f>
        <v>0</v>
      </c>
      <c r="Q1664" s="372" t="e">
        <f>IF(M1664="nio",0,IF(M1664&gt;0,VLOOKUP(I1664,'3-Productie normen'!A:K,VLOOKUP(M1664,'3-Productie normen'!$B$28:$C$36,2,FALSE),FALSE)))/VLOOKUP(B1664,'2-Kosten per locatie'!$A$11:$C$41,3,FALSE)</f>
        <v>#DIV/0!</v>
      </c>
      <c r="R1664" s="93" t="str">
        <f>VLOOKUP(I1664,'3-Productie normen'!A:O,14,FALSE)</f>
        <v>nvt</v>
      </c>
      <c r="S1664" s="93"/>
      <c r="U1664" s="375">
        <f t="shared" si="77"/>
        <v>0</v>
      </c>
    </row>
    <row r="1665" spans="1:21" ht="14.1" customHeight="1">
      <c r="A1665" s="81">
        <v>1665</v>
      </c>
      <c r="B1665" s="52" t="s">
        <v>233</v>
      </c>
      <c r="C1665" s="52" t="s">
        <v>1536</v>
      </c>
      <c r="D1665" s="52"/>
      <c r="E1665" s="91"/>
      <c r="F1665" s="91" t="s">
        <v>292</v>
      </c>
      <c r="G1665" s="366" t="s">
        <v>348</v>
      </c>
      <c r="H1665" s="98" t="s">
        <v>1582</v>
      </c>
      <c r="I1665" s="52" t="s">
        <v>247</v>
      </c>
      <c r="J1665" s="98" t="s">
        <v>255</v>
      </c>
      <c r="K1665" s="358">
        <v>55</v>
      </c>
      <c r="L1665" s="370">
        <f t="shared" si="78"/>
        <v>0</v>
      </c>
      <c r="M1665" s="437" t="s">
        <v>258</v>
      </c>
      <c r="N1665" s="435"/>
      <c r="O1665" s="371">
        <f t="shared" si="79"/>
        <v>0</v>
      </c>
      <c r="P1665" s="371">
        <f>IF(N1665&gt;0,N1665*K1665/#REF!,0)</f>
        <v>0</v>
      </c>
      <c r="Q1665" s="372" t="e">
        <f>IF(M1665="nio",0,IF(M1665&gt;0,VLOOKUP(I1665,'3-Productie normen'!A:K,VLOOKUP(M1665,'3-Productie normen'!$B$28:$C$36,2,FALSE),FALSE)))/VLOOKUP(B1665,'2-Kosten per locatie'!$A$11:$C$41,3,FALSE)</f>
        <v>#DIV/0!</v>
      </c>
      <c r="R1665" s="93" t="str">
        <f>VLOOKUP(I1665,'3-Productie normen'!A:O,14,FALSE)</f>
        <v>nvt</v>
      </c>
      <c r="S1665" s="93"/>
      <c r="U1665" s="375">
        <f t="shared" si="77"/>
        <v>0</v>
      </c>
    </row>
    <row r="1666" spans="1:21" ht="14.1" customHeight="1">
      <c r="A1666" s="81">
        <v>1666</v>
      </c>
      <c r="B1666" s="52" t="s">
        <v>233</v>
      </c>
      <c r="C1666" s="52" t="s">
        <v>1536</v>
      </c>
      <c r="D1666" s="52"/>
      <c r="E1666" s="91"/>
      <c r="F1666" s="91" t="s">
        <v>292</v>
      </c>
      <c r="G1666" s="366" t="s">
        <v>349</v>
      </c>
      <c r="H1666" s="98" t="s">
        <v>1583</v>
      </c>
      <c r="I1666" s="52" t="s">
        <v>247</v>
      </c>
      <c r="J1666" s="98" t="s">
        <v>255</v>
      </c>
      <c r="K1666" s="358">
        <v>55</v>
      </c>
      <c r="L1666" s="370">
        <f t="shared" si="78"/>
        <v>0</v>
      </c>
      <c r="M1666" s="437" t="s">
        <v>258</v>
      </c>
      <c r="N1666" s="435"/>
      <c r="O1666" s="371">
        <f t="shared" si="79"/>
        <v>0</v>
      </c>
      <c r="P1666" s="371">
        <f>IF(N1666&gt;0,N1666*K1666/#REF!,0)</f>
        <v>0</v>
      </c>
      <c r="Q1666" s="372" t="e">
        <f>IF(M1666="nio",0,IF(M1666&gt;0,VLOOKUP(I1666,'3-Productie normen'!A:K,VLOOKUP(M1666,'3-Productie normen'!$B$28:$C$36,2,FALSE),FALSE)))/VLOOKUP(B1666,'2-Kosten per locatie'!$A$11:$C$41,3,FALSE)</f>
        <v>#DIV/0!</v>
      </c>
      <c r="R1666" s="93" t="str">
        <f>VLOOKUP(I1666,'3-Productie normen'!A:O,14,FALSE)</f>
        <v>nvt</v>
      </c>
      <c r="S1666" s="93"/>
      <c r="U1666" s="375">
        <f t="shared" si="77"/>
        <v>0</v>
      </c>
    </row>
    <row r="1667" spans="1:21" ht="14.1" customHeight="1">
      <c r="A1667" s="81">
        <v>1667</v>
      </c>
      <c r="B1667" s="52" t="s">
        <v>233</v>
      </c>
      <c r="C1667" s="52" t="s">
        <v>1536</v>
      </c>
      <c r="D1667" s="52"/>
      <c r="E1667" s="91"/>
      <c r="F1667" s="91" t="s">
        <v>292</v>
      </c>
      <c r="G1667" s="366" t="s">
        <v>351</v>
      </c>
      <c r="H1667" s="98" t="s">
        <v>1584</v>
      </c>
      <c r="I1667" s="52" t="s">
        <v>247</v>
      </c>
      <c r="J1667" s="98" t="s">
        <v>255</v>
      </c>
      <c r="K1667" s="358">
        <v>6</v>
      </c>
      <c r="L1667" s="370">
        <f t="shared" si="78"/>
        <v>0</v>
      </c>
      <c r="M1667" s="437" t="s">
        <v>258</v>
      </c>
      <c r="N1667" s="435"/>
      <c r="O1667" s="371">
        <f t="shared" si="79"/>
        <v>0</v>
      </c>
      <c r="P1667" s="371">
        <f>IF(N1667&gt;0,N1667*K1667/#REF!,0)</f>
        <v>0</v>
      </c>
      <c r="Q1667" s="372" t="e">
        <f>IF(M1667="nio",0,IF(M1667&gt;0,VLOOKUP(I1667,'3-Productie normen'!A:K,VLOOKUP(M1667,'3-Productie normen'!$B$28:$C$36,2,FALSE),FALSE)))/VLOOKUP(B1667,'2-Kosten per locatie'!$A$11:$C$41,3,FALSE)</f>
        <v>#DIV/0!</v>
      </c>
      <c r="R1667" s="93" t="str">
        <f>VLOOKUP(I1667,'3-Productie normen'!A:O,14,FALSE)</f>
        <v>nvt</v>
      </c>
      <c r="S1667" s="93"/>
      <c r="U1667" s="375">
        <f t="shared" si="77"/>
        <v>0</v>
      </c>
    </row>
    <row r="1668" spans="1:21" ht="14.1" customHeight="1">
      <c r="A1668" s="81">
        <v>1668</v>
      </c>
      <c r="B1668" s="52" t="s">
        <v>233</v>
      </c>
      <c r="C1668" s="52" t="s">
        <v>1536</v>
      </c>
      <c r="D1668" s="52"/>
      <c r="E1668" s="91"/>
      <c r="F1668" s="91" t="s">
        <v>292</v>
      </c>
      <c r="G1668" s="366" t="s">
        <v>1585</v>
      </c>
      <c r="H1668" s="98" t="s">
        <v>270</v>
      </c>
      <c r="I1668" s="52" t="s">
        <v>247</v>
      </c>
      <c r="J1668" s="98" t="s">
        <v>255</v>
      </c>
      <c r="K1668" s="358">
        <v>4.5</v>
      </c>
      <c r="L1668" s="370">
        <f t="shared" si="78"/>
        <v>0</v>
      </c>
      <c r="M1668" s="437" t="s">
        <v>258</v>
      </c>
      <c r="N1668" s="435"/>
      <c r="O1668" s="371">
        <f t="shared" si="79"/>
        <v>0</v>
      </c>
      <c r="P1668" s="371">
        <f>IF(N1668&gt;0,N1668*K1668/#REF!,0)</f>
        <v>0</v>
      </c>
      <c r="Q1668" s="372" t="e">
        <f>IF(M1668="nio",0,IF(M1668&gt;0,VLOOKUP(I1668,'3-Productie normen'!A:K,VLOOKUP(M1668,'3-Productie normen'!$B$28:$C$36,2,FALSE),FALSE)))/VLOOKUP(B1668,'2-Kosten per locatie'!$A$11:$C$41,3,FALSE)</f>
        <v>#DIV/0!</v>
      </c>
      <c r="R1668" s="93" t="str">
        <f>VLOOKUP(I1668,'3-Productie normen'!A:O,14,FALSE)</f>
        <v>nvt</v>
      </c>
      <c r="S1668" s="93"/>
      <c r="U1668" s="375">
        <f t="shared" si="77"/>
        <v>0</v>
      </c>
    </row>
    <row r="1669" spans="1:21" ht="14.1" customHeight="1">
      <c r="A1669" s="81">
        <v>1669</v>
      </c>
      <c r="B1669" s="52" t="s">
        <v>233</v>
      </c>
      <c r="C1669" s="52" t="s">
        <v>1536</v>
      </c>
      <c r="D1669" s="52"/>
      <c r="E1669" s="91"/>
      <c r="F1669" s="91" t="s">
        <v>292</v>
      </c>
      <c r="G1669" s="366" t="s">
        <v>625</v>
      </c>
      <c r="H1669" s="98" t="s">
        <v>1586</v>
      </c>
      <c r="I1669" s="98" t="s">
        <v>293</v>
      </c>
      <c r="J1669" s="98" t="s">
        <v>255</v>
      </c>
      <c r="K1669" s="358">
        <v>55</v>
      </c>
      <c r="L1669" s="370">
        <f t="shared" si="78"/>
        <v>200</v>
      </c>
      <c r="M1669" s="435">
        <v>200</v>
      </c>
      <c r="N1669" s="435"/>
      <c r="O1669" s="371" t="e">
        <f t="shared" si="79"/>
        <v>#DIV/0!</v>
      </c>
      <c r="P1669" s="371">
        <f>IF(N1669&gt;0,N1669*K1669/#REF!,0)</f>
        <v>0</v>
      </c>
      <c r="Q1669" s="372" t="e">
        <f>IF(M1669="nio",0,IF(M1669&gt;0,VLOOKUP(I1669,'3-Productie normen'!A:K,VLOOKUP(M1669,'3-Productie normen'!$B$28:$C$36,2,FALSE),FALSE)))/VLOOKUP(B1669,'2-Kosten per locatie'!$A$11:$C$41,3,FALSE)</f>
        <v>#DIV/0!</v>
      </c>
      <c r="R1669" s="93" t="str">
        <f>VLOOKUP(I1669,'3-Productie normen'!A:O,14,FALSE)</f>
        <v>L</v>
      </c>
      <c r="S1669" s="93"/>
      <c r="U1669" s="375">
        <f t="shared" si="77"/>
        <v>11000</v>
      </c>
    </row>
    <row r="1670" spans="1:21" ht="14.1" customHeight="1">
      <c r="A1670" s="81">
        <v>1670</v>
      </c>
      <c r="B1670" s="52" t="s">
        <v>233</v>
      </c>
      <c r="C1670" s="52" t="s">
        <v>1536</v>
      </c>
      <c r="D1670" s="52"/>
      <c r="E1670" s="91"/>
      <c r="F1670" s="91" t="s">
        <v>292</v>
      </c>
      <c r="G1670" s="366" t="s">
        <v>627</v>
      </c>
      <c r="H1670" s="98" t="s">
        <v>1587</v>
      </c>
      <c r="I1670" s="98" t="s">
        <v>293</v>
      </c>
      <c r="J1670" s="98" t="s">
        <v>255</v>
      </c>
      <c r="K1670" s="358">
        <v>55</v>
      </c>
      <c r="L1670" s="370">
        <f t="shared" si="78"/>
        <v>200</v>
      </c>
      <c r="M1670" s="435">
        <v>200</v>
      </c>
      <c r="N1670" s="435"/>
      <c r="O1670" s="371" t="e">
        <f t="shared" si="79"/>
        <v>#DIV/0!</v>
      </c>
      <c r="P1670" s="371">
        <f>IF(N1670&gt;0,N1670*K1670/#REF!,0)</f>
        <v>0</v>
      </c>
      <c r="Q1670" s="372" t="e">
        <f>IF(M1670="nio",0,IF(M1670&gt;0,VLOOKUP(I1670,'3-Productie normen'!A:K,VLOOKUP(M1670,'3-Productie normen'!$B$28:$C$36,2,FALSE),FALSE)))/VLOOKUP(B1670,'2-Kosten per locatie'!$A$11:$C$41,3,FALSE)</f>
        <v>#DIV/0!</v>
      </c>
      <c r="R1670" s="93" t="str">
        <f>VLOOKUP(I1670,'3-Productie normen'!A:O,14,FALSE)</f>
        <v>L</v>
      </c>
      <c r="S1670" s="93"/>
      <c r="U1670" s="375">
        <f t="shared" si="77"/>
        <v>11000</v>
      </c>
    </row>
    <row r="1671" spans="1:21" ht="14.1" customHeight="1">
      <c r="A1671" s="81">
        <v>1671</v>
      </c>
      <c r="B1671" s="52" t="s">
        <v>233</v>
      </c>
      <c r="C1671" s="52" t="s">
        <v>1536</v>
      </c>
      <c r="D1671" s="52"/>
      <c r="E1671" s="91"/>
      <c r="F1671" s="91" t="s">
        <v>292</v>
      </c>
      <c r="G1671" s="366" t="s">
        <v>628</v>
      </c>
      <c r="H1671" s="98" t="s">
        <v>1588</v>
      </c>
      <c r="I1671" s="98" t="s">
        <v>293</v>
      </c>
      <c r="J1671" s="98" t="s">
        <v>255</v>
      </c>
      <c r="K1671" s="358">
        <v>55</v>
      </c>
      <c r="L1671" s="370">
        <f t="shared" si="78"/>
        <v>200</v>
      </c>
      <c r="M1671" s="435">
        <v>200</v>
      </c>
      <c r="N1671" s="435"/>
      <c r="O1671" s="371" t="e">
        <f t="shared" si="79"/>
        <v>#DIV/0!</v>
      </c>
      <c r="P1671" s="371">
        <f>IF(N1671&gt;0,N1671*K1671/#REF!,0)</f>
        <v>0</v>
      </c>
      <c r="Q1671" s="372" t="e">
        <f>IF(M1671="nio",0,IF(M1671&gt;0,VLOOKUP(I1671,'3-Productie normen'!A:K,VLOOKUP(M1671,'3-Productie normen'!$B$28:$C$36,2,FALSE),FALSE)))/VLOOKUP(B1671,'2-Kosten per locatie'!$A$11:$C$41,3,FALSE)</f>
        <v>#DIV/0!</v>
      </c>
      <c r="R1671" s="93" t="str">
        <f>VLOOKUP(I1671,'3-Productie normen'!A:O,14,FALSE)</f>
        <v>L</v>
      </c>
      <c r="S1671" s="93"/>
      <c r="U1671" s="375">
        <f t="shared" si="77"/>
        <v>11000</v>
      </c>
    </row>
    <row r="1672" spans="1:21" ht="14.1" customHeight="1">
      <c r="A1672" s="81">
        <v>1672</v>
      </c>
      <c r="B1672" s="52" t="s">
        <v>233</v>
      </c>
      <c r="C1672" s="52" t="s">
        <v>1536</v>
      </c>
      <c r="D1672" s="52"/>
      <c r="E1672" s="91"/>
      <c r="F1672" s="91" t="s">
        <v>292</v>
      </c>
      <c r="G1672" s="366" t="s">
        <v>634</v>
      </c>
      <c r="H1672" s="98" t="s">
        <v>1589</v>
      </c>
      <c r="I1672" s="98" t="s">
        <v>293</v>
      </c>
      <c r="J1672" s="98" t="s">
        <v>255</v>
      </c>
      <c r="K1672" s="358">
        <v>50.5</v>
      </c>
      <c r="L1672" s="370">
        <f t="shared" si="78"/>
        <v>200</v>
      </c>
      <c r="M1672" s="435">
        <v>200</v>
      </c>
      <c r="N1672" s="435"/>
      <c r="O1672" s="371" t="e">
        <f t="shared" si="79"/>
        <v>#DIV/0!</v>
      </c>
      <c r="P1672" s="371">
        <f>IF(N1672&gt;0,N1672*K1672/#REF!,0)</f>
        <v>0</v>
      </c>
      <c r="Q1672" s="372" t="e">
        <f>IF(M1672="nio",0,IF(M1672&gt;0,VLOOKUP(I1672,'3-Productie normen'!A:K,VLOOKUP(M1672,'3-Productie normen'!$B$28:$C$36,2,FALSE),FALSE)))/VLOOKUP(B1672,'2-Kosten per locatie'!$A$11:$C$41,3,FALSE)</f>
        <v>#DIV/0!</v>
      </c>
      <c r="R1672" s="93" t="str">
        <f>VLOOKUP(I1672,'3-Productie normen'!A:O,14,FALSE)</f>
        <v>L</v>
      </c>
      <c r="S1672" s="93"/>
      <c r="U1672" s="375">
        <f t="shared" si="77"/>
        <v>10100</v>
      </c>
    </row>
    <row r="1673" spans="1:21" ht="14.1" customHeight="1">
      <c r="A1673" s="81">
        <v>1673</v>
      </c>
      <c r="B1673" s="52" t="s">
        <v>233</v>
      </c>
      <c r="C1673" s="52" t="s">
        <v>1536</v>
      </c>
      <c r="D1673" s="52"/>
      <c r="E1673" s="91"/>
      <c r="F1673" s="91" t="s">
        <v>292</v>
      </c>
      <c r="G1673" s="366" t="s">
        <v>635</v>
      </c>
      <c r="H1673" s="98" t="s">
        <v>487</v>
      </c>
      <c r="I1673" s="98" t="s">
        <v>237</v>
      </c>
      <c r="J1673" s="98" t="s">
        <v>255</v>
      </c>
      <c r="K1673" s="358">
        <v>10.5</v>
      </c>
      <c r="L1673" s="370">
        <f t="shared" si="78"/>
        <v>80</v>
      </c>
      <c r="M1673" s="437">
        <v>80</v>
      </c>
      <c r="N1673" s="435"/>
      <c r="O1673" s="371" t="e">
        <f t="shared" si="79"/>
        <v>#DIV/0!</v>
      </c>
      <c r="P1673" s="371">
        <f>IF(N1673&gt;0,N1673*K1673/#REF!,0)</f>
        <v>0</v>
      </c>
      <c r="Q1673" s="372" t="e">
        <f>IF(M1673="nio",0,IF(M1673&gt;0,VLOOKUP(I1673,'3-Productie normen'!A:K,VLOOKUP(M1673,'3-Productie normen'!$B$28:$C$36,2,FALSE),FALSE)))/VLOOKUP(B1673,'2-Kosten per locatie'!$A$11:$C$41,3,FALSE)</f>
        <v>#DIV/0!</v>
      </c>
      <c r="R1673" s="93" t="str">
        <f>VLOOKUP(I1673,'3-Productie normen'!A:O,14,FALSE)</f>
        <v>B</v>
      </c>
      <c r="S1673" s="93"/>
      <c r="U1673" s="375">
        <f t="shared" si="77"/>
        <v>840</v>
      </c>
    </row>
    <row r="1674" spans="1:21" ht="14.1" customHeight="1">
      <c r="A1674" s="81">
        <v>1674</v>
      </c>
      <c r="B1674" s="52" t="s">
        <v>233</v>
      </c>
      <c r="C1674" s="52" t="s">
        <v>1536</v>
      </c>
      <c r="D1674" s="52"/>
      <c r="E1674" s="91"/>
      <c r="F1674" s="91" t="s">
        <v>292</v>
      </c>
      <c r="G1674" s="366" t="s">
        <v>636</v>
      </c>
      <c r="H1674" s="98" t="s">
        <v>487</v>
      </c>
      <c r="I1674" s="98" t="s">
        <v>237</v>
      </c>
      <c r="J1674" s="98" t="s">
        <v>255</v>
      </c>
      <c r="K1674" s="358">
        <v>10.5</v>
      </c>
      <c r="L1674" s="370">
        <f t="shared" si="78"/>
        <v>80</v>
      </c>
      <c r="M1674" s="437">
        <v>80</v>
      </c>
      <c r="N1674" s="435"/>
      <c r="O1674" s="371" t="e">
        <f t="shared" si="79"/>
        <v>#DIV/0!</v>
      </c>
      <c r="P1674" s="371">
        <f>IF(N1674&gt;0,N1674*K1674/#REF!,0)</f>
        <v>0</v>
      </c>
      <c r="Q1674" s="372" t="e">
        <f>IF(M1674="nio",0,IF(M1674&gt;0,VLOOKUP(I1674,'3-Productie normen'!A:K,VLOOKUP(M1674,'3-Productie normen'!$B$28:$C$36,2,FALSE),FALSE)))/VLOOKUP(B1674,'2-Kosten per locatie'!$A$11:$C$41,3,FALSE)</f>
        <v>#DIV/0!</v>
      </c>
      <c r="R1674" s="93" t="str">
        <f>VLOOKUP(I1674,'3-Productie normen'!A:O,14,FALSE)</f>
        <v>B</v>
      </c>
      <c r="S1674" s="93"/>
      <c r="U1674" s="375">
        <f t="shared" ref="U1674:U1737" si="80">L1674*K1674</f>
        <v>840</v>
      </c>
    </row>
    <row r="1675" spans="1:21" ht="14.1" customHeight="1">
      <c r="A1675" s="81">
        <v>1675</v>
      </c>
      <c r="B1675" s="52" t="s">
        <v>233</v>
      </c>
      <c r="C1675" s="52" t="s">
        <v>1536</v>
      </c>
      <c r="D1675" s="52"/>
      <c r="E1675" s="91"/>
      <c r="F1675" s="91" t="s">
        <v>292</v>
      </c>
      <c r="G1675" s="366" t="s">
        <v>638</v>
      </c>
      <c r="H1675" s="98" t="s">
        <v>279</v>
      </c>
      <c r="I1675" s="52" t="s">
        <v>247</v>
      </c>
      <c r="J1675" s="98" t="s">
        <v>255</v>
      </c>
      <c r="K1675" s="358">
        <v>11.5</v>
      </c>
      <c r="L1675" s="370">
        <f t="shared" si="78"/>
        <v>0</v>
      </c>
      <c r="M1675" s="437" t="s">
        <v>258</v>
      </c>
      <c r="N1675" s="435"/>
      <c r="O1675" s="371">
        <f t="shared" si="79"/>
        <v>0</v>
      </c>
      <c r="P1675" s="371">
        <f>IF(N1675&gt;0,N1675*K1675/#REF!,0)</f>
        <v>0</v>
      </c>
      <c r="Q1675" s="372" t="e">
        <f>IF(M1675="nio",0,IF(M1675&gt;0,VLOOKUP(I1675,'3-Productie normen'!A:K,VLOOKUP(M1675,'3-Productie normen'!$B$28:$C$36,2,FALSE),FALSE)))/VLOOKUP(B1675,'2-Kosten per locatie'!$A$11:$C$41,3,FALSE)</f>
        <v>#DIV/0!</v>
      </c>
      <c r="R1675" s="93" t="str">
        <f>VLOOKUP(I1675,'3-Productie normen'!A:O,14,FALSE)</f>
        <v>nvt</v>
      </c>
      <c r="S1675" s="93"/>
      <c r="U1675" s="375">
        <f t="shared" si="80"/>
        <v>0</v>
      </c>
    </row>
    <row r="1676" spans="1:21" ht="14.1" customHeight="1">
      <c r="A1676" s="81">
        <v>1676</v>
      </c>
      <c r="B1676" s="52" t="s">
        <v>233</v>
      </c>
      <c r="C1676" s="52" t="s">
        <v>1536</v>
      </c>
      <c r="D1676" s="52"/>
      <c r="E1676" s="91"/>
      <c r="F1676" s="91" t="s">
        <v>292</v>
      </c>
      <c r="G1676" s="366" t="s">
        <v>639</v>
      </c>
      <c r="H1676" s="98" t="s">
        <v>1590</v>
      </c>
      <c r="I1676" s="52" t="s">
        <v>247</v>
      </c>
      <c r="J1676" s="98"/>
      <c r="K1676" s="358"/>
      <c r="L1676" s="370">
        <f t="shared" si="78"/>
        <v>0</v>
      </c>
      <c r="M1676" s="437" t="s">
        <v>258</v>
      </c>
      <c r="N1676" s="435"/>
      <c r="O1676" s="371">
        <f t="shared" si="79"/>
        <v>0</v>
      </c>
      <c r="P1676" s="371">
        <f>IF(N1676&gt;0,N1676*K1676/#REF!,0)</f>
        <v>0</v>
      </c>
      <c r="Q1676" s="372" t="e">
        <f>IF(M1676="nio",0,IF(M1676&gt;0,VLOOKUP(I1676,'3-Productie normen'!A:K,VLOOKUP(M1676,'3-Productie normen'!$B$28:$C$36,2,FALSE),FALSE)))/VLOOKUP(B1676,'2-Kosten per locatie'!$A$11:$C$41,3,FALSE)</f>
        <v>#DIV/0!</v>
      </c>
      <c r="R1676" s="93" t="str">
        <f>VLOOKUP(I1676,'3-Productie normen'!A:O,14,FALSE)</f>
        <v>nvt</v>
      </c>
      <c r="S1676" s="93"/>
      <c r="U1676" s="375">
        <f t="shared" si="80"/>
        <v>0</v>
      </c>
    </row>
    <row r="1677" spans="1:21" ht="14.1" customHeight="1">
      <c r="A1677" s="81">
        <v>1677</v>
      </c>
      <c r="B1677" s="52" t="s">
        <v>233</v>
      </c>
      <c r="C1677" s="52" t="s">
        <v>1536</v>
      </c>
      <c r="D1677" s="52"/>
      <c r="E1677" s="91"/>
      <c r="F1677" s="91" t="s">
        <v>292</v>
      </c>
      <c r="G1677" s="366"/>
      <c r="H1677" s="98" t="s">
        <v>738</v>
      </c>
      <c r="I1677" s="98" t="s">
        <v>246</v>
      </c>
      <c r="J1677" s="98" t="s">
        <v>255</v>
      </c>
      <c r="K1677" s="358">
        <v>5.68</v>
      </c>
      <c r="L1677" s="370">
        <f t="shared" si="78"/>
        <v>200</v>
      </c>
      <c r="M1677" s="435">
        <v>200</v>
      </c>
      <c r="N1677" s="435"/>
      <c r="O1677" s="371" t="e">
        <f t="shared" si="79"/>
        <v>#DIV/0!</v>
      </c>
      <c r="P1677" s="371">
        <f>IF(N1677&gt;0,N1677*K1677/#REF!,0)</f>
        <v>0</v>
      </c>
      <c r="Q1677" s="372" t="e">
        <f>IF(M1677="nio",0,IF(M1677&gt;0,VLOOKUP(I1677,'3-Productie normen'!A:K,VLOOKUP(M1677,'3-Productie normen'!$B$28:$C$36,2,FALSE),FALSE)))/VLOOKUP(B1677,'2-Kosten per locatie'!$A$11:$C$41,3,FALSE)</f>
        <v>#DIV/0!</v>
      </c>
      <c r="R1677" s="93" t="str">
        <f>VLOOKUP(I1677,'3-Productie normen'!A:O,14,FALSE)</f>
        <v>V</v>
      </c>
      <c r="S1677" s="93"/>
      <c r="U1677" s="375">
        <f t="shared" si="80"/>
        <v>1136</v>
      </c>
    </row>
    <row r="1678" spans="1:21" ht="14.1" customHeight="1">
      <c r="A1678" s="81">
        <v>1678</v>
      </c>
      <c r="B1678" s="52" t="s">
        <v>233</v>
      </c>
      <c r="C1678" s="52" t="s">
        <v>1536</v>
      </c>
      <c r="D1678" s="52"/>
      <c r="E1678" s="91"/>
      <c r="F1678" s="91" t="s">
        <v>292</v>
      </c>
      <c r="G1678" s="366"/>
      <c r="H1678" s="98" t="s">
        <v>1591</v>
      </c>
      <c r="I1678" s="98" t="s">
        <v>246</v>
      </c>
      <c r="J1678" s="98" t="s">
        <v>255</v>
      </c>
      <c r="K1678" s="358">
        <v>4</v>
      </c>
      <c r="L1678" s="370">
        <f t="shared" si="78"/>
        <v>200</v>
      </c>
      <c r="M1678" s="435">
        <v>200</v>
      </c>
      <c r="N1678" s="435"/>
      <c r="O1678" s="371" t="e">
        <f t="shared" si="79"/>
        <v>#DIV/0!</v>
      </c>
      <c r="P1678" s="371">
        <f>IF(N1678&gt;0,N1678*K1678/#REF!,0)</f>
        <v>0</v>
      </c>
      <c r="Q1678" s="372" t="e">
        <f>IF(M1678="nio",0,IF(M1678&gt;0,VLOOKUP(I1678,'3-Productie normen'!A:K,VLOOKUP(M1678,'3-Productie normen'!$B$28:$C$36,2,FALSE),FALSE)))/VLOOKUP(B1678,'2-Kosten per locatie'!$A$11:$C$41,3,FALSE)</f>
        <v>#DIV/0!</v>
      </c>
      <c r="R1678" s="93" t="str">
        <f>VLOOKUP(I1678,'3-Productie normen'!A:O,14,FALSE)</f>
        <v>V</v>
      </c>
      <c r="S1678" s="93"/>
      <c r="U1678" s="375">
        <f t="shared" si="80"/>
        <v>800</v>
      </c>
    </row>
    <row r="1679" spans="1:21" ht="14.1" customHeight="1">
      <c r="A1679" s="81">
        <v>1679</v>
      </c>
      <c r="B1679" s="52" t="s">
        <v>233</v>
      </c>
      <c r="C1679" s="52" t="s">
        <v>1536</v>
      </c>
      <c r="D1679" s="52"/>
      <c r="E1679" s="91"/>
      <c r="F1679" s="91" t="s">
        <v>292</v>
      </c>
      <c r="G1679" s="366"/>
      <c r="H1679" s="98" t="s">
        <v>747</v>
      </c>
      <c r="I1679" s="98" t="s">
        <v>244</v>
      </c>
      <c r="J1679" s="98" t="s">
        <v>425</v>
      </c>
      <c r="K1679" s="358">
        <v>8.5</v>
      </c>
      <c r="L1679" s="370">
        <f t="shared" si="78"/>
        <v>200</v>
      </c>
      <c r="M1679" s="435">
        <v>200</v>
      </c>
      <c r="N1679" s="435">
        <v>0</v>
      </c>
      <c r="O1679" s="371" t="e">
        <f t="shared" si="79"/>
        <v>#DIV/0!</v>
      </c>
      <c r="P1679" s="371">
        <f>IF(N1679&gt;0,N1679*K1679/#REF!,0)</f>
        <v>0</v>
      </c>
      <c r="Q1679" s="372" t="e">
        <f>IF(M1679="nio",0,IF(M1679&gt;0,VLOOKUP(I1679,'3-Productie normen'!A:K,VLOOKUP(M1679,'3-Productie normen'!$B$28:$C$36,2,FALSE),FALSE)))/VLOOKUP(B1679,'2-Kosten per locatie'!$A$11:$C$41,3,FALSE)</f>
        <v>#DIV/0!</v>
      </c>
      <c r="R1679" s="93" t="str">
        <f>VLOOKUP(I1679,'3-Productie normen'!A:O,14,FALSE)</f>
        <v>S</v>
      </c>
      <c r="S1679" s="93"/>
      <c r="U1679" s="375">
        <f t="shared" si="80"/>
        <v>1700</v>
      </c>
    </row>
    <row r="1680" spans="1:21" ht="14.1" customHeight="1">
      <c r="A1680" s="81">
        <v>1680</v>
      </c>
      <c r="B1680" s="52" t="s">
        <v>233</v>
      </c>
      <c r="C1680" s="52" t="s">
        <v>1536</v>
      </c>
      <c r="D1680" s="52"/>
      <c r="E1680" s="91"/>
      <c r="F1680" s="91" t="s">
        <v>292</v>
      </c>
      <c r="G1680" s="366"/>
      <c r="H1680" s="98" t="s">
        <v>747</v>
      </c>
      <c r="I1680" s="98" t="s">
        <v>244</v>
      </c>
      <c r="J1680" s="98" t="s">
        <v>425</v>
      </c>
      <c r="K1680" s="358">
        <v>7.5</v>
      </c>
      <c r="L1680" s="370">
        <f t="shared" si="78"/>
        <v>200</v>
      </c>
      <c r="M1680" s="435">
        <v>200</v>
      </c>
      <c r="N1680" s="435">
        <v>0</v>
      </c>
      <c r="O1680" s="371" t="e">
        <f t="shared" si="79"/>
        <v>#DIV/0!</v>
      </c>
      <c r="P1680" s="371">
        <f>IF(N1680&gt;0,N1680*K1680/#REF!,0)</f>
        <v>0</v>
      </c>
      <c r="Q1680" s="372" t="e">
        <f>IF(M1680="nio",0,IF(M1680&gt;0,VLOOKUP(I1680,'3-Productie normen'!A:K,VLOOKUP(M1680,'3-Productie normen'!$B$28:$C$36,2,FALSE),FALSE)))/VLOOKUP(B1680,'2-Kosten per locatie'!$A$11:$C$41,3,FALSE)</f>
        <v>#DIV/0!</v>
      </c>
      <c r="R1680" s="93" t="str">
        <f>VLOOKUP(I1680,'3-Productie normen'!A:O,14,FALSE)</f>
        <v>S</v>
      </c>
      <c r="S1680" s="93"/>
      <c r="U1680" s="375">
        <f t="shared" si="80"/>
        <v>1500</v>
      </c>
    </row>
    <row r="1681" spans="1:21" ht="14.1" customHeight="1">
      <c r="A1681" s="81">
        <v>1681</v>
      </c>
      <c r="B1681" s="52" t="s">
        <v>233</v>
      </c>
      <c r="C1681" s="52" t="s">
        <v>1536</v>
      </c>
      <c r="D1681" s="52"/>
      <c r="E1681" s="91"/>
      <c r="F1681" s="91" t="s">
        <v>292</v>
      </c>
      <c r="G1681" s="366"/>
      <c r="H1681" s="98" t="s">
        <v>1592</v>
      </c>
      <c r="I1681" s="98" t="s">
        <v>237</v>
      </c>
      <c r="J1681" s="98" t="s">
        <v>255</v>
      </c>
      <c r="K1681" s="358">
        <v>8</v>
      </c>
      <c r="L1681" s="370">
        <f t="shared" si="78"/>
        <v>80</v>
      </c>
      <c r="M1681" s="437">
        <v>80</v>
      </c>
      <c r="N1681" s="435"/>
      <c r="O1681" s="371" t="e">
        <f t="shared" si="79"/>
        <v>#DIV/0!</v>
      </c>
      <c r="P1681" s="371">
        <f>IF(N1681&gt;0,N1681*K1681/#REF!,0)</f>
        <v>0</v>
      </c>
      <c r="Q1681" s="372" t="e">
        <f>IF(M1681="nio",0,IF(M1681&gt;0,VLOOKUP(I1681,'3-Productie normen'!A:K,VLOOKUP(M1681,'3-Productie normen'!$B$28:$C$36,2,FALSE),FALSE)))/VLOOKUP(B1681,'2-Kosten per locatie'!$A$11:$C$41,3,FALSE)</f>
        <v>#DIV/0!</v>
      </c>
      <c r="R1681" s="93" t="str">
        <f>VLOOKUP(I1681,'3-Productie normen'!A:O,14,FALSE)</f>
        <v>B</v>
      </c>
      <c r="S1681" s="93"/>
      <c r="U1681" s="375">
        <f t="shared" si="80"/>
        <v>640</v>
      </c>
    </row>
    <row r="1682" spans="1:21" ht="14.1" customHeight="1">
      <c r="A1682" s="81">
        <v>1682</v>
      </c>
      <c r="B1682" s="52" t="s">
        <v>233</v>
      </c>
      <c r="C1682" s="52" t="s">
        <v>1536</v>
      </c>
      <c r="D1682" s="52"/>
      <c r="E1682" s="91"/>
      <c r="F1682" s="91" t="s">
        <v>292</v>
      </c>
      <c r="G1682" s="366"/>
      <c r="H1682" s="98" t="s">
        <v>1593</v>
      </c>
      <c r="I1682" s="98" t="s">
        <v>246</v>
      </c>
      <c r="J1682" s="98" t="s">
        <v>255</v>
      </c>
      <c r="K1682" s="358">
        <v>3</v>
      </c>
      <c r="L1682" s="370">
        <f t="shared" si="78"/>
        <v>200</v>
      </c>
      <c r="M1682" s="435">
        <v>200</v>
      </c>
      <c r="N1682" s="435"/>
      <c r="O1682" s="371" t="e">
        <f t="shared" si="79"/>
        <v>#DIV/0!</v>
      </c>
      <c r="P1682" s="371">
        <f>IF(N1682&gt;0,N1682*K1682/#REF!,0)</f>
        <v>0</v>
      </c>
      <c r="Q1682" s="372" t="e">
        <f>IF(M1682="nio",0,IF(M1682&gt;0,VLOOKUP(I1682,'3-Productie normen'!A:K,VLOOKUP(M1682,'3-Productie normen'!$B$28:$C$36,2,FALSE),FALSE)))/VLOOKUP(B1682,'2-Kosten per locatie'!$A$11:$C$41,3,FALSE)</f>
        <v>#DIV/0!</v>
      </c>
      <c r="R1682" s="93" t="str">
        <f>VLOOKUP(I1682,'3-Productie normen'!A:O,14,FALSE)</f>
        <v>V</v>
      </c>
      <c r="S1682" s="93"/>
      <c r="U1682" s="375">
        <f t="shared" si="80"/>
        <v>600</v>
      </c>
    </row>
    <row r="1683" spans="1:21" ht="14.1" customHeight="1">
      <c r="A1683" s="81">
        <v>1683</v>
      </c>
      <c r="B1683" s="52" t="s">
        <v>233</v>
      </c>
      <c r="C1683" s="52" t="s">
        <v>1536</v>
      </c>
      <c r="D1683" s="52"/>
      <c r="E1683" s="91"/>
      <c r="F1683" s="91" t="s">
        <v>292</v>
      </c>
      <c r="G1683" s="366"/>
      <c r="H1683" s="98" t="s">
        <v>1594</v>
      </c>
      <c r="I1683" s="98" t="s">
        <v>246</v>
      </c>
      <c r="J1683" s="98" t="s">
        <v>255</v>
      </c>
      <c r="K1683" s="358">
        <v>9.48</v>
      </c>
      <c r="L1683" s="370">
        <f t="shared" si="78"/>
        <v>200</v>
      </c>
      <c r="M1683" s="435">
        <v>200</v>
      </c>
      <c r="N1683" s="435"/>
      <c r="O1683" s="371" t="e">
        <f t="shared" si="79"/>
        <v>#DIV/0!</v>
      </c>
      <c r="P1683" s="371">
        <f>IF(N1683&gt;0,N1683*K1683/#REF!,0)</f>
        <v>0</v>
      </c>
      <c r="Q1683" s="372" t="e">
        <f>IF(M1683="nio",0,IF(M1683&gt;0,VLOOKUP(I1683,'3-Productie normen'!A:K,VLOOKUP(M1683,'3-Productie normen'!$B$28:$C$36,2,FALSE),FALSE)))/VLOOKUP(B1683,'2-Kosten per locatie'!$A$11:$C$41,3,FALSE)</f>
        <v>#DIV/0!</v>
      </c>
      <c r="R1683" s="93" t="str">
        <f>VLOOKUP(I1683,'3-Productie normen'!A:O,14,FALSE)</f>
        <v>V</v>
      </c>
      <c r="S1683" s="93"/>
      <c r="U1683" s="375">
        <f t="shared" si="80"/>
        <v>1896</v>
      </c>
    </row>
    <row r="1684" spans="1:21" ht="14.1" customHeight="1">
      <c r="A1684" s="81">
        <v>1684</v>
      </c>
      <c r="B1684" s="52" t="s">
        <v>233</v>
      </c>
      <c r="C1684" s="52" t="s">
        <v>1536</v>
      </c>
      <c r="D1684" s="52"/>
      <c r="E1684" s="91"/>
      <c r="F1684" s="91" t="s">
        <v>292</v>
      </c>
      <c r="G1684" s="366"/>
      <c r="H1684" s="98" t="s">
        <v>1595</v>
      </c>
      <c r="I1684" s="98" t="s">
        <v>244</v>
      </c>
      <c r="J1684" s="98" t="s">
        <v>425</v>
      </c>
      <c r="K1684" s="358">
        <v>7.5</v>
      </c>
      <c r="L1684" s="370">
        <f t="shared" si="78"/>
        <v>200</v>
      </c>
      <c r="M1684" s="435">
        <v>200</v>
      </c>
      <c r="N1684" s="435">
        <v>0</v>
      </c>
      <c r="O1684" s="371" t="e">
        <f t="shared" si="79"/>
        <v>#DIV/0!</v>
      </c>
      <c r="P1684" s="371">
        <f>IF(N1684&gt;0,N1684*K1684/#REF!,0)</f>
        <v>0</v>
      </c>
      <c r="Q1684" s="372" t="e">
        <f>IF(M1684="nio",0,IF(M1684&gt;0,VLOOKUP(I1684,'3-Productie normen'!A:K,VLOOKUP(M1684,'3-Productie normen'!$B$28:$C$36,2,FALSE),FALSE)))/VLOOKUP(B1684,'2-Kosten per locatie'!$A$11:$C$41,3,FALSE)</f>
        <v>#DIV/0!</v>
      </c>
      <c r="R1684" s="93" t="str">
        <f>VLOOKUP(I1684,'3-Productie normen'!A:O,14,FALSE)</f>
        <v>S</v>
      </c>
      <c r="S1684" s="93"/>
      <c r="U1684" s="375">
        <f t="shared" si="80"/>
        <v>1500</v>
      </c>
    </row>
    <row r="1685" spans="1:21" ht="14.1" customHeight="1">
      <c r="A1685" s="81">
        <v>1685</v>
      </c>
      <c r="B1685" s="52" t="s">
        <v>233</v>
      </c>
      <c r="C1685" s="52" t="s">
        <v>1536</v>
      </c>
      <c r="D1685" s="52"/>
      <c r="E1685" s="91"/>
      <c r="F1685" s="91" t="s">
        <v>292</v>
      </c>
      <c r="G1685" s="366"/>
      <c r="H1685" s="98" t="s">
        <v>270</v>
      </c>
      <c r="I1685" s="52" t="s">
        <v>247</v>
      </c>
      <c r="J1685" s="98" t="s">
        <v>255</v>
      </c>
      <c r="K1685" s="358">
        <v>3.5</v>
      </c>
      <c r="L1685" s="370">
        <f t="shared" si="78"/>
        <v>0</v>
      </c>
      <c r="M1685" s="437" t="s">
        <v>258</v>
      </c>
      <c r="N1685" s="435"/>
      <c r="O1685" s="371">
        <f t="shared" si="79"/>
        <v>0</v>
      </c>
      <c r="P1685" s="371">
        <f>IF(N1685&gt;0,N1685*K1685/#REF!,0)</f>
        <v>0</v>
      </c>
      <c r="Q1685" s="372" t="e">
        <f>IF(M1685="nio",0,IF(M1685&gt;0,VLOOKUP(I1685,'3-Productie normen'!A:K,VLOOKUP(M1685,'3-Productie normen'!$B$28:$C$36,2,FALSE),FALSE)))/VLOOKUP(B1685,'2-Kosten per locatie'!$A$11:$C$41,3,FALSE)</f>
        <v>#DIV/0!</v>
      </c>
      <c r="R1685" s="93" t="str">
        <f>VLOOKUP(I1685,'3-Productie normen'!A:O,14,FALSE)</f>
        <v>nvt</v>
      </c>
      <c r="S1685" s="93"/>
      <c r="U1685" s="375">
        <f t="shared" si="80"/>
        <v>0</v>
      </c>
    </row>
    <row r="1686" spans="1:21" ht="14.1" customHeight="1">
      <c r="A1686" s="81">
        <v>1686</v>
      </c>
      <c r="B1686" s="52" t="s">
        <v>233</v>
      </c>
      <c r="C1686" s="52" t="s">
        <v>1536</v>
      </c>
      <c r="D1686" s="52"/>
      <c r="E1686" s="91"/>
      <c r="F1686" s="91" t="s">
        <v>292</v>
      </c>
      <c r="G1686" s="366"/>
      <c r="H1686" s="98" t="s">
        <v>270</v>
      </c>
      <c r="I1686" s="52" t="s">
        <v>247</v>
      </c>
      <c r="J1686" s="98" t="s">
        <v>255</v>
      </c>
      <c r="K1686" s="358">
        <v>3.5</v>
      </c>
      <c r="L1686" s="370">
        <f t="shared" si="78"/>
        <v>0</v>
      </c>
      <c r="M1686" s="437" t="s">
        <v>258</v>
      </c>
      <c r="N1686" s="435"/>
      <c r="O1686" s="371">
        <f t="shared" si="79"/>
        <v>0</v>
      </c>
      <c r="P1686" s="371">
        <f>IF(N1686&gt;0,N1686*K1686/#REF!,0)</f>
        <v>0</v>
      </c>
      <c r="Q1686" s="372" t="e">
        <f>IF(M1686="nio",0,IF(M1686&gt;0,VLOOKUP(I1686,'3-Productie normen'!A:K,VLOOKUP(M1686,'3-Productie normen'!$B$28:$C$36,2,FALSE),FALSE)))/VLOOKUP(B1686,'2-Kosten per locatie'!$A$11:$C$41,3,FALSE)</f>
        <v>#DIV/0!</v>
      </c>
      <c r="R1686" s="93" t="str">
        <f>VLOOKUP(I1686,'3-Productie normen'!A:O,14,FALSE)</f>
        <v>nvt</v>
      </c>
      <c r="S1686" s="93"/>
      <c r="U1686" s="375">
        <f t="shared" si="80"/>
        <v>0</v>
      </c>
    </row>
    <row r="1687" spans="1:21" ht="14.1" customHeight="1">
      <c r="A1687" s="81">
        <v>1687</v>
      </c>
      <c r="B1687" s="52" t="s">
        <v>233</v>
      </c>
      <c r="C1687" s="52" t="s">
        <v>1536</v>
      </c>
      <c r="D1687" s="52"/>
      <c r="E1687" s="91"/>
      <c r="F1687" s="91" t="s">
        <v>292</v>
      </c>
      <c r="G1687" s="366"/>
      <c r="H1687" s="98" t="s">
        <v>1596</v>
      </c>
      <c r="I1687" s="98" t="s">
        <v>244</v>
      </c>
      <c r="J1687" s="98" t="s">
        <v>425</v>
      </c>
      <c r="K1687" s="358">
        <v>5.5</v>
      </c>
      <c r="L1687" s="370">
        <f t="shared" si="78"/>
        <v>200</v>
      </c>
      <c r="M1687" s="435">
        <v>200</v>
      </c>
      <c r="N1687" s="435">
        <v>0</v>
      </c>
      <c r="O1687" s="371" t="e">
        <f t="shared" si="79"/>
        <v>#DIV/0!</v>
      </c>
      <c r="P1687" s="371">
        <f>IF(N1687&gt;0,N1687*K1687/#REF!,0)</f>
        <v>0</v>
      </c>
      <c r="Q1687" s="372" t="e">
        <f>IF(M1687="nio",0,IF(M1687&gt;0,VLOOKUP(I1687,'3-Productie normen'!A:K,VLOOKUP(M1687,'3-Productie normen'!$B$28:$C$36,2,FALSE),FALSE)))/VLOOKUP(B1687,'2-Kosten per locatie'!$A$11:$C$41,3,FALSE)</f>
        <v>#DIV/0!</v>
      </c>
      <c r="R1687" s="93" t="str">
        <f>VLOOKUP(I1687,'3-Productie normen'!A:O,14,FALSE)</f>
        <v>S</v>
      </c>
      <c r="S1687" s="93"/>
      <c r="U1687" s="375">
        <f t="shared" si="80"/>
        <v>1100</v>
      </c>
    </row>
    <row r="1688" spans="1:21" ht="14.1" customHeight="1">
      <c r="A1688" s="81">
        <v>1688</v>
      </c>
      <c r="B1688" s="52" t="s">
        <v>233</v>
      </c>
      <c r="C1688" s="52" t="s">
        <v>1536</v>
      </c>
      <c r="D1688" s="52"/>
      <c r="E1688" s="91"/>
      <c r="F1688" s="91" t="s">
        <v>292</v>
      </c>
      <c r="G1688" s="366"/>
      <c r="H1688" s="98" t="s">
        <v>1365</v>
      </c>
      <c r="I1688" s="52" t="s">
        <v>247</v>
      </c>
      <c r="J1688" s="98" t="s">
        <v>255</v>
      </c>
      <c r="K1688" s="358">
        <v>4</v>
      </c>
      <c r="L1688" s="370">
        <f t="shared" si="78"/>
        <v>0</v>
      </c>
      <c r="M1688" s="437" t="s">
        <v>258</v>
      </c>
      <c r="N1688" s="435"/>
      <c r="O1688" s="371">
        <f t="shared" si="79"/>
        <v>0</v>
      </c>
      <c r="P1688" s="371">
        <f>IF(N1688&gt;0,N1688*K1688/#REF!,0)</f>
        <v>0</v>
      </c>
      <c r="Q1688" s="372" t="e">
        <f>IF(M1688="nio",0,IF(M1688&gt;0,VLOOKUP(I1688,'3-Productie normen'!A:K,VLOOKUP(M1688,'3-Productie normen'!$B$28:$C$36,2,FALSE),FALSE)))/VLOOKUP(B1688,'2-Kosten per locatie'!$A$11:$C$41,3,FALSE)</f>
        <v>#DIV/0!</v>
      </c>
      <c r="R1688" s="93" t="str">
        <f>VLOOKUP(I1688,'3-Productie normen'!A:O,14,FALSE)</f>
        <v>nvt</v>
      </c>
      <c r="S1688" s="93"/>
      <c r="U1688" s="375">
        <f t="shared" si="80"/>
        <v>0</v>
      </c>
    </row>
    <row r="1689" spans="1:21" ht="14.1" customHeight="1">
      <c r="A1689" s="81">
        <v>1689</v>
      </c>
      <c r="B1689" s="52" t="s">
        <v>230</v>
      </c>
      <c r="C1689" s="52" t="s">
        <v>1597</v>
      </c>
      <c r="D1689" s="52"/>
      <c r="E1689" s="91"/>
      <c r="F1689" s="440" t="s">
        <v>87</v>
      </c>
      <c r="G1689" s="366" t="s">
        <v>299</v>
      </c>
      <c r="H1689" s="98" t="s">
        <v>1598</v>
      </c>
      <c r="I1689" s="92" t="s">
        <v>88</v>
      </c>
      <c r="J1689" s="98"/>
      <c r="K1689" s="358">
        <v>19</v>
      </c>
      <c r="L1689" s="370">
        <f t="shared" si="78"/>
        <v>200</v>
      </c>
      <c r="M1689" s="435">
        <v>200</v>
      </c>
      <c r="N1689" s="435"/>
      <c r="O1689" s="371" t="e">
        <f t="shared" si="79"/>
        <v>#DIV/0!</v>
      </c>
      <c r="P1689" s="371">
        <f>IF(N1689&gt;0,N1689*K1689/#REF!,0)</f>
        <v>0</v>
      </c>
      <c r="Q1689" s="372" t="e">
        <f>IF(M1689="nio",0,IF(M1689&gt;0,VLOOKUP(I1689,'3-Productie normen'!A:K,VLOOKUP(M1689,'3-Productie normen'!$B$28:$C$36,2,FALSE),FALSE)))/VLOOKUP(B1689,'2-Kosten per locatie'!$A$11:$C$41,3,FALSE)</f>
        <v>#DIV/0!</v>
      </c>
      <c r="R1689" s="93" t="str">
        <f>VLOOKUP(I1689,'3-Productie normen'!A:O,14,FALSE)</f>
        <v>V</v>
      </c>
      <c r="S1689" s="93"/>
      <c r="U1689" s="375">
        <f t="shared" si="80"/>
        <v>3800</v>
      </c>
    </row>
    <row r="1690" spans="1:21" ht="14.1" customHeight="1">
      <c r="A1690" s="81">
        <v>1690</v>
      </c>
      <c r="B1690" s="52" t="s">
        <v>230</v>
      </c>
      <c r="C1690" s="52" t="s">
        <v>1597</v>
      </c>
      <c r="D1690" s="52"/>
      <c r="E1690" s="91"/>
      <c r="F1690" s="440" t="s">
        <v>87</v>
      </c>
      <c r="G1690" s="366" t="s">
        <v>302</v>
      </c>
      <c r="H1690" s="98" t="s">
        <v>1599</v>
      </c>
      <c r="I1690" s="98" t="s">
        <v>237</v>
      </c>
      <c r="J1690" s="98"/>
      <c r="K1690" s="358">
        <v>6</v>
      </c>
      <c r="L1690" s="370">
        <f t="shared" si="78"/>
        <v>80</v>
      </c>
      <c r="M1690" s="437">
        <v>80</v>
      </c>
      <c r="N1690" s="435"/>
      <c r="O1690" s="371" t="e">
        <f t="shared" si="79"/>
        <v>#DIV/0!</v>
      </c>
      <c r="P1690" s="371">
        <f>IF(N1690&gt;0,N1690*K1690/#REF!,0)</f>
        <v>0</v>
      </c>
      <c r="Q1690" s="372" t="e">
        <f>IF(M1690="nio",0,IF(M1690&gt;0,VLOOKUP(I1690,'3-Productie normen'!A:K,VLOOKUP(M1690,'3-Productie normen'!$B$28:$C$36,2,FALSE),FALSE)))/VLOOKUP(B1690,'2-Kosten per locatie'!$A$11:$C$41,3,FALSE)</f>
        <v>#DIV/0!</v>
      </c>
      <c r="R1690" s="93" t="str">
        <f>VLOOKUP(I1690,'3-Productie normen'!A:O,14,FALSE)</f>
        <v>B</v>
      </c>
      <c r="S1690" s="93"/>
      <c r="U1690" s="375">
        <f t="shared" si="80"/>
        <v>480</v>
      </c>
    </row>
    <row r="1691" spans="1:21" ht="14.1" customHeight="1">
      <c r="A1691" s="81">
        <v>1691</v>
      </c>
      <c r="B1691" s="52" t="s">
        <v>230</v>
      </c>
      <c r="C1691" s="52" t="s">
        <v>1597</v>
      </c>
      <c r="D1691" s="52"/>
      <c r="E1691" s="91"/>
      <c r="F1691" s="440" t="s">
        <v>87</v>
      </c>
      <c r="G1691" s="366" t="s">
        <v>303</v>
      </c>
      <c r="H1691" s="98" t="s">
        <v>1600</v>
      </c>
      <c r="I1691" s="52" t="s">
        <v>247</v>
      </c>
      <c r="J1691" s="98"/>
      <c r="K1691" s="358">
        <v>4</v>
      </c>
      <c r="L1691" s="370">
        <f t="shared" si="78"/>
        <v>0</v>
      </c>
      <c r="M1691" s="437" t="s">
        <v>258</v>
      </c>
      <c r="N1691" s="435"/>
      <c r="O1691" s="371">
        <f t="shared" si="79"/>
        <v>0</v>
      </c>
      <c r="P1691" s="371">
        <f>IF(N1691&gt;0,N1691*K1691/#REF!,0)</f>
        <v>0</v>
      </c>
      <c r="Q1691" s="372" t="e">
        <f>IF(M1691="nio",0,IF(M1691&gt;0,VLOOKUP(I1691,'3-Productie normen'!A:K,VLOOKUP(M1691,'3-Productie normen'!$B$28:$C$36,2,FALSE),FALSE)))/VLOOKUP(B1691,'2-Kosten per locatie'!$A$11:$C$41,3,FALSE)</f>
        <v>#DIV/0!</v>
      </c>
      <c r="R1691" s="93" t="str">
        <f>VLOOKUP(I1691,'3-Productie normen'!A:O,14,FALSE)</f>
        <v>nvt</v>
      </c>
      <c r="S1691" s="93"/>
      <c r="U1691" s="375">
        <f t="shared" si="80"/>
        <v>0</v>
      </c>
    </row>
    <row r="1692" spans="1:21" ht="14.1" customHeight="1">
      <c r="A1692" s="81">
        <v>1692</v>
      </c>
      <c r="B1692" s="52" t="s">
        <v>230</v>
      </c>
      <c r="C1692" s="52" t="s">
        <v>1597</v>
      </c>
      <c r="D1692" s="52"/>
      <c r="E1692" s="91"/>
      <c r="F1692" s="440" t="s">
        <v>87</v>
      </c>
      <c r="G1692" s="366" t="s">
        <v>304</v>
      </c>
      <c r="H1692" s="98" t="s">
        <v>390</v>
      </c>
      <c r="I1692" s="52" t="s">
        <v>247</v>
      </c>
      <c r="J1692" s="98"/>
      <c r="K1692" s="358">
        <v>3</v>
      </c>
      <c r="L1692" s="370">
        <f t="shared" si="78"/>
        <v>0</v>
      </c>
      <c r="M1692" s="437" t="s">
        <v>258</v>
      </c>
      <c r="N1692" s="435"/>
      <c r="O1692" s="371">
        <f t="shared" si="79"/>
        <v>0</v>
      </c>
      <c r="P1692" s="371">
        <f>IF(N1692&gt;0,N1692*K1692/#REF!,0)</f>
        <v>0</v>
      </c>
      <c r="Q1692" s="372" t="e">
        <f>IF(M1692="nio",0,IF(M1692&gt;0,VLOOKUP(I1692,'3-Productie normen'!A:K,VLOOKUP(M1692,'3-Productie normen'!$B$28:$C$36,2,FALSE),FALSE)))/VLOOKUP(B1692,'2-Kosten per locatie'!$A$11:$C$41,3,FALSE)</f>
        <v>#DIV/0!</v>
      </c>
      <c r="R1692" s="93" t="str">
        <f>VLOOKUP(I1692,'3-Productie normen'!A:O,14,FALSE)</f>
        <v>nvt</v>
      </c>
      <c r="S1692" s="93"/>
      <c r="U1692" s="375">
        <f t="shared" si="80"/>
        <v>0</v>
      </c>
    </row>
    <row r="1693" spans="1:21" ht="14.1" customHeight="1">
      <c r="A1693" s="81">
        <v>1693</v>
      </c>
      <c r="B1693" s="52" t="s">
        <v>230</v>
      </c>
      <c r="C1693" s="52" t="s">
        <v>1597</v>
      </c>
      <c r="D1693" s="52"/>
      <c r="E1693" s="91"/>
      <c r="F1693" s="440" t="s">
        <v>87</v>
      </c>
      <c r="G1693" s="366" t="s">
        <v>305</v>
      </c>
      <c r="H1693" s="98" t="s">
        <v>1601</v>
      </c>
      <c r="I1693" s="98" t="s">
        <v>246</v>
      </c>
      <c r="J1693" s="98"/>
      <c r="K1693" s="358">
        <v>147</v>
      </c>
      <c r="L1693" s="370">
        <f t="shared" si="78"/>
        <v>200</v>
      </c>
      <c r="M1693" s="435">
        <v>200</v>
      </c>
      <c r="N1693" s="435"/>
      <c r="O1693" s="371" t="e">
        <f t="shared" si="79"/>
        <v>#DIV/0!</v>
      </c>
      <c r="P1693" s="371">
        <f>IF(N1693&gt;0,N1693*K1693/#REF!,0)</f>
        <v>0</v>
      </c>
      <c r="Q1693" s="372" t="e">
        <f>IF(M1693="nio",0,IF(M1693&gt;0,VLOOKUP(I1693,'3-Productie normen'!A:K,VLOOKUP(M1693,'3-Productie normen'!$B$28:$C$36,2,FALSE),FALSE)))/VLOOKUP(B1693,'2-Kosten per locatie'!$A$11:$C$41,3,FALSE)</f>
        <v>#DIV/0!</v>
      </c>
      <c r="R1693" s="93" t="str">
        <f>VLOOKUP(I1693,'3-Productie normen'!A:O,14,FALSE)</f>
        <v>V</v>
      </c>
      <c r="S1693" s="93"/>
      <c r="U1693" s="375">
        <f t="shared" si="80"/>
        <v>29400</v>
      </c>
    </row>
    <row r="1694" spans="1:21" ht="14.1" customHeight="1">
      <c r="A1694" s="81">
        <v>1694</v>
      </c>
      <c r="B1694" s="52" t="s">
        <v>230</v>
      </c>
      <c r="C1694" s="52" t="s">
        <v>1597</v>
      </c>
      <c r="D1694" s="52"/>
      <c r="E1694" s="91"/>
      <c r="F1694" s="440" t="s">
        <v>87</v>
      </c>
      <c r="G1694" s="366" t="s">
        <v>307</v>
      </c>
      <c r="H1694" s="98" t="s">
        <v>192</v>
      </c>
      <c r="I1694" s="98" t="s">
        <v>246</v>
      </c>
      <c r="J1694" s="98"/>
      <c r="K1694" s="358">
        <v>18</v>
      </c>
      <c r="L1694" s="370">
        <f t="shared" si="78"/>
        <v>200</v>
      </c>
      <c r="M1694" s="435">
        <v>200</v>
      </c>
      <c r="N1694" s="435"/>
      <c r="O1694" s="371" t="e">
        <f t="shared" si="79"/>
        <v>#DIV/0!</v>
      </c>
      <c r="P1694" s="371">
        <f>IF(N1694&gt;0,N1694*K1694/#REF!,0)</f>
        <v>0</v>
      </c>
      <c r="Q1694" s="372" t="e">
        <f>IF(M1694="nio",0,IF(M1694&gt;0,VLOOKUP(I1694,'3-Productie normen'!A:K,VLOOKUP(M1694,'3-Productie normen'!$B$28:$C$36,2,FALSE),FALSE)))/VLOOKUP(B1694,'2-Kosten per locatie'!$A$11:$C$41,3,FALSE)</f>
        <v>#DIV/0!</v>
      </c>
      <c r="R1694" s="93" t="str">
        <f>VLOOKUP(I1694,'3-Productie normen'!A:O,14,FALSE)</f>
        <v>V</v>
      </c>
      <c r="S1694" s="93"/>
      <c r="U1694" s="375">
        <f t="shared" si="80"/>
        <v>3600</v>
      </c>
    </row>
    <row r="1695" spans="1:21" ht="14.1" customHeight="1">
      <c r="A1695" s="81">
        <v>1695</v>
      </c>
      <c r="B1695" s="52" t="s">
        <v>230</v>
      </c>
      <c r="C1695" s="52" t="s">
        <v>1597</v>
      </c>
      <c r="D1695" s="52"/>
      <c r="E1695" s="91"/>
      <c r="F1695" s="440" t="s">
        <v>87</v>
      </c>
      <c r="G1695" s="366" t="s">
        <v>309</v>
      </c>
      <c r="H1695" s="98" t="s">
        <v>1602</v>
      </c>
      <c r="I1695" s="98" t="s">
        <v>244</v>
      </c>
      <c r="J1695" s="98"/>
      <c r="K1695" s="358">
        <v>4</v>
      </c>
      <c r="L1695" s="370">
        <f t="shared" si="78"/>
        <v>200</v>
      </c>
      <c r="M1695" s="435">
        <v>200</v>
      </c>
      <c r="N1695" s="435">
        <v>0</v>
      </c>
      <c r="O1695" s="371" t="e">
        <f t="shared" si="79"/>
        <v>#DIV/0!</v>
      </c>
      <c r="P1695" s="371">
        <f>IF(N1695&gt;0,N1695*K1695/#REF!,0)</f>
        <v>0</v>
      </c>
      <c r="Q1695" s="372" t="e">
        <f>IF(M1695="nio",0,IF(M1695&gt;0,VLOOKUP(I1695,'3-Productie normen'!A:K,VLOOKUP(M1695,'3-Productie normen'!$B$28:$C$36,2,FALSE),FALSE)))/VLOOKUP(B1695,'2-Kosten per locatie'!$A$11:$C$41,3,FALSE)</f>
        <v>#DIV/0!</v>
      </c>
      <c r="R1695" s="93" t="str">
        <f>VLOOKUP(I1695,'3-Productie normen'!A:O,14,FALSE)</f>
        <v>S</v>
      </c>
      <c r="S1695" s="93"/>
      <c r="U1695" s="375">
        <f t="shared" si="80"/>
        <v>800</v>
      </c>
    </row>
    <row r="1696" spans="1:21" ht="14.1" customHeight="1">
      <c r="A1696" s="81">
        <v>1696</v>
      </c>
      <c r="B1696" s="52" t="s">
        <v>230</v>
      </c>
      <c r="C1696" s="52" t="s">
        <v>1597</v>
      </c>
      <c r="D1696" s="52"/>
      <c r="E1696" s="91"/>
      <c r="F1696" s="440" t="s">
        <v>87</v>
      </c>
      <c r="G1696" s="366" t="s">
        <v>311</v>
      </c>
      <c r="H1696" s="98" t="s">
        <v>1018</v>
      </c>
      <c r="I1696" s="52" t="s">
        <v>247</v>
      </c>
      <c r="J1696" s="98"/>
      <c r="K1696" s="358">
        <v>4</v>
      </c>
      <c r="L1696" s="370">
        <f t="shared" si="78"/>
        <v>0</v>
      </c>
      <c r="M1696" s="437" t="s">
        <v>258</v>
      </c>
      <c r="N1696" s="435"/>
      <c r="O1696" s="371">
        <f t="shared" si="79"/>
        <v>0</v>
      </c>
      <c r="P1696" s="371">
        <f>IF(N1696&gt;0,N1696*K1696/#REF!,0)</f>
        <v>0</v>
      </c>
      <c r="Q1696" s="372" t="e">
        <f>IF(M1696="nio",0,IF(M1696&gt;0,VLOOKUP(I1696,'3-Productie normen'!A:K,VLOOKUP(M1696,'3-Productie normen'!$B$28:$C$36,2,FALSE),FALSE)))/VLOOKUP(B1696,'2-Kosten per locatie'!$A$11:$C$41,3,FALSE)</f>
        <v>#DIV/0!</v>
      </c>
      <c r="R1696" s="93" t="str">
        <f>VLOOKUP(I1696,'3-Productie normen'!A:O,14,FALSE)</f>
        <v>nvt</v>
      </c>
      <c r="S1696" s="93"/>
      <c r="U1696" s="375">
        <f t="shared" si="80"/>
        <v>0</v>
      </c>
    </row>
    <row r="1697" spans="1:21" ht="14.1" customHeight="1">
      <c r="A1697" s="81">
        <v>1697</v>
      </c>
      <c r="B1697" s="52" t="s">
        <v>230</v>
      </c>
      <c r="C1697" s="52" t="s">
        <v>1597</v>
      </c>
      <c r="D1697" s="52"/>
      <c r="E1697" s="91"/>
      <c r="F1697" s="440" t="s">
        <v>87</v>
      </c>
      <c r="G1697" s="366" t="s">
        <v>312</v>
      </c>
      <c r="H1697" s="98" t="s">
        <v>963</v>
      </c>
      <c r="I1697" s="98" t="s">
        <v>247</v>
      </c>
      <c r="J1697" s="98"/>
      <c r="K1697" s="358">
        <v>2</v>
      </c>
      <c r="L1697" s="370">
        <f t="shared" si="78"/>
        <v>0</v>
      </c>
      <c r="M1697" s="437" t="s">
        <v>258</v>
      </c>
      <c r="N1697" s="435"/>
      <c r="O1697" s="371">
        <f t="shared" si="79"/>
        <v>0</v>
      </c>
      <c r="P1697" s="371">
        <f>IF(N1697&gt;0,N1697*K1697/#REF!,0)</f>
        <v>0</v>
      </c>
      <c r="Q1697" s="372" t="e">
        <f>IF(M1697="nio",0,IF(M1697&gt;0,VLOOKUP(I1697,'3-Productie normen'!A:K,VLOOKUP(M1697,'3-Productie normen'!$B$28:$C$36,2,FALSE),FALSE)))/VLOOKUP(B1697,'2-Kosten per locatie'!$A$11:$C$41,3,FALSE)</f>
        <v>#DIV/0!</v>
      </c>
      <c r="R1697" s="93" t="str">
        <f>VLOOKUP(I1697,'3-Productie normen'!A:O,14,FALSE)</f>
        <v>nvt</v>
      </c>
      <c r="S1697" s="93"/>
      <c r="U1697" s="375">
        <f t="shared" si="80"/>
        <v>0</v>
      </c>
    </row>
    <row r="1698" spans="1:21" ht="14.1" customHeight="1">
      <c r="A1698" s="81">
        <v>1698</v>
      </c>
      <c r="B1698" s="52" t="s">
        <v>230</v>
      </c>
      <c r="C1698" s="52" t="s">
        <v>1597</v>
      </c>
      <c r="D1698" s="52"/>
      <c r="E1698" s="91"/>
      <c r="F1698" s="440" t="s">
        <v>87</v>
      </c>
      <c r="G1698" s="366" t="s">
        <v>314</v>
      </c>
      <c r="H1698" s="98" t="s">
        <v>1173</v>
      </c>
      <c r="I1698" s="98" t="s">
        <v>247</v>
      </c>
      <c r="J1698" s="98"/>
      <c r="K1698" s="358">
        <v>58</v>
      </c>
      <c r="L1698" s="370">
        <f t="shared" si="78"/>
        <v>0</v>
      </c>
      <c r="M1698" s="437" t="s">
        <v>258</v>
      </c>
      <c r="N1698" s="435"/>
      <c r="O1698" s="371">
        <f t="shared" si="79"/>
        <v>0</v>
      </c>
      <c r="P1698" s="371">
        <f>IF(N1698&gt;0,N1698*K1698/#REF!,0)</f>
        <v>0</v>
      </c>
      <c r="Q1698" s="372" t="e">
        <f>IF(M1698="nio",0,IF(M1698&gt;0,VLOOKUP(I1698,'3-Productie normen'!A:K,VLOOKUP(M1698,'3-Productie normen'!$B$28:$C$36,2,FALSE),FALSE)))/VLOOKUP(B1698,'2-Kosten per locatie'!$A$11:$C$41,3,FALSE)</f>
        <v>#DIV/0!</v>
      </c>
      <c r="R1698" s="93" t="str">
        <f>VLOOKUP(I1698,'3-Productie normen'!A:O,14,FALSE)</f>
        <v>nvt</v>
      </c>
      <c r="S1698" s="93"/>
      <c r="U1698" s="375">
        <f t="shared" si="80"/>
        <v>0</v>
      </c>
    </row>
    <row r="1699" spans="1:21" ht="14.1" customHeight="1">
      <c r="A1699" s="81">
        <v>1699</v>
      </c>
      <c r="B1699" s="52" t="s">
        <v>230</v>
      </c>
      <c r="C1699" s="52" t="s">
        <v>1597</v>
      </c>
      <c r="D1699" s="52"/>
      <c r="E1699" s="91"/>
      <c r="F1699" s="440" t="s">
        <v>87</v>
      </c>
      <c r="G1699" s="366" t="s">
        <v>316</v>
      </c>
      <c r="H1699" s="98" t="s">
        <v>1603</v>
      </c>
      <c r="I1699" s="98" t="s">
        <v>244</v>
      </c>
      <c r="J1699" s="98"/>
      <c r="K1699" s="358">
        <v>7</v>
      </c>
      <c r="L1699" s="370">
        <f t="shared" si="78"/>
        <v>200</v>
      </c>
      <c r="M1699" s="435">
        <v>200</v>
      </c>
      <c r="N1699" s="435">
        <v>0</v>
      </c>
      <c r="O1699" s="371" t="e">
        <f t="shared" si="79"/>
        <v>#DIV/0!</v>
      </c>
      <c r="P1699" s="371">
        <f>IF(N1699&gt;0,N1699*K1699/#REF!,0)</f>
        <v>0</v>
      </c>
      <c r="Q1699" s="372" t="e">
        <f>IF(M1699="nio",0,IF(M1699&gt;0,VLOOKUP(I1699,'3-Productie normen'!A:K,VLOOKUP(M1699,'3-Productie normen'!$B$28:$C$36,2,FALSE),FALSE)))/VLOOKUP(B1699,'2-Kosten per locatie'!$A$11:$C$41,3,FALSE)</f>
        <v>#DIV/0!</v>
      </c>
      <c r="R1699" s="93" t="str">
        <f>VLOOKUP(I1699,'3-Productie normen'!A:O,14,FALSE)</f>
        <v>S</v>
      </c>
      <c r="S1699" s="93"/>
      <c r="U1699" s="375">
        <f t="shared" si="80"/>
        <v>1400</v>
      </c>
    </row>
    <row r="1700" spans="1:21" ht="14.1" customHeight="1">
      <c r="A1700" s="81">
        <v>1700</v>
      </c>
      <c r="B1700" s="52" t="s">
        <v>230</v>
      </c>
      <c r="C1700" s="52" t="s">
        <v>1597</v>
      </c>
      <c r="D1700" s="52"/>
      <c r="E1700" s="91"/>
      <c r="F1700" s="440" t="s">
        <v>87</v>
      </c>
      <c r="G1700" s="366" t="s">
        <v>318</v>
      </c>
      <c r="H1700" s="98" t="s">
        <v>1604</v>
      </c>
      <c r="I1700" s="98" t="s">
        <v>247</v>
      </c>
      <c r="J1700" s="98"/>
      <c r="K1700" s="358">
        <v>6</v>
      </c>
      <c r="L1700" s="370">
        <f t="shared" ref="L1700:L1763" si="81">SUM(M1700:N1700)</f>
        <v>0</v>
      </c>
      <c r="M1700" s="437" t="s">
        <v>258</v>
      </c>
      <c r="N1700" s="435"/>
      <c r="O1700" s="371">
        <f t="shared" ref="O1700:O1763" si="82">IF(M1700="nio",0,IF(M1700&gt;0,M1700*K1700/Q1700,0))</f>
        <v>0</v>
      </c>
      <c r="P1700" s="371">
        <f>IF(N1700&gt;0,N1700*K1700/#REF!,0)</f>
        <v>0</v>
      </c>
      <c r="Q1700" s="372" t="e">
        <f>IF(M1700="nio",0,IF(M1700&gt;0,VLOOKUP(I1700,'3-Productie normen'!A:K,VLOOKUP(M1700,'3-Productie normen'!$B$28:$C$36,2,FALSE),FALSE)))/VLOOKUP(B1700,'2-Kosten per locatie'!$A$11:$C$41,3,FALSE)</f>
        <v>#DIV/0!</v>
      </c>
      <c r="R1700" s="93" t="str">
        <f>VLOOKUP(I1700,'3-Productie normen'!A:O,14,FALSE)</f>
        <v>nvt</v>
      </c>
      <c r="S1700" s="93"/>
      <c r="U1700" s="375">
        <f t="shared" si="80"/>
        <v>0</v>
      </c>
    </row>
    <row r="1701" spans="1:21" ht="14.1" customHeight="1">
      <c r="A1701" s="81">
        <v>1701</v>
      </c>
      <c r="B1701" s="52" t="s">
        <v>230</v>
      </c>
      <c r="C1701" s="52" t="s">
        <v>1597</v>
      </c>
      <c r="D1701" s="52"/>
      <c r="E1701" s="91"/>
      <c r="F1701" s="440" t="s">
        <v>87</v>
      </c>
      <c r="G1701" s="366" t="s">
        <v>320</v>
      </c>
      <c r="H1701" s="98" t="s">
        <v>1605</v>
      </c>
      <c r="I1701" s="98" t="s">
        <v>237</v>
      </c>
      <c r="J1701" s="98"/>
      <c r="K1701" s="358">
        <v>13</v>
      </c>
      <c r="L1701" s="370">
        <f t="shared" si="81"/>
        <v>80</v>
      </c>
      <c r="M1701" s="437">
        <v>80</v>
      </c>
      <c r="N1701" s="435"/>
      <c r="O1701" s="371" t="e">
        <f t="shared" si="82"/>
        <v>#DIV/0!</v>
      </c>
      <c r="P1701" s="371">
        <f>IF(N1701&gt;0,N1701*K1701/#REF!,0)</f>
        <v>0</v>
      </c>
      <c r="Q1701" s="372" t="e">
        <f>IF(M1701="nio",0,IF(M1701&gt;0,VLOOKUP(I1701,'3-Productie normen'!A:K,VLOOKUP(M1701,'3-Productie normen'!$B$28:$C$36,2,FALSE),FALSE)))/VLOOKUP(B1701,'2-Kosten per locatie'!$A$11:$C$41,3,FALSE)</f>
        <v>#DIV/0!</v>
      </c>
      <c r="R1701" s="93" t="str">
        <f>VLOOKUP(I1701,'3-Productie normen'!A:O,14,FALSE)</f>
        <v>B</v>
      </c>
      <c r="S1701" s="93"/>
      <c r="U1701" s="375">
        <f t="shared" si="80"/>
        <v>1040</v>
      </c>
    </row>
    <row r="1702" spans="1:21" ht="14.1" customHeight="1">
      <c r="A1702" s="81">
        <v>1702</v>
      </c>
      <c r="B1702" s="52" t="s">
        <v>230</v>
      </c>
      <c r="C1702" s="52" t="s">
        <v>1597</v>
      </c>
      <c r="D1702" s="52"/>
      <c r="E1702" s="91"/>
      <c r="F1702" s="440" t="s">
        <v>87</v>
      </c>
      <c r="G1702" s="366" t="s">
        <v>321</v>
      </c>
      <c r="H1702" s="98" t="s">
        <v>1603</v>
      </c>
      <c r="I1702" s="98" t="s">
        <v>244</v>
      </c>
      <c r="J1702" s="98"/>
      <c r="K1702" s="358">
        <v>5</v>
      </c>
      <c r="L1702" s="370">
        <f t="shared" si="81"/>
        <v>200</v>
      </c>
      <c r="M1702" s="435">
        <v>200</v>
      </c>
      <c r="N1702" s="435">
        <v>0</v>
      </c>
      <c r="O1702" s="371" t="e">
        <f t="shared" si="82"/>
        <v>#DIV/0!</v>
      </c>
      <c r="P1702" s="371">
        <f>IF(N1702&gt;0,N1702*K1702/#REF!,0)</f>
        <v>0</v>
      </c>
      <c r="Q1702" s="372" t="e">
        <f>IF(M1702="nio",0,IF(M1702&gt;0,VLOOKUP(I1702,'3-Productie normen'!A:K,VLOOKUP(M1702,'3-Productie normen'!$B$28:$C$36,2,FALSE),FALSE)))/VLOOKUP(B1702,'2-Kosten per locatie'!$A$11:$C$41,3,FALSE)</f>
        <v>#DIV/0!</v>
      </c>
      <c r="R1702" s="93" t="str">
        <f>VLOOKUP(I1702,'3-Productie normen'!A:O,14,FALSE)</f>
        <v>S</v>
      </c>
      <c r="S1702" s="93"/>
      <c r="U1702" s="375">
        <f t="shared" si="80"/>
        <v>1000</v>
      </c>
    </row>
    <row r="1703" spans="1:21" ht="14.1" customHeight="1">
      <c r="A1703" s="81">
        <v>1703</v>
      </c>
      <c r="B1703" s="52" t="s">
        <v>230</v>
      </c>
      <c r="C1703" s="52" t="s">
        <v>1597</v>
      </c>
      <c r="D1703" s="52"/>
      <c r="E1703" s="91"/>
      <c r="F1703" s="440" t="s">
        <v>87</v>
      </c>
      <c r="G1703" s="366" t="s">
        <v>322</v>
      </c>
      <c r="H1703" s="98" t="s">
        <v>1606</v>
      </c>
      <c r="I1703" s="98" t="s">
        <v>247</v>
      </c>
      <c r="J1703" s="98"/>
      <c r="K1703" s="358">
        <v>17</v>
      </c>
      <c r="L1703" s="370">
        <f t="shared" si="81"/>
        <v>0</v>
      </c>
      <c r="M1703" s="437" t="s">
        <v>258</v>
      </c>
      <c r="N1703" s="435"/>
      <c r="O1703" s="371">
        <f t="shared" si="82"/>
        <v>0</v>
      </c>
      <c r="P1703" s="371">
        <f>IF(N1703&gt;0,N1703*K1703/#REF!,0)</f>
        <v>0</v>
      </c>
      <c r="Q1703" s="372" t="e">
        <f>IF(M1703="nio",0,IF(M1703&gt;0,VLOOKUP(I1703,'3-Productie normen'!A:K,VLOOKUP(M1703,'3-Productie normen'!$B$28:$C$36,2,FALSE),FALSE)))/VLOOKUP(B1703,'2-Kosten per locatie'!$A$11:$C$41,3,FALSE)</f>
        <v>#DIV/0!</v>
      </c>
      <c r="R1703" s="93" t="str">
        <f>VLOOKUP(I1703,'3-Productie normen'!A:O,14,FALSE)</f>
        <v>nvt</v>
      </c>
      <c r="S1703" s="93"/>
      <c r="U1703" s="375">
        <f t="shared" si="80"/>
        <v>0</v>
      </c>
    </row>
    <row r="1704" spans="1:21" ht="14.1" customHeight="1">
      <c r="A1704" s="81">
        <v>1704</v>
      </c>
      <c r="B1704" s="52" t="s">
        <v>230</v>
      </c>
      <c r="C1704" s="52" t="s">
        <v>1597</v>
      </c>
      <c r="D1704" s="52"/>
      <c r="E1704" s="91"/>
      <c r="F1704" s="440" t="s">
        <v>87</v>
      </c>
      <c r="G1704" s="366" t="s">
        <v>324</v>
      </c>
      <c r="H1704" s="98" t="s">
        <v>1607</v>
      </c>
      <c r="I1704" s="98" t="s">
        <v>247</v>
      </c>
      <c r="J1704" s="98"/>
      <c r="K1704" s="358">
        <v>1</v>
      </c>
      <c r="L1704" s="370">
        <f t="shared" si="81"/>
        <v>0</v>
      </c>
      <c r="M1704" s="437" t="s">
        <v>258</v>
      </c>
      <c r="N1704" s="435"/>
      <c r="O1704" s="371">
        <f t="shared" si="82"/>
        <v>0</v>
      </c>
      <c r="P1704" s="371">
        <f>IF(N1704&gt;0,N1704*K1704/#REF!,0)</f>
        <v>0</v>
      </c>
      <c r="Q1704" s="372" t="e">
        <f>IF(M1704="nio",0,IF(M1704&gt;0,VLOOKUP(I1704,'3-Productie normen'!A:K,VLOOKUP(M1704,'3-Productie normen'!$B$28:$C$36,2,FALSE),FALSE)))/VLOOKUP(B1704,'2-Kosten per locatie'!$A$11:$C$41,3,FALSE)</f>
        <v>#DIV/0!</v>
      </c>
      <c r="R1704" s="93" t="str">
        <f>VLOOKUP(I1704,'3-Productie normen'!A:O,14,FALSE)</f>
        <v>nvt</v>
      </c>
      <c r="S1704" s="93"/>
      <c r="U1704" s="375">
        <f t="shared" si="80"/>
        <v>0</v>
      </c>
    </row>
    <row r="1705" spans="1:21" ht="14.1" customHeight="1">
      <c r="A1705" s="81">
        <v>1705</v>
      </c>
      <c r="B1705" s="52" t="s">
        <v>230</v>
      </c>
      <c r="C1705" s="52" t="s">
        <v>1597</v>
      </c>
      <c r="D1705" s="52"/>
      <c r="E1705" s="91"/>
      <c r="F1705" s="440" t="s">
        <v>87</v>
      </c>
      <c r="G1705" s="366" t="s">
        <v>326</v>
      </c>
      <c r="H1705" s="98" t="s">
        <v>1608</v>
      </c>
      <c r="I1705" s="98" t="s">
        <v>287</v>
      </c>
      <c r="J1705" s="98"/>
      <c r="K1705" s="358">
        <v>53</v>
      </c>
      <c r="L1705" s="370">
        <f t="shared" si="81"/>
        <v>200</v>
      </c>
      <c r="M1705" s="435">
        <v>200</v>
      </c>
      <c r="N1705" s="435"/>
      <c r="O1705" s="371" t="e">
        <f t="shared" si="82"/>
        <v>#DIV/0!</v>
      </c>
      <c r="P1705" s="371">
        <f>IF(N1705&gt;0,N1705*K1705/#REF!,0)</f>
        <v>0</v>
      </c>
      <c r="Q1705" s="372" t="e">
        <f>IF(M1705="nio",0,IF(M1705&gt;0,VLOOKUP(I1705,'3-Productie normen'!A:K,VLOOKUP(M1705,'3-Productie normen'!$B$28:$C$36,2,FALSE),FALSE)))/VLOOKUP(B1705,'2-Kosten per locatie'!$A$11:$C$41,3,FALSE)</f>
        <v>#DIV/0!</v>
      </c>
      <c r="R1705" s="93" t="str">
        <f>VLOOKUP(I1705,'3-Productie normen'!A:O,14,FALSE)</f>
        <v>L</v>
      </c>
      <c r="S1705" s="93"/>
      <c r="U1705" s="375">
        <f t="shared" si="80"/>
        <v>10600</v>
      </c>
    </row>
    <row r="1706" spans="1:21" ht="14.1" customHeight="1">
      <c r="A1706" s="81">
        <v>1706</v>
      </c>
      <c r="B1706" s="52" t="s">
        <v>230</v>
      </c>
      <c r="C1706" s="52" t="s">
        <v>1597</v>
      </c>
      <c r="D1706" s="52"/>
      <c r="E1706" s="91"/>
      <c r="F1706" s="440" t="s">
        <v>87</v>
      </c>
      <c r="G1706" s="366" t="s">
        <v>587</v>
      </c>
      <c r="H1706" s="98" t="s">
        <v>1608</v>
      </c>
      <c r="I1706" s="98" t="s">
        <v>287</v>
      </c>
      <c r="J1706" s="98"/>
      <c r="K1706" s="358">
        <v>54</v>
      </c>
      <c r="L1706" s="370">
        <f t="shared" si="81"/>
        <v>200</v>
      </c>
      <c r="M1706" s="435">
        <v>200</v>
      </c>
      <c r="N1706" s="435"/>
      <c r="O1706" s="371" t="e">
        <f t="shared" si="82"/>
        <v>#DIV/0!</v>
      </c>
      <c r="P1706" s="371">
        <f>IF(N1706&gt;0,N1706*K1706/#REF!,0)</f>
        <v>0</v>
      </c>
      <c r="Q1706" s="372" t="e">
        <f>IF(M1706="nio",0,IF(M1706&gt;0,VLOOKUP(I1706,'3-Productie normen'!A:K,VLOOKUP(M1706,'3-Productie normen'!$B$28:$C$36,2,FALSE),FALSE)))/VLOOKUP(B1706,'2-Kosten per locatie'!$A$11:$C$41,3,FALSE)</f>
        <v>#DIV/0!</v>
      </c>
      <c r="R1706" s="93" t="str">
        <f>VLOOKUP(I1706,'3-Productie normen'!A:O,14,FALSE)</f>
        <v>L</v>
      </c>
      <c r="S1706" s="93"/>
      <c r="U1706" s="375">
        <f t="shared" si="80"/>
        <v>10800</v>
      </c>
    </row>
    <row r="1707" spans="1:21" ht="14.1" customHeight="1">
      <c r="A1707" s="81">
        <v>1707</v>
      </c>
      <c r="B1707" s="52" t="s">
        <v>230</v>
      </c>
      <c r="C1707" s="52" t="s">
        <v>1597</v>
      </c>
      <c r="D1707" s="52"/>
      <c r="E1707" s="91"/>
      <c r="F1707" s="440" t="s">
        <v>87</v>
      </c>
      <c r="G1707" s="366" t="s">
        <v>589</v>
      </c>
      <c r="H1707" s="98" t="s">
        <v>1609</v>
      </c>
      <c r="I1707" s="98" t="s">
        <v>287</v>
      </c>
      <c r="J1707" s="98"/>
      <c r="K1707" s="358">
        <v>54</v>
      </c>
      <c r="L1707" s="370">
        <f t="shared" si="81"/>
        <v>200</v>
      </c>
      <c r="M1707" s="435">
        <v>200</v>
      </c>
      <c r="N1707" s="435"/>
      <c r="O1707" s="371" t="e">
        <f t="shared" si="82"/>
        <v>#DIV/0!</v>
      </c>
      <c r="P1707" s="371">
        <f>IF(N1707&gt;0,N1707*K1707/#REF!,0)</f>
        <v>0</v>
      </c>
      <c r="Q1707" s="372" t="e">
        <f>IF(M1707="nio",0,IF(M1707&gt;0,VLOOKUP(I1707,'3-Productie normen'!A:K,VLOOKUP(M1707,'3-Productie normen'!$B$28:$C$36,2,FALSE),FALSE)))/VLOOKUP(B1707,'2-Kosten per locatie'!$A$11:$C$41,3,FALSE)</f>
        <v>#DIV/0!</v>
      </c>
      <c r="R1707" s="93" t="str">
        <f>VLOOKUP(I1707,'3-Productie normen'!A:O,14,FALSE)</f>
        <v>L</v>
      </c>
      <c r="S1707" s="93"/>
      <c r="U1707" s="375">
        <f t="shared" si="80"/>
        <v>10800</v>
      </c>
    </row>
    <row r="1708" spans="1:21" ht="14.1" customHeight="1">
      <c r="A1708" s="81">
        <v>1708</v>
      </c>
      <c r="B1708" s="52" t="s">
        <v>230</v>
      </c>
      <c r="C1708" s="52" t="s">
        <v>1597</v>
      </c>
      <c r="D1708" s="52"/>
      <c r="E1708" s="91"/>
      <c r="F1708" s="440" t="s">
        <v>87</v>
      </c>
      <c r="G1708" s="366" t="s">
        <v>1610</v>
      </c>
      <c r="H1708" s="98" t="s">
        <v>1173</v>
      </c>
      <c r="I1708" s="98" t="s">
        <v>246</v>
      </c>
      <c r="J1708" s="98"/>
      <c r="K1708" s="358">
        <v>52</v>
      </c>
      <c r="L1708" s="370">
        <f t="shared" si="81"/>
        <v>200</v>
      </c>
      <c r="M1708" s="435">
        <v>200</v>
      </c>
      <c r="N1708" s="435"/>
      <c r="O1708" s="371" t="e">
        <f t="shared" si="82"/>
        <v>#DIV/0!</v>
      </c>
      <c r="P1708" s="371">
        <f>IF(N1708&gt;0,N1708*K1708/#REF!,0)</f>
        <v>0</v>
      </c>
      <c r="Q1708" s="372" t="e">
        <f>IF(M1708="nio",0,IF(M1708&gt;0,VLOOKUP(I1708,'3-Productie normen'!A:K,VLOOKUP(M1708,'3-Productie normen'!$B$28:$C$36,2,FALSE),FALSE)))/VLOOKUP(B1708,'2-Kosten per locatie'!$A$11:$C$41,3,FALSE)</f>
        <v>#DIV/0!</v>
      </c>
      <c r="R1708" s="93" t="str">
        <f>VLOOKUP(I1708,'3-Productie normen'!A:O,14,FALSE)</f>
        <v>V</v>
      </c>
      <c r="S1708" s="93"/>
      <c r="U1708" s="375">
        <f t="shared" si="80"/>
        <v>10400</v>
      </c>
    </row>
    <row r="1709" spans="1:21" ht="14.1" customHeight="1">
      <c r="A1709" s="81">
        <v>1709</v>
      </c>
      <c r="B1709" s="52" t="s">
        <v>230</v>
      </c>
      <c r="C1709" s="52" t="s">
        <v>1597</v>
      </c>
      <c r="D1709" s="52"/>
      <c r="E1709" s="91"/>
      <c r="F1709" s="440" t="s">
        <v>87</v>
      </c>
      <c r="G1709" s="366" t="s">
        <v>590</v>
      </c>
      <c r="H1709" s="98" t="s">
        <v>1611</v>
      </c>
      <c r="I1709" s="98" t="s">
        <v>247</v>
      </c>
      <c r="J1709" s="98"/>
      <c r="K1709" s="358">
        <v>4</v>
      </c>
      <c r="L1709" s="370">
        <f t="shared" si="81"/>
        <v>0</v>
      </c>
      <c r="M1709" s="437" t="s">
        <v>258</v>
      </c>
      <c r="N1709" s="435"/>
      <c r="O1709" s="371">
        <f t="shared" si="82"/>
        <v>0</v>
      </c>
      <c r="P1709" s="371">
        <f>IF(N1709&gt;0,N1709*K1709/#REF!,0)</f>
        <v>0</v>
      </c>
      <c r="Q1709" s="372" t="e">
        <f>IF(M1709="nio",0,IF(M1709&gt;0,VLOOKUP(I1709,'3-Productie normen'!A:K,VLOOKUP(M1709,'3-Productie normen'!$B$28:$C$36,2,FALSE),FALSE)))/VLOOKUP(B1709,'2-Kosten per locatie'!$A$11:$C$41,3,FALSE)</f>
        <v>#DIV/0!</v>
      </c>
      <c r="R1709" s="93" t="str">
        <f>VLOOKUP(I1709,'3-Productie normen'!A:O,14,FALSE)</f>
        <v>nvt</v>
      </c>
      <c r="S1709" s="93"/>
      <c r="U1709" s="375">
        <f t="shared" si="80"/>
        <v>0</v>
      </c>
    </row>
    <row r="1710" spans="1:21" ht="14.1" customHeight="1">
      <c r="A1710" s="81">
        <v>1710</v>
      </c>
      <c r="B1710" s="52" t="s">
        <v>230</v>
      </c>
      <c r="C1710" s="52" t="s">
        <v>1597</v>
      </c>
      <c r="D1710" s="52"/>
      <c r="E1710" s="91"/>
      <c r="F1710" s="440" t="s">
        <v>87</v>
      </c>
      <c r="G1710" s="366" t="s">
        <v>592</v>
      </c>
      <c r="H1710" s="98" t="s">
        <v>1612</v>
      </c>
      <c r="I1710" s="52" t="s">
        <v>1731</v>
      </c>
      <c r="J1710" s="98"/>
      <c r="K1710" s="358">
        <v>83</v>
      </c>
      <c r="L1710" s="370">
        <f t="shared" si="81"/>
        <v>200</v>
      </c>
      <c r="M1710" s="435">
        <v>200</v>
      </c>
      <c r="N1710" s="435"/>
      <c r="O1710" s="371" t="e">
        <f t="shared" si="82"/>
        <v>#DIV/0!</v>
      </c>
      <c r="P1710" s="371">
        <f>IF(N1710&gt;0,N1710*K1710/#REF!,0)</f>
        <v>0</v>
      </c>
      <c r="Q1710" s="372" t="e">
        <f>IF(M1710="nio",0,IF(M1710&gt;0,VLOOKUP(I1710,'3-Productie normen'!A:K,VLOOKUP(M1710,'3-Productie normen'!$B$28:$C$36,2,FALSE),FALSE)))/VLOOKUP(B1710,'2-Kosten per locatie'!$A$11:$C$41,3,FALSE)</f>
        <v>#DIV/0!</v>
      </c>
      <c r="R1710" s="93" t="str">
        <f>VLOOKUP(I1710,'3-Productie normen'!A:O,14,FALSE)</f>
        <v>V</v>
      </c>
      <c r="S1710" s="93"/>
      <c r="U1710" s="375">
        <f t="shared" si="80"/>
        <v>16600</v>
      </c>
    </row>
    <row r="1711" spans="1:21" ht="14.1" customHeight="1">
      <c r="A1711" s="81">
        <v>1711</v>
      </c>
      <c r="B1711" s="52" t="s">
        <v>230</v>
      </c>
      <c r="C1711" s="52" t="s">
        <v>1597</v>
      </c>
      <c r="D1711" s="52"/>
      <c r="E1711" s="91"/>
      <c r="F1711" s="440" t="s">
        <v>87</v>
      </c>
      <c r="G1711" s="366" t="s">
        <v>594</v>
      </c>
      <c r="H1711" s="98" t="s">
        <v>1613</v>
      </c>
      <c r="I1711" s="98" t="s">
        <v>247</v>
      </c>
      <c r="J1711" s="98"/>
      <c r="K1711" s="358">
        <v>5</v>
      </c>
      <c r="L1711" s="370">
        <f t="shared" si="81"/>
        <v>0</v>
      </c>
      <c r="M1711" s="437" t="s">
        <v>258</v>
      </c>
      <c r="N1711" s="435"/>
      <c r="O1711" s="371">
        <f t="shared" si="82"/>
        <v>0</v>
      </c>
      <c r="P1711" s="371">
        <f>IF(N1711&gt;0,N1711*K1711/#REF!,0)</f>
        <v>0</v>
      </c>
      <c r="Q1711" s="372" t="e">
        <f>IF(M1711="nio",0,IF(M1711&gt;0,VLOOKUP(I1711,'3-Productie normen'!A:K,VLOOKUP(M1711,'3-Productie normen'!$B$28:$C$36,2,FALSE),FALSE)))/VLOOKUP(B1711,'2-Kosten per locatie'!$A$11:$C$41,3,FALSE)</f>
        <v>#DIV/0!</v>
      </c>
      <c r="R1711" s="93" t="str">
        <f>VLOOKUP(I1711,'3-Productie normen'!A:O,14,FALSE)</f>
        <v>nvt</v>
      </c>
      <c r="S1711" s="93"/>
      <c r="U1711" s="375">
        <f t="shared" si="80"/>
        <v>0</v>
      </c>
    </row>
    <row r="1712" spans="1:21" ht="14.1" customHeight="1">
      <c r="A1712" s="81">
        <v>1712</v>
      </c>
      <c r="B1712" s="52" t="s">
        <v>230</v>
      </c>
      <c r="C1712" s="52" t="s">
        <v>1597</v>
      </c>
      <c r="D1712" s="52"/>
      <c r="E1712" s="91"/>
      <c r="F1712" s="440" t="s">
        <v>87</v>
      </c>
      <c r="G1712" s="366" t="s">
        <v>598</v>
      </c>
      <c r="H1712" s="98" t="s">
        <v>1614</v>
      </c>
      <c r="I1712" s="98" t="s">
        <v>247</v>
      </c>
      <c r="J1712" s="98"/>
      <c r="K1712" s="358">
        <v>8</v>
      </c>
      <c r="L1712" s="370">
        <f t="shared" si="81"/>
        <v>0</v>
      </c>
      <c r="M1712" s="437" t="s">
        <v>258</v>
      </c>
      <c r="N1712" s="435"/>
      <c r="O1712" s="371">
        <f t="shared" si="82"/>
        <v>0</v>
      </c>
      <c r="P1712" s="371">
        <f>IF(N1712&gt;0,N1712*K1712/#REF!,0)</f>
        <v>0</v>
      </c>
      <c r="Q1712" s="372" t="e">
        <f>IF(M1712="nio",0,IF(M1712&gt;0,VLOOKUP(I1712,'3-Productie normen'!A:K,VLOOKUP(M1712,'3-Productie normen'!$B$28:$C$36,2,FALSE),FALSE)))/VLOOKUP(B1712,'2-Kosten per locatie'!$A$11:$C$41,3,FALSE)</f>
        <v>#DIV/0!</v>
      </c>
      <c r="R1712" s="93" t="str">
        <f>VLOOKUP(I1712,'3-Productie normen'!A:O,14,FALSE)</f>
        <v>nvt</v>
      </c>
      <c r="S1712" s="93"/>
      <c r="U1712" s="375">
        <f t="shared" si="80"/>
        <v>0</v>
      </c>
    </row>
    <row r="1713" spans="1:21" ht="14.1" customHeight="1">
      <c r="A1713" s="81">
        <v>1713</v>
      </c>
      <c r="B1713" s="52" t="s">
        <v>230</v>
      </c>
      <c r="C1713" s="52" t="s">
        <v>1597</v>
      </c>
      <c r="D1713" s="52"/>
      <c r="E1713" s="91"/>
      <c r="F1713" s="91" t="s">
        <v>292</v>
      </c>
      <c r="G1713" s="366" t="s">
        <v>332</v>
      </c>
      <c r="H1713" s="98" t="s">
        <v>1605</v>
      </c>
      <c r="I1713" s="98" t="s">
        <v>237</v>
      </c>
      <c r="J1713" s="98"/>
      <c r="K1713" s="358">
        <v>18</v>
      </c>
      <c r="L1713" s="370">
        <f t="shared" si="81"/>
        <v>80</v>
      </c>
      <c r="M1713" s="437">
        <v>80</v>
      </c>
      <c r="N1713" s="435"/>
      <c r="O1713" s="371" t="e">
        <f t="shared" si="82"/>
        <v>#DIV/0!</v>
      </c>
      <c r="P1713" s="371">
        <f>IF(N1713&gt;0,N1713*K1713/#REF!,0)</f>
        <v>0</v>
      </c>
      <c r="Q1713" s="372" t="e">
        <f>IF(M1713="nio",0,IF(M1713&gt;0,VLOOKUP(I1713,'3-Productie normen'!A:K,VLOOKUP(M1713,'3-Productie normen'!$B$28:$C$36,2,FALSE),FALSE)))/VLOOKUP(B1713,'2-Kosten per locatie'!$A$11:$C$41,3,FALSE)</f>
        <v>#DIV/0!</v>
      </c>
      <c r="R1713" s="93" t="str">
        <f>VLOOKUP(I1713,'3-Productie normen'!A:O,14,FALSE)</f>
        <v>B</v>
      </c>
      <c r="S1713" s="93"/>
      <c r="U1713" s="375">
        <f t="shared" si="80"/>
        <v>1440</v>
      </c>
    </row>
    <row r="1714" spans="1:21" ht="14.1" customHeight="1">
      <c r="A1714" s="81">
        <v>1714</v>
      </c>
      <c r="B1714" s="52" t="s">
        <v>230</v>
      </c>
      <c r="C1714" s="52" t="s">
        <v>1597</v>
      </c>
      <c r="D1714" s="52"/>
      <c r="E1714" s="91"/>
      <c r="F1714" s="91" t="s">
        <v>292</v>
      </c>
      <c r="G1714" s="366" t="s">
        <v>338</v>
      </c>
      <c r="H1714" s="98" t="s">
        <v>1603</v>
      </c>
      <c r="I1714" s="98" t="s">
        <v>244</v>
      </c>
      <c r="J1714" s="98"/>
      <c r="K1714" s="358">
        <v>8</v>
      </c>
      <c r="L1714" s="370">
        <f t="shared" si="81"/>
        <v>200</v>
      </c>
      <c r="M1714" s="435">
        <v>200</v>
      </c>
      <c r="N1714" s="435">
        <v>0</v>
      </c>
      <c r="O1714" s="371" t="e">
        <f t="shared" si="82"/>
        <v>#DIV/0!</v>
      </c>
      <c r="P1714" s="371">
        <f>IF(N1714&gt;0,N1714*K1714/#REF!,0)</f>
        <v>0</v>
      </c>
      <c r="Q1714" s="372" t="e">
        <f>IF(M1714="nio",0,IF(M1714&gt;0,VLOOKUP(I1714,'3-Productie normen'!A:K,VLOOKUP(M1714,'3-Productie normen'!$B$28:$C$36,2,FALSE),FALSE)))/VLOOKUP(B1714,'2-Kosten per locatie'!$A$11:$C$41,3,FALSE)</f>
        <v>#DIV/0!</v>
      </c>
      <c r="R1714" s="93" t="str">
        <f>VLOOKUP(I1714,'3-Productie normen'!A:O,14,FALSE)</f>
        <v>S</v>
      </c>
      <c r="S1714" s="93"/>
      <c r="U1714" s="375">
        <f t="shared" si="80"/>
        <v>1600</v>
      </c>
    </row>
    <row r="1715" spans="1:21" ht="14.1" customHeight="1">
      <c r="A1715" s="81">
        <v>1715</v>
      </c>
      <c r="B1715" s="52" t="s">
        <v>230</v>
      </c>
      <c r="C1715" s="52" t="s">
        <v>1597</v>
      </c>
      <c r="D1715" s="52"/>
      <c r="E1715" s="91"/>
      <c r="F1715" s="91" t="s">
        <v>292</v>
      </c>
      <c r="G1715" s="366" t="s">
        <v>341</v>
      </c>
      <c r="H1715" s="98" t="s">
        <v>1603</v>
      </c>
      <c r="I1715" s="98" t="s">
        <v>244</v>
      </c>
      <c r="J1715" s="98"/>
      <c r="K1715" s="358">
        <v>5</v>
      </c>
      <c r="L1715" s="370">
        <f t="shared" si="81"/>
        <v>200</v>
      </c>
      <c r="M1715" s="435">
        <v>200</v>
      </c>
      <c r="N1715" s="435">
        <v>0</v>
      </c>
      <c r="O1715" s="371" t="e">
        <f t="shared" si="82"/>
        <v>#DIV/0!</v>
      </c>
      <c r="P1715" s="371">
        <f>IF(N1715&gt;0,N1715*K1715/#REF!,0)</f>
        <v>0</v>
      </c>
      <c r="Q1715" s="372" t="e">
        <f>IF(M1715="nio",0,IF(M1715&gt;0,VLOOKUP(I1715,'3-Productie normen'!A:K,VLOOKUP(M1715,'3-Productie normen'!$B$28:$C$36,2,FALSE),FALSE)))/VLOOKUP(B1715,'2-Kosten per locatie'!$A$11:$C$41,3,FALSE)</f>
        <v>#DIV/0!</v>
      </c>
      <c r="R1715" s="93" t="str">
        <f>VLOOKUP(I1715,'3-Productie normen'!A:O,14,FALSE)</f>
        <v>S</v>
      </c>
      <c r="S1715" s="93"/>
      <c r="U1715" s="375">
        <f t="shared" si="80"/>
        <v>1000</v>
      </c>
    </row>
    <row r="1716" spans="1:21" ht="14.1" customHeight="1">
      <c r="A1716" s="81">
        <v>1716</v>
      </c>
      <c r="B1716" s="52" t="s">
        <v>230</v>
      </c>
      <c r="C1716" s="52" t="s">
        <v>1597</v>
      </c>
      <c r="D1716" s="52"/>
      <c r="E1716" s="91"/>
      <c r="F1716" s="91" t="s">
        <v>292</v>
      </c>
      <c r="G1716" s="366" t="s">
        <v>1615</v>
      </c>
      <c r="H1716" s="98" t="s">
        <v>1616</v>
      </c>
      <c r="I1716" s="98" t="s">
        <v>244</v>
      </c>
      <c r="J1716" s="98"/>
      <c r="K1716" s="358">
        <v>3</v>
      </c>
      <c r="L1716" s="370">
        <f t="shared" si="81"/>
        <v>200</v>
      </c>
      <c r="M1716" s="435">
        <v>200</v>
      </c>
      <c r="N1716" s="435">
        <v>0</v>
      </c>
      <c r="O1716" s="371" t="e">
        <f t="shared" si="82"/>
        <v>#DIV/0!</v>
      </c>
      <c r="P1716" s="371">
        <f>IF(N1716&gt;0,N1716*K1716/#REF!,0)</f>
        <v>0</v>
      </c>
      <c r="Q1716" s="372" t="e">
        <f>IF(M1716="nio",0,IF(M1716&gt;0,VLOOKUP(I1716,'3-Productie normen'!A:K,VLOOKUP(M1716,'3-Productie normen'!$B$28:$C$36,2,FALSE),FALSE)))/VLOOKUP(B1716,'2-Kosten per locatie'!$A$11:$C$41,3,FALSE)</f>
        <v>#DIV/0!</v>
      </c>
      <c r="R1716" s="93" t="str">
        <f>VLOOKUP(I1716,'3-Productie normen'!A:O,14,FALSE)</f>
        <v>S</v>
      </c>
      <c r="S1716" s="93"/>
      <c r="U1716" s="375">
        <f t="shared" si="80"/>
        <v>600</v>
      </c>
    </row>
    <row r="1717" spans="1:21" ht="14.1" customHeight="1">
      <c r="A1717" s="81">
        <v>1717</v>
      </c>
      <c r="B1717" s="52" t="s">
        <v>230</v>
      </c>
      <c r="C1717" s="52" t="s">
        <v>1597</v>
      </c>
      <c r="D1717" s="52"/>
      <c r="E1717" s="91"/>
      <c r="F1717" s="91" t="s">
        <v>292</v>
      </c>
      <c r="G1717" s="366" t="s">
        <v>345</v>
      </c>
      <c r="H1717" s="98" t="s">
        <v>1617</v>
      </c>
      <c r="I1717" s="98" t="s">
        <v>293</v>
      </c>
      <c r="J1717" s="98"/>
      <c r="K1717" s="358">
        <v>50</v>
      </c>
      <c r="L1717" s="370">
        <f t="shared" si="81"/>
        <v>200</v>
      </c>
      <c r="M1717" s="435">
        <v>200</v>
      </c>
      <c r="N1717" s="435"/>
      <c r="O1717" s="371" t="e">
        <f t="shared" si="82"/>
        <v>#DIV/0!</v>
      </c>
      <c r="P1717" s="371">
        <f>IF(N1717&gt;0,N1717*K1717/#REF!,0)</f>
        <v>0</v>
      </c>
      <c r="Q1717" s="372" t="e">
        <f>IF(M1717="nio",0,IF(M1717&gt;0,VLOOKUP(I1717,'3-Productie normen'!A:K,VLOOKUP(M1717,'3-Productie normen'!$B$28:$C$36,2,FALSE),FALSE)))/VLOOKUP(B1717,'2-Kosten per locatie'!$A$11:$C$41,3,FALSE)</f>
        <v>#DIV/0!</v>
      </c>
      <c r="R1717" s="93" t="str">
        <f>VLOOKUP(I1717,'3-Productie normen'!A:O,14,FALSE)</f>
        <v>L</v>
      </c>
      <c r="S1717" s="93"/>
      <c r="U1717" s="375">
        <f t="shared" si="80"/>
        <v>10000</v>
      </c>
    </row>
    <row r="1718" spans="1:21" ht="14.1" customHeight="1">
      <c r="A1718" s="81">
        <v>1718</v>
      </c>
      <c r="B1718" s="52" t="s">
        <v>230</v>
      </c>
      <c r="C1718" s="52" t="s">
        <v>1597</v>
      </c>
      <c r="D1718" s="52"/>
      <c r="E1718" s="91"/>
      <c r="F1718" s="91" t="s">
        <v>292</v>
      </c>
      <c r="G1718" s="366" t="s">
        <v>349</v>
      </c>
      <c r="H1718" s="98" t="s">
        <v>1618</v>
      </c>
      <c r="I1718" s="98" t="s">
        <v>293</v>
      </c>
      <c r="J1718" s="98"/>
      <c r="K1718" s="358">
        <v>50</v>
      </c>
      <c r="L1718" s="370">
        <f t="shared" si="81"/>
        <v>200</v>
      </c>
      <c r="M1718" s="435">
        <v>200</v>
      </c>
      <c r="N1718" s="435"/>
      <c r="O1718" s="371" t="e">
        <f t="shared" si="82"/>
        <v>#DIV/0!</v>
      </c>
      <c r="P1718" s="371">
        <f>IF(N1718&gt;0,N1718*K1718/#REF!,0)</f>
        <v>0</v>
      </c>
      <c r="Q1718" s="372" t="e">
        <f>IF(M1718="nio",0,IF(M1718&gt;0,VLOOKUP(I1718,'3-Productie normen'!A:K,VLOOKUP(M1718,'3-Productie normen'!$B$28:$C$36,2,FALSE),FALSE)))/VLOOKUP(B1718,'2-Kosten per locatie'!$A$11:$C$41,3,FALSE)</f>
        <v>#DIV/0!</v>
      </c>
      <c r="R1718" s="93" t="str">
        <f>VLOOKUP(I1718,'3-Productie normen'!A:O,14,FALSE)</f>
        <v>L</v>
      </c>
      <c r="S1718" s="93"/>
      <c r="U1718" s="375">
        <f t="shared" si="80"/>
        <v>10000</v>
      </c>
    </row>
    <row r="1719" spans="1:21" ht="14.1" customHeight="1">
      <c r="A1719" s="81">
        <v>1719</v>
      </c>
      <c r="B1719" s="52" t="s">
        <v>230</v>
      </c>
      <c r="C1719" s="52" t="s">
        <v>1597</v>
      </c>
      <c r="D1719" s="52"/>
      <c r="E1719" s="91"/>
      <c r="F1719" s="91" t="s">
        <v>292</v>
      </c>
      <c r="G1719" s="366" t="s">
        <v>353</v>
      </c>
      <c r="H1719" s="98" t="s">
        <v>1619</v>
      </c>
      <c r="I1719" s="98" t="s">
        <v>293</v>
      </c>
      <c r="J1719" s="98"/>
      <c r="K1719" s="358">
        <v>51</v>
      </c>
      <c r="L1719" s="370">
        <f t="shared" si="81"/>
        <v>200</v>
      </c>
      <c r="M1719" s="435">
        <v>200</v>
      </c>
      <c r="N1719" s="435"/>
      <c r="O1719" s="371" t="e">
        <f t="shared" si="82"/>
        <v>#DIV/0!</v>
      </c>
      <c r="P1719" s="371">
        <f>IF(N1719&gt;0,N1719*K1719/#REF!,0)</f>
        <v>0</v>
      </c>
      <c r="Q1719" s="372" t="e">
        <f>IF(M1719="nio",0,IF(M1719&gt;0,VLOOKUP(I1719,'3-Productie normen'!A:K,VLOOKUP(M1719,'3-Productie normen'!$B$28:$C$36,2,FALSE),FALSE)))/VLOOKUP(B1719,'2-Kosten per locatie'!$A$11:$C$41,3,FALSE)</f>
        <v>#DIV/0!</v>
      </c>
      <c r="R1719" s="93" t="str">
        <f>VLOOKUP(I1719,'3-Productie normen'!A:O,14,FALSE)</f>
        <v>L</v>
      </c>
      <c r="S1719" s="93"/>
      <c r="U1719" s="375">
        <f t="shared" si="80"/>
        <v>10200</v>
      </c>
    </row>
    <row r="1720" spans="1:21" ht="14.1" customHeight="1">
      <c r="A1720" s="81">
        <v>1720</v>
      </c>
      <c r="B1720" s="52" t="s">
        <v>230</v>
      </c>
      <c r="C1720" s="52" t="s">
        <v>1597</v>
      </c>
      <c r="D1720" s="52"/>
      <c r="E1720" s="91"/>
      <c r="F1720" s="440" t="s">
        <v>87</v>
      </c>
      <c r="G1720" s="366" t="s">
        <v>1620</v>
      </c>
      <c r="H1720" s="98" t="s">
        <v>1173</v>
      </c>
      <c r="I1720" s="98" t="s">
        <v>246</v>
      </c>
      <c r="J1720" s="98"/>
      <c r="K1720" s="358">
        <v>52</v>
      </c>
      <c r="L1720" s="370">
        <f t="shared" si="81"/>
        <v>200</v>
      </c>
      <c r="M1720" s="435">
        <v>200</v>
      </c>
      <c r="N1720" s="435"/>
      <c r="O1720" s="371" t="e">
        <f t="shared" si="82"/>
        <v>#DIV/0!</v>
      </c>
      <c r="P1720" s="371">
        <f>IF(N1720&gt;0,N1720*K1720/#REF!,0)</f>
        <v>0</v>
      </c>
      <c r="Q1720" s="372" t="e">
        <f>IF(M1720="nio",0,IF(M1720&gt;0,VLOOKUP(I1720,'3-Productie normen'!A:K,VLOOKUP(M1720,'3-Productie normen'!$B$28:$C$36,2,FALSE),FALSE)))/VLOOKUP(B1720,'2-Kosten per locatie'!$A$11:$C$41,3,FALSE)</f>
        <v>#DIV/0!</v>
      </c>
      <c r="R1720" s="93" t="str">
        <f>VLOOKUP(I1720,'3-Productie normen'!A:O,14,FALSE)</f>
        <v>V</v>
      </c>
      <c r="S1720" s="93"/>
      <c r="U1720" s="375">
        <f t="shared" si="80"/>
        <v>10400</v>
      </c>
    </row>
    <row r="1721" spans="1:21" ht="14.1" customHeight="1">
      <c r="A1721" s="81">
        <v>1721</v>
      </c>
      <c r="B1721" s="52" t="s">
        <v>230</v>
      </c>
      <c r="C1721" s="52" t="s">
        <v>1597</v>
      </c>
      <c r="D1721" s="52"/>
      <c r="E1721" s="91"/>
      <c r="F1721" s="91" t="s">
        <v>292</v>
      </c>
      <c r="G1721" s="366" t="s">
        <v>627</v>
      </c>
      <c r="H1721" s="98" t="s">
        <v>1621</v>
      </c>
      <c r="I1721" s="98" t="s">
        <v>237</v>
      </c>
      <c r="J1721" s="98"/>
      <c r="K1721" s="358">
        <v>53</v>
      </c>
      <c r="L1721" s="370">
        <f t="shared" si="81"/>
        <v>80</v>
      </c>
      <c r="M1721" s="437">
        <v>80</v>
      </c>
      <c r="N1721" s="435"/>
      <c r="O1721" s="371" t="e">
        <f t="shared" si="82"/>
        <v>#DIV/0!</v>
      </c>
      <c r="P1721" s="371">
        <f>IF(N1721&gt;0,N1721*K1721/#REF!,0)</f>
        <v>0</v>
      </c>
      <c r="Q1721" s="372" t="e">
        <f>IF(M1721="nio",0,IF(M1721&gt;0,VLOOKUP(I1721,'3-Productie normen'!A:K,VLOOKUP(M1721,'3-Productie normen'!$B$28:$C$36,2,FALSE),FALSE)))/VLOOKUP(B1721,'2-Kosten per locatie'!$A$11:$C$41,3,FALSE)</f>
        <v>#DIV/0!</v>
      </c>
      <c r="R1721" s="93" t="str">
        <f>VLOOKUP(I1721,'3-Productie normen'!A:O,14,FALSE)</f>
        <v>B</v>
      </c>
      <c r="S1721" s="93"/>
      <c r="U1721" s="375">
        <f t="shared" si="80"/>
        <v>4240</v>
      </c>
    </row>
    <row r="1722" spans="1:21" ht="14.1" customHeight="1">
      <c r="A1722" s="81">
        <v>1722</v>
      </c>
      <c r="B1722" s="52" t="s">
        <v>230</v>
      </c>
      <c r="C1722" s="52" t="s">
        <v>1597</v>
      </c>
      <c r="D1722" s="52"/>
      <c r="E1722" s="91"/>
      <c r="F1722" s="91" t="s">
        <v>292</v>
      </c>
      <c r="G1722" s="366" t="s">
        <v>630</v>
      </c>
      <c r="H1722" s="98" t="s">
        <v>1622</v>
      </c>
      <c r="I1722" s="98" t="s">
        <v>237</v>
      </c>
      <c r="J1722" s="98"/>
      <c r="K1722" s="358">
        <v>20</v>
      </c>
      <c r="L1722" s="370">
        <f t="shared" si="81"/>
        <v>80</v>
      </c>
      <c r="M1722" s="437">
        <v>80</v>
      </c>
      <c r="N1722" s="435"/>
      <c r="O1722" s="371" t="e">
        <f t="shared" si="82"/>
        <v>#DIV/0!</v>
      </c>
      <c r="P1722" s="371">
        <f>IF(N1722&gt;0,N1722*K1722/#REF!,0)</f>
        <v>0</v>
      </c>
      <c r="Q1722" s="372" t="e">
        <f>IF(M1722="nio",0,IF(M1722&gt;0,VLOOKUP(I1722,'3-Productie normen'!A:K,VLOOKUP(M1722,'3-Productie normen'!$B$28:$C$36,2,FALSE),FALSE)))/VLOOKUP(B1722,'2-Kosten per locatie'!$A$11:$C$41,3,FALSE)</f>
        <v>#DIV/0!</v>
      </c>
      <c r="R1722" s="93" t="str">
        <f>VLOOKUP(I1722,'3-Productie normen'!A:O,14,FALSE)</f>
        <v>B</v>
      </c>
      <c r="S1722" s="93"/>
      <c r="U1722" s="375">
        <f t="shared" si="80"/>
        <v>1600</v>
      </c>
    </row>
    <row r="1723" spans="1:21" ht="14.1" customHeight="1">
      <c r="A1723" s="81">
        <v>1723</v>
      </c>
      <c r="B1723" s="52" t="s">
        <v>230</v>
      </c>
      <c r="C1723" s="52" t="s">
        <v>1597</v>
      </c>
      <c r="D1723" s="52"/>
      <c r="E1723" s="91"/>
      <c r="F1723" s="91" t="s">
        <v>292</v>
      </c>
      <c r="G1723" s="366" t="s">
        <v>628</v>
      </c>
      <c r="H1723" s="98" t="s">
        <v>1623</v>
      </c>
      <c r="I1723" s="98" t="s">
        <v>237</v>
      </c>
      <c r="J1723" s="98"/>
      <c r="K1723" s="358">
        <v>20</v>
      </c>
      <c r="L1723" s="370">
        <f t="shared" si="81"/>
        <v>200</v>
      </c>
      <c r="M1723" s="435">
        <v>200</v>
      </c>
      <c r="N1723" s="435"/>
      <c r="O1723" s="371" t="e">
        <f t="shared" si="82"/>
        <v>#DIV/0!</v>
      </c>
      <c r="P1723" s="371">
        <f>IF(N1723&gt;0,N1723*K1723/#REF!,0)</f>
        <v>0</v>
      </c>
      <c r="Q1723" s="372" t="e">
        <f>IF(M1723="nio",0,IF(M1723&gt;0,VLOOKUP(I1723,'3-Productie normen'!A:K,VLOOKUP(M1723,'3-Productie normen'!$B$28:$C$36,2,FALSE),FALSE)))/VLOOKUP(B1723,'2-Kosten per locatie'!$A$11:$C$41,3,FALSE)</f>
        <v>#DIV/0!</v>
      </c>
      <c r="R1723" s="93" t="str">
        <f>VLOOKUP(I1723,'3-Productie normen'!A:O,14,FALSE)</f>
        <v>B</v>
      </c>
      <c r="S1723" s="93"/>
      <c r="U1723" s="375">
        <f t="shared" si="80"/>
        <v>4000</v>
      </c>
    </row>
    <row r="1724" spans="1:21" ht="14.1" customHeight="1">
      <c r="A1724" s="81">
        <v>1724</v>
      </c>
      <c r="B1724" s="52" t="s">
        <v>230</v>
      </c>
      <c r="C1724" s="52" t="s">
        <v>1597</v>
      </c>
      <c r="D1724" s="52"/>
      <c r="E1724" s="91"/>
      <c r="F1724" s="91" t="s">
        <v>292</v>
      </c>
      <c r="G1724" s="366" t="s">
        <v>632</v>
      </c>
      <c r="H1724" s="98" t="s">
        <v>1624</v>
      </c>
      <c r="I1724" s="444" t="s">
        <v>238</v>
      </c>
      <c r="J1724" s="98"/>
      <c r="K1724" s="358">
        <v>49</v>
      </c>
      <c r="L1724" s="370">
        <f t="shared" si="81"/>
        <v>200</v>
      </c>
      <c r="M1724" s="435">
        <v>200</v>
      </c>
      <c r="N1724" s="435"/>
      <c r="O1724" s="371" t="e">
        <f t="shared" si="82"/>
        <v>#DIV/0!</v>
      </c>
      <c r="P1724" s="371">
        <f>IF(N1724&gt;0,N1724*K1724/#REF!,0)</f>
        <v>0</v>
      </c>
      <c r="Q1724" s="372" t="e">
        <f>IF(M1724="nio",0,IF(M1724&gt;0,VLOOKUP(I1724,'3-Productie normen'!A:K,VLOOKUP(M1724,'3-Productie normen'!$B$28:$C$36,2,FALSE),FALSE)))/VLOOKUP(B1724,'2-Kosten per locatie'!$A$11:$C$41,3,FALSE)</f>
        <v>#DIV/0!</v>
      </c>
      <c r="R1724" s="93" t="str">
        <f>VLOOKUP(I1724,'3-Productie normen'!A:O,14,FALSE)</f>
        <v>S</v>
      </c>
      <c r="S1724" s="93"/>
      <c r="U1724" s="375">
        <f t="shared" si="80"/>
        <v>9800</v>
      </c>
    </row>
    <row r="1725" spans="1:21" ht="14.1" customHeight="1">
      <c r="A1725" s="81">
        <v>1725</v>
      </c>
      <c r="B1725" s="52" t="s">
        <v>230</v>
      </c>
      <c r="C1725" s="52" t="s">
        <v>1597</v>
      </c>
      <c r="D1725" s="52"/>
      <c r="E1725" s="91"/>
      <c r="F1725" s="91" t="s">
        <v>295</v>
      </c>
      <c r="G1725" s="366" t="s">
        <v>361</v>
      </c>
      <c r="H1725" s="98" t="s">
        <v>1603</v>
      </c>
      <c r="I1725" s="98" t="s">
        <v>244</v>
      </c>
      <c r="J1725" s="98"/>
      <c r="K1725" s="358">
        <v>8</v>
      </c>
      <c r="L1725" s="370">
        <f t="shared" si="81"/>
        <v>200</v>
      </c>
      <c r="M1725" s="435">
        <v>200</v>
      </c>
      <c r="N1725" s="435">
        <v>0</v>
      </c>
      <c r="O1725" s="371" t="e">
        <f t="shared" si="82"/>
        <v>#DIV/0!</v>
      </c>
      <c r="P1725" s="371">
        <f>IF(N1725&gt;0,N1725*K1725/#REF!,0)</f>
        <v>0</v>
      </c>
      <c r="Q1725" s="372" t="e">
        <f>IF(M1725="nio",0,IF(M1725&gt;0,VLOOKUP(I1725,'3-Productie normen'!A:K,VLOOKUP(M1725,'3-Productie normen'!$B$28:$C$36,2,FALSE),FALSE)))/VLOOKUP(B1725,'2-Kosten per locatie'!$A$11:$C$41,3,FALSE)</f>
        <v>#DIV/0!</v>
      </c>
      <c r="R1725" s="93" t="str">
        <f>VLOOKUP(I1725,'3-Productie normen'!A:O,14,FALSE)</f>
        <v>S</v>
      </c>
      <c r="S1725" s="93"/>
      <c r="U1725" s="375">
        <f t="shared" si="80"/>
        <v>1600</v>
      </c>
    </row>
    <row r="1726" spans="1:21" ht="14.1" customHeight="1">
      <c r="A1726" s="81">
        <v>1726</v>
      </c>
      <c r="B1726" s="52" t="s">
        <v>230</v>
      </c>
      <c r="C1726" s="52" t="s">
        <v>1597</v>
      </c>
      <c r="D1726" s="52"/>
      <c r="E1726" s="91"/>
      <c r="F1726" s="91" t="s">
        <v>295</v>
      </c>
      <c r="G1726" s="366" t="s">
        <v>363</v>
      </c>
      <c r="H1726" s="98" t="s">
        <v>1603</v>
      </c>
      <c r="I1726" s="98" t="s">
        <v>244</v>
      </c>
      <c r="J1726" s="98"/>
      <c r="K1726" s="358">
        <v>7</v>
      </c>
      <c r="L1726" s="370">
        <f t="shared" si="81"/>
        <v>200</v>
      </c>
      <c r="M1726" s="435">
        <v>200</v>
      </c>
      <c r="N1726" s="435">
        <v>0</v>
      </c>
      <c r="O1726" s="371" t="e">
        <f t="shared" si="82"/>
        <v>#DIV/0!</v>
      </c>
      <c r="P1726" s="371">
        <f>IF(N1726&gt;0,N1726*K1726/#REF!,0)</f>
        <v>0</v>
      </c>
      <c r="Q1726" s="372" t="e">
        <f>IF(M1726="nio",0,IF(M1726&gt;0,VLOOKUP(I1726,'3-Productie normen'!A:K,VLOOKUP(M1726,'3-Productie normen'!$B$28:$C$36,2,FALSE),FALSE)))/VLOOKUP(B1726,'2-Kosten per locatie'!$A$11:$C$41,3,FALSE)</f>
        <v>#DIV/0!</v>
      </c>
      <c r="R1726" s="93" t="str">
        <f>VLOOKUP(I1726,'3-Productie normen'!A:O,14,FALSE)</f>
        <v>S</v>
      </c>
      <c r="S1726" s="93"/>
      <c r="U1726" s="375">
        <f t="shared" si="80"/>
        <v>1400</v>
      </c>
    </row>
    <row r="1727" spans="1:21" ht="14.1" customHeight="1">
      <c r="A1727" s="81">
        <v>1727</v>
      </c>
      <c r="B1727" s="52" t="s">
        <v>230</v>
      </c>
      <c r="C1727" s="52" t="s">
        <v>1597</v>
      </c>
      <c r="D1727" s="52"/>
      <c r="E1727" s="91"/>
      <c r="F1727" s="91" t="s">
        <v>295</v>
      </c>
      <c r="G1727" s="366" t="s">
        <v>1625</v>
      </c>
      <c r="H1727" s="98" t="s">
        <v>1626</v>
      </c>
      <c r="I1727" s="98" t="s">
        <v>244</v>
      </c>
      <c r="J1727" s="98"/>
      <c r="K1727" s="358">
        <v>3</v>
      </c>
      <c r="L1727" s="370">
        <f t="shared" si="81"/>
        <v>200</v>
      </c>
      <c r="M1727" s="435">
        <v>200</v>
      </c>
      <c r="N1727" s="435">
        <v>0</v>
      </c>
      <c r="O1727" s="371" t="e">
        <f t="shared" si="82"/>
        <v>#DIV/0!</v>
      </c>
      <c r="P1727" s="371">
        <f>IF(N1727&gt;0,N1727*K1727/#REF!,0)</f>
        <v>0</v>
      </c>
      <c r="Q1727" s="372" t="e">
        <f>IF(M1727="nio",0,IF(M1727&gt;0,VLOOKUP(I1727,'3-Productie normen'!A:K,VLOOKUP(M1727,'3-Productie normen'!$B$28:$C$36,2,FALSE),FALSE)))/VLOOKUP(B1727,'2-Kosten per locatie'!$A$11:$C$41,3,FALSE)</f>
        <v>#DIV/0!</v>
      </c>
      <c r="R1727" s="93" t="str">
        <f>VLOOKUP(I1727,'3-Productie normen'!A:O,14,FALSE)</f>
        <v>S</v>
      </c>
      <c r="S1727" s="93"/>
      <c r="U1727" s="375">
        <f t="shared" si="80"/>
        <v>600</v>
      </c>
    </row>
    <row r="1728" spans="1:21" ht="14.1" customHeight="1">
      <c r="A1728" s="81">
        <v>1728</v>
      </c>
      <c r="B1728" s="52" t="s">
        <v>230</v>
      </c>
      <c r="C1728" s="52" t="s">
        <v>1597</v>
      </c>
      <c r="D1728" s="52"/>
      <c r="E1728" s="91"/>
      <c r="F1728" s="440" t="s">
        <v>87</v>
      </c>
      <c r="G1728" s="366" t="s">
        <v>1627</v>
      </c>
      <c r="H1728" s="98" t="s">
        <v>1173</v>
      </c>
      <c r="I1728" s="98" t="s">
        <v>246</v>
      </c>
      <c r="J1728" s="98"/>
      <c r="K1728" s="358">
        <v>52</v>
      </c>
      <c r="L1728" s="370">
        <f t="shared" si="81"/>
        <v>200</v>
      </c>
      <c r="M1728" s="435">
        <v>200</v>
      </c>
      <c r="N1728" s="435"/>
      <c r="O1728" s="371" t="e">
        <f t="shared" si="82"/>
        <v>#DIV/0!</v>
      </c>
      <c r="P1728" s="371">
        <f>IF(N1728&gt;0,N1728*K1728/#REF!,0)</f>
        <v>0</v>
      </c>
      <c r="Q1728" s="372" t="e">
        <f>IF(M1728="nio",0,IF(M1728&gt;0,VLOOKUP(I1728,'3-Productie normen'!A:K,VLOOKUP(M1728,'3-Productie normen'!$B$28:$C$36,2,FALSE),FALSE)))/VLOOKUP(B1728,'2-Kosten per locatie'!$A$11:$C$41,3,FALSE)</f>
        <v>#DIV/0!</v>
      </c>
      <c r="R1728" s="93" t="str">
        <f>VLOOKUP(I1728,'3-Productie normen'!A:O,14,FALSE)</f>
        <v>V</v>
      </c>
      <c r="S1728" s="93"/>
      <c r="U1728" s="375">
        <f t="shared" si="80"/>
        <v>10400</v>
      </c>
    </row>
    <row r="1729" spans="1:21" ht="14.1" customHeight="1">
      <c r="A1729" s="81">
        <v>1729</v>
      </c>
      <c r="B1729" s="52" t="s">
        <v>230</v>
      </c>
      <c r="C1729" s="52" t="s">
        <v>1597</v>
      </c>
      <c r="D1729" s="52"/>
      <c r="E1729" s="91"/>
      <c r="F1729" s="91" t="s">
        <v>295</v>
      </c>
      <c r="G1729" s="366" t="s">
        <v>365</v>
      </c>
      <c r="H1729" s="98" t="s">
        <v>1628</v>
      </c>
      <c r="I1729" s="98" t="s">
        <v>293</v>
      </c>
      <c r="J1729" s="98"/>
      <c r="K1729" s="358">
        <v>50</v>
      </c>
      <c r="L1729" s="370">
        <f t="shared" si="81"/>
        <v>200</v>
      </c>
      <c r="M1729" s="435">
        <v>200</v>
      </c>
      <c r="N1729" s="435"/>
      <c r="O1729" s="371" t="e">
        <f t="shared" si="82"/>
        <v>#DIV/0!</v>
      </c>
      <c r="P1729" s="371">
        <f>IF(N1729&gt;0,N1729*K1729/#REF!,0)</f>
        <v>0</v>
      </c>
      <c r="Q1729" s="372" t="e">
        <f>IF(M1729="nio",0,IF(M1729&gt;0,VLOOKUP(I1729,'3-Productie normen'!A:K,VLOOKUP(M1729,'3-Productie normen'!$B$28:$C$36,2,FALSE),FALSE)))/VLOOKUP(B1729,'2-Kosten per locatie'!$A$11:$C$41,3,FALSE)</f>
        <v>#DIV/0!</v>
      </c>
      <c r="R1729" s="93" t="str">
        <f>VLOOKUP(I1729,'3-Productie normen'!A:O,14,FALSE)</f>
        <v>L</v>
      </c>
      <c r="S1729" s="93"/>
      <c r="U1729" s="375">
        <f t="shared" si="80"/>
        <v>10000</v>
      </c>
    </row>
    <row r="1730" spans="1:21" ht="14.1" customHeight="1">
      <c r="A1730" s="81">
        <v>1730</v>
      </c>
      <c r="B1730" s="52" t="s">
        <v>230</v>
      </c>
      <c r="C1730" s="52" t="s">
        <v>1597</v>
      </c>
      <c r="D1730" s="52"/>
      <c r="E1730" s="91"/>
      <c r="F1730" s="91" t="s">
        <v>295</v>
      </c>
      <c r="G1730" s="366" t="s">
        <v>373</v>
      </c>
      <c r="H1730" s="98" t="s">
        <v>1628</v>
      </c>
      <c r="I1730" s="98" t="s">
        <v>293</v>
      </c>
      <c r="J1730" s="98"/>
      <c r="K1730" s="358">
        <v>49</v>
      </c>
      <c r="L1730" s="370">
        <f t="shared" si="81"/>
        <v>200</v>
      </c>
      <c r="M1730" s="435">
        <v>200</v>
      </c>
      <c r="N1730" s="435"/>
      <c r="O1730" s="371" t="e">
        <f t="shared" si="82"/>
        <v>#DIV/0!</v>
      </c>
      <c r="P1730" s="371">
        <f>IF(N1730&gt;0,N1730*K1730/#REF!,0)</f>
        <v>0</v>
      </c>
      <c r="Q1730" s="372" t="e">
        <f>IF(M1730="nio",0,IF(M1730&gt;0,VLOOKUP(I1730,'3-Productie normen'!A:K,VLOOKUP(M1730,'3-Productie normen'!$B$28:$C$36,2,FALSE),FALSE)))/VLOOKUP(B1730,'2-Kosten per locatie'!$A$11:$C$41,3,FALSE)</f>
        <v>#DIV/0!</v>
      </c>
      <c r="R1730" s="93" t="str">
        <f>VLOOKUP(I1730,'3-Productie normen'!A:O,14,FALSE)</f>
        <v>L</v>
      </c>
      <c r="S1730" s="93"/>
      <c r="U1730" s="375">
        <f t="shared" si="80"/>
        <v>9800</v>
      </c>
    </row>
    <row r="1731" spans="1:21" ht="14.1" customHeight="1">
      <c r="A1731" s="81">
        <v>1731</v>
      </c>
      <c r="B1731" s="52" t="s">
        <v>230</v>
      </c>
      <c r="C1731" s="52" t="s">
        <v>1597</v>
      </c>
      <c r="D1731" s="52"/>
      <c r="E1731" s="91"/>
      <c r="F1731" s="91" t="s">
        <v>295</v>
      </c>
      <c r="G1731" s="366" t="s">
        <v>377</v>
      </c>
      <c r="H1731" s="98" t="s">
        <v>1629</v>
      </c>
      <c r="I1731" s="98" t="s">
        <v>293</v>
      </c>
      <c r="J1731" s="98"/>
      <c r="K1731" s="358">
        <v>51</v>
      </c>
      <c r="L1731" s="370">
        <f t="shared" si="81"/>
        <v>200</v>
      </c>
      <c r="M1731" s="435">
        <v>200</v>
      </c>
      <c r="N1731" s="435"/>
      <c r="O1731" s="371" t="e">
        <f t="shared" si="82"/>
        <v>#DIV/0!</v>
      </c>
      <c r="P1731" s="371">
        <f>IF(N1731&gt;0,N1731*K1731/#REF!,0)</f>
        <v>0</v>
      </c>
      <c r="Q1731" s="372" t="e">
        <f>IF(M1731="nio",0,IF(M1731&gt;0,VLOOKUP(I1731,'3-Productie normen'!A:K,VLOOKUP(M1731,'3-Productie normen'!$B$28:$C$36,2,FALSE),FALSE)))/VLOOKUP(B1731,'2-Kosten per locatie'!$A$11:$C$41,3,FALSE)</f>
        <v>#DIV/0!</v>
      </c>
      <c r="R1731" s="93" t="str">
        <f>VLOOKUP(I1731,'3-Productie normen'!A:O,14,FALSE)</f>
        <v>L</v>
      </c>
      <c r="S1731" s="93"/>
      <c r="U1731" s="375">
        <f t="shared" si="80"/>
        <v>10200</v>
      </c>
    </row>
    <row r="1732" spans="1:21" ht="14.1" customHeight="1">
      <c r="A1732" s="81">
        <v>1732</v>
      </c>
      <c r="B1732" s="52" t="s">
        <v>230</v>
      </c>
      <c r="C1732" s="52" t="s">
        <v>1597</v>
      </c>
      <c r="D1732" s="52"/>
      <c r="E1732" s="91"/>
      <c r="F1732" s="91" t="s">
        <v>295</v>
      </c>
      <c r="G1732" s="366" t="s">
        <v>665</v>
      </c>
      <c r="H1732" s="98" t="s">
        <v>1629</v>
      </c>
      <c r="I1732" s="98" t="s">
        <v>293</v>
      </c>
      <c r="J1732" s="98"/>
      <c r="K1732" s="358">
        <v>51</v>
      </c>
      <c r="L1732" s="370">
        <f t="shared" si="81"/>
        <v>200</v>
      </c>
      <c r="M1732" s="435">
        <v>200</v>
      </c>
      <c r="N1732" s="435"/>
      <c r="O1732" s="371" t="e">
        <f t="shared" si="82"/>
        <v>#DIV/0!</v>
      </c>
      <c r="P1732" s="371">
        <f>IF(N1732&gt;0,N1732*K1732/#REF!,0)</f>
        <v>0</v>
      </c>
      <c r="Q1732" s="372" t="e">
        <f>IF(M1732="nio",0,IF(M1732&gt;0,VLOOKUP(I1732,'3-Productie normen'!A:K,VLOOKUP(M1732,'3-Productie normen'!$B$28:$C$36,2,FALSE),FALSE)))/VLOOKUP(B1732,'2-Kosten per locatie'!$A$11:$C$41,3,FALSE)</f>
        <v>#DIV/0!</v>
      </c>
      <c r="R1732" s="93" t="str">
        <f>VLOOKUP(I1732,'3-Productie normen'!A:O,14,FALSE)</f>
        <v>L</v>
      </c>
      <c r="S1732" s="93"/>
      <c r="U1732" s="375">
        <f t="shared" si="80"/>
        <v>10200</v>
      </c>
    </row>
    <row r="1733" spans="1:21" ht="14.1" customHeight="1">
      <c r="A1733" s="81">
        <v>1733</v>
      </c>
      <c r="B1733" s="52" t="s">
        <v>228</v>
      </c>
      <c r="C1733" s="52" t="s">
        <v>1630</v>
      </c>
      <c r="D1733" s="52"/>
      <c r="E1733" s="91"/>
      <c r="F1733" s="440" t="s">
        <v>87</v>
      </c>
      <c r="G1733" s="366" t="s">
        <v>299</v>
      </c>
      <c r="H1733" s="98" t="s">
        <v>88</v>
      </c>
      <c r="I1733" s="92" t="s">
        <v>88</v>
      </c>
      <c r="J1733" s="98" t="s">
        <v>255</v>
      </c>
      <c r="K1733" s="358">
        <v>4.8</v>
      </c>
      <c r="L1733" s="370">
        <f t="shared" si="81"/>
        <v>200</v>
      </c>
      <c r="M1733" s="435">
        <v>200</v>
      </c>
      <c r="N1733" s="435"/>
      <c r="O1733" s="371" t="e">
        <f t="shared" si="82"/>
        <v>#DIV/0!</v>
      </c>
      <c r="P1733" s="371">
        <f>IF(N1733&gt;0,N1733*K1733/#REF!,0)</f>
        <v>0</v>
      </c>
      <c r="Q1733" s="372" t="e">
        <f>IF(M1733="nio",0,IF(M1733&gt;0,VLOOKUP(I1733,'3-Productie normen'!A:K,VLOOKUP(M1733,'3-Productie normen'!$B$28:$C$36,2,FALSE),FALSE)))/VLOOKUP(B1733,'2-Kosten per locatie'!$A$11:$C$41,3,FALSE)</f>
        <v>#DIV/0!</v>
      </c>
      <c r="R1733" s="93" t="str">
        <f>VLOOKUP(I1733,'3-Productie normen'!A:O,14,FALSE)</f>
        <v>V</v>
      </c>
      <c r="S1733" s="93"/>
      <c r="U1733" s="375">
        <f t="shared" si="80"/>
        <v>960</v>
      </c>
    </row>
    <row r="1734" spans="1:21" ht="14.1" customHeight="1">
      <c r="A1734" s="81">
        <v>1734</v>
      </c>
      <c r="B1734" s="52" t="s">
        <v>228</v>
      </c>
      <c r="C1734" s="52" t="s">
        <v>1630</v>
      </c>
      <c r="D1734" s="52"/>
      <c r="E1734" s="91"/>
      <c r="F1734" s="440" t="s">
        <v>87</v>
      </c>
      <c r="G1734" s="366" t="s">
        <v>302</v>
      </c>
      <c r="H1734" s="98" t="s">
        <v>1631</v>
      </c>
      <c r="I1734" s="98" t="s">
        <v>247</v>
      </c>
      <c r="J1734" s="98" t="s">
        <v>294</v>
      </c>
      <c r="K1734" s="358">
        <v>5.4</v>
      </c>
      <c r="L1734" s="370">
        <f t="shared" si="81"/>
        <v>0</v>
      </c>
      <c r="M1734" s="437" t="s">
        <v>258</v>
      </c>
      <c r="N1734" s="435"/>
      <c r="O1734" s="371">
        <f t="shared" si="82"/>
        <v>0</v>
      </c>
      <c r="P1734" s="371">
        <f>IF(N1734&gt;0,N1734*K1734/#REF!,0)</f>
        <v>0</v>
      </c>
      <c r="Q1734" s="372" t="e">
        <f>IF(M1734="nio",0,IF(M1734&gt;0,VLOOKUP(I1734,'3-Productie normen'!A:K,VLOOKUP(M1734,'3-Productie normen'!$B$28:$C$36,2,FALSE),FALSE)))/VLOOKUP(B1734,'2-Kosten per locatie'!$A$11:$C$41,3,FALSE)</f>
        <v>#DIV/0!</v>
      </c>
      <c r="R1734" s="93" t="str">
        <f>VLOOKUP(I1734,'3-Productie normen'!A:O,14,FALSE)</f>
        <v>nvt</v>
      </c>
      <c r="S1734" s="93"/>
      <c r="U1734" s="375">
        <f t="shared" si="80"/>
        <v>0</v>
      </c>
    </row>
    <row r="1735" spans="1:21" ht="14.1" customHeight="1">
      <c r="A1735" s="81">
        <v>1735</v>
      </c>
      <c r="B1735" s="52" t="s">
        <v>228</v>
      </c>
      <c r="C1735" s="52" t="s">
        <v>1630</v>
      </c>
      <c r="D1735" s="52"/>
      <c r="E1735" s="91"/>
      <c r="F1735" s="440" t="s">
        <v>87</v>
      </c>
      <c r="G1735" s="366" t="s">
        <v>303</v>
      </c>
      <c r="H1735" s="98" t="s">
        <v>1179</v>
      </c>
      <c r="I1735" s="98" t="s">
        <v>237</v>
      </c>
      <c r="J1735" s="98" t="s">
        <v>255</v>
      </c>
      <c r="K1735" s="358">
        <v>16.7</v>
      </c>
      <c r="L1735" s="370">
        <f t="shared" si="81"/>
        <v>80</v>
      </c>
      <c r="M1735" s="437">
        <v>80</v>
      </c>
      <c r="N1735" s="435"/>
      <c r="O1735" s="371" t="e">
        <f t="shared" si="82"/>
        <v>#DIV/0!</v>
      </c>
      <c r="P1735" s="371">
        <f>IF(N1735&gt;0,N1735*K1735/#REF!,0)</f>
        <v>0</v>
      </c>
      <c r="Q1735" s="372" t="e">
        <f>IF(M1735="nio",0,IF(M1735&gt;0,VLOOKUP(I1735,'3-Productie normen'!A:K,VLOOKUP(M1735,'3-Productie normen'!$B$28:$C$36,2,FALSE),FALSE)))/VLOOKUP(B1735,'2-Kosten per locatie'!$A$11:$C$41,3,FALSE)</f>
        <v>#DIV/0!</v>
      </c>
      <c r="R1735" s="93" t="str">
        <f>VLOOKUP(I1735,'3-Productie normen'!A:O,14,FALSE)</f>
        <v>B</v>
      </c>
      <c r="S1735" s="93"/>
      <c r="U1735" s="375">
        <f t="shared" si="80"/>
        <v>1336</v>
      </c>
    </row>
    <row r="1736" spans="1:21" ht="14.1" customHeight="1">
      <c r="A1736" s="81">
        <v>1736</v>
      </c>
      <c r="B1736" s="52" t="s">
        <v>228</v>
      </c>
      <c r="C1736" s="52" t="s">
        <v>1630</v>
      </c>
      <c r="D1736" s="52"/>
      <c r="E1736" s="91"/>
      <c r="F1736" s="440" t="s">
        <v>87</v>
      </c>
      <c r="G1736" s="366" t="s">
        <v>1632</v>
      </c>
      <c r="H1736" s="98" t="s">
        <v>1162</v>
      </c>
      <c r="I1736" s="98" t="s">
        <v>246</v>
      </c>
      <c r="J1736" s="98" t="s">
        <v>255</v>
      </c>
      <c r="K1736" s="358">
        <v>51.2</v>
      </c>
      <c r="L1736" s="370">
        <f t="shared" si="81"/>
        <v>200</v>
      </c>
      <c r="M1736" s="435">
        <v>200</v>
      </c>
      <c r="N1736" s="435"/>
      <c r="O1736" s="371" t="e">
        <f t="shared" si="82"/>
        <v>#DIV/0!</v>
      </c>
      <c r="P1736" s="371">
        <f>IF(N1736&gt;0,N1736*K1736/#REF!,0)</f>
        <v>0</v>
      </c>
      <c r="Q1736" s="372" t="e">
        <f>IF(M1736="nio",0,IF(M1736&gt;0,VLOOKUP(I1736,'3-Productie normen'!A:K,VLOOKUP(M1736,'3-Productie normen'!$B$28:$C$36,2,FALSE),FALSE)))/VLOOKUP(B1736,'2-Kosten per locatie'!$A$11:$C$41,3,FALSE)</f>
        <v>#DIV/0!</v>
      </c>
      <c r="R1736" s="93" t="str">
        <f>VLOOKUP(I1736,'3-Productie normen'!A:O,14,FALSE)</f>
        <v>V</v>
      </c>
      <c r="S1736" s="93"/>
      <c r="U1736" s="375">
        <f t="shared" si="80"/>
        <v>10240</v>
      </c>
    </row>
    <row r="1737" spans="1:21" ht="14.1" customHeight="1">
      <c r="A1737" s="81">
        <v>1737</v>
      </c>
      <c r="B1737" s="52" t="s">
        <v>228</v>
      </c>
      <c r="C1737" s="52" t="s">
        <v>1630</v>
      </c>
      <c r="D1737" s="52"/>
      <c r="E1737" s="91"/>
      <c r="F1737" s="440" t="s">
        <v>87</v>
      </c>
      <c r="G1737" s="366" t="s">
        <v>305</v>
      </c>
      <c r="H1737" s="100" t="s">
        <v>390</v>
      </c>
      <c r="I1737" s="100" t="s">
        <v>247</v>
      </c>
      <c r="J1737" s="100" t="s">
        <v>294</v>
      </c>
      <c r="K1737" s="358">
        <v>6.2</v>
      </c>
      <c r="L1737" s="370">
        <f t="shared" si="81"/>
        <v>0</v>
      </c>
      <c r="M1737" s="437" t="s">
        <v>258</v>
      </c>
      <c r="N1737" s="435"/>
      <c r="O1737" s="371">
        <f t="shared" si="82"/>
        <v>0</v>
      </c>
      <c r="P1737" s="371">
        <f>IF(N1737&gt;0,N1737*K1737/#REF!,0)</f>
        <v>0</v>
      </c>
      <c r="Q1737" s="372" t="e">
        <f>IF(M1737="nio",0,IF(M1737&gt;0,VLOOKUP(I1737,'3-Productie normen'!A:K,VLOOKUP(M1737,'3-Productie normen'!$B$28:$C$36,2,FALSE),FALSE)))/VLOOKUP(B1737,'2-Kosten per locatie'!$A$11:$C$41,3,FALSE)</f>
        <v>#DIV/0!</v>
      </c>
      <c r="R1737" s="93" t="str">
        <f>VLOOKUP(I1737,'3-Productie normen'!A:O,14,FALSE)</f>
        <v>nvt</v>
      </c>
      <c r="S1737" s="93"/>
      <c r="U1737" s="375">
        <f t="shared" si="80"/>
        <v>0</v>
      </c>
    </row>
    <row r="1738" spans="1:21" ht="14.1" customHeight="1">
      <c r="A1738" s="81">
        <v>1738</v>
      </c>
      <c r="B1738" s="52" t="s">
        <v>228</v>
      </c>
      <c r="C1738" s="52" t="s">
        <v>1630</v>
      </c>
      <c r="D1738" s="52"/>
      <c r="E1738" s="91"/>
      <c r="F1738" s="440" t="s">
        <v>87</v>
      </c>
      <c r="G1738" s="366" t="s">
        <v>307</v>
      </c>
      <c r="H1738" s="100" t="s">
        <v>1633</v>
      </c>
      <c r="I1738" s="463" t="s">
        <v>1731</v>
      </c>
      <c r="J1738" s="100" t="s">
        <v>399</v>
      </c>
      <c r="K1738" s="358">
        <v>83.7</v>
      </c>
      <c r="L1738" s="370">
        <f t="shared" si="81"/>
        <v>200</v>
      </c>
      <c r="M1738" s="435">
        <v>200</v>
      </c>
      <c r="N1738" s="435"/>
      <c r="O1738" s="371" t="e">
        <f t="shared" si="82"/>
        <v>#DIV/0!</v>
      </c>
      <c r="P1738" s="371">
        <f>IF(N1738&gt;0,N1738*K1738/#REF!,0)</f>
        <v>0</v>
      </c>
      <c r="Q1738" s="372" t="e">
        <f>IF(M1738="nio",0,IF(M1738&gt;0,VLOOKUP(I1738,'3-Productie normen'!A:K,VLOOKUP(M1738,'3-Productie normen'!$B$28:$C$36,2,FALSE),FALSE)))/VLOOKUP(B1738,'2-Kosten per locatie'!$A$11:$C$41,3,FALSE)</f>
        <v>#DIV/0!</v>
      </c>
      <c r="R1738" s="93" t="str">
        <f>VLOOKUP(I1738,'3-Productie normen'!A:O,14,FALSE)</f>
        <v>V</v>
      </c>
      <c r="S1738" s="93"/>
      <c r="U1738" s="375">
        <f t="shared" ref="U1738:U1801" si="83">L1738*K1738</f>
        <v>16740</v>
      </c>
    </row>
    <row r="1739" spans="1:21" ht="14.1" customHeight="1">
      <c r="A1739" s="81">
        <v>1739</v>
      </c>
      <c r="B1739" s="52" t="s">
        <v>228</v>
      </c>
      <c r="C1739" s="52" t="s">
        <v>1630</v>
      </c>
      <c r="D1739" s="52"/>
      <c r="E1739" s="91"/>
      <c r="F1739" s="440" t="s">
        <v>87</v>
      </c>
      <c r="G1739" s="366" t="s">
        <v>309</v>
      </c>
      <c r="H1739" s="98" t="s">
        <v>1634</v>
      </c>
      <c r="I1739" s="52" t="s">
        <v>1731</v>
      </c>
      <c r="J1739" s="98" t="s">
        <v>399</v>
      </c>
      <c r="K1739" s="358">
        <v>70.3</v>
      </c>
      <c r="L1739" s="370">
        <f t="shared" si="81"/>
        <v>200</v>
      </c>
      <c r="M1739" s="435">
        <v>200</v>
      </c>
      <c r="N1739" s="435"/>
      <c r="O1739" s="371" t="e">
        <f t="shared" si="82"/>
        <v>#DIV/0!</v>
      </c>
      <c r="P1739" s="371">
        <f>IF(N1739&gt;0,N1739*K1739/#REF!,0)</f>
        <v>0</v>
      </c>
      <c r="Q1739" s="372" t="e">
        <f>IF(M1739="nio",0,IF(M1739&gt;0,VLOOKUP(I1739,'3-Productie normen'!A:K,VLOOKUP(M1739,'3-Productie normen'!$B$28:$C$36,2,FALSE),FALSE)))/VLOOKUP(B1739,'2-Kosten per locatie'!$A$11:$C$41,3,FALSE)</f>
        <v>#DIV/0!</v>
      </c>
      <c r="R1739" s="93" t="str">
        <f>VLOOKUP(I1739,'3-Productie normen'!A:O,14,FALSE)</f>
        <v>V</v>
      </c>
      <c r="S1739" s="93"/>
      <c r="U1739" s="375">
        <f t="shared" si="83"/>
        <v>14060</v>
      </c>
    </row>
    <row r="1740" spans="1:21" ht="14.1" customHeight="1">
      <c r="A1740" s="81">
        <v>1740</v>
      </c>
      <c r="B1740" s="52" t="s">
        <v>228</v>
      </c>
      <c r="C1740" s="52" t="s">
        <v>1630</v>
      </c>
      <c r="D1740" s="52"/>
      <c r="E1740" s="91"/>
      <c r="F1740" s="440" t="s">
        <v>87</v>
      </c>
      <c r="G1740" s="366" t="s">
        <v>311</v>
      </c>
      <c r="H1740" s="98" t="s">
        <v>1635</v>
      </c>
      <c r="I1740" s="98" t="s">
        <v>247</v>
      </c>
      <c r="J1740" s="98" t="s">
        <v>399</v>
      </c>
      <c r="K1740" s="358">
        <v>5.0999999999999996</v>
      </c>
      <c r="L1740" s="370">
        <f t="shared" si="81"/>
        <v>0</v>
      </c>
      <c r="M1740" s="437" t="s">
        <v>258</v>
      </c>
      <c r="N1740" s="435"/>
      <c r="O1740" s="371">
        <f t="shared" si="82"/>
        <v>0</v>
      </c>
      <c r="P1740" s="371">
        <f>IF(N1740&gt;0,N1740*K1740/#REF!,0)</f>
        <v>0</v>
      </c>
      <c r="Q1740" s="372" t="e">
        <f>IF(M1740="nio",0,IF(M1740&gt;0,VLOOKUP(I1740,'3-Productie normen'!A:K,VLOOKUP(M1740,'3-Productie normen'!$B$28:$C$36,2,FALSE),FALSE)))/VLOOKUP(B1740,'2-Kosten per locatie'!$A$11:$C$41,3,FALSE)</f>
        <v>#DIV/0!</v>
      </c>
      <c r="R1740" s="93" t="str">
        <f>VLOOKUP(I1740,'3-Productie normen'!A:O,14,FALSE)</f>
        <v>nvt</v>
      </c>
      <c r="S1740" s="93"/>
      <c r="U1740" s="375">
        <f t="shared" si="83"/>
        <v>0</v>
      </c>
    </row>
    <row r="1741" spans="1:21" ht="14.1" customHeight="1">
      <c r="A1741" s="81">
        <v>1741</v>
      </c>
      <c r="B1741" s="52" t="s">
        <v>228</v>
      </c>
      <c r="C1741" s="52" t="s">
        <v>1630</v>
      </c>
      <c r="D1741" s="52"/>
      <c r="E1741" s="91"/>
      <c r="F1741" s="440" t="s">
        <v>87</v>
      </c>
      <c r="G1741" s="366" t="s">
        <v>314</v>
      </c>
      <c r="H1741" s="98" t="s">
        <v>1636</v>
      </c>
      <c r="I1741" s="98" t="s">
        <v>241</v>
      </c>
      <c r="J1741" s="98" t="s">
        <v>255</v>
      </c>
      <c r="K1741" s="358">
        <v>50.4</v>
      </c>
      <c r="L1741" s="370">
        <f t="shared" si="81"/>
        <v>200</v>
      </c>
      <c r="M1741" s="435">
        <v>200</v>
      </c>
      <c r="N1741" s="435"/>
      <c r="O1741" s="371" t="e">
        <f t="shared" si="82"/>
        <v>#DIV/0!</v>
      </c>
      <c r="P1741" s="371">
        <f>IF(N1741&gt;0,N1741*K1741/#REF!,0)</f>
        <v>0</v>
      </c>
      <c r="Q1741" s="372" t="e">
        <f>IF(M1741="nio",0,IF(M1741&gt;0,VLOOKUP(I1741,'3-Productie normen'!A:K,VLOOKUP(M1741,'3-Productie normen'!$B$28:$C$36,2,FALSE),FALSE)))/VLOOKUP(B1741,'2-Kosten per locatie'!$A$11:$C$41,3,FALSE)</f>
        <v>#DIV/0!</v>
      </c>
      <c r="R1741" s="93" t="str">
        <f>VLOOKUP(I1741,'3-Productie normen'!A:O,14,FALSE)</f>
        <v>L</v>
      </c>
      <c r="S1741" s="93"/>
      <c r="U1741" s="375">
        <f t="shared" si="83"/>
        <v>10080</v>
      </c>
    </row>
    <row r="1742" spans="1:21" ht="14.1" customHeight="1">
      <c r="A1742" s="81">
        <v>1742</v>
      </c>
      <c r="B1742" s="52" t="s">
        <v>228</v>
      </c>
      <c r="C1742" s="52" t="s">
        <v>1630</v>
      </c>
      <c r="D1742" s="52"/>
      <c r="E1742" s="91"/>
      <c r="F1742" s="440" t="s">
        <v>87</v>
      </c>
      <c r="G1742" s="366" t="s">
        <v>316</v>
      </c>
      <c r="H1742" s="98" t="s">
        <v>1637</v>
      </c>
      <c r="I1742" s="98" t="s">
        <v>241</v>
      </c>
      <c r="J1742" s="98" t="s">
        <v>255</v>
      </c>
      <c r="K1742" s="358">
        <v>50</v>
      </c>
      <c r="L1742" s="370">
        <f t="shared" si="81"/>
        <v>0</v>
      </c>
      <c r="M1742" s="437" t="s">
        <v>258</v>
      </c>
      <c r="N1742" s="435"/>
      <c r="O1742" s="371">
        <f t="shared" si="82"/>
        <v>0</v>
      </c>
      <c r="P1742" s="371">
        <f>IF(N1742&gt;0,N1742*K1742/#REF!,0)</f>
        <v>0</v>
      </c>
      <c r="Q1742" s="372" t="e">
        <f>IF(M1742="nio",0,IF(M1742&gt;0,VLOOKUP(I1742,'3-Productie normen'!A:K,VLOOKUP(M1742,'3-Productie normen'!$B$28:$C$36,2,FALSE),FALSE)))/VLOOKUP(B1742,'2-Kosten per locatie'!$A$11:$C$41,3,FALSE)</f>
        <v>#DIV/0!</v>
      </c>
      <c r="R1742" s="93" t="str">
        <f>VLOOKUP(I1742,'3-Productie normen'!A:O,14,FALSE)</f>
        <v>L</v>
      </c>
      <c r="S1742" s="93"/>
      <c r="U1742" s="375">
        <f t="shared" si="83"/>
        <v>0</v>
      </c>
    </row>
    <row r="1743" spans="1:21" ht="14.1" customHeight="1">
      <c r="A1743" s="81">
        <v>1743</v>
      </c>
      <c r="B1743" s="52" t="s">
        <v>228</v>
      </c>
      <c r="C1743" s="52" t="s">
        <v>1630</v>
      </c>
      <c r="D1743" s="52"/>
      <c r="E1743" s="91"/>
      <c r="F1743" s="440" t="s">
        <v>87</v>
      </c>
      <c r="G1743" s="366" t="s">
        <v>318</v>
      </c>
      <c r="H1743" s="98" t="s">
        <v>1638</v>
      </c>
      <c r="I1743" s="98" t="s">
        <v>241</v>
      </c>
      <c r="J1743" s="98" t="s">
        <v>255</v>
      </c>
      <c r="K1743" s="358">
        <v>51.5</v>
      </c>
      <c r="L1743" s="370">
        <f t="shared" si="81"/>
        <v>200</v>
      </c>
      <c r="M1743" s="435">
        <v>200</v>
      </c>
      <c r="N1743" s="435"/>
      <c r="O1743" s="371" t="e">
        <f t="shared" si="82"/>
        <v>#DIV/0!</v>
      </c>
      <c r="P1743" s="371">
        <f>IF(N1743&gt;0,N1743*K1743/#REF!,0)</f>
        <v>0</v>
      </c>
      <c r="Q1743" s="372" t="e">
        <f>IF(M1743="nio",0,IF(M1743&gt;0,VLOOKUP(I1743,'3-Productie normen'!A:K,VLOOKUP(M1743,'3-Productie normen'!$B$28:$C$36,2,FALSE),FALSE)))/VLOOKUP(B1743,'2-Kosten per locatie'!$A$11:$C$41,3,FALSE)</f>
        <v>#DIV/0!</v>
      </c>
      <c r="R1743" s="93" t="str">
        <f>VLOOKUP(I1743,'3-Productie normen'!A:O,14,FALSE)</f>
        <v>L</v>
      </c>
      <c r="S1743" s="93"/>
      <c r="U1743" s="375">
        <f t="shared" si="83"/>
        <v>10300</v>
      </c>
    </row>
    <row r="1744" spans="1:21" ht="14.1" customHeight="1">
      <c r="A1744" s="81">
        <v>1744</v>
      </c>
      <c r="B1744" s="52" t="s">
        <v>228</v>
      </c>
      <c r="C1744" s="52" t="s">
        <v>1630</v>
      </c>
      <c r="D1744" s="52"/>
      <c r="E1744" s="91"/>
      <c r="F1744" s="440" t="s">
        <v>87</v>
      </c>
      <c r="G1744" s="366" t="s">
        <v>320</v>
      </c>
      <c r="H1744" s="98" t="s">
        <v>1638</v>
      </c>
      <c r="I1744" s="98" t="s">
        <v>241</v>
      </c>
      <c r="J1744" s="98" t="s">
        <v>255</v>
      </c>
      <c r="K1744" s="358">
        <v>50.2</v>
      </c>
      <c r="L1744" s="370">
        <f t="shared" si="81"/>
        <v>200</v>
      </c>
      <c r="M1744" s="435">
        <v>200</v>
      </c>
      <c r="N1744" s="435"/>
      <c r="O1744" s="371" t="e">
        <f t="shared" si="82"/>
        <v>#DIV/0!</v>
      </c>
      <c r="P1744" s="371">
        <f>IF(N1744&gt;0,N1744*K1744/#REF!,0)</f>
        <v>0</v>
      </c>
      <c r="Q1744" s="372" t="e">
        <f>IF(M1744="nio",0,IF(M1744&gt;0,VLOOKUP(I1744,'3-Productie normen'!A:K,VLOOKUP(M1744,'3-Productie normen'!$B$28:$C$36,2,FALSE),FALSE)))/VLOOKUP(B1744,'2-Kosten per locatie'!$A$11:$C$41,3,FALSE)</f>
        <v>#DIV/0!</v>
      </c>
      <c r="R1744" s="93" t="str">
        <f>VLOOKUP(I1744,'3-Productie normen'!A:O,14,FALSE)</f>
        <v>L</v>
      </c>
      <c r="S1744" s="93"/>
      <c r="U1744" s="375">
        <f t="shared" si="83"/>
        <v>10040</v>
      </c>
    </row>
    <row r="1745" spans="1:21" ht="14.1" customHeight="1">
      <c r="A1745" s="81">
        <v>1745</v>
      </c>
      <c r="B1745" s="52" t="s">
        <v>228</v>
      </c>
      <c r="C1745" s="52" t="s">
        <v>1630</v>
      </c>
      <c r="D1745" s="52"/>
      <c r="E1745" s="91"/>
      <c r="F1745" s="440" t="s">
        <v>87</v>
      </c>
      <c r="G1745" s="366" t="s">
        <v>321</v>
      </c>
      <c r="H1745" s="98" t="s">
        <v>387</v>
      </c>
      <c r="I1745" s="98" t="s">
        <v>246</v>
      </c>
      <c r="J1745" s="98" t="s">
        <v>255</v>
      </c>
      <c r="K1745" s="358">
        <v>22.4</v>
      </c>
      <c r="L1745" s="370">
        <f t="shared" si="81"/>
        <v>200</v>
      </c>
      <c r="M1745" s="435">
        <v>200</v>
      </c>
      <c r="N1745" s="435"/>
      <c r="O1745" s="371" t="e">
        <f t="shared" si="82"/>
        <v>#DIV/0!</v>
      </c>
      <c r="P1745" s="371">
        <f>IF(N1745&gt;0,N1745*K1745/#REF!,0)</f>
        <v>0</v>
      </c>
      <c r="Q1745" s="372" t="e">
        <f>IF(M1745="nio",0,IF(M1745&gt;0,VLOOKUP(I1745,'3-Productie normen'!A:K,VLOOKUP(M1745,'3-Productie normen'!$B$28:$C$36,2,FALSE),FALSE)))/VLOOKUP(B1745,'2-Kosten per locatie'!$A$11:$C$41,3,FALSE)</f>
        <v>#DIV/0!</v>
      </c>
      <c r="R1745" s="93" t="str">
        <f>VLOOKUP(I1745,'3-Productie normen'!A:O,14,FALSE)</f>
        <v>V</v>
      </c>
      <c r="S1745" s="93"/>
      <c r="U1745" s="375">
        <f t="shared" si="83"/>
        <v>4480</v>
      </c>
    </row>
    <row r="1746" spans="1:21" ht="14.1" customHeight="1">
      <c r="A1746" s="81">
        <v>1746</v>
      </c>
      <c r="B1746" s="52" t="s">
        <v>228</v>
      </c>
      <c r="C1746" s="52" t="s">
        <v>1630</v>
      </c>
      <c r="D1746" s="52"/>
      <c r="E1746" s="91"/>
      <c r="F1746" s="440" t="s">
        <v>87</v>
      </c>
      <c r="G1746" s="366" t="s">
        <v>322</v>
      </c>
      <c r="H1746" s="98" t="s">
        <v>1032</v>
      </c>
      <c r="I1746" s="98" t="s">
        <v>247</v>
      </c>
      <c r="J1746" s="98" t="s">
        <v>944</v>
      </c>
      <c r="K1746" s="358">
        <v>12.1</v>
      </c>
      <c r="L1746" s="370">
        <f t="shared" si="81"/>
        <v>0</v>
      </c>
      <c r="M1746" s="437" t="s">
        <v>258</v>
      </c>
      <c r="N1746" s="435"/>
      <c r="O1746" s="371">
        <f t="shared" si="82"/>
        <v>0</v>
      </c>
      <c r="P1746" s="371">
        <f>IF(N1746&gt;0,N1746*K1746/#REF!,0)</f>
        <v>0</v>
      </c>
      <c r="Q1746" s="372" t="e">
        <f>IF(M1746="nio",0,IF(M1746&gt;0,VLOOKUP(I1746,'3-Productie normen'!A:K,VLOOKUP(M1746,'3-Productie normen'!$B$28:$C$36,2,FALSE),FALSE)))/VLOOKUP(B1746,'2-Kosten per locatie'!$A$11:$C$41,3,FALSE)</f>
        <v>#DIV/0!</v>
      </c>
      <c r="R1746" s="93" t="str">
        <f>VLOOKUP(I1746,'3-Productie normen'!A:O,14,FALSE)</f>
        <v>nvt</v>
      </c>
      <c r="S1746" s="93"/>
      <c r="U1746" s="375">
        <f t="shared" si="83"/>
        <v>0</v>
      </c>
    </row>
    <row r="1747" spans="1:21" ht="14.1" customHeight="1">
      <c r="A1747" s="81">
        <v>1747</v>
      </c>
      <c r="B1747" s="52" t="s">
        <v>228</v>
      </c>
      <c r="C1747" s="52" t="s">
        <v>1630</v>
      </c>
      <c r="D1747" s="52"/>
      <c r="E1747" s="91"/>
      <c r="F1747" s="440" t="s">
        <v>87</v>
      </c>
      <c r="G1747" s="366" t="s">
        <v>324</v>
      </c>
      <c r="H1747" s="98" t="s">
        <v>555</v>
      </c>
      <c r="I1747" s="98" t="s">
        <v>237</v>
      </c>
      <c r="J1747" s="98" t="s">
        <v>1639</v>
      </c>
      <c r="K1747" s="358">
        <v>13.5</v>
      </c>
      <c r="L1747" s="370">
        <f t="shared" si="81"/>
        <v>80</v>
      </c>
      <c r="M1747" s="437">
        <v>80</v>
      </c>
      <c r="N1747" s="435"/>
      <c r="O1747" s="371" t="e">
        <f t="shared" si="82"/>
        <v>#DIV/0!</v>
      </c>
      <c r="P1747" s="371">
        <f>IF(N1747&gt;0,N1747*K1747/#REF!,0)</f>
        <v>0</v>
      </c>
      <c r="Q1747" s="372" t="e">
        <f>IF(M1747="nio",0,IF(M1747&gt;0,VLOOKUP(I1747,'3-Productie normen'!A:K,VLOOKUP(M1747,'3-Productie normen'!$B$28:$C$36,2,FALSE),FALSE)))/VLOOKUP(B1747,'2-Kosten per locatie'!$A$11:$C$41,3,FALSE)</f>
        <v>#DIV/0!</v>
      </c>
      <c r="R1747" s="93" t="str">
        <f>VLOOKUP(I1747,'3-Productie normen'!A:O,14,FALSE)</f>
        <v>B</v>
      </c>
      <c r="S1747" s="93"/>
      <c r="U1747" s="375">
        <f t="shared" si="83"/>
        <v>1080</v>
      </c>
    </row>
    <row r="1748" spans="1:21" ht="14.1" customHeight="1">
      <c r="A1748" s="81">
        <v>1748</v>
      </c>
      <c r="B1748" s="52" t="s">
        <v>228</v>
      </c>
      <c r="C1748" s="52" t="s">
        <v>1630</v>
      </c>
      <c r="D1748" s="52"/>
      <c r="E1748" s="91"/>
      <c r="F1748" s="440" t="s">
        <v>87</v>
      </c>
      <c r="G1748" s="366" t="s">
        <v>326</v>
      </c>
      <c r="H1748" s="98" t="s">
        <v>1640</v>
      </c>
      <c r="I1748" s="98" t="s">
        <v>246</v>
      </c>
      <c r="J1748" s="98" t="s">
        <v>255</v>
      </c>
      <c r="K1748" s="358">
        <v>65.2</v>
      </c>
      <c r="L1748" s="370">
        <f t="shared" si="81"/>
        <v>200</v>
      </c>
      <c r="M1748" s="435">
        <v>200</v>
      </c>
      <c r="N1748" s="435"/>
      <c r="O1748" s="371" t="e">
        <f t="shared" si="82"/>
        <v>#DIV/0!</v>
      </c>
      <c r="P1748" s="371">
        <f>IF(N1748&gt;0,N1748*K1748/#REF!,0)</f>
        <v>0</v>
      </c>
      <c r="Q1748" s="372" t="e">
        <f>IF(M1748="nio",0,IF(M1748&gt;0,VLOOKUP(I1748,'3-Productie normen'!A:K,VLOOKUP(M1748,'3-Productie normen'!$B$28:$C$36,2,FALSE),FALSE)))/VLOOKUP(B1748,'2-Kosten per locatie'!$A$11:$C$41,3,FALSE)</f>
        <v>#DIV/0!</v>
      </c>
      <c r="R1748" s="93" t="str">
        <f>VLOOKUP(I1748,'3-Productie normen'!A:O,14,FALSE)</f>
        <v>V</v>
      </c>
      <c r="S1748" s="93"/>
      <c r="U1748" s="375">
        <f t="shared" si="83"/>
        <v>13040</v>
      </c>
    </row>
    <row r="1749" spans="1:21" ht="14.1" customHeight="1">
      <c r="A1749" s="81">
        <v>1749</v>
      </c>
      <c r="B1749" s="52" t="s">
        <v>228</v>
      </c>
      <c r="C1749" s="52" t="s">
        <v>1630</v>
      </c>
      <c r="D1749" s="52"/>
      <c r="E1749" s="91"/>
      <c r="F1749" s="440" t="s">
        <v>87</v>
      </c>
      <c r="G1749" s="366" t="s">
        <v>587</v>
      </c>
      <c r="H1749" s="98" t="s">
        <v>1179</v>
      </c>
      <c r="I1749" s="98" t="s">
        <v>237</v>
      </c>
      <c r="J1749" s="98" t="s">
        <v>1639</v>
      </c>
      <c r="K1749" s="358">
        <v>11.8</v>
      </c>
      <c r="L1749" s="370">
        <f t="shared" si="81"/>
        <v>80</v>
      </c>
      <c r="M1749" s="437">
        <v>80</v>
      </c>
      <c r="N1749" s="435"/>
      <c r="O1749" s="371" t="e">
        <f t="shared" si="82"/>
        <v>#DIV/0!</v>
      </c>
      <c r="P1749" s="371">
        <f>IF(N1749&gt;0,N1749*K1749/#REF!,0)</f>
        <v>0</v>
      </c>
      <c r="Q1749" s="372" t="e">
        <f>IF(M1749="nio",0,IF(M1749&gt;0,VLOOKUP(I1749,'3-Productie normen'!A:K,VLOOKUP(M1749,'3-Productie normen'!$B$28:$C$36,2,FALSE),FALSE)))/VLOOKUP(B1749,'2-Kosten per locatie'!$A$11:$C$41,3,FALSE)</f>
        <v>#DIV/0!</v>
      </c>
      <c r="R1749" s="93" t="str">
        <f>VLOOKUP(I1749,'3-Productie normen'!A:O,14,FALSE)</f>
        <v>B</v>
      </c>
      <c r="S1749" s="93"/>
      <c r="U1749" s="375">
        <f t="shared" si="83"/>
        <v>944</v>
      </c>
    </row>
    <row r="1750" spans="1:21" ht="14.1" customHeight="1">
      <c r="A1750" s="81">
        <v>1750</v>
      </c>
      <c r="B1750" s="52" t="s">
        <v>228</v>
      </c>
      <c r="C1750" s="52" t="s">
        <v>1630</v>
      </c>
      <c r="D1750" s="52"/>
      <c r="E1750" s="91"/>
      <c r="F1750" s="440" t="s">
        <v>87</v>
      </c>
      <c r="G1750" s="366" t="s">
        <v>589</v>
      </c>
      <c r="H1750" s="98" t="s">
        <v>994</v>
      </c>
      <c r="I1750" s="98" t="s">
        <v>246</v>
      </c>
      <c r="J1750" s="98" t="s">
        <v>1641</v>
      </c>
      <c r="K1750" s="358">
        <v>17.7</v>
      </c>
      <c r="L1750" s="370">
        <f t="shared" si="81"/>
        <v>200</v>
      </c>
      <c r="M1750" s="435">
        <v>200</v>
      </c>
      <c r="N1750" s="435"/>
      <c r="O1750" s="371" t="e">
        <f t="shared" si="82"/>
        <v>#DIV/0!</v>
      </c>
      <c r="P1750" s="371">
        <f>IF(N1750&gt;0,N1750*K1750/#REF!,0)</f>
        <v>0</v>
      </c>
      <c r="Q1750" s="372" t="e">
        <f>IF(M1750="nio",0,IF(M1750&gt;0,VLOOKUP(I1750,'3-Productie normen'!A:K,VLOOKUP(M1750,'3-Productie normen'!$B$28:$C$36,2,FALSE),FALSE)))/VLOOKUP(B1750,'2-Kosten per locatie'!$A$11:$C$41,3,FALSE)</f>
        <v>#DIV/0!</v>
      </c>
      <c r="R1750" s="93" t="str">
        <f>VLOOKUP(I1750,'3-Productie normen'!A:O,14,FALSE)</f>
        <v>V</v>
      </c>
      <c r="S1750" s="93"/>
      <c r="U1750" s="375">
        <f t="shared" si="83"/>
        <v>3540</v>
      </c>
    </row>
    <row r="1751" spans="1:21" ht="14.1" customHeight="1">
      <c r="A1751" s="81">
        <v>1751</v>
      </c>
      <c r="B1751" s="52" t="s">
        <v>228</v>
      </c>
      <c r="C1751" s="52" t="s">
        <v>1630</v>
      </c>
      <c r="D1751" s="52"/>
      <c r="E1751" s="91"/>
      <c r="F1751" s="440" t="s">
        <v>87</v>
      </c>
      <c r="G1751" s="366" t="s">
        <v>590</v>
      </c>
      <c r="H1751" s="98" t="s">
        <v>390</v>
      </c>
      <c r="I1751" s="98" t="s">
        <v>247</v>
      </c>
      <c r="J1751" s="98" t="s">
        <v>944</v>
      </c>
      <c r="K1751" s="358">
        <v>5.5</v>
      </c>
      <c r="L1751" s="370">
        <f t="shared" si="81"/>
        <v>0</v>
      </c>
      <c r="M1751" s="437" t="s">
        <v>258</v>
      </c>
      <c r="N1751" s="435"/>
      <c r="O1751" s="371">
        <f t="shared" si="82"/>
        <v>0</v>
      </c>
      <c r="P1751" s="371">
        <f>IF(N1751&gt;0,N1751*K1751/#REF!,0)</f>
        <v>0</v>
      </c>
      <c r="Q1751" s="372" t="e">
        <f>IF(M1751="nio",0,IF(M1751&gt;0,VLOOKUP(I1751,'3-Productie normen'!A:K,VLOOKUP(M1751,'3-Productie normen'!$B$28:$C$36,2,FALSE),FALSE)))/VLOOKUP(B1751,'2-Kosten per locatie'!$A$11:$C$41,3,FALSE)</f>
        <v>#DIV/0!</v>
      </c>
      <c r="R1751" s="93" t="str">
        <f>VLOOKUP(I1751,'3-Productie normen'!A:O,14,FALSE)</f>
        <v>nvt</v>
      </c>
      <c r="S1751" s="93"/>
      <c r="U1751" s="375">
        <f t="shared" si="83"/>
        <v>0</v>
      </c>
    </row>
    <row r="1752" spans="1:21" ht="14.1" customHeight="1">
      <c r="A1752" s="81">
        <v>1752</v>
      </c>
      <c r="B1752" s="52" t="s">
        <v>228</v>
      </c>
      <c r="C1752" s="52" t="s">
        <v>1630</v>
      </c>
      <c r="D1752" s="52"/>
      <c r="E1752" s="91"/>
      <c r="F1752" s="440" t="s">
        <v>87</v>
      </c>
      <c r="G1752" s="366" t="s">
        <v>1642</v>
      </c>
      <c r="H1752" s="98" t="s">
        <v>1643</v>
      </c>
      <c r="I1752" s="52" t="s">
        <v>1731</v>
      </c>
      <c r="J1752" s="98" t="s">
        <v>1639</v>
      </c>
      <c r="K1752" s="358">
        <v>19.100000000000001</v>
      </c>
      <c r="L1752" s="370">
        <f t="shared" si="81"/>
        <v>200</v>
      </c>
      <c r="M1752" s="435">
        <v>200</v>
      </c>
      <c r="N1752" s="435"/>
      <c r="O1752" s="371" t="e">
        <f t="shared" si="82"/>
        <v>#DIV/0!</v>
      </c>
      <c r="P1752" s="371">
        <f>IF(N1752&gt;0,N1752*K1752/#REF!,0)</f>
        <v>0</v>
      </c>
      <c r="Q1752" s="372" t="e">
        <f>IF(M1752="nio",0,IF(M1752&gt;0,VLOOKUP(I1752,'3-Productie normen'!A:K,VLOOKUP(M1752,'3-Productie normen'!$B$28:$C$36,2,FALSE),FALSE)))/VLOOKUP(B1752,'2-Kosten per locatie'!$A$11:$C$41,3,FALSE)</f>
        <v>#DIV/0!</v>
      </c>
      <c r="R1752" s="93" t="str">
        <f>VLOOKUP(I1752,'3-Productie normen'!A:O,14,FALSE)</f>
        <v>V</v>
      </c>
      <c r="S1752" s="93"/>
      <c r="U1752" s="375">
        <f t="shared" si="83"/>
        <v>3820.0000000000005</v>
      </c>
    </row>
    <row r="1753" spans="1:21" ht="14.1" customHeight="1">
      <c r="A1753" s="81">
        <v>1753</v>
      </c>
      <c r="B1753" s="52" t="s">
        <v>228</v>
      </c>
      <c r="C1753" s="52" t="s">
        <v>1630</v>
      </c>
      <c r="D1753" s="52"/>
      <c r="E1753" s="91"/>
      <c r="F1753" s="440" t="s">
        <v>87</v>
      </c>
      <c r="G1753" s="366" t="s">
        <v>1644</v>
      </c>
      <c r="H1753" s="98" t="s">
        <v>1179</v>
      </c>
      <c r="I1753" s="98" t="s">
        <v>237</v>
      </c>
      <c r="J1753" s="98" t="s">
        <v>1639</v>
      </c>
      <c r="K1753" s="358">
        <v>11.7</v>
      </c>
      <c r="L1753" s="370">
        <f t="shared" si="81"/>
        <v>80</v>
      </c>
      <c r="M1753" s="437">
        <v>80</v>
      </c>
      <c r="N1753" s="435"/>
      <c r="O1753" s="371" t="e">
        <f t="shared" si="82"/>
        <v>#DIV/0!</v>
      </c>
      <c r="P1753" s="371">
        <f>IF(N1753&gt;0,N1753*K1753/#REF!,0)</f>
        <v>0</v>
      </c>
      <c r="Q1753" s="372" t="e">
        <f>IF(M1753="nio",0,IF(M1753&gt;0,VLOOKUP(I1753,'3-Productie normen'!A:K,VLOOKUP(M1753,'3-Productie normen'!$B$28:$C$36,2,FALSE),FALSE)))/VLOOKUP(B1753,'2-Kosten per locatie'!$A$11:$C$41,3,FALSE)</f>
        <v>#DIV/0!</v>
      </c>
      <c r="R1753" s="93" t="str">
        <f>VLOOKUP(I1753,'3-Productie normen'!A:O,14,FALSE)</f>
        <v>B</v>
      </c>
      <c r="S1753" s="93"/>
      <c r="U1753" s="375">
        <f t="shared" si="83"/>
        <v>936</v>
      </c>
    </row>
    <row r="1754" spans="1:21" ht="14.1" customHeight="1">
      <c r="A1754" s="81">
        <v>1754</v>
      </c>
      <c r="B1754" s="52" t="s">
        <v>228</v>
      </c>
      <c r="C1754" s="52" t="s">
        <v>1630</v>
      </c>
      <c r="D1754" s="52"/>
      <c r="E1754" s="91"/>
      <c r="F1754" s="440" t="s">
        <v>87</v>
      </c>
      <c r="G1754" s="366" t="s">
        <v>594</v>
      </c>
      <c r="H1754" s="98" t="s">
        <v>1645</v>
      </c>
      <c r="I1754" s="98" t="s">
        <v>247</v>
      </c>
      <c r="J1754" s="98" t="s">
        <v>282</v>
      </c>
      <c r="K1754" s="358">
        <v>156.19999999999999</v>
      </c>
      <c r="L1754" s="370">
        <f t="shared" si="81"/>
        <v>0</v>
      </c>
      <c r="M1754" s="437" t="s">
        <v>258</v>
      </c>
      <c r="N1754" s="435"/>
      <c r="O1754" s="371">
        <f t="shared" si="82"/>
        <v>0</v>
      </c>
      <c r="P1754" s="371">
        <f>IF(N1754&gt;0,N1754*K1754/#REF!,0)</f>
        <v>0</v>
      </c>
      <c r="Q1754" s="372" t="e">
        <f>IF(M1754="nio",0,IF(M1754&gt;0,VLOOKUP(I1754,'3-Productie normen'!A:K,VLOOKUP(M1754,'3-Productie normen'!$B$28:$C$36,2,FALSE),FALSE)))/VLOOKUP(B1754,'2-Kosten per locatie'!$A$11:$C$41,3,FALSE)</f>
        <v>#DIV/0!</v>
      </c>
      <c r="R1754" s="93" t="str">
        <f>VLOOKUP(I1754,'3-Productie normen'!A:O,14,FALSE)</f>
        <v>nvt</v>
      </c>
      <c r="S1754" s="93"/>
      <c r="U1754" s="375">
        <f t="shared" si="83"/>
        <v>0</v>
      </c>
    </row>
    <row r="1755" spans="1:21" ht="14.1" customHeight="1">
      <c r="A1755" s="81">
        <v>1755</v>
      </c>
      <c r="B1755" s="52" t="s">
        <v>228</v>
      </c>
      <c r="C1755" s="52" t="s">
        <v>1630</v>
      </c>
      <c r="D1755" s="52"/>
      <c r="E1755" s="91"/>
      <c r="F1755" s="440" t="s">
        <v>87</v>
      </c>
      <c r="G1755" s="366" t="s">
        <v>743</v>
      </c>
      <c r="H1755" s="98" t="s">
        <v>192</v>
      </c>
      <c r="I1755" s="98" t="s">
        <v>246</v>
      </c>
      <c r="J1755" s="98" t="s">
        <v>255</v>
      </c>
      <c r="K1755" s="358">
        <v>14.3</v>
      </c>
      <c r="L1755" s="370">
        <f t="shared" si="81"/>
        <v>200</v>
      </c>
      <c r="M1755" s="435">
        <v>200</v>
      </c>
      <c r="N1755" s="435"/>
      <c r="O1755" s="371" t="e">
        <f t="shared" si="82"/>
        <v>#DIV/0!</v>
      </c>
      <c r="P1755" s="371">
        <f>IF(N1755&gt;0,N1755*K1755/#REF!,0)</f>
        <v>0</v>
      </c>
      <c r="Q1755" s="372" t="e">
        <f>IF(M1755="nio",0,IF(M1755&gt;0,VLOOKUP(I1755,'3-Productie normen'!A:K,VLOOKUP(M1755,'3-Productie normen'!$B$28:$C$36,2,FALSE),FALSE)))/VLOOKUP(B1755,'2-Kosten per locatie'!$A$11:$C$41,3,FALSE)</f>
        <v>#DIV/0!</v>
      </c>
      <c r="R1755" s="93" t="str">
        <f>VLOOKUP(I1755,'3-Productie normen'!A:O,14,FALSE)</f>
        <v>V</v>
      </c>
      <c r="S1755" s="93"/>
      <c r="U1755" s="375">
        <f t="shared" si="83"/>
        <v>2860</v>
      </c>
    </row>
    <row r="1756" spans="1:21" ht="14.1" customHeight="1">
      <c r="A1756" s="81">
        <v>1756</v>
      </c>
      <c r="B1756" s="52" t="s">
        <v>228</v>
      </c>
      <c r="C1756" s="52" t="s">
        <v>1630</v>
      </c>
      <c r="D1756" s="52"/>
      <c r="E1756" s="91"/>
      <c r="F1756" s="440" t="s">
        <v>87</v>
      </c>
      <c r="G1756" s="366" t="s">
        <v>1646</v>
      </c>
      <c r="H1756" s="98" t="s">
        <v>192</v>
      </c>
      <c r="I1756" s="98" t="s">
        <v>246</v>
      </c>
      <c r="J1756" s="98" t="s">
        <v>255</v>
      </c>
      <c r="K1756" s="358">
        <v>9.9</v>
      </c>
      <c r="L1756" s="370">
        <f t="shared" si="81"/>
        <v>200</v>
      </c>
      <c r="M1756" s="435">
        <v>200</v>
      </c>
      <c r="N1756" s="435"/>
      <c r="O1756" s="371" t="e">
        <f t="shared" si="82"/>
        <v>#DIV/0!</v>
      </c>
      <c r="P1756" s="371">
        <f>IF(N1756&gt;0,N1756*K1756/#REF!,0)</f>
        <v>0</v>
      </c>
      <c r="Q1756" s="372" t="e">
        <f>IF(M1756="nio",0,IF(M1756&gt;0,VLOOKUP(I1756,'3-Productie normen'!A:K,VLOOKUP(M1756,'3-Productie normen'!$B$28:$C$36,2,FALSE),FALSE)))/VLOOKUP(B1756,'2-Kosten per locatie'!$A$11:$C$41,3,FALSE)</f>
        <v>#DIV/0!</v>
      </c>
      <c r="R1756" s="93" t="str">
        <f>VLOOKUP(I1756,'3-Productie normen'!A:O,14,FALSE)</f>
        <v>V</v>
      </c>
      <c r="S1756" s="93"/>
      <c r="U1756" s="375">
        <f t="shared" si="83"/>
        <v>1980</v>
      </c>
    </row>
    <row r="1757" spans="1:21" ht="14.1" customHeight="1">
      <c r="A1757" s="81">
        <v>1757</v>
      </c>
      <c r="B1757" s="52" t="s">
        <v>228</v>
      </c>
      <c r="C1757" s="52" t="s">
        <v>1630</v>
      </c>
      <c r="D1757" s="52"/>
      <c r="E1757" s="91"/>
      <c r="F1757" s="440" t="s">
        <v>87</v>
      </c>
      <c r="G1757" s="366" t="s">
        <v>1647</v>
      </c>
      <c r="H1757" s="98" t="s">
        <v>1648</v>
      </c>
      <c r="I1757" s="98" t="s">
        <v>246</v>
      </c>
      <c r="J1757" s="98" t="s">
        <v>255</v>
      </c>
      <c r="K1757" s="358">
        <v>2.8</v>
      </c>
      <c r="L1757" s="370">
        <f t="shared" si="81"/>
        <v>200</v>
      </c>
      <c r="M1757" s="435">
        <v>200</v>
      </c>
      <c r="N1757" s="435"/>
      <c r="O1757" s="371" t="e">
        <f t="shared" si="82"/>
        <v>#DIV/0!</v>
      </c>
      <c r="P1757" s="371">
        <f>IF(N1757&gt;0,N1757*K1757/#REF!,0)</f>
        <v>0</v>
      </c>
      <c r="Q1757" s="372" t="e">
        <f>IF(M1757="nio",0,IF(M1757&gt;0,VLOOKUP(I1757,'3-Productie normen'!A:K,VLOOKUP(M1757,'3-Productie normen'!$B$28:$C$36,2,FALSE),FALSE)))/VLOOKUP(B1757,'2-Kosten per locatie'!$A$11:$C$41,3,FALSE)</f>
        <v>#DIV/0!</v>
      </c>
      <c r="R1757" s="93" t="str">
        <f>VLOOKUP(I1757,'3-Productie normen'!A:O,14,FALSE)</f>
        <v>V</v>
      </c>
      <c r="S1757" s="93"/>
      <c r="U1757" s="375">
        <f t="shared" si="83"/>
        <v>560</v>
      </c>
    </row>
    <row r="1758" spans="1:21" ht="14.1" customHeight="1">
      <c r="A1758" s="81">
        <v>1758</v>
      </c>
      <c r="B1758" s="52" t="s">
        <v>228</v>
      </c>
      <c r="C1758" s="52" t="s">
        <v>1630</v>
      </c>
      <c r="D1758" s="52"/>
      <c r="E1758" s="91"/>
      <c r="F1758" s="440" t="s">
        <v>87</v>
      </c>
      <c r="G1758" s="366" t="s">
        <v>746</v>
      </c>
      <c r="H1758" s="98" t="s">
        <v>1110</v>
      </c>
      <c r="I1758" s="98" t="s">
        <v>244</v>
      </c>
      <c r="J1758" s="98" t="s">
        <v>399</v>
      </c>
      <c r="K1758" s="358">
        <v>7.2</v>
      </c>
      <c r="L1758" s="370">
        <f t="shared" si="81"/>
        <v>200</v>
      </c>
      <c r="M1758" s="435">
        <v>200</v>
      </c>
      <c r="N1758" s="435">
        <v>0</v>
      </c>
      <c r="O1758" s="371" t="e">
        <f t="shared" si="82"/>
        <v>#DIV/0!</v>
      </c>
      <c r="P1758" s="371">
        <f>IF(N1758&gt;0,N1758*K1758/#REF!,0)</f>
        <v>0</v>
      </c>
      <c r="Q1758" s="372" t="e">
        <f>IF(M1758="nio",0,IF(M1758&gt;0,VLOOKUP(I1758,'3-Productie normen'!A:K,VLOOKUP(M1758,'3-Productie normen'!$B$28:$C$36,2,FALSE),FALSE)))/VLOOKUP(B1758,'2-Kosten per locatie'!$A$11:$C$41,3,FALSE)</f>
        <v>#DIV/0!</v>
      </c>
      <c r="R1758" s="93" t="str">
        <f>VLOOKUP(I1758,'3-Productie normen'!A:O,14,FALSE)</f>
        <v>S</v>
      </c>
      <c r="S1758" s="93"/>
      <c r="U1758" s="375">
        <f t="shared" si="83"/>
        <v>1440</v>
      </c>
    </row>
    <row r="1759" spans="1:21" ht="14.1" customHeight="1">
      <c r="A1759" s="81">
        <v>1759</v>
      </c>
      <c r="B1759" s="52" t="s">
        <v>228</v>
      </c>
      <c r="C1759" s="52" t="s">
        <v>1630</v>
      </c>
      <c r="D1759" s="52"/>
      <c r="E1759" s="91"/>
      <c r="F1759" s="440" t="s">
        <v>87</v>
      </c>
      <c r="G1759" s="366" t="s">
        <v>750</v>
      </c>
      <c r="H1759" s="98" t="s">
        <v>1616</v>
      </c>
      <c r="I1759" s="98" t="s">
        <v>244</v>
      </c>
      <c r="J1759" s="98" t="s">
        <v>399</v>
      </c>
      <c r="K1759" s="358">
        <v>2.4</v>
      </c>
      <c r="L1759" s="370">
        <f t="shared" si="81"/>
        <v>200</v>
      </c>
      <c r="M1759" s="435">
        <v>200</v>
      </c>
      <c r="N1759" s="435">
        <v>0</v>
      </c>
      <c r="O1759" s="371" t="e">
        <f t="shared" si="82"/>
        <v>#DIV/0!</v>
      </c>
      <c r="P1759" s="371">
        <f>IF(N1759&gt;0,N1759*K1759/#REF!,0)</f>
        <v>0</v>
      </c>
      <c r="Q1759" s="372" t="e">
        <f>IF(M1759="nio",0,IF(M1759&gt;0,VLOOKUP(I1759,'3-Productie normen'!A:K,VLOOKUP(M1759,'3-Productie normen'!$B$28:$C$36,2,FALSE),FALSE)))/VLOOKUP(B1759,'2-Kosten per locatie'!$A$11:$C$41,3,FALSE)</f>
        <v>#DIV/0!</v>
      </c>
      <c r="R1759" s="93" t="str">
        <f>VLOOKUP(I1759,'3-Productie normen'!A:O,14,FALSE)</f>
        <v>S</v>
      </c>
      <c r="S1759" s="93"/>
      <c r="U1759" s="375">
        <f t="shared" si="83"/>
        <v>480</v>
      </c>
    </row>
    <row r="1760" spans="1:21" ht="14.1" customHeight="1">
      <c r="A1760" s="81">
        <v>1760</v>
      </c>
      <c r="B1760" s="52" t="s">
        <v>228</v>
      </c>
      <c r="C1760" s="52" t="s">
        <v>1630</v>
      </c>
      <c r="D1760" s="52"/>
      <c r="E1760" s="91"/>
      <c r="F1760" s="440" t="s">
        <v>87</v>
      </c>
      <c r="G1760" s="366" t="s">
        <v>751</v>
      </c>
      <c r="H1760" s="98" t="s">
        <v>963</v>
      </c>
      <c r="I1760" s="98" t="s">
        <v>247</v>
      </c>
      <c r="J1760" s="98" t="s">
        <v>1649</v>
      </c>
      <c r="K1760" s="358">
        <v>2.4</v>
      </c>
      <c r="L1760" s="370">
        <f t="shared" si="81"/>
        <v>0</v>
      </c>
      <c r="M1760" s="437" t="s">
        <v>258</v>
      </c>
      <c r="N1760" s="435"/>
      <c r="O1760" s="371">
        <f t="shared" si="82"/>
        <v>0</v>
      </c>
      <c r="P1760" s="371">
        <f>IF(N1760&gt;0,N1760*K1760/#REF!,0)</f>
        <v>0</v>
      </c>
      <c r="Q1760" s="372" t="e">
        <f>IF(M1760="nio",0,IF(M1760&gt;0,VLOOKUP(I1760,'3-Productie normen'!A:K,VLOOKUP(M1760,'3-Productie normen'!$B$28:$C$36,2,FALSE),FALSE)))/VLOOKUP(B1760,'2-Kosten per locatie'!$A$11:$C$41,3,FALSE)</f>
        <v>#DIV/0!</v>
      </c>
      <c r="R1760" s="93" t="str">
        <f>VLOOKUP(I1760,'3-Productie normen'!A:O,14,FALSE)</f>
        <v>nvt</v>
      </c>
      <c r="S1760" s="93"/>
      <c r="U1760" s="375">
        <f t="shared" si="83"/>
        <v>0</v>
      </c>
    </row>
    <row r="1761" spans="1:21" ht="14.1" customHeight="1">
      <c r="A1761" s="81">
        <v>1761</v>
      </c>
      <c r="B1761" s="52" t="s">
        <v>228</v>
      </c>
      <c r="C1761" s="52" t="s">
        <v>1630</v>
      </c>
      <c r="D1761" s="52"/>
      <c r="E1761" s="91"/>
      <c r="F1761" s="440" t="s">
        <v>87</v>
      </c>
      <c r="G1761" s="366" t="s">
        <v>752</v>
      </c>
      <c r="H1761" s="98" t="s">
        <v>1110</v>
      </c>
      <c r="I1761" s="98" t="s">
        <v>244</v>
      </c>
      <c r="J1761" s="98" t="s">
        <v>399</v>
      </c>
      <c r="K1761" s="358">
        <v>7.2</v>
      </c>
      <c r="L1761" s="370">
        <f t="shared" si="81"/>
        <v>200</v>
      </c>
      <c r="M1761" s="435">
        <v>200</v>
      </c>
      <c r="N1761" s="435">
        <v>0</v>
      </c>
      <c r="O1761" s="371" t="e">
        <f t="shared" si="82"/>
        <v>#DIV/0!</v>
      </c>
      <c r="P1761" s="371">
        <f>IF(N1761&gt;0,N1761*K1761/#REF!,0)</f>
        <v>0</v>
      </c>
      <c r="Q1761" s="372" t="e">
        <f>IF(M1761="nio",0,IF(M1761&gt;0,VLOOKUP(I1761,'3-Productie normen'!A:K,VLOOKUP(M1761,'3-Productie normen'!$B$28:$C$36,2,FALSE),FALSE)))/VLOOKUP(B1761,'2-Kosten per locatie'!$A$11:$C$41,3,FALSE)</f>
        <v>#DIV/0!</v>
      </c>
      <c r="R1761" s="93" t="str">
        <f>VLOOKUP(I1761,'3-Productie normen'!A:O,14,FALSE)</f>
        <v>S</v>
      </c>
      <c r="S1761" s="93"/>
      <c r="U1761" s="375">
        <f t="shared" si="83"/>
        <v>1440</v>
      </c>
    </row>
    <row r="1762" spans="1:21" ht="14.1" customHeight="1">
      <c r="A1762" s="81">
        <v>1762</v>
      </c>
      <c r="B1762" s="52" t="s">
        <v>228</v>
      </c>
      <c r="C1762" s="52" t="s">
        <v>1630</v>
      </c>
      <c r="D1762" s="52"/>
      <c r="E1762" s="91"/>
      <c r="F1762" s="440" t="s">
        <v>87</v>
      </c>
      <c r="G1762" s="366" t="s">
        <v>753</v>
      </c>
      <c r="H1762" s="98" t="s">
        <v>1550</v>
      </c>
      <c r="I1762" s="98" t="s">
        <v>244</v>
      </c>
      <c r="J1762" s="98" t="s">
        <v>399</v>
      </c>
      <c r="K1762" s="358">
        <v>4</v>
      </c>
      <c r="L1762" s="370">
        <f t="shared" si="81"/>
        <v>200</v>
      </c>
      <c r="M1762" s="435">
        <v>200</v>
      </c>
      <c r="N1762" s="435">
        <v>0</v>
      </c>
      <c r="O1762" s="371" t="e">
        <f t="shared" si="82"/>
        <v>#DIV/0!</v>
      </c>
      <c r="P1762" s="371">
        <f>IF(N1762&gt;0,N1762*K1762/#REF!,0)</f>
        <v>0</v>
      </c>
      <c r="Q1762" s="372" t="e">
        <f>IF(M1762="nio",0,IF(M1762&gt;0,VLOOKUP(I1762,'3-Productie normen'!A:K,VLOOKUP(M1762,'3-Productie normen'!$B$28:$C$36,2,FALSE),FALSE)))/VLOOKUP(B1762,'2-Kosten per locatie'!$A$11:$C$41,3,FALSE)</f>
        <v>#DIV/0!</v>
      </c>
      <c r="R1762" s="93" t="str">
        <f>VLOOKUP(I1762,'3-Productie normen'!A:O,14,FALSE)</f>
        <v>S</v>
      </c>
      <c r="S1762" s="93"/>
      <c r="U1762" s="375">
        <f t="shared" si="83"/>
        <v>800</v>
      </c>
    </row>
    <row r="1763" spans="1:21" ht="14.1" customHeight="1">
      <c r="A1763" s="81">
        <v>1763</v>
      </c>
      <c r="B1763" s="52" t="s">
        <v>228</v>
      </c>
      <c r="C1763" s="52" t="s">
        <v>1630</v>
      </c>
      <c r="D1763" s="52"/>
      <c r="E1763" s="91"/>
      <c r="F1763" s="440" t="s">
        <v>87</v>
      </c>
      <c r="G1763" s="366" t="s">
        <v>754</v>
      </c>
      <c r="H1763" s="98" t="s">
        <v>1650</v>
      </c>
      <c r="I1763" s="98" t="s">
        <v>244</v>
      </c>
      <c r="J1763" s="98" t="s">
        <v>399</v>
      </c>
      <c r="K1763" s="358">
        <v>4.9000000000000004</v>
      </c>
      <c r="L1763" s="370">
        <f t="shared" si="81"/>
        <v>200</v>
      </c>
      <c r="M1763" s="435">
        <v>200</v>
      </c>
      <c r="N1763" s="435">
        <v>0</v>
      </c>
      <c r="O1763" s="371" t="e">
        <f t="shared" si="82"/>
        <v>#DIV/0!</v>
      </c>
      <c r="P1763" s="371">
        <f>IF(N1763&gt;0,N1763*K1763/#REF!,0)</f>
        <v>0</v>
      </c>
      <c r="Q1763" s="372" t="e">
        <f>IF(M1763="nio",0,IF(M1763&gt;0,VLOOKUP(I1763,'3-Productie normen'!A:K,VLOOKUP(M1763,'3-Productie normen'!$B$28:$C$36,2,FALSE),FALSE)))/VLOOKUP(B1763,'2-Kosten per locatie'!$A$11:$C$41,3,FALSE)</f>
        <v>#DIV/0!</v>
      </c>
      <c r="R1763" s="93" t="str">
        <f>VLOOKUP(I1763,'3-Productie normen'!A:O,14,FALSE)</f>
        <v>S</v>
      </c>
      <c r="S1763" s="93"/>
      <c r="U1763" s="375">
        <f t="shared" si="83"/>
        <v>980.00000000000011</v>
      </c>
    </row>
    <row r="1764" spans="1:21" ht="14.1" customHeight="1">
      <c r="A1764" s="81">
        <v>1764</v>
      </c>
      <c r="B1764" s="52" t="s">
        <v>228</v>
      </c>
      <c r="C1764" s="52" t="s">
        <v>1630</v>
      </c>
      <c r="D1764" s="52"/>
      <c r="E1764" s="91"/>
      <c r="F1764" s="440" t="s">
        <v>87</v>
      </c>
      <c r="G1764" s="366" t="s">
        <v>1651</v>
      </c>
      <c r="H1764" s="98" t="s">
        <v>387</v>
      </c>
      <c r="I1764" s="98" t="s">
        <v>246</v>
      </c>
      <c r="J1764" s="98" t="s">
        <v>255</v>
      </c>
      <c r="K1764" s="358">
        <v>6.8</v>
      </c>
      <c r="L1764" s="370">
        <f t="shared" ref="L1764:L1827" si="84">SUM(M1764:N1764)</f>
        <v>200</v>
      </c>
      <c r="M1764" s="435">
        <v>200</v>
      </c>
      <c r="N1764" s="435"/>
      <c r="O1764" s="371" t="e">
        <f t="shared" ref="O1764:O1827" si="85">IF(M1764="nio",0,IF(M1764&gt;0,M1764*K1764/Q1764,0))</f>
        <v>#DIV/0!</v>
      </c>
      <c r="P1764" s="371">
        <f>IF(N1764&gt;0,N1764*K1764/#REF!,0)</f>
        <v>0</v>
      </c>
      <c r="Q1764" s="372" t="e">
        <f>IF(M1764="nio",0,IF(M1764&gt;0,VLOOKUP(I1764,'3-Productie normen'!A:K,VLOOKUP(M1764,'3-Productie normen'!$B$28:$C$36,2,FALSE),FALSE)))/VLOOKUP(B1764,'2-Kosten per locatie'!$A$11:$C$41,3,FALSE)</f>
        <v>#DIV/0!</v>
      </c>
      <c r="R1764" s="93" t="str">
        <f>VLOOKUP(I1764,'3-Productie normen'!A:O,14,FALSE)</f>
        <v>V</v>
      </c>
      <c r="S1764" s="93"/>
      <c r="U1764" s="375">
        <f t="shared" si="83"/>
        <v>1360</v>
      </c>
    </row>
    <row r="1765" spans="1:21" ht="14.1" customHeight="1">
      <c r="A1765" s="81">
        <v>1765</v>
      </c>
      <c r="B1765" s="52" t="s">
        <v>228</v>
      </c>
      <c r="C1765" s="52" t="s">
        <v>1630</v>
      </c>
      <c r="D1765" s="52"/>
      <c r="E1765" s="91"/>
      <c r="F1765" s="91" t="s">
        <v>292</v>
      </c>
      <c r="G1765" s="366">
        <v>101</v>
      </c>
      <c r="H1765" s="98" t="s">
        <v>254</v>
      </c>
      <c r="I1765" s="98" t="s">
        <v>246</v>
      </c>
      <c r="J1765" s="98" t="s">
        <v>255</v>
      </c>
      <c r="K1765" s="358">
        <v>50.5</v>
      </c>
      <c r="L1765" s="370">
        <f t="shared" si="84"/>
        <v>200</v>
      </c>
      <c r="M1765" s="435">
        <v>200</v>
      </c>
      <c r="N1765" s="435"/>
      <c r="O1765" s="371" t="e">
        <f t="shared" si="85"/>
        <v>#DIV/0!</v>
      </c>
      <c r="P1765" s="371">
        <f>IF(N1765&gt;0,N1765*K1765/#REF!,0)</f>
        <v>0</v>
      </c>
      <c r="Q1765" s="372" t="e">
        <f>IF(M1765="nio",0,IF(M1765&gt;0,VLOOKUP(I1765,'3-Productie normen'!A:K,VLOOKUP(M1765,'3-Productie normen'!$B$28:$C$36,2,FALSE),FALSE)))/VLOOKUP(B1765,'2-Kosten per locatie'!$A$11:$C$41,3,FALSE)</f>
        <v>#DIV/0!</v>
      </c>
      <c r="R1765" s="93" t="str">
        <f>VLOOKUP(I1765,'3-Productie normen'!A:O,14,FALSE)</f>
        <v>V</v>
      </c>
      <c r="S1765" s="93"/>
      <c r="U1765" s="375">
        <f t="shared" si="83"/>
        <v>10100</v>
      </c>
    </row>
    <row r="1766" spans="1:21" ht="14.1" customHeight="1">
      <c r="A1766" s="81">
        <v>1766</v>
      </c>
      <c r="B1766" s="52" t="s">
        <v>228</v>
      </c>
      <c r="C1766" s="52" t="s">
        <v>1630</v>
      </c>
      <c r="D1766" s="52"/>
      <c r="E1766" s="91"/>
      <c r="F1766" s="91" t="s">
        <v>292</v>
      </c>
      <c r="G1766" s="366">
        <v>102</v>
      </c>
      <c r="H1766" s="98" t="s">
        <v>489</v>
      </c>
      <c r="I1766" s="98" t="s">
        <v>237</v>
      </c>
      <c r="J1766" s="98" t="s">
        <v>255</v>
      </c>
      <c r="K1766" s="358">
        <v>19</v>
      </c>
      <c r="L1766" s="370">
        <f t="shared" si="84"/>
        <v>0</v>
      </c>
      <c r="M1766" s="437" t="s">
        <v>258</v>
      </c>
      <c r="N1766" s="435"/>
      <c r="O1766" s="371">
        <f t="shared" si="85"/>
        <v>0</v>
      </c>
      <c r="P1766" s="371">
        <f>IF(N1766&gt;0,N1766*K1766/#REF!,0)</f>
        <v>0</v>
      </c>
      <c r="Q1766" s="372" t="e">
        <f>IF(M1766="nio",0,IF(M1766&gt;0,VLOOKUP(I1766,'3-Productie normen'!A:K,VLOOKUP(M1766,'3-Productie normen'!$B$28:$C$36,2,FALSE),FALSE)))/VLOOKUP(B1766,'2-Kosten per locatie'!$A$11:$C$41,3,FALSE)</f>
        <v>#DIV/0!</v>
      </c>
      <c r="R1766" s="93" t="str">
        <f>VLOOKUP(I1766,'3-Productie normen'!A:O,14,FALSE)</f>
        <v>B</v>
      </c>
      <c r="S1766" s="93"/>
      <c r="U1766" s="375">
        <f t="shared" si="83"/>
        <v>0</v>
      </c>
    </row>
    <row r="1767" spans="1:21" ht="14.1" customHeight="1">
      <c r="A1767" s="81">
        <v>1767</v>
      </c>
      <c r="B1767" s="52" t="s">
        <v>228</v>
      </c>
      <c r="C1767" s="52" t="s">
        <v>1630</v>
      </c>
      <c r="D1767" s="52"/>
      <c r="E1767" s="91"/>
      <c r="F1767" s="91" t="s">
        <v>292</v>
      </c>
      <c r="G1767" s="366">
        <v>103</v>
      </c>
      <c r="H1767" s="98" t="s">
        <v>489</v>
      </c>
      <c r="I1767" s="98" t="s">
        <v>237</v>
      </c>
      <c r="J1767" s="98" t="s">
        <v>255</v>
      </c>
      <c r="K1767" s="358">
        <v>12.4</v>
      </c>
      <c r="L1767" s="370">
        <f t="shared" si="84"/>
        <v>0</v>
      </c>
      <c r="M1767" s="437" t="s">
        <v>258</v>
      </c>
      <c r="N1767" s="435"/>
      <c r="O1767" s="371">
        <f t="shared" si="85"/>
        <v>0</v>
      </c>
      <c r="P1767" s="371">
        <f>IF(N1767&gt;0,N1767*K1767/#REF!,0)</f>
        <v>0</v>
      </c>
      <c r="Q1767" s="372" t="e">
        <f>IF(M1767="nio",0,IF(M1767&gt;0,VLOOKUP(I1767,'3-Productie normen'!A:K,VLOOKUP(M1767,'3-Productie normen'!$B$28:$C$36,2,FALSE),FALSE)))/VLOOKUP(B1767,'2-Kosten per locatie'!$A$11:$C$41,3,FALSE)</f>
        <v>#DIV/0!</v>
      </c>
      <c r="R1767" s="93" t="str">
        <f>VLOOKUP(I1767,'3-Productie normen'!A:O,14,FALSE)</f>
        <v>B</v>
      </c>
      <c r="S1767" s="93"/>
      <c r="U1767" s="375">
        <f t="shared" si="83"/>
        <v>0</v>
      </c>
    </row>
    <row r="1768" spans="1:21" ht="14.1" customHeight="1">
      <c r="A1768" s="81">
        <v>1768</v>
      </c>
      <c r="B1768" s="52" t="s">
        <v>228</v>
      </c>
      <c r="C1768" s="52" t="s">
        <v>1630</v>
      </c>
      <c r="D1768" s="52"/>
      <c r="E1768" s="91"/>
      <c r="F1768" s="91" t="s">
        <v>292</v>
      </c>
      <c r="G1768" s="366">
        <v>104</v>
      </c>
      <c r="H1768" s="98" t="s">
        <v>270</v>
      </c>
      <c r="I1768" s="98" t="s">
        <v>247</v>
      </c>
      <c r="J1768" s="98" t="s">
        <v>294</v>
      </c>
      <c r="K1768" s="358">
        <v>6.1</v>
      </c>
      <c r="L1768" s="370">
        <f t="shared" si="84"/>
        <v>0</v>
      </c>
      <c r="M1768" s="437" t="s">
        <v>258</v>
      </c>
      <c r="N1768" s="435"/>
      <c r="O1768" s="371">
        <f t="shared" si="85"/>
        <v>0</v>
      </c>
      <c r="P1768" s="371">
        <f>IF(N1768&gt;0,N1768*K1768/#REF!,0)</f>
        <v>0</v>
      </c>
      <c r="Q1768" s="372" t="e">
        <f>IF(M1768="nio",0,IF(M1768&gt;0,VLOOKUP(I1768,'3-Productie normen'!A:K,VLOOKUP(M1768,'3-Productie normen'!$B$28:$C$36,2,FALSE),FALSE)))/VLOOKUP(B1768,'2-Kosten per locatie'!$A$11:$C$41,3,FALSE)</f>
        <v>#DIV/0!</v>
      </c>
      <c r="R1768" s="93" t="str">
        <f>VLOOKUP(I1768,'3-Productie normen'!A:O,14,FALSE)</f>
        <v>nvt</v>
      </c>
      <c r="S1768" s="93"/>
      <c r="U1768" s="375">
        <f t="shared" si="83"/>
        <v>0</v>
      </c>
    </row>
    <row r="1769" spans="1:21" ht="14.1" customHeight="1">
      <c r="A1769" s="81">
        <v>1769</v>
      </c>
      <c r="B1769" s="52" t="s">
        <v>228</v>
      </c>
      <c r="C1769" s="52" t="s">
        <v>1630</v>
      </c>
      <c r="D1769" s="52"/>
      <c r="E1769" s="91"/>
      <c r="F1769" s="91" t="s">
        <v>292</v>
      </c>
      <c r="G1769" s="366">
        <v>105</v>
      </c>
      <c r="H1769" s="98" t="s">
        <v>289</v>
      </c>
      <c r="I1769" s="98" t="s">
        <v>245</v>
      </c>
      <c r="J1769" s="98" t="s">
        <v>399</v>
      </c>
      <c r="K1769" s="358">
        <v>85.6</v>
      </c>
      <c r="L1769" s="370">
        <f t="shared" si="84"/>
        <v>0</v>
      </c>
      <c r="M1769" s="437" t="s">
        <v>258</v>
      </c>
      <c r="N1769" s="435"/>
      <c r="O1769" s="371">
        <f t="shared" si="85"/>
        <v>0</v>
      </c>
      <c r="P1769" s="371">
        <f>IF(N1769&gt;0,N1769*K1769/#REF!,0)</f>
        <v>0</v>
      </c>
      <c r="Q1769" s="372" t="e">
        <f>IF(M1769="nio",0,IF(M1769&gt;0,VLOOKUP(I1769,'3-Productie normen'!A:K,VLOOKUP(M1769,'3-Productie normen'!$B$28:$C$36,2,FALSE),FALSE)))/VLOOKUP(B1769,'2-Kosten per locatie'!$A$11:$C$41,3,FALSE)</f>
        <v>#DIV/0!</v>
      </c>
      <c r="R1769" s="93" t="str">
        <f>VLOOKUP(I1769,'3-Productie normen'!A:O,14,FALSE)</f>
        <v>V</v>
      </c>
      <c r="S1769" s="93"/>
      <c r="U1769" s="375">
        <f t="shared" si="83"/>
        <v>0</v>
      </c>
    </row>
    <row r="1770" spans="1:21" ht="14.1" customHeight="1">
      <c r="A1770" s="81">
        <v>1770</v>
      </c>
      <c r="B1770" s="52" t="s">
        <v>228</v>
      </c>
      <c r="C1770" s="52" t="s">
        <v>1630</v>
      </c>
      <c r="D1770" s="52"/>
      <c r="E1770" s="91"/>
      <c r="F1770" s="91" t="s">
        <v>292</v>
      </c>
      <c r="G1770" s="366">
        <v>106</v>
      </c>
      <c r="H1770" s="98" t="s">
        <v>1652</v>
      </c>
      <c r="I1770" s="98" t="s">
        <v>245</v>
      </c>
      <c r="J1770" s="98" t="s">
        <v>399</v>
      </c>
      <c r="K1770" s="358">
        <v>65</v>
      </c>
      <c r="L1770" s="370">
        <f t="shared" si="84"/>
        <v>0</v>
      </c>
      <c r="M1770" s="437" t="s">
        <v>258</v>
      </c>
      <c r="N1770" s="435"/>
      <c r="O1770" s="371">
        <f t="shared" si="85"/>
        <v>0</v>
      </c>
      <c r="P1770" s="371">
        <f>IF(N1770&gt;0,N1770*K1770/#REF!,0)</f>
        <v>0</v>
      </c>
      <c r="Q1770" s="372" t="e">
        <f>IF(M1770="nio",0,IF(M1770&gt;0,VLOOKUP(I1770,'3-Productie normen'!A:K,VLOOKUP(M1770,'3-Productie normen'!$B$28:$C$36,2,FALSE),FALSE)))/VLOOKUP(B1770,'2-Kosten per locatie'!$A$11:$C$41,3,FALSE)</f>
        <v>#DIV/0!</v>
      </c>
      <c r="R1770" s="93" t="str">
        <f>VLOOKUP(I1770,'3-Productie normen'!A:O,14,FALSE)</f>
        <v>V</v>
      </c>
      <c r="S1770" s="93"/>
      <c r="U1770" s="375">
        <f t="shared" si="83"/>
        <v>0</v>
      </c>
    </row>
    <row r="1771" spans="1:21" ht="14.1" customHeight="1">
      <c r="A1771" s="81">
        <v>1771</v>
      </c>
      <c r="B1771" s="52" t="s">
        <v>228</v>
      </c>
      <c r="C1771" s="52" t="s">
        <v>1630</v>
      </c>
      <c r="D1771" s="52"/>
      <c r="E1771" s="91"/>
      <c r="F1771" s="91" t="s">
        <v>292</v>
      </c>
      <c r="G1771" s="366">
        <v>107</v>
      </c>
      <c r="H1771" s="98" t="s">
        <v>270</v>
      </c>
      <c r="I1771" s="98" t="s">
        <v>247</v>
      </c>
      <c r="J1771" s="98" t="s">
        <v>294</v>
      </c>
      <c r="K1771" s="358">
        <v>3</v>
      </c>
      <c r="L1771" s="370">
        <f t="shared" si="84"/>
        <v>0</v>
      </c>
      <c r="M1771" s="437" t="s">
        <v>258</v>
      </c>
      <c r="N1771" s="435"/>
      <c r="O1771" s="371">
        <f t="shared" si="85"/>
        <v>0</v>
      </c>
      <c r="P1771" s="371">
        <f>IF(N1771&gt;0,N1771*K1771/#REF!,0)</f>
        <v>0</v>
      </c>
      <c r="Q1771" s="372" t="e">
        <f>IF(M1771="nio",0,IF(M1771&gt;0,VLOOKUP(I1771,'3-Productie normen'!A:K,VLOOKUP(M1771,'3-Productie normen'!$B$28:$C$36,2,FALSE),FALSE)))/VLOOKUP(B1771,'2-Kosten per locatie'!$A$11:$C$41,3,FALSE)</f>
        <v>#DIV/0!</v>
      </c>
      <c r="R1771" s="93" t="str">
        <f>VLOOKUP(I1771,'3-Productie normen'!A:O,14,FALSE)</f>
        <v>nvt</v>
      </c>
      <c r="S1771" s="93"/>
      <c r="U1771" s="375">
        <f t="shared" si="83"/>
        <v>0</v>
      </c>
    </row>
    <row r="1772" spans="1:21" ht="14.1" customHeight="1">
      <c r="A1772" s="81">
        <v>1772</v>
      </c>
      <c r="B1772" s="52" t="s">
        <v>228</v>
      </c>
      <c r="C1772" s="52" t="s">
        <v>1630</v>
      </c>
      <c r="D1772" s="52"/>
      <c r="E1772" s="91"/>
      <c r="F1772" s="91" t="s">
        <v>292</v>
      </c>
      <c r="G1772" s="366">
        <v>108</v>
      </c>
      <c r="H1772" s="98" t="s">
        <v>254</v>
      </c>
      <c r="I1772" s="98" t="s">
        <v>246</v>
      </c>
      <c r="J1772" s="98" t="s">
        <v>255</v>
      </c>
      <c r="K1772" s="358">
        <v>13.4</v>
      </c>
      <c r="L1772" s="370">
        <f t="shared" si="84"/>
        <v>200</v>
      </c>
      <c r="M1772" s="435">
        <v>200</v>
      </c>
      <c r="N1772" s="435"/>
      <c r="O1772" s="371" t="e">
        <f t="shared" si="85"/>
        <v>#DIV/0!</v>
      </c>
      <c r="P1772" s="371">
        <f>IF(N1772&gt;0,N1772*K1772/#REF!,0)</f>
        <v>0</v>
      </c>
      <c r="Q1772" s="372" t="e">
        <f>IF(M1772="nio",0,IF(M1772&gt;0,VLOOKUP(I1772,'3-Productie normen'!A:K,VLOOKUP(M1772,'3-Productie normen'!$B$28:$C$36,2,FALSE),FALSE)))/VLOOKUP(B1772,'2-Kosten per locatie'!$A$11:$C$41,3,FALSE)</f>
        <v>#DIV/0!</v>
      </c>
      <c r="R1772" s="93" t="str">
        <f>VLOOKUP(I1772,'3-Productie normen'!A:O,14,FALSE)</f>
        <v>V</v>
      </c>
      <c r="S1772" s="93"/>
      <c r="U1772" s="375">
        <f t="shared" si="83"/>
        <v>2680</v>
      </c>
    </row>
    <row r="1773" spans="1:21" ht="14.1" customHeight="1">
      <c r="A1773" s="81">
        <v>1773</v>
      </c>
      <c r="B1773" s="52" t="s">
        <v>228</v>
      </c>
      <c r="C1773" s="52" t="s">
        <v>1630</v>
      </c>
      <c r="D1773" s="52"/>
      <c r="E1773" s="91"/>
      <c r="F1773" s="91" t="s">
        <v>292</v>
      </c>
      <c r="G1773" s="366">
        <v>109</v>
      </c>
      <c r="H1773" s="98" t="s">
        <v>1653</v>
      </c>
      <c r="I1773" s="98" t="s">
        <v>242</v>
      </c>
      <c r="J1773" s="98" t="s">
        <v>255</v>
      </c>
      <c r="K1773" s="358">
        <v>10.4</v>
      </c>
      <c r="L1773" s="370">
        <f t="shared" si="84"/>
        <v>200</v>
      </c>
      <c r="M1773" s="435">
        <v>200</v>
      </c>
      <c r="N1773" s="435"/>
      <c r="O1773" s="371" t="e">
        <f t="shared" si="85"/>
        <v>#DIV/0!</v>
      </c>
      <c r="P1773" s="371">
        <f>IF(N1773&gt;0,N1773*K1773/#REF!,0)</f>
        <v>0</v>
      </c>
      <c r="Q1773" s="372" t="e">
        <f>IF(M1773="nio",0,IF(M1773&gt;0,VLOOKUP(I1773,'3-Productie normen'!A:K,VLOOKUP(M1773,'3-Productie normen'!$B$28:$C$36,2,FALSE),FALSE)))/VLOOKUP(B1773,'2-Kosten per locatie'!$A$11:$C$41,3,FALSE)</f>
        <v>#DIV/0!</v>
      </c>
      <c r="R1773" s="93" t="str">
        <f>VLOOKUP(I1773,'3-Productie normen'!A:O,14,FALSE)</f>
        <v>V</v>
      </c>
      <c r="S1773" s="93"/>
      <c r="U1773" s="375">
        <f t="shared" si="83"/>
        <v>2080</v>
      </c>
    </row>
    <row r="1774" spans="1:21" ht="14.1" customHeight="1">
      <c r="A1774" s="81">
        <v>1774</v>
      </c>
      <c r="B1774" s="52" t="s">
        <v>228</v>
      </c>
      <c r="C1774" s="52" t="s">
        <v>1630</v>
      </c>
      <c r="D1774" s="52"/>
      <c r="E1774" s="91"/>
      <c r="F1774" s="91" t="s">
        <v>292</v>
      </c>
      <c r="G1774" s="366">
        <v>110</v>
      </c>
      <c r="H1774" s="98" t="s">
        <v>748</v>
      </c>
      <c r="I1774" s="98" t="s">
        <v>287</v>
      </c>
      <c r="J1774" s="98" t="s">
        <v>255</v>
      </c>
      <c r="K1774" s="358">
        <v>51.2</v>
      </c>
      <c r="L1774" s="370">
        <f t="shared" si="84"/>
        <v>200</v>
      </c>
      <c r="M1774" s="435">
        <v>200</v>
      </c>
      <c r="N1774" s="435"/>
      <c r="O1774" s="371" t="e">
        <f t="shared" si="85"/>
        <v>#DIV/0!</v>
      </c>
      <c r="P1774" s="371">
        <f>IF(N1774&gt;0,N1774*K1774/#REF!,0)</f>
        <v>0</v>
      </c>
      <c r="Q1774" s="372" t="e">
        <f>IF(M1774="nio",0,IF(M1774&gt;0,VLOOKUP(I1774,'3-Productie normen'!A:K,VLOOKUP(M1774,'3-Productie normen'!$B$28:$C$36,2,FALSE),FALSE)))/VLOOKUP(B1774,'2-Kosten per locatie'!$A$11:$C$41,3,FALSE)</f>
        <v>#DIV/0!</v>
      </c>
      <c r="R1774" s="93" t="str">
        <f>VLOOKUP(I1774,'3-Productie normen'!A:O,14,FALSE)</f>
        <v>L</v>
      </c>
      <c r="S1774" s="93"/>
      <c r="U1774" s="375">
        <f t="shared" si="83"/>
        <v>10240</v>
      </c>
    </row>
    <row r="1775" spans="1:21" ht="14.1" customHeight="1">
      <c r="A1775" s="81">
        <v>1775</v>
      </c>
      <c r="B1775" s="52" t="s">
        <v>228</v>
      </c>
      <c r="C1775" s="52" t="s">
        <v>1630</v>
      </c>
      <c r="D1775" s="52"/>
      <c r="E1775" s="91"/>
      <c r="F1775" s="91" t="s">
        <v>292</v>
      </c>
      <c r="G1775" s="366">
        <v>111</v>
      </c>
      <c r="H1775" s="98" t="s">
        <v>748</v>
      </c>
      <c r="I1775" s="98" t="s">
        <v>287</v>
      </c>
      <c r="J1775" s="98" t="s">
        <v>255</v>
      </c>
      <c r="K1775" s="358">
        <v>51.5</v>
      </c>
      <c r="L1775" s="370">
        <f t="shared" si="84"/>
        <v>200</v>
      </c>
      <c r="M1775" s="435">
        <v>200</v>
      </c>
      <c r="N1775" s="435"/>
      <c r="O1775" s="371" t="e">
        <f t="shared" si="85"/>
        <v>#DIV/0!</v>
      </c>
      <c r="P1775" s="371">
        <f>IF(N1775&gt;0,N1775*K1775/#REF!,0)</f>
        <v>0</v>
      </c>
      <c r="Q1775" s="372" t="e">
        <f>IF(M1775="nio",0,IF(M1775&gt;0,VLOOKUP(I1775,'3-Productie normen'!A:K,VLOOKUP(M1775,'3-Productie normen'!$B$28:$C$36,2,FALSE),FALSE)))/VLOOKUP(B1775,'2-Kosten per locatie'!$A$11:$C$41,3,FALSE)</f>
        <v>#DIV/0!</v>
      </c>
      <c r="R1775" s="93" t="str">
        <f>VLOOKUP(I1775,'3-Productie normen'!A:O,14,FALSE)</f>
        <v>L</v>
      </c>
      <c r="S1775" s="93"/>
      <c r="U1775" s="375">
        <f t="shared" si="83"/>
        <v>10300</v>
      </c>
    </row>
    <row r="1776" spans="1:21" ht="14.1" customHeight="1">
      <c r="A1776" s="81">
        <v>1776</v>
      </c>
      <c r="B1776" s="52" t="s">
        <v>228</v>
      </c>
      <c r="C1776" s="52" t="s">
        <v>1630</v>
      </c>
      <c r="D1776" s="52"/>
      <c r="E1776" s="91"/>
      <c r="F1776" s="91" t="s">
        <v>292</v>
      </c>
      <c r="G1776" s="366">
        <v>112</v>
      </c>
      <c r="H1776" s="98" t="s">
        <v>748</v>
      </c>
      <c r="I1776" s="98" t="s">
        <v>293</v>
      </c>
      <c r="J1776" s="98" t="s">
        <v>255</v>
      </c>
      <c r="K1776" s="358">
        <v>51.5</v>
      </c>
      <c r="L1776" s="370">
        <f t="shared" si="84"/>
        <v>200</v>
      </c>
      <c r="M1776" s="435">
        <v>200</v>
      </c>
      <c r="N1776" s="435"/>
      <c r="O1776" s="371" t="e">
        <f t="shared" si="85"/>
        <v>#DIV/0!</v>
      </c>
      <c r="P1776" s="371">
        <f>IF(N1776&gt;0,N1776*K1776/#REF!,0)</f>
        <v>0</v>
      </c>
      <c r="Q1776" s="372" t="e">
        <f>IF(M1776="nio",0,IF(M1776&gt;0,VLOOKUP(I1776,'3-Productie normen'!A:K,VLOOKUP(M1776,'3-Productie normen'!$B$28:$C$36,2,FALSE),FALSE)))/VLOOKUP(B1776,'2-Kosten per locatie'!$A$11:$C$41,3,FALSE)</f>
        <v>#DIV/0!</v>
      </c>
      <c r="R1776" s="93" t="str">
        <f>VLOOKUP(I1776,'3-Productie normen'!A:O,14,FALSE)</f>
        <v>L</v>
      </c>
      <c r="S1776" s="93"/>
      <c r="U1776" s="375">
        <f t="shared" si="83"/>
        <v>10300</v>
      </c>
    </row>
    <row r="1777" spans="1:21" ht="14.1" customHeight="1">
      <c r="A1777" s="81">
        <v>1777</v>
      </c>
      <c r="B1777" s="52" t="s">
        <v>228</v>
      </c>
      <c r="C1777" s="52" t="s">
        <v>1630</v>
      </c>
      <c r="D1777" s="52"/>
      <c r="E1777" s="91"/>
      <c r="F1777" s="91" t="s">
        <v>292</v>
      </c>
      <c r="G1777" s="366">
        <v>113</v>
      </c>
      <c r="H1777" s="98" t="s">
        <v>748</v>
      </c>
      <c r="I1777" s="98" t="s">
        <v>293</v>
      </c>
      <c r="J1777" s="98" t="s">
        <v>255</v>
      </c>
      <c r="K1777" s="358">
        <v>50.2</v>
      </c>
      <c r="L1777" s="370">
        <f t="shared" si="84"/>
        <v>200</v>
      </c>
      <c r="M1777" s="435">
        <v>200</v>
      </c>
      <c r="N1777" s="435"/>
      <c r="O1777" s="371" t="e">
        <f t="shared" si="85"/>
        <v>#DIV/0!</v>
      </c>
      <c r="P1777" s="371">
        <f>IF(N1777&gt;0,N1777*K1777/#REF!,0)</f>
        <v>0</v>
      </c>
      <c r="Q1777" s="372" t="e">
        <f>IF(M1777="nio",0,IF(M1777&gt;0,VLOOKUP(I1777,'3-Productie normen'!A:K,VLOOKUP(M1777,'3-Productie normen'!$B$28:$C$36,2,FALSE),FALSE)))/VLOOKUP(B1777,'2-Kosten per locatie'!$A$11:$C$41,3,FALSE)</f>
        <v>#DIV/0!</v>
      </c>
      <c r="R1777" s="93" t="str">
        <f>VLOOKUP(I1777,'3-Productie normen'!A:O,14,FALSE)</f>
        <v>L</v>
      </c>
      <c r="S1777" s="93"/>
      <c r="U1777" s="375">
        <f t="shared" si="83"/>
        <v>10040</v>
      </c>
    </row>
    <row r="1778" spans="1:21" ht="14.1" customHeight="1">
      <c r="A1778" s="81">
        <v>1778</v>
      </c>
      <c r="B1778" s="52" t="s">
        <v>228</v>
      </c>
      <c r="C1778" s="52" t="s">
        <v>1630</v>
      </c>
      <c r="D1778" s="52"/>
      <c r="E1778" s="91"/>
      <c r="F1778" s="91" t="s">
        <v>292</v>
      </c>
      <c r="G1778" s="366">
        <v>114</v>
      </c>
      <c r="H1778" s="98" t="s">
        <v>254</v>
      </c>
      <c r="I1778" s="98" t="s">
        <v>246</v>
      </c>
      <c r="J1778" s="98" t="s">
        <v>255</v>
      </c>
      <c r="K1778" s="358">
        <v>17.5</v>
      </c>
      <c r="L1778" s="370">
        <f t="shared" si="84"/>
        <v>200</v>
      </c>
      <c r="M1778" s="435">
        <v>200</v>
      </c>
      <c r="N1778" s="435"/>
      <c r="O1778" s="371" t="e">
        <f t="shared" si="85"/>
        <v>#DIV/0!</v>
      </c>
      <c r="P1778" s="371">
        <f>IF(N1778&gt;0,N1778*K1778/#REF!,0)</f>
        <v>0</v>
      </c>
      <c r="Q1778" s="372" t="e">
        <f>IF(M1778="nio",0,IF(M1778&gt;0,VLOOKUP(I1778,'3-Productie normen'!A:K,VLOOKUP(M1778,'3-Productie normen'!$B$28:$C$36,2,FALSE),FALSE)))/VLOOKUP(B1778,'2-Kosten per locatie'!$A$11:$C$41,3,FALSE)</f>
        <v>#DIV/0!</v>
      </c>
      <c r="R1778" s="93" t="str">
        <f>VLOOKUP(I1778,'3-Productie normen'!A:O,14,FALSE)</f>
        <v>V</v>
      </c>
      <c r="S1778" s="93"/>
      <c r="U1778" s="375">
        <f t="shared" si="83"/>
        <v>3500</v>
      </c>
    </row>
    <row r="1779" spans="1:21" ht="14.1" customHeight="1">
      <c r="A1779" s="81">
        <v>1779</v>
      </c>
      <c r="B1779" s="52" t="s">
        <v>228</v>
      </c>
      <c r="C1779" s="52" t="s">
        <v>1630</v>
      </c>
      <c r="D1779" s="52"/>
      <c r="E1779" s="91"/>
      <c r="F1779" s="91" t="s">
        <v>292</v>
      </c>
      <c r="G1779" s="366">
        <v>115</v>
      </c>
      <c r="H1779" s="98" t="s">
        <v>748</v>
      </c>
      <c r="I1779" s="98" t="s">
        <v>293</v>
      </c>
      <c r="J1779" s="98" t="s">
        <v>255</v>
      </c>
      <c r="K1779" s="358">
        <v>50.9</v>
      </c>
      <c r="L1779" s="370">
        <f t="shared" si="84"/>
        <v>200</v>
      </c>
      <c r="M1779" s="435">
        <v>200</v>
      </c>
      <c r="N1779" s="435"/>
      <c r="O1779" s="371" t="e">
        <f t="shared" si="85"/>
        <v>#DIV/0!</v>
      </c>
      <c r="P1779" s="371">
        <f>IF(N1779&gt;0,N1779*K1779/#REF!,0)</f>
        <v>0</v>
      </c>
      <c r="Q1779" s="372" t="e">
        <f>IF(M1779="nio",0,IF(M1779&gt;0,VLOOKUP(I1779,'3-Productie normen'!A:K,VLOOKUP(M1779,'3-Productie normen'!$B$28:$C$36,2,FALSE),FALSE)))/VLOOKUP(B1779,'2-Kosten per locatie'!$A$11:$C$41,3,FALSE)</f>
        <v>#DIV/0!</v>
      </c>
      <c r="R1779" s="93" t="str">
        <f>VLOOKUP(I1779,'3-Productie normen'!A:O,14,FALSE)</f>
        <v>L</v>
      </c>
      <c r="S1779" s="93"/>
      <c r="U1779" s="375">
        <f t="shared" si="83"/>
        <v>10180</v>
      </c>
    </row>
    <row r="1780" spans="1:21" ht="14.1" customHeight="1">
      <c r="A1780" s="81">
        <v>1780</v>
      </c>
      <c r="B1780" s="52" t="s">
        <v>228</v>
      </c>
      <c r="C1780" s="52" t="s">
        <v>1630</v>
      </c>
      <c r="D1780" s="52"/>
      <c r="E1780" s="91"/>
      <c r="F1780" s="91" t="s">
        <v>292</v>
      </c>
      <c r="G1780" s="366">
        <v>116</v>
      </c>
      <c r="H1780" s="98" t="s">
        <v>1654</v>
      </c>
      <c r="I1780" s="98" t="s">
        <v>246</v>
      </c>
      <c r="J1780" s="98" t="s">
        <v>255</v>
      </c>
      <c r="K1780" s="358">
        <v>84.8</v>
      </c>
      <c r="L1780" s="370">
        <f t="shared" si="84"/>
        <v>200</v>
      </c>
      <c r="M1780" s="435">
        <v>200</v>
      </c>
      <c r="N1780" s="435"/>
      <c r="O1780" s="371" t="e">
        <f t="shared" si="85"/>
        <v>#DIV/0!</v>
      </c>
      <c r="P1780" s="371">
        <f>IF(N1780&gt;0,N1780*K1780/#REF!,0)</f>
        <v>0</v>
      </c>
      <c r="Q1780" s="372" t="e">
        <f>IF(M1780="nio",0,IF(M1780&gt;0,VLOOKUP(I1780,'3-Productie normen'!A:K,VLOOKUP(M1780,'3-Productie normen'!$B$28:$C$36,2,FALSE),FALSE)))/VLOOKUP(B1780,'2-Kosten per locatie'!$A$11:$C$41,3,FALSE)</f>
        <v>#DIV/0!</v>
      </c>
      <c r="R1780" s="93" t="str">
        <f>VLOOKUP(I1780,'3-Productie normen'!A:O,14,FALSE)</f>
        <v>V</v>
      </c>
      <c r="S1780" s="93"/>
      <c r="U1780" s="375">
        <f t="shared" si="83"/>
        <v>16960</v>
      </c>
    </row>
    <row r="1781" spans="1:21" ht="14.1" customHeight="1">
      <c r="A1781" s="81">
        <v>1781</v>
      </c>
      <c r="B1781" s="52" t="s">
        <v>228</v>
      </c>
      <c r="C1781" s="52" t="s">
        <v>1630</v>
      </c>
      <c r="D1781" s="52"/>
      <c r="E1781" s="91"/>
      <c r="F1781" s="91" t="s">
        <v>292</v>
      </c>
      <c r="G1781" s="366">
        <v>117</v>
      </c>
      <c r="H1781" s="98" t="s">
        <v>329</v>
      </c>
      <c r="I1781" s="98" t="s">
        <v>247</v>
      </c>
      <c r="J1781" s="98" t="s">
        <v>294</v>
      </c>
      <c r="K1781" s="358">
        <v>3.4</v>
      </c>
      <c r="L1781" s="370">
        <f t="shared" si="84"/>
        <v>0</v>
      </c>
      <c r="M1781" s="437" t="s">
        <v>258</v>
      </c>
      <c r="N1781" s="435"/>
      <c r="O1781" s="371">
        <f t="shared" si="85"/>
        <v>0</v>
      </c>
      <c r="P1781" s="371">
        <f>IF(N1781&gt;0,N1781*K1781/#REF!,0)</f>
        <v>0</v>
      </c>
      <c r="Q1781" s="372" t="e">
        <f>IF(M1781="nio",0,IF(M1781&gt;0,VLOOKUP(I1781,'3-Productie normen'!A:K,VLOOKUP(M1781,'3-Productie normen'!$B$28:$C$36,2,FALSE),FALSE)))/VLOOKUP(B1781,'2-Kosten per locatie'!$A$11:$C$41,3,FALSE)</f>
        <v>#DIV/0!</v>
      </c>
      <c r="R1781" s="93" t="str">
        <f>VLOOKUP(I1781,'3-Productie normen'!A:O,14,FALSE)</f>
        <v>nvt</v>
      </c>
      <c r="S1781" s="93"/>
      <c r="U1781" s="375">
        <f t="shared" si="83"/>
        <v>0</v>
      </c>
    </row>
    <row r="1782" spans="1:21" ht="14.1" customHeight="1">
      <c r="A1782" s="81">
        <v>1782</v>
      </c>
      <c r="B1782" s="52" t="s">
        <v>228</v>
      </c>
      <c r="C1782" s="52" t="s">
        <v>1630</v>
      </c>
      <c r="D1782" s="52"/>
      <c r="E1782" s="91"/>
      <c r="F1782" s="91" t="s">
        <v>292</v>
      </c>
      <c r="G1782" s="366">
        <v>118</v>
      </c>
      <c r="H1782" s="98" t="s">
        <v>485</v>
      </c>
      <c r="I1782" s="98" t="s">
        <v>237</v>
      </c>
      <c r="J1782" s="98" t="s">
        <v>255</v>
      </c>
      <c r="K1782" s="358">
        <v>11.1</v>
      </c>
      <c r="L1782" s="370">
        <f t="shared" si="84"/>
        <v>80</v>
      </c>
      <c r="M1782" s="437">
        <v>80</v>
      </c>
      <c r="N1782" s="435"/>
      <c r="O1782" s="371" t="e">
        <f t="shared" si="85"/>
        <v>#DIV/0!</v>
      </c>
      <c r="P1782" s="371">
        <f>IF(N1782&gt;0,N1782*K1782/#REF!,0)</f>
        <v>0</v>
      </c>
      <c r="Q1782" s="372" t="e">
        <f>IF(M1782="nio",0,IF(M1782&gt;0,VLOOKUP(I1782,'3-Productie normen'!A:K,VLOOKUP(M1782,'3-Productie normen'!$B$28:$C$36,2,FALSE),FALSE)))/VLOOKUP(B1782,'2-Kosten per locatie'!$A$11:$C$41,3,FALSE)</f>
        <v>#DIV/0!</v>
      </c>
      <c r="R1782" s="93" t="str">
        <f>VLOOKUP(I1782,'3-Productie normen'!A:O,14,FALSE)</f>
        <v>B</v>
      </c>
      <c r="S1782" s="93"/>
      <c r="U1782" s="375">
        <f t="shared" si="83"/>
        <v>888</v>
      </c>
    </row>
    <row r="1783" spans="1:21" ht="14.1" customHeight="1">
      <c r="A1783" s="81">
        <v>1783</v>
      </c>
      <c r="B1783" s="52" t="s">
        <v>228</v>
      </c>
      <c r="C1783" s="52" t="s">
        <v>1630</v>
      </c>
      <c r="D1783" s="52"/>
      <c r="E1783" s="91"/>
      <c r="F1783" s="91" t="s">
        <v>292</v>
      </c>
      <c r="G1783" s="366">
        <v>119</v>
      </c>
      <c r="H1783" s="98" t="s">
        <v>485</v>
      </c>
      <c r="I1783" s="98" t="s">
        <v>247</v>
      </c>
      <c r="J1783" s="98" t="s">
        <v>255</v>
      </c>
      <c r="K1783" s="358">
        <v>10.9</v>
      </c>
      <c r="L1783" s="370">
        <f t="shared" si="84"/>
        <v>0</v>
      </c>
      <c r="M1783" s="437" t="s">
        <v>258</v>
      </c>
      <c r="N1783" s="435"/>
      <c r="O1783" s="371">
        <f t="shared" si="85"/>
        <v>0</v>
      </c>
      <c r="P1783" s="371">
        <f>IF(N1783&gt;0,N1783*K1783/#REF!,0)</f>
        <v>0</v>
      </c>
      <c r="Q1783" s="372" t="e">
        <f>IF(M1783="nio",0,IF(M1783&gt;0,VLOOKUP(I1783,'3-Productie normen'!A:K,VLOOKUP(M1783,'3-Productie normen'!$B$28:$C$36,2,FALSE),FALSE)))/VLOOKUP(B1783,'2-Kosten per locatie'!$A$11:$C$41,3,FALSE)</f>
        <v>#DIV/0!</v>
      </c>
      <c r="R1783" s="93" t="str">
        <f>VLOOKUP(I1783,'3-Productie normen'!A:O,14,FALSE)</f>
        <v>nvt</v>
      </c>
      <c r="S1783" s="93"/>
      <c r="U1783" s="375">
        <f t="shared" si="83"/>
        <v>0</v>
      </c>
    </row>
    <row r="1784" spans="1:21" ht="14.1" customHeight="1">
      <c r="A1784" s="81">
        <v>1784</v>
      </c>
      <c r="B1784" s="52" t="s">
        <v>228</v>
      </c>
      <c r="C1784" s="52" t="s">
        <v>1630</v>
      </c>
      <c r="D1784" s="52"/>
      <c r="E1784" s="91"/>
      <c r="F1784" s="91" t="s">
        <v>292</v>
      </c>
      <c r="G1784" s="366">
        <v>170</v>
      </c>
      <c r="H1784" s="98" t="s">
        <v>738</v>
      </c>
      <c r="I1784" s="98" t="s">
        <v>246</v>
      </c>
      <c r="J1784" s="98" t="s">
        <v>255</v>
      </c>
      <c r="K1784" s="358">
        <v>13.1</v>
      </c>
      <c r="L1784" s="370">
        <f t="shared" si="84"/>
        <v>200</v>
      </c>
      <c r="M1784" s="435">
        <v>200</v>
      </c>
      <c r="N1784" s="435"/>
      <c r="O1784" s="371" t="e">
        <f t="shared" si="85"/>
        <v>#DIV/0!</v>
      </c>
      <c r="P1784" s="371">
        <f>IF(N1784&gt;0,N1784*K1784/#REF!,0)</f>
        <v>0</v>
      </c>
      <c r="Q1784" s="372" t="e">
        <f>IF(M1784="nio",0,IF(M1784&gt;0,VLOOKUP(I1784,'3-Productie normen'!A:K,VLOOKUP(M1784,'3-Productie normen'!$B$28:$C$36,2,FALSE),FALSE)))/VLOOKUP(B1784,'2-Kosten per locatie'!$A$11:$C$41,3,FALSE)</f>
        <v>#DIV/0!</v>
      </c>
      <c r="R1784" s="93" t="str">
        <f>VLOOKUP(I1784,'3-Productie normen'!A:O,14,FALSE)</f>
        <v>V</v>
      </c>
      <c r="S1784" s="93"/>
      <c r="U1784" s="375">
        <f t="shared" si="83"/>
        <v>2620</v>
      </c>
    </row>
    <row r="1785" spans="1:21" ht="14.1" customHeight="1">
      <c r="A1785" s="81">
        <v>1785</v>
      </c>
      <c r="B1785" s="52" t="s">
        <v>228</v>
      </c>
      <c r="C1785" s="52" t="s">
        <v>1630</v>
      </c>
      <c r="D1785" s="52"/>
      <c r="E1785" s="91"/>
      <c r="F1785" s="91" t="s">
        <v>292</v>
      </c>
      <c r="G1785" s="366">
        <v>171</v>
      </c>
      <c r="H1785" s="98" t="s">
        <v>738</v>
      </c>
      <c r="I1785" s="98" t="s">
        <v>246</v>
      </c>
      <c r="J1785" s="98" t="s">
        <v>255</v>
      </c>
      <c r="K1785" s="358">
        <v>13</v>
      </c>
      <c r="L1785" s="370">
        <f t="shared" si="84"/>
        <v>200</v>
      </c>
      <c r="M1785" s="435">
        <v>200</v>
      </c>
      <c r="N1785" s="435"/>
      <c r="O1785" s="371" t="e">
        <f t="shared" si="85"/>
        <v>#DIV/0!</v>
      </c>
      <c r="P1785" s="371">
        <f>IF(N1785&gt;0,N1785*K1785/#REF!,0)</f>
        <v>0</v>
      </c>
      <c r="Q1785" s="372" t="e">
        <f>IF(M1785="nio",0,IF(M1785&gt;0,VLOOKUP(I1785,'3-Productie normen'!A:K,VLOOKUP(M1785,'3-Productie normen'!$B$28:$C$36,2,FALSE),FALSE)))/VLOOKUP(B1785,'2-Kosten per locatie'!$A$11:$C$41,3,FALSE)</f>
        <v>#DIV/0!</v>
      </c>
      <c r="R1785" s="93" t="str">
        <f>VLOOKUP(I1785,'3-Productie normen'!A:O,14,FALSE)</f>
        <v>V</v>
      </c>
      <c r="S1785" s="93"/>
      <c r="U1785" s="375">
        <f t="shared" si="83"/>
        <v>2600</v>
      </c>
    </row>
    <row r="1786" spans="1:21" ht="14.1" customHeight="1">
      <c r="A1786" s="81">
        <v>1786</v>
      </c>
      <c r="B1786" s="52" t="s">
        <v>228</v>
      </c>
      <c r="C1786" s="52" t="s">
        <v>1630</v>
      </c>
      <c r="D1786" s="52"/>
      <c r="E1786" s="91"/>
      <c r="F1786" s="91" t="s">
        <v>292</v>
      </c>
      <c r="G1786" s="366">
        <v>180</v>
      </c>
      <c r="H1786" s="98" t="s">
        <v>262</v>
      </c>
      <c r="I1786" s="98" t="s">
        <v>244</v>
      </c>
      <c r="J1786" s="98" t="s">
        <v>399</v>
      </c>
      <c r="K1786" s="358">
        <v>7.2</v>
      </c>
      <c r="L1786" s="370">
        <f t="shared" si="84"/>
        <v>200</v>
      </c>
      <c r="M1786" s="435">
        <v>200</v>
      </c>
      <c r="N1786" s="435">
        <v>0</v>
      </c>
      <c r="O1786" s="371" t="e">
        <f t="shared" si="85"/>
        <v>#DIV/0!</v>
      </c>
      <c r="P1786" s="371">
        <f>IF(N1786&gt;0,N1786*K1786/#REF!,0)</f>
        <v>0</v>
      </c>
      <c r="Q1786" s="372" t="e">
        <f>IF(M1786="nio",0,IF(M1786&gt;0,VLOOKUP(I1786,'3-Productie normen'!A:K,VLOOKUP(M1786,'3-Productie normen'!$B$28:$C$36,2,FALSE),FALSE)))/VLOOKUP(B1786,'2-Kosten per locatie'!$A$11:$C$41,3,FALSE)</f>
        <v>#DIV/0!</v>
      </c>
      <c r="R1786" s="93" t="str">
        <f>VLOOKUP(I1786,'3-Productie normen'!A:O,14,FALSE)</f>
        <v>S</v>
      </c>
      <c r="S1786" s="93"/>
      <c r="U1786" s="375">
        <f t="shared" si="83"/>
        <v>1440</v>
      </c>
    </row>
    <row r="1787" spans="1:21" ht="14.1" customHeight="1">
      <c r="A1787" s="81">
        <v>1787</v>
      </c>
      <c r="B1787" s="52" t="s">
        <v>228</v>
      </c>
      <c r="C1787" s="52" t="s">
        <v>1630</v>
      </c>
      <c r="D1787" s="52"/>
      <c r="E1787" s="91"/>
      <c r="F1787" s="91" t="s">
        <v>292</v>
      </c>
      <c r="G1787" s="366">
        <v>181</v>
      </c>
      <c r="H1787" s="98" t="s">
        <v>1153</v>
      </c>
      <c r="I1787" s="98" t="s">
        <v>244</v>
      </c>
      <c r="J1787" s="98" t="s">
        <v>399</v>
      </c>
      <c r="K1787" s="358">
        <v>2.4</v>
      </c>
      <c r="L1787" s="370">
        <f t="shared" si="84"/>
        <v>200</v>
      </c>
      <c r="M1787" s="435">
        <v>200</v>
      </c>
      <c r="N1787" s="435">
        <v>0</v>
      </c>
      <c r="O1787" s="371" t="e">
        <f t="shared" si="85"/>
        <v>#DIV/0!</v>
      </c>
      <c r="P1787" s="371">
        <f>IF(N1787&gt;0,N1787*K1787/#REF!,0)</f>
        <v>0</v>
      </c>
      <c r="Q1787" s="372" t="e">
        <f>IF(M1787="nio",0,IF(M1787&gt;0,VLOOKUP(I1787,'3-Productie normen'!A:K,VLOOKUP(M1787,'3-Productie normen'!$B$28:$C$36,2,FALSE),FALSE)))/VLOOKUP(B1787,'2-Kosten per locatie'!$A$11:$C$41,3,FALSE)</f>
        <v>#DIV/0!</v>
      </c>
      <c r="R1787" s="93" t="str">
        <f>VLOOKUP(I1787,'3-Productie normen'!A:O,14,FALSE)</f>
        <v>S</v>
      </c>
      <c r="S1787" s="93"/>
      <c r="U1787" s="375">
        <f t="shared" si="83"/>
        <v>480</v>
      </c>
    </row>
    <row r="1788" spans="1:21" ht="14.1" customHeight="1">
      <c r="A1788" s="81">
        <v>1788</v>
      </c>
      <c r="B1788" s="52" t="s">
        <v>228</v>
      </c>
      <c r="C1788" s="52" t="s">
        <v>1630</v>
      </c>
      <c r="D1788" s="52"/>
      <c r="E1788" s="91"/>
      <c r="F1788" s="91" t="s">
        <v>292</v>
      </c>
      <c r="G1788" s="366">
        <v>182</v>
      </c>
      <c r="H1788" s="98" t="s">
        <v>404</v>
      </c>
      <c r="I1788" s="98" t="s">
        <v>247</v>
      </c>
      <c r="J1788" s="98" t="s">
        <v>294</v>
      </c>
      <c r="K1788" s="358">
        <v>2.4</v>
      </c>
      <c r="L1788" s="370">
        <f t="shared" si="84"/>
        <v>0</v>
      </c>
      <c r="M1788" s="437" t="s">
        <v>258</v>
      </c>
      <c r="N1788" s="435"/>
      <c r="O1788" s="371">
        <f t="shared" si="85"/>
        <v>0</v>
      </c>
      <c r="P1788" s="371">
        <f>IF(N1788&gt;0,N1788*K1788/#REF!,0)</f>
        <v>0</v>
      </c>
      <c r="Q1788" s="372" t="e">
        <f>IF(M1788="nio",0,IF(M1788&gt;0,VLOOKUP(I1788,'3-Productie normen'!A:K,VLOOKUP(M1788,'3-Productie normen'!$B$28:$C$36,2,FALSE),FALSE)))/VLOOKUP(B1788,'2-Kosten per locatie'!$A$11:$C$41,3,FALSE)</f>
        <v>#DIV/0!</v>
      </c>
      <c r="R1788" s="93" t="str">
        <f>VLOOKUP(I1788,'3-Productie normen'!A:O,14,FALSE)</f>
        <v>nvt</v>
      </c>
      <c r="S1788" s="93"/>
      <c r="U1788" s="375">
        <f t="shared" si="83"/>
        <v>0</v>
      </c>
    </row>
    <row r="1789" spans="1:21" ht="14.1" customHeight="1">
      <c r="A1789" s="81">
        <v>1789</v>
      </c>
      <c r="B1789" s="52" t="s">
        <v>228</v>
      </c>
      <c r="C1789" s="52" t="s">
        <v>1630</v>
      </c>
      <c r="D1789" s="52"/>
      <c r="E1789" s="91"/>
      <c r="F1789" s="91" t="s">
        <v>292</v>
      </c>
      <c r="G1789" s="366">
        <v>183</v>
      </c>
      <c r="H1789" s="98" t="s">
        <v>262</v>
      </c>
      <c r="I1789" s="98" t="s">
        <v>244</v>
      </c>
      <c r="J1789" s="98" t="s">
        <v>399</v>
      </c>
      <c r="K1789" s="358">
        <v>7.2</v>
      </c>
      <c r="L1789" s="370">
        <f t="shared" si="84"/>
        <v>200</v>
      </c>
      <c r="M1789" s="435">
        <v>200</v>
      </c>
      <c r="N1789" s="435">
        <v>0</v>
      </c>
      <c r="O1789" s="371" t="e">
        <f t="shared" si="85"/>
        <v>#DIV/0!</v>
      </c>
      <c r="P1789" s="371">
        <f>IF(N1789&gt;0,N1789*K1789/#REF!,0)</f>
        <v>0</v>
      </c>
      <c r="Q1789" s="372" t="e">
        <f>IF(M1789="nio",0,IF(M1789&gt;0,VLOOKUP(I1789,'3-Productie normen'!A:K,VLOOKUP(M1789,'3-Productie normen'!$B$28:$C$36,2,FALSE),FALSE)))/VLOOKUP(B1789,'2-Kosten per locatie'!$A$11:$C$41,3,FALSE)</f>
        <v>#DIV/0!</v>
      </c>
      <c r="R1789" s="93" t="str">
        <f>VLOOKUP(I1789,'3-Productie normen'!A:O,14,FALSE)</f>
        <v>S</v>
      </c>
      <c r="S1789" s="93"/>
      <c r="U1789" s="375">
        <f t="shared" si="83"/>
        <v>1440</v>
      </c>
    </row>
    <row r="1790" spans="1:21" ht="14.1" customHeight="1">
      <c r="A1790" s="81">
        <v>1790</v>
      </c>
      <c r="B1790" s="52" t="s">
        <v>228</v>
      </c>
      <c r="C1790" s="52" t="s">
        <v>1630</v>
      </c>
      <c r="D1790" s="52"/>
      <c r="E1790" s="91"/>
      <c r="F1790" s="91" t="s">
        <v>292</v>
      </c>
      <c r="G1790" s="366">
        <v>184</v>
      </c>
      <c r="H1790" s="98" t="s">
        <v>1655</v>
      </c>
      <c r="I1790" s="98" t="s">
        <v>244</v>
      </c>
      <c r="J1790" s="98" t="s">
        <v>399</v>
      </c>
      <c r="K1790" s="358">
        <v>4</v>
      </c>
      <c r="L1790" s="370">
        <f t="shared" si="84"/>
        <v>200</v>
      </c>
      <c r="M1790" s="435">
        <v>200</v>
      </c>
      <c r="N1790" s="435">
        <v>0</v>
      </c>
      <c r="O1790" s="371" t="e">
        <f t="shared" si="85"/>
        <v>#DIV/0!</v>
      </c>
      <c r="P1790" s="371">
        <f>IF(N1790&gt;0,N1790*K1790/#REF!,0)</f>
        <v>0</v>
      </c>
      <c r="Q1790" s="372" t="e">
        <f>IF(M1790="nio",0,IF(M1790&gt;0,VLOOKUP(I1790,'3-Productie normen'!A:K,VLOOKUP(M1790,'3-Productie normen'!$B$28:$C$36,2,FALSE),FALSE)))/VLOOKUP(B1790,'2-Kosten per locatie'!$A$11:$C$41,3,FALSE)</f>
        <v>#DIV/0!</v>
      </c>
      <c r="R1790" s="93" t="str">
        <f>VLOOKUP(I1790,'3-Productie normen'!A:O,14,FALSE)</f>
        <v>S</v>
      </c>
      <c r="S1790" s="93"/>
      <c r="U1790" s="375">
        <f t="shared" si="83"/>
        <v>800</v>
      </c>
    </row>
    <row r="1791" spans="1:21" ht="14.1" customHeight="1">
      <c r="A1791" s="81">
        <v>1791</v>
      </c>
      <c r="B1791" s="52" t="s">
        <v>228</v>
      </c>
      <c r="C1791" s="52" t="s">
        <v>1630</v>
      </c>
      <c r="D1791" s="52"/>
      <c r="E1791" s="91"/>
      <c r="F1791" s="91" t="s">
        <v>295</v>
      </c>
      <c r="G1791" s="366">
        <v>201</v>
      </c>
      <c r="H1791" s="98" t="s">
        <v>254</v>
      </c>
      <c r="I1791" s="98" t="s">
        <v>246</v>
      </c>
      <c r="J1791" s="98" t="s">
        <v>255</v>
      </c>
      <c r="K1791" s="358">
        <v>55.2</v>
      </c>
      <c r="L1791" s="370">
        <f t="shared" si="84"/>
        <v>200</v>
      </c>
      <c r="M1791" s="435">
        <v>200</v>
      </c>
      <c r="N1791" s="435"/>
      <c r="O1791" s="371" t="e">
        <f t="shared" si="85"/>
        <v>#DIV/0!</v>
      </c>
      <c r="P1791" s="371">
        <f>IF(N1791&gt;0,N1791*K1791/#REF!,0)</f>
        <v>0</v>
      </c>
      <c r="Q1791" s="372" t="e">
        <f>IF(M1791="nio",0,IF(M1791&gt;0,VLOOKUP(I1791,'3-Productie normen'!A:K,VLOOKUP(M1791,'3-Productie normen'!$B$28:$C$36,2,FALSE),FALSE)))/VLOOKUP(B1791,'2-Kosten per locatie'!$A$11:$C$41,3,FALSE)</f>
        <v>#DIV/0!</v>
      </c>
      <c r="R1791" s="93" t="str">
        <f>VLOOKUP(I1791,'3-Productie normen'!A:O,14,FALSE)</f>
        <v>V</v>
      </c>
      <c r="S1791" s="93"/>
      <c r="U1791" s="375">
        <f t="shared" si="83"/>
        <v>11040</v>
      </c>
    </row>
    <row r="1792" spans="1:21" ht="14.1" customHeight="1">
      <c r="A1792" s="81">
        <v>1792</v>
      </c>
      <c r="B1792" s="52" t="s">
        <v>228</v>
      </c>
      <c r="C1792" s="52" t="s">
        <v>1630</v>
      </c>
      <c r="D1792" s="52"/>
      <c r="E1792" s="91"/>
      <c r="F1792" s="91" t="s">
        <v>295</v>
      </c>
      <c r="G1792" s="366">
        <v>202</v>
      </c>
      <c r="H1792" s="98" t="s">
        <v>270</v>
      </c>
      <c r="I1792" s="98" t="s">
        <v>247</v>
      </c>
      <c r="J1792" s="98" t="s">
        <v>294</v>
      </c>
      <c r="K1792" s="358">
        <v>2.1</v>
      </c>
      <c r="L1792" s="370">
        <f t="shared" si="84"/>
        <v>0</v>
      </c>
      <c r="M1792" s="437" t="s">
        <v>258</v>
      </c>
      <c r="N1792" s="435"/>
      <c r="O1792" s="371">
        <f t="shared" si="85"/>
        <v>0</v>
      </c>
      <c r="P1792" s="371">
        <f>IF(N1792&gt;0,N1792*K1792/#REF!,0)</f>
        <v>0</v>
      </c>
      <c r="Q1792" s="372" t="e">
        <f>IF(M1792="nio",0,IF(M1792&gt;0,VLOOKUP(I1792,'3-Productie normen'!A:K,VLOOKUP(M1792,'3-Productie normen'!$B$28:$C$36,2,FALSE),FALSE)))/VLOOKUP(B1792,'2-Kosten per locatie'!$A$11:$C$41,3,FALSE)</f>
        <v>#DIV/0!</v>
      </c>
      <c r="R1792" s="93" t="str">
        <f>VLOOKUP(I1792,'3-Productie normen'!A:O,14,FALSE)</f>
        <v>nvt</v>
      </c>
      <c r="S1792" s="93"/>
      <c r="U1792" s="375">
        <f t="shared" si="83"/>
        <v>0</v>
      </c>
    </row>
    <row r="1793" spans="1:21" ht="14.1" customHeight="1">
      <c r="A1793" s="81">
        <v>1793</v>
      </c>
      <c r="B1793" s="52" t="s">
        <v>228</v>
      </c>
      <c r="C1793" s="52" t="s">
        <v>1630</v>
      </c>
      <c r="D1793" s="52"/>
      <c r="E1793" s="91"/>
      <c r="F1793" s="91" t="s">
        <v>295</v>
      </c>
      <c r="G1793" s="366">
        <v>203</v>
      </c>
      <c r="H1793" s="98" t="s">
        <v>1656</v>
      </c>
      <c r="I1793" s="98" t="s">
        <v>237</v>
      </c>
      <c r="J1793" s="98" t="s">
        <v>255</v>
      </c>
      <c r="K1793" s="358">
        <v>50.7</v>
      </c>
      <c r="L1793" s="370">
        <f t="shared" si="84"/>
        <v>156</v>
      </c>
      <c r="M1793" s="437">
        <v>156</v>
      </c>
      <c r="N1793" s="435"/>
      <c r="O1793" s="371" t="e">
        <f t="shared" si="85"/>
        <v>#DIV/0!</v>
      </c>
      <c r="P1793" s="371">
        <f>IF(N1793&gt;0,N1793*K1793/#REF!,0)</f>
        <v>0</v>
      </c>
      <c r="Q1793" s="372" t="e">
        <f>IF(M1793="nio",0,IF(M1793&gt;0,VLOOKUP(I1793,'3-Productie normen'!A:K,VLOOKUP(M1793,'3-Productie normen'!$B$28:$C$36,2,FALSE),FALSE)))/VLOOKUP(B1793,'2-Kosten per locatie'!$A$11:$C$41,3,FALSE)</f>
        <v>#DIV/0!</v>
      </c>
      <c r="R1793" s="93" t="str">
        <f>VLOOKUP(I1793,'3-Productie normen'!A:O,14,FALSE)</f>
        <v>B</v>
      </c>
      <c r="S1793" s="93"/>
      <c r="U1793" s="375">
        <f t="shared" si="83"/>
        <v>7909.2000000000007</v>
      </c>
    </row>
    <row r="1794" spans="1:21" ht="14.1" customHeight="1">
      <c r="A1794" s="81">
        <v>1794</v>
      </c>
      <c r="B1794" s="52" t="s">
        <v>228</v>
      </c>
      <c r="C1794" s="52" t="s">
        <v>1630</v>
      </c>
      <c r="D1794" s="52"/>
      <c r="E1794" s="91"/>
      <c r="F1794" s="91" t="s">
        <v>295</v>
      </c>
      <c r="G1794" s="366">
        <v>204</v>
      </c>
      <c r="H1794" s="98" t="s">
        <v>748</v>
      </c>
      <c r="I1794" s="98" t="s">
        <v>287</v>
      </c>
      <c r="J1794" s="98" t="s">
        <v>255</v>
      </c>
      <c r="K1794" s="358">
        <v>50.8</v>
      </c>
      <c r="L1794" s="370">
        <f t="shared" si="84"/>
        <v>200</v>
      </c>
      <c r="M1794" s="435">
        <v>200</v>
      </c>
      <c r="N1794" s="435"/>
      <c r="O1794" s="371" t="e">
        <f t="shared" si="85"/>
        <v>#DIV/0!</v>
      </c>
      <c r="P1794" s="371">
        <f>IF(N1794&gt;0,N1794*K1794/#REF!,0)</f>
        <v>0</v>
      </c>
      <c r="Q1794" s="372" t="e">
        <f>IF(M1794="nio",0,IF(M1794&gt;0,VLOOKUP(I1794,'3-Productie normen'!A:K,VLOOKUP(M1794,'3-Productie normen'!$B$28:$C$36,2,FALSE),FALSE)))/VLOOKUP(B1794,'2-Kosten per locatie'!$A$11:$C$41,3,FALSE)</f>
        <v>#DIV/0!</v>
      </c>
      <c r="R1794" s="93" t="str">
        <f>VLOOKUP(I1794,'3-Productie normen'!A:O,14,FALSE)</f>
        <v>L</v>
      </c>
      <c r="S1794" s="93"/>
      <c r="U1794" s="375">
        <f t="shared" si="83"/>
        <v>10160</v>
      </c>
    </row>
    <row r="1795" spans="1:21" ht="14.1" customHeight="1">
      <c r="A1795" s="81">
        <v>1795</v>
      </c>
      <c r="B1795" s="52" t="s">
        <v>228</v>
      </c>
      <c r="C1795" s="52" t="s">
        <v>1630</v>
      </c>
      <c r="D1795" s="52"/>
      <c r="E1795" s="91"/>
      <c r="F1795" s="91" t="s">
        <v>295</v>
      </c>
      <c r="G1795" s="366">
        <v>205</v>
      </c>
      <c r="H1795" s="98" t="s">
        <v>748</v>
      </c>
      <c r="I1795" s="98" t="s">
        <v>293</v>
      </c>
      <c r="J1795" s="98" t="s">
        <v>255</v>
      </c>
      <c r="K1795" s="358">
        <v>51.5</v>
      </c>
      <c r="L1795" s="370">
        <f t="shared" si="84"/>
        <v>200</v>
      </c>
      <c r="M1795" s="435">
        <v>200</v>
      </c>
      <c r="N1795" s="435"/>
      <c r="O1795" s="371" t="e">
        <f t="shared" si="85"/>
        <v>#DIV/0!</v>
      </c>
      <c r="P1795" s="371">
        <f>IF(N1795&gt;0,N1795*K1795/#REF!,0)</f>
        <v>0</v>
      </c>
      <c r="Q1795" s="372" t="e">
        <f>IF(M1795="nio",0,IF(M1795&gt;0,VLOOKUP(I1795,'3-Productie normen'!A:K,VLOOKUP(M1795,'3-Productie normen'!$B$28:$C$36,2,FALSE),FALSE)))/VLOOKUP(B1795,'2-Kosten per locatie'!$A$11:$C$41,3,FALSE)</f>
        <v>#DIV/0!</v>
      </c>
      <c r="R1795" s="93" t="str">
        <f>VLOOKUP(I1795,'3-Productie normen'!A:O,14,FALSE)</f>
        <v>L</v>
      </c>
      <c r="S1795" s="93"/>
      <c r="U1795" s="375">
        <f t="shared" si="83"/>
        <v>10300</v>
      </c>
    </row>
    <row r="1796" spans="1:21" ht="14.1" customHeight="1">
      <c r="A1796" s="81">
        <v>1796</v>
      </c>
      <c r="B1796" s="52" t="s">
        <v>228</v>
      </c>
      <c r="C1796" s="52" t="s">
        <v>1630</v>
      </c>
      <c r="D1796" s="52"/>
      <c r="E1796" s="91"/>
      <c r="F1796" s="91" t="s">
        <v>295</v>
      </c>
      <c r="G1796" s="366">
        <v>206</v>
      </c>
      <c r="H1796" s="98" t="s">
        <v>748</v>
      </c>
      <c r="I1796" s="98" t="s">
        <v>293</v>
      </c>
      <c r="J1796" s="98" t="s">
        <v>255</v>
      </c>
      <c r="K1796" s="358">
        <v>51.5</v>
      </c>
      <c r="L1796" s="370">
        <f t="shared" si="84"/>
        <v>200</v>
      </c>
      <c r="M1796" s="435">
        <v>200</v>
      </c>
      <c r="N1796" s="435"/>
      <c r="O1796" s="371" t="e">
        <f t="shared" si="85"/>
        <v>#DIV/0!</v>
      </c>
      <c r="P1796" s="371">
        <f>IF(N1796&gt;0,N1796*K1796/#REF!,0)</f>
        <v>0</v>
      </c>
      <c r="Q1796" s="372" t="e">
        <f>IF(M1796="nio",0,IF(M1796&gt;0,VLOOKUP(I1796,'3-Productie normen'!A:K,VLOOKUP(M1796,'3-Productie normen'!$B$28:$C$36,2,FALSE),FALSE)))/VLOOKUP(B1796,'2-Kosten per locatie'!$A$11:$C$41,3,FALSE)</f>
        <v>#DIV/0!</v>
      </c>
      <c r="R1796" s="93" t="str">
        <f>VLOOKUP(I1796,'3-Productie normen'!A:O,14,FALSE)</f>
        <v>L</v>
      </c>
      <c r="S1796" s="93"/>
      <c r="U1796" s="375">
        <f t="shared" si="83"/>
        <v>10300</v>
      </c>
    </row>
    <row r="1797" spans="1:21" ht="14.1" customHeight="1">
      <c r="A1797" s="81">
        <v>1797</v>
      </c>
      <c r="B1797" s="52" t="s">
        <v>228</v>
      </c>
      <c r="C1797" s="52" t="s">
        <v>1630</v>
      </c>
      <c r="D1797" s="52"/>
      <c r="E1797" s="91"/>
      <c r="F1797" s="91" t="s">
        <v>295</v>
      </c>
      <c r="G1797" s="366">
        <v>207</v>
      </c>
      <c r="H1797" s="98" t="s">
        <v>748</v>
      </c>
      <c r="I1797" s="98" t="s">
        <v>293</v>
      </c>
      <c r="J1797" s="98" t="s">
        <v>255</v>
      </c>
      <c r="K1797" s="358">
        <v>50.2</v>
      </c>
      <c r="L1797" s="370">
        <f t="shared" si="84"/>
        <v>200</v>
      </c>
      <c r="M1797" s="435">
        <v>200</v>
      </c>
      <c r="N1797" s="435"/>
      <c r="O1797" s="371" t="e">
        <f t="shared" si="85"/>
        <v>#DIV/0!</v>
      </c>
      <c r="P1797" s="371">
        <f>IF(N1797&gt;0,N1797*K1797/#REF!,0)</f>
        <v>0</v>
      </c>
      <c r="Q1797" s="372" t="e">
        <f>IF(M1797="nio",0,IF(M1797&gt;0,VLOOKUP(I1797,'3-Productie normen'!A:K,VLOOKUP(M1797,'3-Productie normen'!$B$28:$C$36,2,FALSE),FALSE)))/VLOOKUP(B1797,'2-Kosten per locatie'!$A$11:$C$41,3,FALSE)</f>
        <v>#DIV/0!</v>
      </c>
      <c r="R1797" s="93" t="str">
        <f>VLOOKUP(I1797,'3-Productie normen'!A:O,14,FALSE)</f>
        <v>L</v>
      </c>
      <c r="S1797" s="93"/>
      <c r="U1797" s="375">
        <f t="shared" si="83"/>
        <v>10040</v>
      </c>
    </row>
    <row r="1798" spans="1:21" ht="14.1" customHeight="1">
      <c r="A1798" s="81">
        <v>1798</v>
      </c>
      <c r="B1798" s="52" t="s">
        <v>228</v>
      </c>
      <c r="C1798" s="52" t="s">
        <v>1630</v>
      </c>
      <c r="D1798" s="52"/>
      <c r="E1798" s="91"/>
      <c r="F1798" s="91" t="s">
        <v>295</v>
      </c>
      <c r="G1798" s="366">
        <v>208</v>
      </c>
      <c r="H1798" s="98" t="s">
        <v>254</v>
      </c>
      <c r="I1798" s="98" t="s">
        <v>246</v>
      </c>
      <c r="J1798" s="98" t="s">
        <v>255</v>
      </c>
      <c r="K1798" s="358">
        <v>17.5</v>
      </c>
      <c r="L1798" s="370">
        <f t="shared" si="84"/>
        <v>200</v>
      </c>
      <c r="M1798" s="435">
        <v>200</v>
      </c>
      <c r="N1798" s="435"/>
      <c r="O1798" s="371" t="e">
        <f t="shared" si="85"/>
        <v>#DIV/0!</v>
      </c>
      <c r="P1798" s="371">
        <f>IF(N1798&gt;0,N1798*K1798/#REF!,0)</f>
        <v>0</v>
      </c>
      <c r="Q1798" s="372" t="e">
        <f>IF(M1798="nio",0,IF(M1798&gt;0,VLOOKUP(I1798,'3-Productie normen'!A:K,VLOOKUP(M1798,'3-Productie normen'!$B$28:$C$36,2,FALSE),FALSE)))/VLOOKUP(B1798,'2-Kosten per locatie'!$A$11:$C$41,3,FALSE)</f>
        <v>#DIV/0!</v>
      </c>
      <c r="R1798" s="93" t="str">
        <f>VLOOKUP(I1798,'3-Productie normen'!A:O,14,FALSE)</f>
        <v>V</v>
      </c>
      <c r="S1798" s="93"/>
      <c r="U1798" s="375">
        <f t="shared" si="83"/>
        <v>3500</v>
      </c>
    </row>
    <row r="1799" spans="1:21" ht="14.1" customHeight="1">
      <c r="A1799" s="81">
        <v>1799</v>
      </c>
      <c r="B1799" s="52" t="s">
        <v>228</v>
      </c>
      <c r="C1799" s="52" t="s">
        <v>1630</v>
      </c>
      <c r="D1799" s="52"/>
      <c r="E1799" s="91"/>
      <c r="F1799" s="91" t="s">
        <v>295</v>
      </c>
      <c r="G1799" s="366">
        <v>209</v>
      </c>
      <c r="H1799" s="98" t="s">
        <v>748</v>
      </c>
      <c r="I1799" s="98" t="s">
        <v>293</v>
      </c>
      <c r="J1799" s="98" t="s">
        <v>255</v>
      </c>
      <c r="K1799" s="358">
        <v>50.7</v>
      </c>
      <c r="L1799" s="370">
        <f t="shared" si="84"/>
        <v>200</v>
      </c>
      <c r="M1799" s="435">
        <v>200</v>
      </c>
      <c r="N1799" s="435"/>
      <c r="O1799" s="371" t="e">
        <f t="shared" si="85"/>
        <v>#DIV/0!</v>
      </c>
      <c r="P1799" s="371">
        <f>IF(N1799&gt;0,N1799*K1799/#REF!,0)</f>
        <v>0</v>
      </c>
      <c r="Q1799" s="372" t="e">
        <f>IF(M1799="nio",0,IF(M1799&gt;0,VLOOKUP(I1799,'3-Productie normen'!A:K,VLOOKUP(M1799,'3-Productie normen'!$B$28:$C$36,2,FALSE),FALSE)))/VLOOKUP(B1799,'2-Kosten per locatie'!$A$11:$C$41,3,FALSE)</f>
        <v>#DIV/0!</v>
      </c>
      <c r="R1799" s="93" t="str">
        <f>VLOOKUP(I1799,'3-Productie normen'!A:O,14,FALSE)</f>
        <v>L</v>
      </c>
      <c r="S1799" s="93"/>
      <c r="U1799" s="375">
        <f t="shared" si="83"/>
        <v>10140</v>
      </c>
    </row>
    <row r="1800" spans="1:21" ht="14.1" customHeight="1">
      <c r="A1800" s="81">
        <v>1800</v>
      </c>
      <c r="B1800" s="52" t="s">
        <v>228</v>
      </c>
      <c r="C1800" s="52" t="s">
        <v>1630</v>
      </c>
      <c r="D1800" s="52"/>
      <c r="E1800" s="91"/>
      <c r="F1800" s="91" t="s">
        <v>295</v>
      </c>
      <c r="G1800" s="366">
        <v>210</v>
      </c>
      <c r="H1800" s="98" t="s">
        <v>1657</v>
      </c>
      <c r="I1800" s="98" t="s">
        <v>246</v>
      </c>
      <c r="J1800" s="98" t="s">
        <v>255</v>
      </c>
      <c r="K1800" s="358">
        <v>110.5</v>
      </c>
      <c r="L1800" s="370">
        <f t="shared" si="84"/>
        <v>200</v>
      </c>
      <c r="M1800" s="435">
        <v>200</v>
      </c>
      <c r="N1800" s="435"/>
      <c r="O1800" s="371" t="e">
        <f t="shared" si="85"/>
        <v>#DIV/0!</v>
      </c>
      <c r="P1800" s="371">
        <f>IF(N1800&gt;0,N1800*K1800/#REF!,0)</f>
        <v>0</v>
      </c>
      <c r="Q1800" s="372" t="e">
        <f>IF(M1800="nio",0,IF(M1800&gt;0,VLOOKUP(I1800,'3-Productie normen'!A:K,VLOOKUP(M1800,'3-Productie normen'!$B$28:$C$36,2,FALSE),FALSE)))/VLOOKUP(B1800,'2-Kosten per locatie'!$A$11:$C$41,3,FALSE)</f>
        <v>#DIV/0!</v>
      </c>
      <c r="R1800" s="93" t="str">
        <f>VLOOKUP(I1800,'3-Productie normen'!A:O,14,FALSE)</f>
        <v>V</v>
      </c>
      <c r="S1800" s="93"/>
      <c r="U1800" s="375">
        <f t="shared" si="83"/>
        <v>22100</v>
      </c>
    </row>
    <row r="1801" spans="1:21" ht="14.1" customHeight="1">
      <c r="A1801" s="81">
        <v>1801</v>
      </c>
      <c r="B1801" s="52" t="s">
        <v>228</v>
      </c>
      <c r="C1801" s="52" t="s">
        <v>1630</v>
      </c>
      <c r="D1801" s="52"/>
      <c r="E1801" s="91"/>
      <c r="F1801" s="91" t="s">
        <v>295</v>
      </c>
      <c r="G1801" s="366">
        <v>211</v>
      </c>
      <c r="H1801" s="98" t="s">
        <v>740</v>
      </c>
      <c r="I1801" s="98" t="s">
        <v>247</v>
      </c>
      <c r="J1801" s="98" t="s">
        <v>294</v>
      </c>
      <c r="K1801" s="358">
        <v>4.2</v>
      </c>
      <c r="L1801" s="370">
        <f t="shared" si="84"/>
        <v>0</v>
      </c>
      <c r="M1801" s="437" t="s">
        <v>258</v>
      </c>
      <c r="N1801" s="435"/>
      <c r="O1801" s="371">
        <f t="shared" si="85"/>
        <v>0</v>
      </c>
      <c r="P1801" s="371">
        <f>IF(N1801&gt;0,N1801*K1801/#REF!,0)</f>
        <v>0</v>
      </c>
      <c r="Q1801" s="372" t="e">
        <f>IF(M1801="nio",0,IF(M1801&gt;0,VLOOKUP(I1801,'3-Productie normen'!A:K,VLOOKUP(M1801,'3-Productie normen'!$B$28:$C$36,2,FALSE),FALSE)))/VLOOKUP(B1801,'2-Kosten per locatie'!$A$11:$C$41,3,FALSE)</f>
        <v>#DIV/0!</v>
      </c>
      <c r="R1801" s="93" t="str">
        <f>VLOOKUP(I1801,'3-Productie normen'!A:O,14,FALSE)</f>
        <v>nvt</v>
      </c>
      <c r="S1801" s="93"/>
      <c r="U1801" s="375">
        <f t="shared" si="83"/>
        <v>0</v>
      </c>
    </row>
    <row r="1802" spans="1:21" ht="14.1" customHeight="1">
      <c r="A1802" s="81">
        <v>1802</v>
      </c>
      <c r="B1802" s="52" t="s">
        <v>228</v>
      </c>
      <c r="C1802" s="52" t="s">
        <v>1630</v>
      </c>
      <c r="D1802" s="52"/>
      <c r="E1802" s="91"/>
      <c r="F1802" s="91" t="s">
        <v>295</v>
      </c>
      <c r="G1802" s="366">
        <v>212</v>
      </c>
      <c r="H1802" s="98" t="s">
        <v>254</v>
      </c>
      <c r="I1802" s="98" t="s">
        <v>246</v>
      </c>
      <c r="J1802" s="98" t="s">
        <v>255</v>
      </c>
      <c r="K1802" s="358">
        <v>35.299999999999997</v>
      </c>
      <c r="L1802" s="370">
        <f t="shared" si="84"/>
        <v>200</v>
      </c>
      <c r="M1802" s="435">
        <v>200</v>
      </c>
      <c r="N1802" s="435"/>
      <c r="O1802" s="371" t="e">
        <f t="shared" si="85"/>
        <v>#DIV/0!</v>
      </c>
      <c r="P1802" s="371">
        <f>IF(N1802&gt;0,N1802*K1802/#REF!,0)</f>
        <v>0</v>
      </c>
      <c r="Q1802" s="372" t="e">
        <f>IF(M1802="nio",0,IF(M1802&gt;0,VLOOKUP(I1802,'3-Productie normen'!A:K,VLOOKUP(M1802,'3-Productie normen'!$B$28:$C$36,2,FALSE),FALSE)))/VLOOKUP(B1802,'2-Kosten per locatie'!$A$11:$C$41,3,FALSE)</f>
        <v>#DIV/0!</v>
      </c>
      <c r="R1802" s="93" t="str">
        <f>VLOOKUP(I1802,'3-Productie normen'!A:O,14,FALSE)</f>
        <v>V</v>
      </c>
      <c r="S1802" s="93"/>
      <c r="U1802" s="375">
        <f t="shared" ref="U1802:U1865" si="86">L1802*K1802</f>
        <v>7059.9999999999991</v>
      </c>
    </row>
    <row r="1803" spans="1:21" ht="14.1" customHeight="1">
      <c r="A1803" s="81">
        <v>1803</v>
      </c>
      <c r="B1803" s="52" t="s">
        <v>228</v>
      </c>
      <c r="C1803" s="52" t="s">
        <v>1630</v>
      </c>
      <c r="D1803" s="52"/>
      <c r="E1803" s="91"/>
      <c r="F1803" s="91" t="s">
        <v>295</v>
      </c>
      <c r="G1803" s="366">
        <v>213</v>
      </c>
      <c r="H1803" s="98" t="s">
        <v>1656</v>
      </c>
      <c r="I1803" s="98" t="s">
        <v>237</v>
      </c>
      <c r="J1803" s="98" t="s">
        <v>255</v>
      </c>
      <c r="K1803" s="358">
        <v>50</v>
      </c>
      <c r="L1803" s="370">
        <f t="shared" si="84"/>
        <v>156</v>
      </c>
      <c r="M1803" s="437">
        <v>156</v>
      </c>
      <c r="N1803" s="435"/>
      <c r="O1803" s="371" t="e">
        <f t="shared" si="85"/>
        <v>#DIV/0!</v>
      </c>
      <c r="P1803" s="371">
        <f>IF(N1803&gt;0,N1803*K1803/#REF!,0)</f>
        <v>0</v>
      </c>
      <c r="Q1803" s="372" t="e">
        <f>IF(M1803="nio",0,IF(M1803&gt;0,VLOOKUP(I1803,'3-Productie normen'!A:K,VLOOKUP(M1803,'3-Productie normen'!$B$28:$C$36,2,FALSE),FALSE)))/VLOOKUP(B1803,'2-Kosten per locatie'!$A$11:$C$41,3,FALSE)</f>
        <v>#DIV/0!</v>
      </c>
      <c r="R1803" s="93" t="str">
        <f>VLOOKUP(I1803,'3-Productie normen'!A:O,14,FALSE)</f>
        <v>B</v>
      </c>
      <c r="S1803" s="93"/>
      <c r="U1803" s="375">
        <f t="shared" si="86"/>
        <v>7800</v>
      </c>
    </row>
    <row r="1804" spans="1:21" ht="14.1" customHeight="1">
      <c r="A1804" s="81">
        <v>1804</v>
      </c>
      <c r="B1804" s="52" t="s">
        <v>228</v>
      </c>
      <c r="C1804" s="52" t="s">
        <v>1630</v>
      </c>
      <c r="D1804" s="52"/>
      <c r="E1804" s="91"/>
      <c r="F1804" s="91" t="s">
        <v>295</v>
      </c>
      <c r="G1804" s="366">
        <v>214</v>
      </c>
      <c r="H1804" s="98" t="s">
        <v>1656</v>
      </c>
      <c r="I1804" s="98" t="s">
        <v>237</v>
      </c>
      <c r="J1804" s="98" t="s">
        <v>255</v>
      </c>
      <c r="K1804" s="358">
        <v>49.9</v>
      </c>
      <c r="L1804" s="370">
        <f t="shared" si="84"/>
        <v>156</v>
      </c>
      <c r="M1804" s="437">
        <v>156</v>
      </c>
      <c r="N1804" s="435"/>
      <c r="O1804" s="371" t="e">
        <f t="shared" si="85"/>
        <v>#DIV/0!</v>
      </c>
      <c r="P1804" s="371">
        <f>IF(N1804&gt;0,N1804*K1804/#REF!,0)</f>
        <v>0</v>
      </c>
      <c r="Q1804" s="372" t="e">
        <f>IF(M1804="nio",0,IF(M1804&gt;0,VLOOKUP(I1804,'3-Productie normen'!A:K,VLOOKUP(M1804,'3-Productie normen'!$B$28:$C$36,2,FALSE),FALSE)))/VLOOKUP(B1804,'2-Kosten per locatie'!$A$11:$C$41,3,FALSE)</f>
        <v>#DIV/0!</v>
      </c>
      <c r="R1804" s="93" t="str">
        <f>VLOOKUP(I1804,'3-Productie normen'!A:O,14,FALSE)</f>
        <v>B</v>
      </c>
      <c r="S1804" s="93"/>
      <c r="U1804" s="375">
        <f t="shared" si="86"/>
        <v>7784.4</v>
      </c>
    </row>
    <row r="1805" spans="1:21" ht="14.1" customHeight="1">
      <c r="A1805" s="81">
        <v>1805</v>
      </c>
      <c r="B1805" s="52" t="s">
        <v>228</v>
      </c>
      <c r="C1805" s="52" t="s">
        <v>1630</v>
      </c>
      <c r="D1805" s="52"/>
      <c r="E1805" s="91"/>
      <c r="F1805" s="91" t="s">
        <v>295</v>
      </c>
      <c r="G1805" s="366">
        <v>215</v>
      </c>
      <c r="H1805" s="98" t="s">
        <v>1658</v>
      </c>
      <c r="I1805" s="98" t="s">
        <v>237</v>
      </c>
      <c r="J1805" s="98" t="s">
        <v>255</v>
      </c>
      <c r="K1805" s="358">
        <v>7.3</v>
      </c>
      <c r="L1805" s="370">
        <f t="shared" si="84"/>
        <v>156</v>
      </c>
      <c r="M1805" s="437">
        <v>156</v>
      </c>
      <c r="N1805" s="435"/>
      <c r="O1805" s="371" t="e">
        <f t="shared" si="85"/>
        <v>#DIV/0!</v>
      </c>
      <c r="P1805" s="371">
        <f>IF(N1805&gt;0,N1805*K1805/#REF!,0)</f>
        <v>0</v>
      </c>
      <c r="Q1805" s="372" t="e">
        <f>IF(M1805="nio",0,IF(M1805&gt;0,VLOOKUP(I1805,'3-Productie normen'!A:K,VLOOKUP(M1805,'3-Productie normen'!$B$28:$C$36,2,FALSE),FALSE)))/VLOOKUP(B1805,'2-Kosten per locatie'!$A$11:$C$41,3,FALSE)</f>
        <v>#DIV/0!</v>
      </c>
      <c r="R1805" s="93" t="str">
        <f>VLOOKUP(I1805,'3-Productie normen'!A:O,14,FALSE)</f>
        <v>B</v>
      </c>
      <c r="S1805" s="93"/>
      <c r="U1805" s="375">
        <f t="shared" si="86"/>
        <v>1138.8</v>
      </c>
    </row>
    <row r="1806" spans="1:21" ht="14.1" customHeight="1">
      <c r="A1806" s="81">
        <v>1806</v>
      </c>
      <c r="B1806" s="52" t="s">
        <v>228</v>
      </c>
      <c r="C1806" s="52" t="s">
        <v>1630</v>
      </c>
      <c r="D1806" s="52"/>
      <c r="E1806" s="91"/>
      <c r="F1806" s="91" t="s">
        <v>295</v>
      </c>
      <c r="G1806" s="366">
        <v>216</v>
      </c>
      <c r="H1806" s="98" t="s">
        <v>270</v>
      </c>
      <c r="I1806" s="98" t="s">
        <v>247</v>
      </c>
      <c r="J1806" s="98" t="s">
        <v>294</v>
      </c>
      <c r="K1806" s="358">
        <v>8.6</v>
      </c>
      <c r="L1806" s="370">
        <f t="shared" si="84"/>
        <v>0</v>
      </c>
      <c r="M1806" s="437" t="s">
        <v>258</v>
      </c>
      <c r="N1806" s="435"/>
      <c r="O1806" s="371">
        <f t="shared" si="85"/>
        <v>0</v>
      </c>
      <c r="P1806" s="371">
        <f>IF(N1806&gt;0,N1806*K1806/#REF!,0)</f>
        <v>0</v>
      </c>
      <c r="Q1806" s="372" t="e">
        <f>IF(M1806="nio",0,IF(M1806&gt;0,VLOOKUP(I1806,'3-Productie normen'!A:K,VLOOKUP(M1806,'3-Productie normen'!$B$28:$C$36,2,FALSE),FALSE)))/VLOOKUP(B1806,'2-Kosten per locatie'!$A$11:$C$41,3,FALSE)</f>
        <v>#DIV/0!</v>
      </c>
      <c r="R1806" s="93" t="str">
        <f>VLOOKUP(I1806,'3-Productie normen'!A:O,14,FALSE)</f>
        <v>nvt</v>
      </c>
      <c r="S1806" s="93"/>
      <c r="U1806" s="375">
        <f t="shared" si="86"/>
        <v>0</v>
      </c>
    </row>
    <row r="1807" spans="1:21" ht="14.1" customHeight="1">
      <c r="A1807" s="81">
        <v>1807</v>
      </c>
      <c r="B1807" s="52" t="s">
        <v>228</v>
      </c>
      <c r="C1807" s="52" t="s">
        <v>1630</v>
      </c>
      <c r="D1807" s="52"/>
      <c r="E1807" s="91"/>
      <c r="F1807" s="91" t="s">
        <v>295</v>
      </c>
      <c r="G1807" s="366">
        <v>217</v>
      </c>
      <c r="H1807" s="98" t="s">
        <v>1659</v>
      </c>
      <c r="I1807" s="98" t="s">
        <v>247</v>
      </c>
      <c r="J1807" s="98" t="s">
        <v>294</v>
      </c>
      <c r="K1807" s="358">
        <v>5.6</v>
      </c>
      <c r="L1807" s="370">
        <f t="shared" si="84"/>
        <v>0</v>
      </c>
      <c r="M1807" s="437" t="s">
        <v>258</v>
      </c>
      <c r="N1807" s="435"/>
      <c r="O1807" s="371">
        <f t="shared" si="85"/>
        <v>0</v>
      </c>
      <c r="P1807" s="371">
        <f>IF(N1807&gt;0,N1807*K1807/#REF!,0)</f>
        <v>0</v>
      </c>
      <c r="Q1807" s="372" t="e">
        <f>IF(M1807="nio",0,IF(M1807&gt;0,VLOOKUP(I1807,'3-Productie normen'!A:K,VLOOKUP(M1807,'3-Productie normen'!$B$28:$C$36,2,FALSE),FALSE)))/VLOOKUP(B1807,'2-Kosten per locatie'!$A$11:$C$41,3,FALSE)</f>
        <v>#DIV/0!</v>
      </c>
      <c r="R1807" s="93" t="str">
        <f>VLOOKUP(I1807,'3-Productie normen'!A:O,14,FALSE)</f>
        <v>nvt</v>
      </c>
      <c r="S1807" s="93"/>
      <c r="U1807" s="375">
        <f t="shared" si="86"/>
        <v>0</v>
      </c>
    </row>
    <row r="1808" spans="1:21" ht="14.1" customHeight="1">
      <c r="A1808" s="81">
        <v>1808</v>
      </c>
      <c r="B1808" s="52" t="s">
        <v>228</v>
      </c>
      <c r="C1808" s="52" t="s">
        <v>1630</v>
      </c>
      <c r="D1808" s="52"/>
      <c r="E1808" s="91"/>
      <c r="F1808" s="91" t="s">
        <v>295</v>
      </c>
      <c r="G1808" s="366">
        <v>270</v>
      </c>
      <c r="H1808" s="98" t="s">
        <v>738</v>
      </c>
      <c r="I1808" s="98" t="s">
        <v>246</v>
      </c>
      <c r="J1808" s="98" t="s">
        <v>255</v>
      </c>
      <c r="K1808" s="358">
        <v>13.1</v>
      </c>
      <c r="L1808" s="370">
        <f t="shared" si="84"/>
        <v>200</v>
      </c>
      <c r="M1808" s="435">
        <v>200</v>
      </c>
      <c r="N1808" s="435"/>
      <c r="O1808" s="371" t="e">
        <f t="shared" si="85"/>
        <v>#DIV/0!</v>
      </c>
      <c r="P1808" s="371">
        <f>IF(N1808&gt;0,N1808*K1808/#REF!,0)</f>
        <v>0</v>
      </c>
      <c r="Q1808" s="372" t="e">
        <f>IF(M1808="nio",0,IF(M1808&gt;0,VLOOKUP(I1808,'3-Productie normen'!A:K,VLOOKUP(M1808,'3-Productie normen'!$B$28:$C$36,2,FALSE),FALSE)))/VLOOKUP(B1808,'2-Kosten per locatie'!$A$11:$C$41,3,FALSE)</f>
        <v>#DIV/0!</v>
      </c>
      <c r="R1808" s="93" t="str">
        <f>VLOOKUP(I1808,'3-Productie normen'!A:O,14,FALSE)</f>
        <v>V</v>
      </c>
      <c r="S1808" s="93"/>
      <c r="U1808" s="375">
        <f t="shared" si="86"/>
        <v>2620</v>
      </c>
    </row>
    <row r="1809" spans="1:21" ht="14.1" customHeight="1">
      <c r="A1809" s="81">
        <v>1809</v>
      </c>
      <c r="B1809" s="52" t="s">
        <v>228</v>
      </c>
      <c r="C1809" s="52" t="s">
        <v>1630</v>
      </c>
      <c r="D1809" s="52"/>
      <c r="E1809" s="91"/>
      <c r="F1809" s="91" t="s">
        <v>295</v>
      </c>
      <c r="G1809" s="366">
        <v>271</v>
      </c>
      <c r="H1809" s="98" t="s">
        <v>738</v>
      </c>
      <c r="I1809" s="98" t="s">
        <v>246</v>
      </c>
      <c r="J1809" s="98" t="s">
        <v>255</v>
      </c>
      <c r="K1809" s="358">
        <v>13</v>
      </c>
      <c r="L1809" s="370">
        <f t="shared" si="84"/>
        <v>200</v>
      </c>
      <c r="M1809" s="435">
        <v>200</v>
      </c>
      <c r="N1809" s="435"/>
      <c r="O1809" s="371" t="e">
        <f t="shared" si="85"/>
        <v>#DIV/0!</v>
      </c>
      <c r="P1809" s="371">
        <f>IF(N1809&gt;0,N1809*K1809/#REF!,0)</f>
        <v>0</v>
      </c>
      <c r="Q1809" s="372" t="e">
        <f>IF(M1809="nio",0,IF(M1809&gt;0,VLOOKUP(I1809,'3-Productie normen'!A:K,VLOOKUP(M1809,'3-Productie normen'!$B$28:$C$36,2,FALSE),FALSE)))/VLOOKUP(B1809,'2-Kosten per locatie'!$A$11:$C$41,3,FALSE)</f>
        <v>#DIV/0!</v>
      </c>
      <c r="R1809" s="93" t="str">
        <f>VLOOKUP(I1809,'3-Productie normen'!A:O,14,FALSE)</f>
        <v>V</v>
      </c>
      <c r="S1809" s="93"/>
      <c r="U1809" s="375">
        <f t="shared" si="86"/>
        <v>2600</v>
      </c>
    </row>
    <row r="1810" spans="1:21" ht="14.1" customHeight="1">
      <c r="A1810" s="81">
        <v>1810</v>
      </c>
      <c r="B1810" s="52" t="s">
        <v>228</v>
      </c>
      <c r="C1810" s="52" t="s">
        <v>1630</v>
      </c>
      <c r="D1810" s="52"/>
      <c r="E1810" s="91"/>
      <c r="F1810" s="91" t="s">
        <v>295</v>
      </c>
      <c r="G1810" s="366">
        <v>280</v>
      </c>
      <c r="H1810" s="98" t="s">
        <v>262</v>
      </c>
      <c r="I1810" s="98" t="s">
        <v>244</v>
      </c>
      <c r="J1810" s="98" t="s">
        <v>399</v>
      </c>
      <c r="K1810" s="358">
        <v>7.2</v>
      </c>
      <c r="L1810" s="370">
        <f t="shared" si="84"/>
        <v>200</v>
      </c>
      <c r="M1810" s="435">
        <v>200</v>
      </c>
      <c r="N1810" s="435">
        <v>0</v>
      </c>
      <c r="O1810" s="371" t="e">
        <f t="shared" si="85"/>
        <v>#DIV/0!</v>
      </c>
      <c r="P1810" s="371">
        <f>IF(N1810&gt;0,N1810*K1810/#REF!,0)</f>
        <v>0</v>
      </c>
      <c r="Q1810" s="372" t="e">
        <f>IF(M1810="nio",0,IF(M1810&gt;0,VLOOKUP(I1810,'3-Productie normen'!A:K,VLOOKUP(M1810,'3-Productie normen'!$B$28:$C$36,2,FALSE),FALSE)))/VLOOKUP(B1810,'2-Kosten per locatie'!$A$11:$C$41,3,FALSE)</f>
        <v>#DIV/0!</v>
      </c>
      <c r="R1810" s="93" t="str">
        <f>VLOOKUP(I1810,'3-Productie normen'!A:O,14,FALSE)</f>
        <v>S</v>
      </c>
      <c r="S1810" s="93"/>
      <c r="U1810" s="375">
        <f t="shared" si="86"/>
        <v>1440</v>
      </c>
    </row>
    <row r="1811" spans="1:21" ht="14.1" customHeight="1">
      <c r="A1811" s="81">
        <v>1811</v>
      </c>
      <c r="B1811" s="52" t="s">
        <v>228</v>
      </c>
      <c r="C1811" s="52" t="s">
        <v>1630</v>
      </c>
      <c r="D1811" s="52"/>
      <c r="E1811" s="91"/>
      <c r="F1811" s="91" t="s">
        <v>295</v>
      </c>
      <c r="G1811" s="366">
        <v>281</v>
      </c>
      <c r="H1811" s="98" t="s">
        <v>1153</v>
      </c>
      <c r="I1811" s="98" t="s">
        <v>244</v>
      </c>
      <c r="J1811" s="98" t="s">
        <v>399</v>
      </c>
      <c r="K1811" s="358">
        <v>2.4</v>
      </c>
      <c r="L1811" s="370">
        <f t="shared" si="84"/>
        <v>200</v>
      </c>
      <c r="M1811" s="435">
        <v>200</v>
      </c>
      <c r="N1811" s="435">
        <v>0</v>
      </c>
      <c r="O1811" s="371" t="e">
        <f t="shared" si="85"/>
        <v>#DIV/0!</v>
      </c>
      <c r="P1811" s="371">
        <f>IF(N1811&gt;0,N1811*K1811/#REF!,0)</f>
        <v>0</v>
      </c>
      <c r="Q1811" s="372" t="e">
        <f>IF(M1811="nio",0,IF(M1811&gt;0,VLOOKUP(I1811,'3-Productie normen'!A:K,VLOOKUP(M1811,'3-Productie normen'!$B$28:$C$36,2,FALSE),FALSE)))/VLOOKUP(B1811,'2-Kosten per locatie'!$A$11:$C$41,3,FALSE)</f>
        <v>#DIV/0!</v>
      </c>
      <c r="R1811" s="93" t="str">
        <f>VLOOKUP(I1811,'3-Productie normen'!A:O,14,FALSE)</f>
        <v>S</v>
      </c>
      <c r="S1811" s="93"/>
      <c r="U1811" s="375">
        <f t="shared" si="86"/>
        <v>480</v>
      </c>
    </row>
    <row r="1812" spans="1:21" ht="14.1" customHeight="1">
      <c r="A1812" s="81">
        <v>1812</v>
      </c>
      <c r="B1812" s="52" t="s">
        <v>228</v>
      </c>
      <c r="C1812" s="52" t="s">
        <v>1630</v>
      </c>
      <c r="D1812" s="52"/>
      <c r="E1812" s="91"/>
      <c r="F1812" s="91" t="s">
        <v>295</v>
      </c>
      <c r="G1812" s="366">
        <v>282</v>
      </c>
      <c r="H1812" s="98" t="s">
        <v>404</v>
      </c>
      <c r="I1812" s="98" t="s">
        <v>247</v>
      </c>
      <c r="J1812" s="98" t="s">
        <v>294</v>
      </c>
      <c r="K1812" s="358">
        <v>2.4</v>
      </c>
      <c r="L1812" s="370">
        <f t="shared" si="84"/>
        <v>0</v>
      </c>
      <c r="M1812" s="437" t="s">
        <v>258</v>
      </c>
      <c r="N1812" s="435"/>
      <c r="O1812" s="371">
        <f t="shared" si="85"/>
        <v>0</v>
      </c>
      <c r="P1812" s="371">
        <f>IF(N1812&gt;0,N1812*K1812/#REF!,0)</f>
        <v>0</v>
      </c>
      <c r="Q1812" s="372" t="e">
        <f>IF(M1812="nio",0,IF(M1812&gt;0,VLOOKUP(I1812,'3-Productie normen'!A:K,VLOOKUP(M1812,'3-Productie normen'!$B$28:$C$36,2,FALSE),FALSE)))/VLOOKUP(B1812,'2-Kosten per locatie'!$A$11:$C$41,3,FALSE)</f>
        <v>#DIV/0!</v>
      </c>
      <c r="R1812" s="93" t="str">
        <f>VLOOKUP(I1812,'3-Productie normen'!A:O,14,FALSE)</f>
        <v>nvt</v>
      </c>
      <c r="S1812" s="93"/>
      <c r="U1812" s="375">
        <f t="shared" si="86"/>
        <v>0</v>
      </c>
    </row>
    <row r="1813" spans="1:21" ht="14.1" customHeight="1">
      <c r="A1813" s="81">
        <v>1813</v>
      </c>
      <c r="B1813" s="52" t="s">
        <v>228</v>
      </c>
      <c r="C1813" s="52" t="s">
        <v>1630</v>
      </c>
      <c r="D1813" s="52"/>
      <c r="E1813" s="91"/>
      <c r="F1813" s="91" t="s">
        <v>295</v>
      </c>
      <c r="G1813" s="366">
        <v>283</v>
      </c>
      <c r="H1813" s="98" t="s">
        <v>262</v>
      </c>
      <c r="I1813" s="98" t="s">
        <v>247</v>
      </c>
      <c r="J1813" s="98" t="s">
        <v>399</v>
      </c>
      <c r="K1813" s="358">
        <v>7.2</v>
      </c>
      <c r="L1813" s="370">
        <f t="shared" si="84"/>
        <v>0</v>
      </c>
      <c r="M1813" s="437" t="s">
        <v>258</v>
      </c>
      <c r="N1813" s="435"/>
      <c r="O1813" s="371">
        <f t="shared" si="85"/>
        <v>0</v>
      </c>
      <c r="P1813" s="371">
        <f>IF(N1813&gt;0,N1813*K1813/#REF!,0)</f>
        <v>0</v>
      </c>
      <c r="Q1813" s="372" t="e">
        <f>IF(M1813="nio",0,IF(M1813&gt;0,VLOOKUP(I1813,'3-Productie normen'!A:K,VLOOKUP(M1813,'3-Productie normen'!$B$28:$C$36,2,FALSE),FALSE)))/VLOOKUP(B1813,'2-Kosten per locatie'!$A$11:$C$41,3,FALSE)</f>
        <v>#DIV/0!</v>
      </c>
      <c r="R1813" s="93" t="str">
        <f>VLOOKUP(I1813,'3-Productie normen'!A:O,14,FALSE)</f>
        <v>nvt</v>
      </c>
      <c r="S1813" s="93"/>
      <c r="U1813" s="375">
        <f t="shared" si="86"/>
        <v>0</v>
      </c>
    </row>
    <row r="1814" spans="1:21" ht="14.1" customHeight="1">
      <c r="A1814" s="81">
        <v>1814</v>
      </c>
      <c r="B1814" s="52" t="s">
        <v>228</v>
      </c>
      <c r="C1814" s="52" t="s">
        <v>1630</v>
      </c>
      <c r="D1814" s="52"/>
      <c r="E1814" s="91"/>
      <c r="F1814" s="91" t="s">
        <v>295</v>
      </c>
      <c r="G1814" s="366">
        <v>284</v>
      </c>
      <c r="H1814" s="98" t="s">
        <v>262</v>
      </c>
      <c r="I1814" s="98" t="s">
        <v>244</v>
      </c>
      <c r="J1814" s="98" t="s">
        <v>399</v>
      </c>
      <c r="K1814" s="358">
        <v>8.1</v>
      </c>
      <c r="L1814" s="370">
        <f t="shared" si="84"/>
        <v>200</v>
      </c>
      <c r="M1814" s="435">
        <v>200</v>
      </c>
      <c r="N1814" s="435">
        <v>0</v>
      </c>
      <c r="O1814" s="371" t="e">
        <f t="shared" si="85"/>
        <v>#DIV/0!</v>
      </c>
      <c r="P1814" s="371">
        <f>IF(N1814&gt;0,N1814*K1814/#REF!,0)</f>
        <v>0</v>
      </c>
      <c r="Q1814" s="372" t="e">
        <f>IF(M1814="nio",0,IF(M1814&gt;0,VLOOKUP(I1814,'3-Productie normen'!A:K,VLOOKUP(M1814,'3-Productie normen'!$B$28:$C$36,2,FALSE),FALSE)))/VLOOKUP(B1814,'2-Kosten per locatie'!$A$11:$C$41,3,FALSE)</f>
        <v>#DIV/0!</v>
      </c>
      <c r="R1814" s="93" t="str">
        <f>VLOOKUP(I1814,'3-Productie normen'!A:O,14,FALSE)</f>
        <v>S</v>
      </c>
      <c r="S1814" s="93"/>
      <c r="U1814" s="375">
        <f t="shared" si="86"/>
        <v>1620</v>
      </c>
    </row>
    <row r="1815" spans="1:21" ht="14.1" customHeight="1">
      <c r="A1815" s="81">
        <v>1815</v>
      </c>
      <c r="B1815" s="52" t="s">
        <v>228</v>
      </c>
      <c r="C1815" s="52" t="s">
        <v>1630</v>
      </c>
      <c r="D1815" s="52"/>
      <c r="E1815" s="91"/>
      <c r="F1815" s="91" t="s">
        <v>295</v>
      </c>
      <c r="G1815" s="366">
        <v>285</v>
      </c>
      <c r="H1815" s="98" t="s">
        <v>262</v>
      </c>
      <c r="I1815" s="98" t="s">
        <v>244</v>
      </c>
      <c r="J1815" s="98" t="s">
        <v>399</v>
      </c>
      <c r="K1815" s="358">
        <v>8.1</v>
      </c>
      <c r="L1815" s="370">
        <f t="shared" si="84"/>
        <v>200</v>
      </c>
      <c r="M1815" s="435">
        <v>200</v>
      </c>
      <c r="N1815" s="435">
        <v>0</v>
      </c>
      <c r="O1815" s="371" t="e">
        <f t="shared" si="85"/>
        <v>#DIV/0!</v>
      </c>
      <c r="P1815" s="371">
        <f>IF(N1815&gt;0,N1815*K1815/#REF!,0)</f>
        <v>0</v>
      </c>
      <c r="Q1815" s="372" t="e">
        <f>IF(M1815="nio",0,IF(M1815&gt;0,VLOOKUP(I1815,'3-Productie normen'!A:K,VLOOKUP(M1815,'3-Productie normen'!$B$28:$C$36,2,FALSE),FALSE)))/VLOOKUP(B1815,'2-Kosten per locatie'!$A$11:$C$41,3,FALSE)</f>
        <v>#DIV/0!</v>
      </c>
      <c r="R1815" s="93" t="str">
        <f>VLOOKUP(I1815,'3-Productie normen'!A:O,14,FALSE)</f>
        <v>S</v>
      </c>
      <c r="S1815" s="93"/>
      <c r="U1815" s="375">
        <f t="shared" si="86"/>
        <v>1620</v>
      </c>
    </row>
    <row r="1816" spans="1:21" ht="14.1" customHeight="1">
      <c r="A1816" s="81">
        <v>1816</v>
      </c>
      <c r="B1816" s="52" t="s">
        <v>228</v>
      </c>
      <c r="C1816" s="52" t="s">
        <v>1630</v>
      </c>
      <c r="D1816" s="52"/>
      <c r="E1816" s="91"/>
      <c r="F1816" s="91" t="s">
        <v>295</v>
      </c>
      <c r="G1816" s="366">
        <v>286</v>
      </c>
      <c r="H1816" s="98" t="s">
        <v>404</v>
      </c>
      <c r="I1816" s="98" t="s">
        <v>247</v>
      </c>
      <c r="J1816" s="98" t="s">
        <v>294</v>
      </c>
      <c r="K1816" s="358">
        <v>2.8</v>
      </c>
      <c r="L1816" s="370">
        <f t="shared" si="84"/>
        <v>0</v>
      </c>
      <c r="M1816" s="437" t="s">
        <v>258</v>
      </c>
      <c r="N1816" s="435"/>
      <c r="O1816" s="371">
        <f t="shared" si="85"/>
        <v>0</v>
      </c>
      <c r="P1816" s="371">
        <f>IF(N1816&gt;0,N1816*K1816/#REF!,0)</f>
        <v>0</v>
      </c>
      <c r="Q1816" s="372" t="e">
        <f>IF(M1816="nio",0,IF(M1816&gt;0,VLOOKUP(I1816,'3-Productie normen'!A:K,VLOOKUP(M1816,'3-Productie normen'!$B$28:$C$36,2,FALSE),FALSE)))/VLOOKUP(B1816,'2-Kosten per locatie'!$A$11:$C$41,3,FALSE)</f>
        <v>#DIV/0!</v>
      </c>
      <c r="R1816" s="93" t="str">
        <f>VLOOKUP(I1816,'3-Productie normen'!A:O,14,FALSE)</f>
        <v>nvt</v>
      </c>
      <c r="S1816" s="93"/>
      <c r="U1816" s="375">
        <f t="shared" si="86"/>
        <v>0</v>
      </c>
    </row>
    <row r="1817" spans="1:21" ht="14.1" customHeight="1">
      <c r="A1817" s="81">
        <v>1817</v>
      </c>
      <c r="B1817" s="52" t="s">
        <v>228</v>
      </c>
      <c r="C1817" s="52" t="s">
        <v>1630</v>
      </c>
      <c r="D1817" s="52"/>
      <c r="E1817" s="91"/>
      <c r="F1817" s="440" t="s">
        <v>1117</v>
      </c>
      <c r="G1817" s="366">
        <v>301</v>
      </c>
      <c r="H1817" s="98" t="s">
        <v>1660</v>
      </c>
      <c r="I1817" s="98" t="s">
        <v>247</v>
      </c>
      <c r="J1817" s="98" t="s">
        <v>255</v>
      </c>
      <c r="K1817" s="358">
        <v>33.6</v>
      </c>
      <c r="L1817" s="370">
        <f t="shared" si="84"/>
        <v>0</v>
      </c>
      <c r="M1817" s="437" t="s">
        <v>258</v>
      </c>
      <c r="N1817" s="435"/>
      <c r="O1817" s="371">
        <f t="shared" si="85"/>
        <v>0</v>
      </c>
      <c r="P1817" s="371">
        <f>IF(N1817&gt;0,N1817*K1817/#REF!,0)</f>
        <v>0</v>
      </c>
      <c r="Q1817" s="372" t="e">
        <f>IF(M1817="nio",0,IF(M1817&gt;0,VLOOKUP(I1817,'3-Productie normen'!A:K,VLOOKUP(M1817,'3-Productie normen'!$B$28:$C$36,2,FALSE),FALSE)))/VLOOKUP(B1817,'2-Kosten per locatie'!$A$11:$C$41,3,FALSE)</f>
        <v>#DIV/0!</v>
      </c>
      <c r="R1817" s="93" t="str">
        <f>VLOOKUP(I1817,'3-Productie normen'!A:O,14,FALSE)</f>
        <v>nvt</v>
      </c>
      <c r="S1817" s="93"/>
      <c r="U1817" s="375">
        <f t="shared" si="86"/>
        <v>0</v>
      </c>
    </row>
    <row r="1818" spans="1:21" ht="14.1" customHeight="1">
      <c r="A1818" s="81">
        <v>1818</v>
      </c>
      <c r="B1818" s="52" t="s">
        <v>228</v>
      </c>
      <c r="C1818" s="52" t="s">
        <v>1630</v>
      </c>
      <c r="D1818" s="52"/>
      <c r="E1818" s="91"/>
      <c r="F1818" s="440" t="s">
        <v>1117</v>
      </c>
      <c r="G1818" s="366">
        <v>302</v>
      </c>
      <c r="H1818" s="98" t="s">
        <v>254</v>
      </c>
      <c r="I1818" s="98" t="s">
        <v>246</v>
      </c>
      <c r="J1818" s="98" t="s">
        <v>255</v>
      </c>
      <c r="K1818" s="358">
        <v>32</v>
      </c>
      <c r="L1818" s="370">
        <f t="shared" si="84"/>
        <v>200</v>
      </c>
      <c r="M1818" s="435">
        <v>200</v>
      </c>
      <c r="N1818" s="435"/>
      <c r="O1818" s="371" t="e">
        <f t="shared" si="85"/>
        <v>#DIV/0!</v>
      </c>
      <c r="P1818" s="371">
        <f>IF(N1818&gt;0,N1818*K1818/#REF!,0)</f>
        <v>0</v>
      </c>
      <c r="Q1818" s="372" t="e">
        <f>IF(M1818="nio",0,IF(M1818&gt;0,VLOOKUP(I1818,'3-Productie normen'!A:K,VLOOKUP(M1818,'3-Productie normen'!$B$28:$C$36,2,FALSE),FALSE)))/VLOOKUP(B1818,'2-Kosten per locatie'!$A$11:$C$41,3,FALSE)</f>
        <v>#DIV/0!</v>
      </c>
      <c r="R1818" s="93" t="str">
        <f>VLOOKUP(I1818,'3-Productie normen'!A:O,14,FALSE)</f>
        <v>V</v>
      </c>
      <c r="S1818" s="93"/>
      <c r="U1818" s="375">
        <f t="shared" si="86"/>
        <v>6400</v>
      </c>
    </row>
    <row r="1819" spans="1:21" ht="14.1" customHeight="1">
      <c r="A1819" s="81">
        <v>1819</v>
      </c>
      <c r="B1819" s="52" t="s">
        <v>228</v>
      </c>
      <c r="C1819" s="52" t="s">
        <v>1630</v>
      </c>
      <c r="D1819" s="52"/>
      <c r="E1819" s="91"/>
      <c r="F1819" s="440" t="s">
        <v>1117</v>
      </c>
      <c r="G1819" s="366">
        <v>303</v>
      </c>
      <c r="H1819" s="98" t="s">
        <v>740</v>
      </c>
      <c r="I1819" s="98" t="s">
        <v>247</v>
      </c>
      <c r="J1819" s="98" t="s">
        <v>294</v>
      </c>
      <c r="K1819" s="358">
        <v>4.2</v>
      </c>
      <c r="L1819" s="370">
        <f t="shared" si="84"/>
        <v>0</v>
      </c>
      <c r="M1819" s="437" t="s">
        <v>258</v>
      </c>
      <c r="N1819" s="435"/>
      <c r="O1819" s="371">
        <f t="shared" si="85"/>
        <v>0</v>
      </c>
      <c r="P1819" s="371">
        <f>IF(N1819&gt;0,N1819*K1819/#REF!,0)</f>
        <v>0</v>
      </c>
      <c r="Q1819" s="372" t="e">
        <f>IF(M1819="nio",0,IF(M1819&gt;0,VLOOKUP(I1819,'3-Productie normen'!A:K,VLOOKUP(M1819,'3-Productie normen'!$B$28:$C$36,2,FALSE),FALSE)))/VLOOKUP(B1819,'2-Kosten per locatie'!$A$11:$C$41,3,FALSE)</f>
        <v>#DIV/0!</v>
      </c>
      <c r="R1819" s="93" t="str">
        <f>VLOOKUP(I1819,'3-Productie normen'!A:O,14,FALSE)</f>
        <v>nvt</v>
      </c>
      <c r="S1819" s="93"/>
      <c r="U1819" s="375">
        <f t="shared" si="86"/>
        <v>0</v>
      </c>
    </row>
    <row r="1820" spans="1:21" ht="14.1" customHeight="1">
      <c r="A1820" s="81">
        <v>1820</v>
      </c>
      <c r="B1820" s="52" t="s">
        <v>228</v>
      </c>
      <c r="C1820" s="52" t="s">
        <v>1630</v>
      </c>
      <c r="D1820" s="52"/>
      <c r="E1820" s="91"/>
      <c r="F1820" s="440" t="s">
        <v>1117</v>
      </c>
      <c r="G1820" s="366">
        <v>304</v>
      </c>
      <c r="H1820" s="98" t="s">
        <v>1661</v>
      </c>
      <c r="I1820" s="98" t="s">
        <v>247</v>
      </c>
      <c r="J1820" s="98" t="s">
        <v>294</v>
      </c>
      <c r="K1820" s="358">
        <v>26.8</v>
      </c>
      <c r="L1820" s="370">
        <f t="shared" si="84"/>
        <v>0</v>
      </c>
      <c r="M1820" s="437" t="s">
        <v>258</v>
      </c>
      <c r="N1820" s="435"/>
      <c r="O1820" s="371">
        <f t="shared" si="85"/>
        <v>0</v>
      </c>
      <c r="P1820" s="371">
        <f>IF(N1820&gt;0,N1820*K1820/#REF!,0)</f>
        <v>0</v>
      </c>
      <c r="Q1820" s="372" t="e">
        <f>IF(M1820="nio",0,IF(M1820&gt;0,VLOOKUP(I1820,'3-Productie normen'!A:K,VLOOKUP(M1820,'3-Productie normen'!$B$28:$C$36,2,FALSE),FALSE)))/VLOOKUP(B1820,'2-Kosten per locatie'!$A$11:$C$41,3,FALSE)</f>
        <v>#DIV/0!</v>
      </c>
      <c r="R1820" s="93" t="str">
        <f>VLOOKUP(I1820,'3-Productie normen'!A:O,14,FALSE)</f>
        <v>nvt</v>
      </c>
      <c r="S1820" s="93"/>
      <c r="U1820" s="375">
        <f t="shared" si="86"/>
        <v>0</v>
      </c>
    </row>
    <row r="1821" spans="1:21" ht="14.1" customHeight="1">
      <c r="A1821" s="81">
        <v>1821</v>
      </c>
      <c r="B1821" s="52" t="s">
        <v>228</v>
      </c>
      <c r="C1821" s="52" t="s">
        <v>1630</v>
      </c>
      <c r="D1821" s="52"/>
      <c r="E1821" s="91"/>
      <c r="F1821" s="440" t="s">
        <v>1117</v>
      </c>
      <c r="G1821" s="366">
        <v>305</v>
      </c>
      <c r="H1821" s="98" t="s">
        <v>270</v>
      </c>
      <c r="I1821" s="98" t="s">
        <v>247</v>
      </c>
      <c r="J1821" s="98" t="s">
        <v>255</v>
      </c>
      <c r="K1821" s="358">
        <v>5</v>
      </c>
      <c r="L1821" s="370">
        <f t="shared" si="84"/>
        <v>0</v>
      </c>
      <c r="M1821" s="437" t="s">
        <v>258</v>
      </c>
      <c r="N1821" s="435"/>
      <c r="O1821" s="371">
        <f t="shared" si="85"/>
        <v>0</v>
      </c>
      <c r="P1821" s="371">
        <f>IF(N1821&gt;0,N1821*K1821/#REF!,0)</f>
        <v>0</v>
      </c>
      <c r="Q1821" s="372" t="e">
        <f>IF(M1821="nio",0,IF(M1821&gt;0,VLOOKUP(I1821,'3-Productie normen'!A:K,VLOOKUP(M1821,'3-Productie normen'!$B$28:$C$36,2,FALSE),FALSE)))/VLOOKUP(B1821,'2-Kosten per locatie'!$A$11:$C$41,3,FALSE)</f>
        <v>#DIV/0!</v>
      </c>
      <c r="R1821" s="93" t="str">
        <f>VLOOKUP(I1821,'3-Productie normen'!A:O,14,FALSE)</f>
        <v>nvt</v>
      </c>
      <c r="S1821" s="93"/>
      <c r="U1821" s="375">
        <f t="shared" si="86"/>
        <v>0</v>
      </c>
    </row>
    <row r="1822" spans="1:21" ht="14.1" customHeight="1">
      <c r="A1822" s="81">
        <v>1822</v>
      </c>
      <c r="B1822" s="52" t="s">
        <v>228</v>
      </c>
      <c r="C1822" s="52" t="s">
        <v>1630</v>
      </c>
      <c r="D1822" s="52"/>
      <c r="E1822" s="91"/>
      <c r="F1822" s="440" t="s">
        <v>1117</v>
      </c>
      <c r="G1822" s="366">
        <v>306</v>
      </c>
      <c r="H1822" s="98" t="s">
        <v>1662</v>
      </c>
      <c r="I1822" s="98" t="s">
        <v>293</v>
      </c>
      <c r="J1822" s="98" t="s">
        <v>399</v>
      </c>
      <c r="K1822" s="358">
        <v>50.6</v>
      </c>
      <c r="L1822" s="370">
        <f t="shared" si="84"/>
        <v>200</v>
      </c>
      <c r="M1822" s="435">
        <v>200</v>
      </c>
      <c r="N1822" s="435"/>
      <c r="O1822" s="371" t="e">
        <f t="shared" si="85"/>
        <v>#DIV/0!</v>
      </c>
      <c r="P1822" s="371">
        <f>IF(N1822&gt;0,N1822*K1822/#REF!,0)</f>
        <v>0</v>
      </c>
      <c r="Q1822" s="372" t="e">
        <f>IF(M1822="nio",0,IF(M1822&gt;0,VLOOKUP(I1822,'3-Productie normen'!A:K,VLOOKUP(M1822,'3-Productie normen'!$B$28:$C$36,2,FALSE),FALSE)))/VLOOKUP(B1822,'2-Kosten per locatie'!$A$11:$C$41,3,FALSE)</f>
        <v>#DIV/0!</v>
      </c>
      <c r="R1822" s="93" t="str">
        <f>VLOOKUP(I1822,'3-Productie normen'!A:O,14,FALSE)</f>
        <v>L</v>
      </c>
      <c r="S1822" s="93"/>
      <c r="U1822" s="375">
        <f t="shared" si="86"/>
        <v>10120</v>
      </c>
    </row>
    <row r="1823" spans="1:21" ht="14.1" customHeight="1">
      <c r="A1823" s="81">
        <v>1823</v>
      </c>
      <c r="B1823" s="52" t="s">
        <v>228</v>
      </c>
      <c r="C1823" s="52" t="s">
        <v>1630</v>
      </c>
      <c r="D1823" s="52"/>
      <c r="E1823" s="91"/>
      <c r="F1823" s="440" t="s">
        <v>1117</v>
      </c>
      <c r="G1823" s="366">
        <v>307</v>
      </c>
      <c r="H1823" s="98" t="s">
        <v>1662</v>
      </c>
      <c r="I1823" s="98" t="s">
        <v>293</v>
      </c>
      <c r="J1823" s="98" t="s">
        <v>399</v>
      </c>
      <c r="K1823" s="358">
        <v>50.8</v>
      </c>
      <c r="L1823" s="370">
        <f t="shared" si="84"/>
        <v>200</v>
      </c>
      <c r="M1823" s="435">
        <v>200</v>
      </c>
      <c r="N1823" s="435"/>
      <c r="O1823" s="371" t="e">
        <f t="shared" si="85"/>
        <v>#DIV/0!</v>
      </c>
      <c r="P1823" s="371">
        <f>IF(N1823&gt;0,N1823*K1823/#REF!,0)</f>
        <v>0</v>
      </c>
      <c r="Q1823" s="372" t="e">
        <f>IF(M1823="nio",0,IF(M1823&gt;0,VLOOKUP(I1823,'3-Productie normen'!A:K,VLOOKUP(M1823,'3-Productie normen'!$B$28:$C$36,2,FALSE),FALSE)))/VLOOKUP(B1823,'2-Kosten per locatie'!$A$11:$C$41,3,FALSE)</f>
        <v>#DIV/0!</v>
      </c>
      <c r="R1823" s="93" t="str">
        <f>VLOOKUP(I1823,'3-Productie normen'!A:O,14,FALSE)</f>
        <v>L</v>
      </c>
      <c r="S1823" s="93"/>
      <c r="U1823" s="375">
        <f t="shared" si="86"/>
        <v>10160</v>
      </c>
    </row>
    <row r="1824" spans="1:21" ht="14.1" customHeight="1">
      <c r="A1824" s="81">
        <v>1824</v>
      </c>
      <c r="B1824" s="52" t="s">
        <v>228</v>
      </c>
      <c r="C1824" s="52" t="s">
        <v>1630</v>
      </c>
      <c r="D1824" s="52"/>
      <c r="E1824" s="91"/>
      <c r="F1824" s="440" t="s">
        <v>1117</v>
      </c>
      <c r="G1824" s="366">
        <v>308</v>
      </c>
      <c r="H1824" s="98" t="s">
        <v>1663</v>
      </c>
      <c r="I1824" s="98" t="s">
        <v>247</v>
      </c>
      <c r="J1824" s="98" t="s">
        <v>282</v>
      </c>
      <c r="K1824" s="358">
        <v>0</v>
      </c>
      <c r="L1824" s="370">
        <f t="shared" si="84"/>
        <v>0</v>
      </c>
      <c r="M1824" s="437" t="s">
        <v>258</v>
      </c>
      <c r="N1824" s="435"/>
      <c r="O1824" s="371">
        <f t="shared" si="85"/>
        <v>0</v>
      </c>
      <c r="P1824" s="371">
        <f>IF(N1824&gt;0,N1824*K1824/#REF!,0)</f>
        <v>0</v>
      </c>
      <c r="Q1824" s="372" t="e">
        <f>IF(M1824="nio",0,IF(M1824&gt;0,VLOOKUP(I1824,'3-Productie normen'!A:K,VLOOKUP(M1824,'3-Productie normen'!$B$28:$C$36,2,FALSE),FALSE)))/VLOOKUP(B1824,'2-Kosten per locatie'!$A$11:$C$41,3,FALSE)</f>
        <v>#DIV/0!</v>
      </c>
      <c r="R1824" s="93" t="str">
        <f>VLOOKUP(I1824,'3-Productie normen'!A:O,14,FALSE)</f>
        <v>nvt</v>
      </c>
      <c r="S1824" s="93"/>
      <c r="U1824" s="375">
        <f t="shared" si="86"/>
        <v>0</v>
      </c>
    </row>
    <row r="1825" spans="1:21" ht="14.1" customHeight="1">
      <c r="A1825" s="81">
        <v>1825</v>
      </c>
      <c r="B1825" s="52" t="s">
        <v>228</v>
      </c>
      <c r="C1825" s="52" t="s">
        <v>1630</v>
      </c>
      <c r="D1825" s="52"/>
      <c r="E1825" s="91"/>
      <c r="F1825" s="440" t="s">
        <v>1117</v>
      </c>
      <c r="G1825" s="366">
        <v>370</v>
      </c>
      <c r="H1825" s="98" t="s">
        <v>738</v>
      </c>
      <c r="I1825" s="98" t="s">
        <v>246</v>
      </c>
      <c r="J1825" s="98" t="s">
        <v>255</v>
      </c>
      <c r="K1825" s="358">
        <v>16.899999999999999</v>
      </c>
      <c r="L1825" s="370">
        <f t="shared" si="84"/>
        <v>200</v>
      </c>
      <c r="M1825" s="435">
        <v>200</v>
      </c>
      <c r="N1825" s="435"/>
      <c r="O1825" s="371" t="e">
        <f t="shared" si="85"/>
        <v>#DIV/0!</v>
      </c>
      <c r="P1825" s="371">
        <f>IF(N1825&gt;0,N1825*K1825/#REF!,0)</f>
        <v>0</v>
      </c>
      <c r="Q1825" s="372" t="e">
        <f>IF(M1825="nio",0,IF(M1825&gt;0,VLOOKUP(I1825,'3-Productie normen'!A:K,VLOOKUP(M1825,'3-Productie normen'!$B$28:$C$36,2,FALSE),FALSE)))/VLOOKUP(B1825,'2-Kosten per locatie'!$A$11:$C$41,3,FALSE)</f>
        <v>#DIV/0!</v>
      </c>
      <c r="R1825" s="93" t="str">
        <f>VLOOKUP(I1825,'3-Productie normen'!A:O,14,FALSE)</f>
        <v>V</v>
      </c>
      <c r="S1825" s="93"/>
      <c r="U1825" s="375">
        <f t="shared" si="86"/>
        <v>3379.9999999999995</v>
      </c>
    </row>
    <row r="1826" spans="1:21" ht="14.1" customHeight="1">
      <c r="A1826" s="81">
        <v>1826</v>
      </c>
      <c r="B1826" s="52" t="s">
        <v>228</v>
      </c>
      <c r="C1826" s="52" t="s">
        <v>1630</v>
      </c>
      <c r="D1826" s="52"/>
      <c r="E1826" s="91"/>
      <c r="F1826" s="440" t="s">
        <v>1117</v>
      </c>
      <c r="G1826" s="366">
        <v>380</v>
      </c>
      <c r="H1826" s="98" t="s">
        <v>262</v>
      </c>
      <c r="I1826" s="98" t="s">
        <v>244</v>
      </c>
      <c r="J1826" s="98" t="s">
        <v>399</v>
      </c>
      <c r="K1826" s="358">
        <v>7.6</v>
      </c>
      <c r="L1826" s="370">
        <f t="shared" si="84"/>
        <v>200</v>
      </c>
      <c r="M1826" s="435">
        <v>200</v>
      </c>
      <c r="N1826" s="435">
        <v>0</v>
      </c>
      <c r="O1826" s="371" t="e">
        <f t="shared" si="85"/>
        <v>#DIV/0!</v>
      </c>
      <c r="P1826" s="371">
        <f>IF(N1826&gt;0,N1826*K1826/#REF!,0)</f>
        <v>0</v>
      </c>
      <c r="Q1826" s="372" t="e">
        <f>IF(M1826="nio",0,IF(M1826&gt;0,VLOOKUP(I1826,'3-Productie normen'!A:K,VLOOKUP(M1826,'3-Productie normen'!$B$28:$C$36,2,FALSE),FALSE)))/VLOOKUP(B1826,'2-Kosten per locatie'!$A$11:$C$41,3,FALSE)</f>
        <v>#DIV/0!</v>
      </c>
      <c r="R1826" s="93" t="str">
        <f>VLOOKUP(I1826,'3-Productie normen'!A:O,14,FALSE)</f>
        <v>S</v>
      </c>
      <c r="S1826" s="93"/>
      <c r="U1826" s="375">
        <f t="shared" si="86"/>
        <v>1520</v>
      </c>
    </row>
    <row r="1827" spans="1:21" ht="14.1" customHeight="1">
      <c r="A1827" s="81">
        <v>1827</v>
      </c>
      <c r="B1827" s="52" t="s">
        <v>228</v>
      </c>
      <c r="C1827" s="52" t="s">
        <v>1630</v>
      </c>
      <c r="D1827" s="52"/>
      <c r="E1827" s="91"/>
      <c r="F1827" s="440" t="s">
        <v>1117</v>
      </c>
      <c r="G1827" s="366">
        <v>381</v>
      </c>
      <c r="H1827" s="98" t="s">
        <v>404</v>
      </c>
      <c r="I1827" s="98" t="s">
        <v>247</v>
      </c>
      <c r="J1827" s="98" t="s">
        <v>294</v>
      </c>
      <c r="K1827" s="358">
        <v>2.7</v>
      </c>
      <c r="L1827" s="370">
        <f t="shared" si="84"/>
        <v>0</v>
      </c>
      <c r="M1827" s="437" t="s">
        <v>258</v>
      </c>
      <c r="N1827" s="435"/>
      <c r="O1827" s="371">
        <f t="shared" si="85"/>
        <v>0</v>
      </c>
      <c r="P1827" s="371">
        <f>IF(N1827&gt;0,N1827*K1827/#REF!,0)</f>
        <v>0</v>
      </c>
      <c r="Q1827" s="372" t="e">
        <f>IF(M1827="nio",0,IF(M1827&gt;0,VLOOKUP(I1827,'3-Productie normen'!A:K,VLOOKUP(M1827,'3-Productie normen'!$B$28:$C$36,2,FALSE),FALSE)))/VLOOKUP(B1827,'2-Kosten per locatie'!$A$11:$C$41,3,FALSE)</f>
        <v>#DIV/0!</v>
      </c>
      <c r="R1827" s="93" t="str">
        <f>VLOOKUP(I1827,'3-Productie normen'!A:O,14,FALSE)</f>
        <v>nvt</v>
      </c>
      <c r="S1827" s="93"/>
      <c r="U1827" s="375">
        <f t="shared" si="86"/>
        <v>0</v>
      </c>
    </row>
    <row r="1828" spans="1:21" ht="14.1" customHeight="1">
      <c r="A1828" s="81">
        <v>1828</v>
      </c>
      <c r="B1828" s="52" t="s">
        <v>229</v>
      </c>
      <c r="C1828" s="52" t="s">
        <v>1664</v>
      </c>
      <c r="D1828" s="52"/>
      <c r="E1828" s="91"/>
      <c r="F1828" s="440" t="s">
        <v>283</v>
      </c>
      <c r="G1828" s="366">
        <v>1</v>
      </c>
      <c r="H1828" s="98" t="s">
        <v>286</v>
      </c>
      <c r="I1828" s="98" t="s">
        <v>287</v>
      </c>
      <c r="J1828" s="98" t="s">
        <v>255</v>
      </c>
      <c r="K1828" s="358">
        <v>57.1</v>
      </c>
      <c r="L1828" s="370">
        <f t="shared" ref="L1828:L1891" si="87">SUM(M1828:N1828)</f>
        <v>200</v>
      </c>
      <c r="M1828" s="435">
        <v>200</v>
      </c>
      <c r="N1828" s="435"/>
      <c r="O1828" s="371" t="e">
        <f t="shared" ref="O1828:O1891" si="88">IF(M1828="nio",0,IF(M1828&gt;0,M1828*K1828/Q1828,0))</f>
        <v>#DIV/0!</v>
      </c>
      <c r="P1828" s="371">
        <f>IF(N1828&gt;0,N1828*K1828/#REF!,0)</f>
        <v>0</v>
      </c>
      <c r="Q1828" s="372" t="e">
        <f>IF(M1828="nio",0,IF(M1828&gt;0,VLOOKUP(I1828,'3-Productie normen'!A:K,VLOOKUP(M1828,'3-Productie normen'!$B$28:$C$36,2,FALSE),FALSE)))/VLOOKUP(B1828,'2-Kosten per locatie'!$A$11:$C$41,3,FALSE)</f>
        <v>#DIV/0!</v>
      </c>
      <c r="R1828" s="93" t="str">
        <f>VLOOKUP(I1828,'3-Productie normen'!A:O,14,FALSE)</f>
        <v>L</v>
      </c>
      <c r="S1828" s="93"/>
      <c r="U1828" s="375">
        <f t="shared" si="86"/>
        <v>11420</v>
      </c>
    </row>
    <row r="1829" spans="1:21" ht="14.1" customHeight="1">
      <c r="A1829" s="81">
        <v>1829</v>
      </c>
      <c r="B1829" s="52" t="s">
        <v>229</v>
      </c>
      <c r="C1829" s="52" t="s">
        <v>1664</v>
      </c>
      <c r="D1829" s="52"/>
      <c r="E1829" s="91"/>
      <c r="F1829" s="440" t="s">
        <v>283</v>
      </c>
      <c r="G1829" s="366">
        <v>2</v>
      </c>
      <c r="H1829" s="98" t="s">
        <v>254</v>
      </c>
      <c r="I1829" s="98" t="s">
        <v>246</v>
      </c>
      <c r="J1829" s="98" t="s">
        <v>255</v>
      </c>
      <c r="K1829" s="358">
        <v>10.85</v>
      </c>
      <c r="L1829" s="370">
        <f t="shared" si="87"/>
        <v>200</v>
      </c>
      <c r="M1829" s="435">
        <v>200</v>
      </c>
      <c r="N1829" s="435"/>
      <c r="O1829" s="371" t="e">
        <f t="shared" si="88"/>
        <v>#DIV/0!</v>
      </c>
      <c r="P1829" s="371">
        <f>IF(N1829&gt;0,N1829*K1829/#REF!,0)</f>
        <v>0</v>
      </c>
      <c r="Q1829" s="372" t="e">
        <f>IF(M1829="nio",0,IF(M1829&gt;0,VLOOKUP(I1829,'3-Productie normen'!A:K,VLOOKUP(M1829,'3-Productie normen'!$B$28:$C$36,2,FALSE),FALSE)))/VLOOKUP(B1829,'2-Kosten per locatie'!$A$11:$C$41,3,FALSE)</f>
        <v>#DIV/0!</v>
      </c>
      <c r="R1829" s="93" t="str">
        <f>VLOOKUP(I1829,'3-Productie normen'!A:O,14,FALSE)</f>
        <v>V</v>
      </c>
      <c r="S1829" s="93"/>
      <c r="U1829" s="375">
        <f t="shared" si="86"/>
        <v>2170</v>
      </c>
    </row>
    <row r="1830" spans="1:21" ht="14.1" customHeight="1">
      <c r="A1830" s="81">
        <v>1830</v>
      </c>
      <c r="B1830" s="52" t="s">
        <v>229</v>
      </c>
      <c r="C1830" s="52" t="s">
        <v>1664</v>
      </c>
      <c r="D1830" s="52"/>
      <c r="E1830" s="91"/>
      <c r="F1830" s="440" t="s">
        <v>283</v>
      </c>
      <c r="G1830" s="366">
        <v>3</v>
      </c>
      <c r="H1830" s="98" t="s">
        <v>262</v>
      </c>
      <c r="I1830" s="98" t="s">
        <v>244</v>
      </c>
      <c r="J1830" s="98" t="s">
        <v>399</v>
      </c>
      <c r="K1830" s="358">
        <v>7.1</v>
      </c>
      <c r="L1830" s="370">
        <f t="shared" si="87"/>
        <v>200</v>
      </c>
      <c r="M1830" s="435">
        <v>200</v>
      </c>
      <c r="N1830" s="435">
        <v>0</v>
      </c>
      <c r="O1830" s="371" t="e">
        <f t="shared" si="88"/>
        <v>#DIV/0!</v>
      </c>
      <c r="P1830" s="371">
        <f>IF(N1830&gt;0,N1830*K1830/#REF!,0)</f>
        <v>0</v>
      </c>
      <c r="Q1830" s="372" t="e">
        <f>IF(M1830="nio",0,IF(M1830&gt;0,VLOOKUP(I1830,'3-Productie normen'!A:K,VLOOKUP(M1830,'3-Productie normen'!$B$28:$C$36,2,FALSE),FALSE)))/VLOOKUP(B1830,'2-Kosten per locatie'!$A$11:$C$41,3,FALSE)</f>
        <v>#DIV/0!</v>
      </c>
      <c r="R1830" s="93" t="str">
        <f>VLOOKUP(I1830,'3-Productie normen'!A:O,14,FALSE)</f>
        <v>S</v>
      </c>
      <c r="S1830" s="93"/>
      <c r="U1830" s="375">
        <f t="shared" si="86"/>
        <v>1420</v>
      </c>
    </row>
    <row r="1831" spans="1:21" ht="14.1" customHeight="1">
      <c r="A1831" s="81">
        <v>1831</v>
      </c>
      <c r="B1831" s="52" t="s">
        <v>229</v>
      </c>
      <c r="C1831" s="52" t="s">
        <v>1664</v>
      </c>
      <c r="D1831" s="52"/>
      <c r="E1831" s="91"/>
      <c r="F1831" s="440" t="s">
        <v>283</v>
      </c>
      <c r="G1831" s="366">
        <v>4</v>
      </c>
      <c r="H1831" s="98" t="s">
        <v>270</v>
      </c>
      <c r="I1831" s="98" t="s">
        <v>247</v>
      </c>
      <c r="J1831" s="98" t="s">
        <v>255</v>
      </c>
      <c r="K1831" s="358">
        <v>8.35</v>
      </c>
      <c r="L1831" s="370">
        <f t="shared" si="87"/>
        <v>0</v>
      </c>
      <c r="M1831" s="437" t="s">
        <v>258</v>
      </c>
      <c r="N1831" s="435"/>
      <c r="O1831" s="371">
        <f t="shared" si="88"/>
        <v>0</v>
      </c>
      <c r="P1831" s="371">
        <f>IF(N1831&gt;0,N1831*K1831/#REF!,0)</f>
        <v>0</v>
      </c>
      <c r="Q1831" s="372" t="e">
        <f>IF(M1831="nio",0,IF(M1831&gt;0,VLOOKUP(I1831,'3-Productie normen'!A:K,VLOOKUP(M1831,'3-Productie normen'!$B$28:$C$36,2,FALSE),FALSE)))/VLOOKUP(B1831,'2-Kosten per locatie'!$A$11:$C$41,3,FALSE)</f>
        <v>#DIV/0!</v>
      </c>
      <c r="R1831" s="93" t="str">
        <f>VLOOKUP(I1831,'3-Productie normen'!A:O,14,FALSE)</f>
        <v>nvt</v>
      </c>
      <c r="S1831" s="93"/>
      <c r="U1831" s="375">
        <f t="shared" si="86"/>
        <v>0</v>
      </c>
    </row>
    <row r="1832" spans="1:21" ht="14.1" customHeight="1">
      <c r="A1832" s="81">
        <v>1832</v>
      </c>
      <c r="B1832" s="52" t="s">
        <v>229</v>
      </c>
      <c r="C1832" s="52" t="s">
        <v>1664</v>
      </c>
      <c r="D1832" s="52"/>
      <c r="E1832" s="91"/>
      <c r="F1832" s="440" t="s">
        <v>283</v>
      </c>
      <c r="G1832" s="366">
        <v>5</v>
      </c>
      <c r="H1832" s="98" t="s">
        <v>285</v>
      </c>
      <c r="I1832" s="98" t="s">
        <v>246</v>
      </c>
      <c r="J1832" s="98" t="s">
        <v>255</v>
      </c>
      <c r="K1832" s="358">
        <v>2.15</v>
      </c>
      <c r="L1832" s="370">
        <f t="shared" si="87"/>
        <v>200</v>
      </c>
      <c r="M1832" s="435">
        <v>200</v>
      </c>
      <c r="N1832" s="435"/>
      <c r="O1832" s="371" t="e">
        <f t="shared" si="88"/>
        <v>#DIV/0!</v>
      </c>
      <c r="P1832" s="371">
        <f>IF(N1832&gt;0,N1832*K1832/#REF!,0)</f>
        <v>0</v>
      </c>
      <c r="Q1832" s="372" t="e">
        <f>IF(M1832="nio",0,IF(M1832&gt;0,VLOOKUP(I1832,'3-Productie normen'!A:K,VLOOKUP(M1832,'3-Productie normen'!$B$28:$C$36,2,FALSE),FALSE)))/VLOOKUP(B1832,'2-Kosten per locatie'!$A$11:$C$41,3,FALSE)</f>
        <v>#DIV/0!</v>
      </c>
      <c r="R1832" s="93" t="str">
        <f>VLOOKUP(I1832,'3-Productie normen'!A:O,14,FALSE)</f>
        <v>V</v>
      </c>
      <c r="S1832" s="93"/>
      <c r="U1832" s="375">
        <f t="shared" si="86"/>
        <v>430</v>
      </c>
    </row>
    <row r="1833" spans="1:21" ht="14.1" customHeight="1">
      <c r="A1833" s="81">
        <v>1833</v>
      </c>
      <c r="B1833" s="52" t="s">
        <v>229</v>
      </c>
      <c r="C1833" s="52" t="s">
        <v>1664</v>
      </c>
      <c r="D1833" s="52"/>
      <c r="E1833" s="91"/>
      <c r="F1833" s="440" t="s">
        <v>283</v>
      </c>
      <c r="G1833" s="366">
        <v>6</v>
      </c>
      <c r="H1833" s="98" t="s">
        <v>254</v>
      </c>
      <c r="I1833" s="98" t="s">
        <v>246</v>
      </c>
      <c r="J1833" s="98" t="s">
        <v>255</v>
      </c>
      <c r="K1833" s="358">
        <v>10.9</v>
      </c>
      <c r="L1833" s="370">
        <f t="shared" si="87"/>
        <v>200</v>
      </c>
      <c r="M1833" s="435">
        <v>200</v>
      </c>
      <c r="N1833" s="435"/>
      <c r="O1833" s="371" t="e">
        <f t="shared" si="88"/>
        <v>#DIV/0!</v>
      </c>
      <c r="P1833" s="371">
        <f>IF(N1833&gt;0,N1833*K1833/#REF!,0)</f>
        <v>0</v>
      </c>
      <c r="Q1833" s="372" t="e">
        <f>IF(M1833="nio",0,IF(M1833&gt;0,VLOOKUP(I1833,'3-Productie normen'!A:K,VLOOKUP(M1833,'3-Productie normen'!$B$28:$C$36,2,FALSE),FALSE)))/VLOOKUP(B1833,'2-Kosten per locatie'!$A$11:$C$41,3,FALSE)</f>
        <v>#DIV/0!</v>
      </c>
      <c r="R1833" s="93" t="str">
        <f>VLOOKUP(I1833,'3-Productie normen'!A:O,14,FALSE)</f>
        <v>V</v>
      </c>
      <c r="S1833" s="93"/>
      <c r="U1833" s="375">
        <f t="shared" si="86"/>
        <v>2180</v>
      </c>
    </row>
    <row r="1834" spans="1:21" ht="14.1" customHeight="1">
      <c r="A1834" s="81">
        <v>1834</v>
      </c>
      <c r="B1834" s="52" t="s">
        <v>229</v>
      </c>
      <c r="C1834" s="52" t="s">
        <v>1664</v>
      </c>
      <c r="D1834" s="52"/>
      <c r="E1834" s="91"/>
      <c r="F1834" s="440" t="s">
        <v>283</v>
      </c>
      <c r="G1834" s="366">
        <v>7</v>
      </c>
      <c r="H1834" s="98" t="s">
        <v>254</v>
      </c>
      <c r="I1834" s="98" t="s">
        <v>246</v>
      </c>
      <c r="J1834" s="98" t="s">
        <v>255</v>
      </c>
      <c r="K1834" s="358">
        <v>9.8000000000000007</v>
      </c>
      <c r="L1834" s="370">
        <f t="shared" si="87"/>
        <v>200</v>
      </c>
      <c r="M1834" s="435">
        <v>200</v>
      </c>
      <c r="N1834" s="435"/>
      <c r="O1834" s="371" t="e">
        <f t="shared" si="88"/>
        <v>#DIV/0!</v>
      </c>
      <c r="P1834" s="371">
        <f>IF(N1834&gt;0,N1834*K1834/#REF!,0)</f>
        <v>0</v>
      </c>
      <c r="Q1834" s="372" t="e">
        <f>IF(M1834="nio",0,IF(M1834&gt;0,VLOOKUP(I1834,'3-Productie normen'!A:K,VLOOKUP(M1834,'3-Productie normen'!$B$28:$C$36,2,FALSE),FALSE)))/VLOOKUP(B1834,'2-Kosten per locatie'!$A$11:$C$41,3,FALSE)</f>
        <v>#DIV/0!</v>
      </c>
      <c r="R1834" s="93" t="str">
        <f>VLOOKUP(I1834,'3-Productie normen'!A:O,14,FALSE)</f>
        <v>V</v>
      </c>
      <c r="S1834" s="93"/>
      <c r="U1834" s="375">
        <f t="shared" si="86"/>
        <v>1960.0000000000002</v>
      </c>
    </row>
    <row r="1835" spans="1:21" ht="14.1" customHeight="1">
      <c r="A1835" s="81">
        <v>1835</v>
      </c>
      <c r="B1835" s="52" t="s">
        <v>229</v>
      </c>
      <c r="C1835" s="52" t="s">
        <v>1664</v>
      </c>
      <c r="D1835" s="52"/>
      <c r="E1835" s="91"/>
      <c r="F1835" s="440" t="s">
        <v>283</v>
      </c>
      <c r="G1835" s="366">
        <v>8</v>
      </c>
      <c r="H1835" s="98" t="s">
        <v>481</v>
      </c>
      <c r="I1835" s="98" t="s">
        <v>237</v>
      </c>
      <c r="J1835" s="98" t="s">
        <v>255</v>
      </c>
      <c r="K1835" s="358">
        <v>13.3</v>
      </c>
      <c r="L1835" s="370">
        <f t="shared" si="87"/>
        <v>80</v>
      </c>
      <c r="M1835" s="437">
        <v>80</v>
      </c>
      <c r="N1835" s="435"/>
      <c r="O1835" s="371" t="e">
        <f t="shared" si="88"/>
        <v>#DIV/0!</v>
      </c>
      <c r="P1835" s="371">
        <f>IF(N1835&gt;0,N1835*K1835/#REF!,0)</f>
        <v>0</v>
      </c>
      <c r="Q1835" s="372" t="e">
        <f>IF(M1835="nio",0,IF(M1835&gt;0,VLOOKUP(I1835,'3-Productie normen'!A:K,VLOOKUP(M1835,'3-Productie normen'!$B$28:$C$36,2,FALSE),FALSE)))/VLOOKUP(B1835,'2-Kosten per locatie'!$A$11:$C$41,3,FALSE)</f>
        <v>#DIV/0!</v>
      </c>
      <c r="R1835" s="93" t="str">
        <f>VLOOKUP(I1835,'3-Productie normen'!A:O,14,FALSE)</f>
        <v>B</v>
      </c>
      <c r="S1835" s="93"/>
      <c r="U1835" s="375">
        <f t="shared" si="86"/>
        <v>1064</v>
      </c>
    </row>
    <row r="1836" spans="1:21" ht="14.1" customHeight="1">
      <c r="A1836" s="81">
        <v>1836</v>
      </c>
      <c r="B1836" s="52" t="s">
        <v>229</v>
      </c>
      <c r="C1836" s="52" t="s">
        <v>1664</v>
      </c>
      <c r="D1836" s="52"/>
      <c r="E1836" s="91"/>
      <c r="F1836" s="440" t="s">
        <v>283</v>
      </c>
      <c r="G1836" s="366">
        <v>9</v>
      </c>
      <c r="H1836" s="98" t="s">
        <v>254</v>
      </c>
      <c r="I1836" s="98" t="s">
        <v>246</v>
      </c>
      <c r="J1836" s="98" t="s">
        <v>255</v>
      </c>
      <c r="K1836" s="358">
        <v>4.2</v>
      </c>
      <c r="L1836" s="370">
        <f t="shared" si="87"/>
        <v>200</v>
      </c>
      <c r="M1836" s="435">
        <v>200</v>
      </c>
      <c r="N1836" s="435"/>
      <c r="O1836" s="371" t="e">
        <f t="shared" si="88"/>
        <v>#DIV/0!</v>
      </c>
      <c r="P1836" s="371">
        <f>IF(N1836&gt;0,N1836*K1836/#REF!,0)</f>
        <v>0</v>
      </c>
      <c r="Q1836" s="372" t="e">
        <f>IF(M1836="nio",0,IF(M1836&gt;0,VLOOKUP(I1836,'3-Productie normen'!A:K,VLOOKUP(M1836,'3-Productie normen'!$B$28:$C$36,2,FALSE),FALSE)))/VLOOKUP(B1836,'2-Kosten per locatie'!$A$11:$C$41,3,FALSE)</f>
        <v>#DIV/0!</v>
      </c>
      <c r="R1836" s="93" t="str">
        <f>VLOOKUP(I1836,'3-Productie normen'!A:O,14,FALSE)</f>
        <v>V</v>
      </c>
      <c r="S1836" s="93"/>
      <c r="U1836" s="375">
        <f t="shared" si="86"/>
        <v>840</v>
      </c>
    </row>
    <row r="1837" spans="1:21" ht="14.1" customHeight="1">
      <c r="A1837" s="81">
        <v>1837</v>
      </c>
      <c r="B1837" s="52" t="s">
        <v>229</v>
      </c>
      <c r="C1837" s="52" t="s">
        <v>1664</v>
      </c>
      <c r="D1837" s="52"/>
      <c r="E1837" s="91"/>
      <c r="F1837" s="440" t="s">
        <v>283</v>
      </c>
      <c r="G1837" s="366">
        <v>10</v>
      </c>
      <c r="H1837" s="98" t="s">
        <v>262</v>
      </c>
      <c r="I1837" s="98" t="s">
        <v>244</v>
      </c>
      <c r="J1837" s="98" t="s">
        <v>399</v>
      </c>
      <c r="K1837" s="358">
        <v>7.35</v>
      </c>
      <c r="L1837" s="370">
        <f t="shared" si="87"/>
        <v>200</v>
      </c>
      <c r="M1837" s="435">
        <v>200</v>
      </c>
      <c r="N1837" s="435">
        <v>0</v>
      </c>
      <c r="O1837" s="371" t="e">
        <f t="shared" si="88"/>
        <v>#DIV/0!</v>
      </c>
      <c r="P1837" s="371">
        <f>IF(N1837&gt;0,N1837*K1837/#REF!,0)</f>
        <v>0</v>
      </c>
      <c r="Q1837" s="372" t="e">
        <f>IF(M1837="nio",0,IF(M1837&gt;0,VLOOKUP(I1837,'3-Productie normen'!A:K,VLOOKUP(M1837,'3-Productie normen'!$B$28:$C$36,2,FALSE),FALSE)))/VLOOKUP(B1837,'2-Kosten per locatie'!$A$11:$C$41,3,FALSE)</f>
        <v>#DIV/0!</v>
      </c>
      <c r="R1837" s="93" t="str">
        <f>VLOOKUP(I1837,'3-Productie normen'!A:O,14,FALSE)</f>
        <v>S</v>
      </c>
      <c r="S1837" s="93"/>
      <c r="U1837" s="375">
        <f t="shared" si="86"/>
        <v>1470</v>
      </c>
    </row>
    <row r="1838" spans="1:21" ht="14.1" customHeight="1">
      <c r="A1838" s="81">
        <v>1838</v>
      </c>
      <c r="B1838" s="52" t="s">
        <v>229</v>
      </c>
      <c r="C1838" s="52" t="s">
        <v>1664</v>
      </c>
      <c r="D1838" s="52"/>
      <c r="E1838" s="91"/>
      <c r="F1838" s="440" t="s">
        <v>283</v>
      </c>
      <c r="G1838" s="366">
        <v>11</v>
      </c>
      <c r="H1838" s="98" t="s">
        <v>286</v>
      </c>
      <c r="I1838" s="98" t="s">
        <v>287</v>
      </c>
      <c r="J1838" s="98" t="s">
        <v>255</v>
      </c>
      <c r="K1838" s="358">
        <v>64</v>
      </c>
      <c r="L1838" s="370">
        <f t="shared" si="87"/>
        <v>200</v>
      </c>
      <c r="M1838" s="435">
        <v>200</v>
      </c>
      <c r="N1838" s="435"/>
      <c r="O1838" s="371" t="e">
        <f t="shared" si="88"/>
        <v>#DIV/0!</v>
      </c>
      <c r="P1838" s="371">
        <f>IF(N1838&gt;0,N1838*K1838/#REF!,0)</f>
        <v>0</v>
      </c>
      <c r="Q1838" s="372" t="e">
        <f>IF(M1838="nio",0,IF(M1838&gt;0,VLOOKUP(I1838,'3-Productie normen'!A:K,VLOOKUP(M1838,'3-Productie normen'!$B$28:$C$36,2,FALSE),FALSE)))/VLOOKUP(B1838,'2-Kosten per locatie'!$A$11:$C$41,3,FALSE)</f>
        <v>#DIV/0!</v>
      </c>
      <c r="R1838" s="93" t="str">
        <f>VLOOKUP(I1838,'3-Productie normen'!A:O,14,FALSE)</f>
        <v>L</v>
      </c>
      <c r="S1838" s="93"/>
      <c r="U1838" s="375">
        <f t="shared" si="86"/>
        <v>12800</v>
      </c>
    </row>
    <row r="1839" spans="1:21" ht="14.1" customHeight="1">
      <c r="A1839" s="81">
        <v>1839</v>
      </c>
      <c r="B1839" s="52" t="s">
        <v>229</v>
      </c>
      <c r="C1839" s="52" t="s">
        <v>1664</v>
      </c>
      <c r="D1839" s="52"/>
      <c r="E1839" s="91"/>
      <c r="F1839" s="440" t="s">
        <v>283</v>
      </c>
      <c r="G1839" s="366">
        <v>12</v>
      </c>
      <c r="H1839" s="98" t="s">
        <v>286</v>
      </c>
      <c r="I1839" s="98" t="s">
        <v>287</v>
      </c>
      <c r="J1839" s="98" t="s">
        <v>255</v>
      </c>
      <c r="K1839" s="358">
        <v>64</v>
      </c>
      <c r="L1839" s="370">
        <f t="shared" si="87"/>
        <v>200</v>
      </c>
      <c r="M1839" s="435">
        <v>200</v>
      </c>
      <c r="N1839" s="435"/>
      <c r="O1839" s="371" t="e">
        <f t="shared" si="88"/>
        <v>#DIV/0!</v>
      </c>
      <c r="P1839" s="371">
        <f>IF(N1839&gt;0,N1839*K1839/#REF!,0)</f>
        <v>0</v>
      </c>
      <c r="Q1839" s="372" t="e">
        <f>IF(M1839="nio",0,IF(M1839&gt;0,VLOOKUP(I1839,'3-Productie normen'!A:K,VLOOKUP(M1839,'3-Productie normen'!$B$28:$C$36,2,FALSE),FALSE)))/VLOOKUP(B1839,'2-Kosten per locatie'!$A$11:$C$41,3,FALSE)</f>
        <v>#DIV/0!</v>
      </c>
      <c r="R1839" s="93" t="str">
        <f>VLOOKUP(I1839,'3-Productie normen'!A:O,14,FALSE)</f>
        <v>L</v>
      </c>
      <c r="S1839" s="93"/>
      <c r="U1839" s="375">
        <f t="shared" si="86"/>
        <v>12800</v>
      </c>
    </row>
    <row r="1840" spans="1:21" ht="14.1" customHeight="1">
      <c r="A1840" s="81">
        <v>1840</v>
      </c>
      <c r="B1840" s="52" t="s">
        <v>229</v>
      </c>
      <c r="C1840" s="52" t="s">
        <v>1664</v>
      </c>
      <c r="D1840" s="52"/>
      <c r="E1840" s="91"/>
      <c r="F1840" s="440" t="s">
        <v>283</v>
      </c>
      <c r="G1840" s="366">
        <v>13</v>
      </c>
      <c r="H1840" s="98" t="s">
        <v>254</v>
      </c>
      <c r="I1840" s="98" t="s">
        <v>246</v>
      </c>
      <c r="J1840" s="98" t="s">
        <v>255</v>
      </c>
      <c r="K1840" s="358">
        <v>4.2</v>
      </c>
      <c r="L1840" s="370">
        <f t="shared" si="87"/>
        <v>200</v>
      </c>
      <c r="M1840" s="435">
        <v>200</v>
      </c>
      <c r="N1840" s="435"/>
      <c r="O1840" s="371" t="e">
        <f t="shared" si="88"/>
        <v>#DIV/0!</v>
      </c>
      <c r="P1840" s="371">
        <f>IF(N1840&gt;0,N1840*K1840/#REF!,0)</f>
        <v>0</v>
      </c>
      <c r="Q1840" s="372" t="e">
        <f>IF(M1840="nio",0,IF(M1840&gt;0,VLOOKUP(I1840,'3-Productie normen'!A:K,VLOOKUP(M1840,'3-Productie normen'!$B$28:$C$36,2,FALSE),FALSE)))/VLOOKUP(B1840,'2-Kosten per locatie'!$A$11:$C$41,3,FALSE)</f>
        <v>#DIV/0!</v>
      </c>
      <c r="R1840" s="93" t="str">
        <f>VLOOKUP(I1840,'3-Productie normen'!A:O,14,FALSE)</f>
        <v>V</v>
      </c>
      <c r="S1840" s="93"/>
      <c r="U1840" s="375">
        <f t="shared" si="86"/>
        <v>840</v>
      </c>
    </row>
    <row r="1841" spans="1:21" ht="14.1" customHeight="1">
      <c r="A1841" s="81">
        <v>1841</v>
      </c>
      <c r="B1841" s="52" t="s">
        <v>229</v>
      </c>
      <c r="C1841" s="52" t="s">
        <v>1664</v>
      </c>
      <c r="D1841" s="52"/>
      <c r="E1841" s="91"/>
      <c r="F1841" s="440" t="s">
        <v>283</v>
      </c>
      <c r="G1841" s="366">
        <v>14</v>
      </c>
      <c r="H1841" s="98" t="s">
        <v>262</v>
      </c>
      <c r="I1841" s="98" t="s">
        <v>244</v>
      </c>
      <c r="J1841" s="98" t="s">
        <v>399</v>
      </c>
      <c r="K1841" s="358">
        <v>7.35</v>
      </c>
      <c r="L1841" s="370">
        <f t="shared" si="87"/>
        <v>200</v>
      </c>
      <c r="M1841" s="435">
        <v>200</v>
      </c>
      <c r="N1841" s="435">
        <v>0</v>
      </c>
      <c r="O1841" s="371" t="e">
        <f t="shared" si="88"/>
        <v>#DIV/0!</v>
      </c>
      <c r="P1841" s="371">
        <f>IF(N1841&gt;0,N1841*K1841/#REF!,0)</f>
        <v>0</v>
      </c>
      <c r="Q1841" s="372" t="e">
        <f>IF(M1841="nio",0,IF(M1841&gt;0,VLOOKUP(I1841,'3-Productie normen'!A:K,VLOOKUP(M1841,'3-Productie normen'!$B$28:$C$36,2,FALSE),FALSE)))/VLOOKUP(B1841,'2-Kosten per locatie'!$A$11:$C$41,3,FALSE)</f>
        <v>#DIV/0!</v>
      </c>
      <c r="R1841" s="93" t="str">
        <f>VLOOKUP(I1841,'3-Productie normen'!A:O,14,FALSE)</f>
        <v>S</v>
      </c>
      <c r="S1841" s="93"/>
      <c r="U1841" s="375">
        <f t="shared" si="86"/>
        <v>1470</v>
      </c>
    </row>
    <row r="1842" spans="1:21" ht="14.1" customHeight="1">
      <c r="A1842" s="81">
        <v>1842</v>
      </c>
      <c r="B1842" s="52" t="s">
        <v>229</v>
      </c>
      <c r="C1842" s="52" t="s">
        <v>1664</v>
      </c>
      <c r="D1842" s="52"/>
      <c r="E1842" s="91"/>
      <c r="F1842" s="440" t="s">
        <v>283</v>
      </c>
      <c r="G1842" s="366">
        <v>15</v>
      </c>
      <c r="H1842" s="98" t="s">
        <v>270</v>
      </c>
      <c r="I1842" s="98" t="s">
        <v>247</v>
      </c>
      <c r="J1842" s="98" t="s">
        <v>255</v>
      </c>
      <c r="K1842" s="358">
        <v>8.35</v>
      </c>
      <c r="L1842" s="370">
        <f t="shared" si="87"/>
        <v>0</v>
      </c>
      <c r="M1842" s="437" t="s">
        <v>258</v>
      </c>
      <c r="N1842" s="435"/>
      <c r="O1842" s="371">
        <f t="shared" si="88"/>
        <v>0</v>
      </c>
      <c r="P1842" s="371">
        <f>IF(N1842&gt;0,N1842*K1842/#REF!,0)</f>
        <v>0</v>
      </c>
      <c r="Q1842" s="372" t="e">
        <f>IF(M1842="nio",0,IF(M1842&gt;0,VLOOKUP(I1842,'3-Productie normen'!A:K,VLOOKUP(M1842,'3-Productie normen'!$B$28:$C$36,2,FALSE),FALSE)))/VLOOKUP(B1842,'2-Kosten per locatie'!$A$11:$C$41,3,FALSE)</f>
        <v>#DIV/0!</v>
      </c>
      <c r="R1842" s="93" t="str">
        <f>VLOOKUP(I1842,'3-Productie normen'!A:O,14,FALSE)</f>
        <v>nvt</v>
      </c>
      <c r="S1842" s="93"/>
      <c r="U1842" s="375">
        <f t="shared" si="86"/>
        <v>0</v>
      </c>
    </row>
    <row r="1843" spans="1:21" ht="14.1" customHeight="1">
      <c r="A1843" s="81">
        <v>1843</v>
      </c>
      <c r="B1843" s="52" t="s">
        <v>229</v>
      </c>
      <c r="C1843" s="52" t="s">
        <v>1664</v>
      </c>
      <c r="D1843" s="52"/>
      <c r="E1843" s="91"/>
      <c r="F1843" s="440" t="s">
        <v>283</v>
      </c>
      <c r="G1843" s="366">
        <v>16</v>
      </c>
      <c r="H1843" s="98" t="s">
        <v>285</v>
      </c>
      <c r="I1843" s="98" t="s">
        <v>246</v>
      </c>
      <c r="J1843" s="98" t="s">
        <v>255</v>
      </c>
      <c r="K1843" s="358">
        <v>2.15</v>
      </c>
      <c r="L1843" s="370">
        <f t="shared" si="87"/>
        <v>200</v>
      </c>
      <c r="M1843" s="435">
        <v>200</v>
      </c>
      <c r="N1843" s="435"/>
      <c r="O1843" s="371" t="e">
        <f t="shared" si="88"/>
        <v>#DIV/0!</v>
      </c>
      <c r="P1843" s="371">
        <f>IF(N1843&gt;0,N1843*K1843/#REF!,0)</f>
        <v>0</v>
      </c>
      <c r="Q1843" s="372" t="e">
        <f>IF(M1843="nio",0,IF(M1843&gt;0,VLOOKUP(I1843,'3-Productie normen'!A:K,VLOOKUP(M1843,'3-Productie normen'!$B$28:$C$36,2,FALSE),FALSE)))/VLOOKUP(B1843,'2-Kosten per locatie'!$A$11:$C$41,3,FALSE)</f>
        <v>#DIV/0!</v>
      </c>
      <c r="R1843" s="93" t="str">
        <f>VLOOKUP(I1843,'3-Productie normen'!A:O,14,FALSE)</f>
        <v>V</v>
      </c>
      <c r="S1843" s="93"/>
      <c r="U1843" s="375">
        <f t="shared" si="86"/>
        <v>430</v>
      </c>
    </row>
    <row r="1844" spans="1:21" ht="14.1" customHeight="1">
      <c r="A1844" s="81">
        <v>1844</v>
      </c>
      <c r="B1844" s="52" t="s">
        <v>229</v>
      </c>
      <c r="C1844" s="52" t="s">
        <v>1664</v>
      </c>
      <c r="D1844" s="52"/>
      <c r="E1844" s="91"/>
      <c r="F1844" s="440" t="s">
        <v>283</v>
      </c>
      <c r="G1844" s="366">
        <v>17</v>
      </c>
      <c r="H1844" s="98" t="s">
        <v>254</v>
      </c>
      <c r="I1844" s="98" t="s">
        <v>246</v>
      </c>
      <c r="J1844" s="98" t="s">
        <v>255</v>
      </c>
      <c r="K1844" s="358">
        <v>10.9</v>
      </c>
      <c r="L1844" s="370">
        <f t="shared" si="87"/>
        <v>200</v>
      </c>
      <c r="M1844" s="435">
        <v>200</v>
      </c>
      <c r="N1844" s="435"/>
      <c r="O1844" s="371" t="e">
        <f t="shared" si="88"/>
        <v>#DIV/0!</v>
      </c>
      <c r="P1844" s="371">
        <f>IF(N1844&gt;0,N1844*K1844/#REF!,0)</f>
        <v>0</v>
      </c>
      <c r="Q1844" s="372" t="e">
        <f>IF(M1844="nio",0,IF(M1844&gt;0,VLOOKUP(I1844,'3-Productie normen'!A:K,VLOOKUP(M1844,'3-Productie normen'!$B$28:$C$36,2,FALSE),FALSE)))/VLOOKUP(B1844,'2-Kosten per locatie'!$A$11:$C$41,3,FALSE)</f>
        <v>#DIV/0!</v>
      </c>
      <c r="R1844" s="93" t="str">
        <f>VLOOKUP(I1844,'3-Productie normen'!A:O,14,FALSE)</f>
        <v>V</v>
      </c>
      <c r="S1844" s="93"/>
      <c r="U1844" s="375">
        <f t="shared" si="86"/>
        <v>2180</v>
      </c>
    </row>
    <row r="1845" spans="1:21" ht="14.1" customHeight="1">
      <c r="A1845" s="81">
        <v>1845</v>
      </c>
      <c r="B1845" s="52" t="s">
        <v>229</v>
      </c>
      <c r="C1845" s="52" t="s">
        <v>1664</v>
      </c>
      <c r="D1845" s="52"/>
      <c r="E1845" s="91"/>
      <c r="F1845" s="440" t="s">
        <v>283</v>
      </c>
      <c r="G1845" s="366">
        <v>18</v>
      </c>
      <c r="H1845" s="98" t="s">
        <v>254</v>
      </c>
      <c r="I1845" s="98" t="s">
        <v>246</v>
      </c>
      <c r="J1845" s="98" t="s">
        <v>255</v>
      </c>
      <c r="K1845" s="358">
        <v>9.8000000000000007</v>
      </c>
      <c r="L1845" s="370">
        <f t="shared" si="87"/>
        <v>200</v>
      </c>
      <c r="M1845" s="435">
        <v>200</v>
      </c>
      <c r="N1845" s="435"/>
      <c r="O1845" s="371" t="e">
        <f t="shared" si="88"/>
        <v>#DIV/0!</v>
      </c>
      <c r="P1845" s="371">
        <f>IF(N1845&gt;0,N1845*K1845/#REF!,0)</f>
        <v>0</v>
      </c>
      <c r="Q1845" s="372" t="e">
        <f>IF(M1845="nio",0,IF(M1845&gt;0,VLOOKUP(I1845,'3-Productie normen'!A:K,VLOOKUP(M1845,'3-Productie normen'!$B$28:$C$36,2,FALSE),FALSE)))/VLOOKUP(B1845,'2-Kosten per locatie'!$A$11:$C$41,3,FALSE)</f>
        <v>#DIV/0!</v>
      </c>
      <c r="R1845" s="93" t="str">
        <f>VLOOKUP(I1845,'3-Productie normen'!A:O,14,FALSE)</f>
        <v>V</v>
      </c>
      <c r="S1845" s="93"/>
      <c r="U1845" s="375">
        <f t="shared" si="86"/>
        <v>1960.0000000000002</v>
      </c>
    </row>
    <row r="1846" spans="1:21" ht="14.1" customHeight="1">
      <c r="A1846" s="81">
        <v>1846</v>
      </c>
      <c r="B1846" s="52" t="s">
        <v>229</v>
      </c>
      <c r="C1846" s="52" t="s">
        <v>1664</v>
      </c>
      <c r="D1846" s="52"/>
      <c r="E1846" s="91"/>
      <c r="F1846" s="440" t="s">
        <v>283</v>
      </c>
      <c r="G1846" s="366">
        <v>19</v>
      </c>
      <c r="H1846" s="98" t="s">
        <v>1665</v>
      </c>
      <c r="I1846" s="98" t="s">
        <v>237</v>
      </c>
      <c r="J1846" s="98" t="s">
        <v>255</v>
      </c>
      <c r="K1846" s="358">
        <v>13.3</v>
      </c>
      <c r="L1846" s="370">
        <f t="shared" si="87"/>
        <v>80</v>
      </c>
      <c r="M1846" s="437">
        <v>80</v>
      </c>
      <c r="N1846" s="435"/>
      <c r="O1846" s="371" t="e">
        <f t="shared" si="88"/>
        <v>#DIV/0!</v>
      </c>
      <c r="P1846" s="371">
        <f>IF(N1846&gt;0,N1846*K1846/#REF!,0)</f>
        <v>0</v>
      </c>
      <c r="Q1846" s="372" t="e">
        <f>IF(M1846="nio",0,IF(M1846&gt;0,VLOOKUP(I1846,'3-Productie normen'!A:K,VLOOKUP(M1846,'3-Productie normen'!$B$28:$C$36,2,FALSE),FALSE)))/VLOOKUP(B1846,'2-Kosten per locatie'!$A$11:$C$41,3,FALSE)</f>
        <v>#DIV/0!</v>
      </c>
      <c r="R1846" s="93" t="str">
        <f>VLOOKUP(I1846,'3-Productie normen'!A:O,14,FALSE)</f>
        <v>B</v>
      </c>
      <c r="S1846" s="93"/>
      <c r="U1846" s="375">
        <f t="shared" si="86"/>
        <v>1064</v>
      </c>
    </row>
    <row r="1847" spans="1:21" ht="14.1" customHeight="1">
      <c r="A1847" s="81">
        <v>1847</v>
      </c>
      <c r="B1847" s="52" t="s">
        <v>229</v>
      </c>
      <c r="C1847" s="52" t="s">
        <v>1664</v>
      </c>
      <c r="D1847" s="52"/>
      <c r="E1847" s="91"/>
      <c r="F1847" s="440" t="s">
        <v>283</v>
      </c>
      <c r="G1847" s="366">
        <v>20</v>
      </c>
      <c r="H1847" s="98" t="s">
        <v>254</v>
      </c>
      <c r="I1847" s="98" t="s">
        <v>246</v>
      </c>
      <c r="J1847" s="98" t="s">
        <v>255</v>
      </c>
      <c r="K1847" s="358">
        <v>4.2</v>
      </c>
      <c r="L1847" s="370">
        <f t="shared" si="87"/>
        <v>200</v>
      </c>
      <c r="M1847" s="435">
        <v>200</v>
      </c>
      <c r="N1847" s="435"/>
      <c r="O1847" s="371" t="e">
        <f t="shared" si="88"/>
        <v>#DIV/0!</v>
      </c>
      <c r="P1847" s="371">
        <f>IF(N1847&gt;0,N1847*K1847/#REF!,0)</f>
        <v>0</v>
      </c>
      <c r="Q1847" s="372" t="e">
        <f>IF(M1847="nio",0,IF(M1847&gt;0,VLOOKUP(I1847,'3-Productie normen'!A:K,VLOOKUP(M1847,'3-Productie normen'!$B$28:$C$36,2,FALSE),FALSE)))/VLOOKUP(B1847,'2-Kosten per locatie'!$A$11:$C$41,3,FALSE)</f>
        <v>#DIV/0!</v>
      </c>
      <c r="R1847" s="93" t="str">
        <f>VLOOKUP(I1847,'3-Productie normen'!A:O,14,FALSE)</f>
        <v>V</v>
      </c>
      <c r="S1847" s="93"/>
      <c r="U1847" s="375">
        <f t="shared" si="86"/>
        <v>840</v>
      </c>
    </row>
    <row r="1848" spans="1:21" ht="14.1" customHeight="1">
      <c r="A1848" s="81">
        <v>1848</v>
      </c>
      <c r="B1848" s="52" t="s">
        <v>229</v>
      </c>
      <c r="C1848" s="52" t="s">
        <v>1664</v>
      </c>
      <c r="D1848" s="52"/>
      <c r="E1848" s="91"/>
      <c r="F1848" s="440" t="s">
        <v>283</v>
      </c>
      <c r="G1848" s="366">
        <v>21</v>
      </c>
      <c r="H1848" s="98" t="s">
        <v>428</v>
      </c>
      <c r="I1848" s="98" t="s">
        <v>242</v>
      </c>
      <c r="J1848" s="98" t="s">
        <v>255</v>
      </c>
      <c r="K1848" s="358">
        <v>7.3</v>
      </c>
      <c r="L1848" s="370">
        <f t="shared" si="87"/>
        <v>200</v>
      </c>
      <c r="M1848" s="435">
        <v>200</v>
      </c>
      <c r="N1848" s="435"/>
      <c r="O1848" s="371" t="e">
        <f t="shared" si="88"/>
        <v>#DIV/0!</v>
      </c>
      <c r="P1848" s="371">
        <f>IF(N1848&gt;0,N1848*K1848/#REF!,0)</f>
        <v>0</v>
      </c>
      <c r="Q1848" s="372" t="e">
        <f>IF(M1848="nio",0,IF(M1848&gt;0,VLOOKUP(I1848,'3-Productie normen'!A:K,VLOOKUP(M1848,'3-Productie normen'!$B$28:$C$36,2,FALSE),FALSE)))/VLOOKUP(B1848,'2-Kosten per locatie'!$A$11:$C$41,3,FALSE)</f>
        <v>#DIV/0!</v>
      </c>
      <c r="R1848" s="93" t="str">
        <f>VLOOKUP(I1848,'3-Productie normen'!A:O,14,FALSE)</f>
        <v>V</v>
      </c>
      <c r="S1848" s="93"/>
      <c r="U1848" s="375">
        <f t="shared" si="86"/>
        <v>1460</v>
      </c>
    </row>
    <row r="1849" spans="1:21" ht="14.1" customHeight="1">
      <c r="A1849" s="81">
        <v>1849</v>
      </c>
      <c r="B1849" s="52" t="s">
        <v>229</v>
      </c>
      <c r="C1849" s="52" t="s">
        <v>1664</v>
      </c>
      <c r="D1849" s="52"/>
      <c r="E1849" s="91"/>
      <c r="F1849" s="440" t="s">
        <v>283</v>
      </c>
      <c r="G1849" s="366">
        <v>22</v>
      </c>
      <c r="H1849" s="98" t="s">
        <v>286</v>
      </c>
      <c r="I1849" s="98" t="s">
        <v>287</v>
      </c>
      <c r="J1849" s="98" t="s">
        <v>255</v>
      </c>
      <c r="K1849" s="358">
        <v>63.65</v>
      </c>
      <c r="L1849" s="370">
        <f t="shared" si="87"/>
        <v>200</v>
      </c>
      <c r="M1849" s="435">
        <v>200</v>
      </c>
      <c r="N1849" s="435"/>
      <c r="O1849" s="371" t="e">
        <f t="shared" si="88"/>
        <v>#DIV/0!</v>
      </c>
      <c r="P1849" s="371">
        <f>IF(N1849&gt;0,N1849*K1849/#REF!,0)</f>
        <v>0</v>
      </c>
      <c r="Q1849" s="372" t="e">
        <f>IF(M1849="nio",0,IF(M1849&gt;0,VLOOKUP(I1849,'3-Productie normen'!A:K,VLOOKUP(M1849,'3-Productie normen'!$B$28:$C$36,2,FALSE),FALSE)))/VLOOKUP(B1849,'2-Kosten per locatie'!$A$11:$C$41,3,FALSE)</f>
        <v>#DIV/0!</v>
      </c>
      <c r="R1849" s="93" t="str">
        <f>VLOOKUP(I1849,'3-Productie normen'!A:O,14,FALSE)</f>
        <v>L</v>
      </c>
      <c r="S1849" s="93"/>
      <c r="U1849" s="375">
        <f t="shared" si="86"/>
        <v>12730</v>
      </c>
    </row>
    <row r="1850" spans="1:21" ht="14.1" customHeight="1">
      <c r="A1850" s="81">
        <v>1850</v>
      </c>
      <c r="B1850" s="52" t="s">
        <v>229</v>
      </c>
      <c r="C1850" s="52" t="s">
        <v>1664</v>
      </c>
      <c r="D1850" s="52"/>
      <c r="E1850" s="91"/>
      <c r="F1850" s="440" t="s">
        <v>283</v>
      </c>
      <c r="G1850" s="366">
        <v>1</v>
      </c>
      <c r="H1850" s="98" t="s">
        <v>1301</v>
      </c>
      <c r="I1850" s="444" t="s">
        <v>238</v>
      </c>
      <c r="J1850" s="98" t="s">
        <v>255</v>
      </c>
      <c r="K1850" s="358">
        <v>33.299999999999997</v>
      </c>
      <c r="L1850" s="370">
        <f t="shared" si="87"/>
        <v>200</v>
      </c>
      <c r="M1850" s="435">
        <v>200</v>
      </c>
      <c r="N1850" s="435"/>
      <c r="O1850" s="371" t="e">
        <f t="shared" si="88"/>
        <v>#DIV/0!</v>
      </c>
      <c r="P1850" s="371">
        <f>IF(N1850&gt;0,N1850*K1850/#REF!,0)</f>
        <v>0</v>
      </c>
      <c r="Q1850" s="372" t="e">
        <f>IF(M1850="nio",0,IF(M1850&gt;0,VLOOKUP(I1850,'3-Productie normen'!A:K,VLOOKUP(M1850,'3-Productie normen'!$B$28:$C$36,2,FALSE),FALSE)))/VLOOKUP(B1850,'2-Kosten per locatie'!$A$11:$C$41,3,FALSE)</f>
        <v>#DIV/0!</v>
      </c>
      <c r="R1850" s="93" t="str">
        <f>VLOOKUP(I1850,'3-Productie normen'!A:O,14,FALSE)</f>
        <v>S</v>
      </c>
      <c r="S1850" s="93"/>
      <c r="U1850" s="375">
        <f t="shared" si="86"/>
        <v>6659.9999999999991</v>
      </c>
    </row>
    <row r="1851" spans="1:21" ht="14.1" customHeight="1">
      <c r="A1851" s="81">
        <v>1851</v>
      </c>
      <c r="B1851" s="52" t="s">
        <v>229</v>
      </c>
      <c r="C1851" s="52" t="s">
        <v>1664</v>
      </c>
      <c r="D1851" s="52"/>
      <c r="E1851" s="91"/>
      <c r="F1851" s="440" t="s">
        <v>283</v>
      </c>
      <c r="G1851" s="366">
        <v>2</v>
      </c>
      <c r="H1851" s="98" t="s">
        <v>1666</v>
      </c>
      <c r="I1851" s="98" t="s">
        <v>244</v>
      </c>
      <c r="J1851" s="98" t="s">
        <v>425</v>
      </c>
      <c r="K1851" s="358">
        <v>4.9000000000000004</v>
      </c>
      <c r="L1851" s="370">
        <f t="shared" si="87"/>
        <v>200</v>
      </c>
      <c r="M1851" s="435">
        <v>200</v>
      </c>
      <c r="N1851" s="435">
        <v>0</v>
      </c>
      <c r="O1851" s="371" t="e">
        <f t="shared" si="88"/>
        <v>#DIV/0!</v>
      </c>
      <c r="P1851" s="371">
        <f>IF(N1851&gt;0,N1851*K1851/#REF!,0)</f>
        <v>0</v>
      </c>
      <c r="Q1851" s="372" t="e">
        <f>IF(M1851="nio",0,IF(M1851&gt;0,VLOOKUP(I1851,'3-Productie normen'!A:K,VLOOKUP(M1851,'3-Productie normen'!$B$28:$C$36,2,FALSE),FALSE)))/VLOOKUP(B1851,'2-Kosten per locatie'!$A$11:$C$41,3,FALSE)</f>
        <v>#DIV/0!</v>
      </c>
      <c r="R1851" s="93" t="str">
        <f>VLOOKUP(I1851,'3-Productie normen'!A:O,14,FALSE)</f>
        <v>S</v>
      </c>
      <c r="S1851" s="93"/>
      <c r="U1851" s="375">
        <f t="shared" si="86"/>
        <v>980.00000000000011</v>
      </c>
    </row>
    <row r="1852" spans="1:21" ht="14.1" customHeight="1">
      <c r="A1852" s="81">
        <v>1852</v>
      </c>
      <c r="B1852" s="52" t="s">
        <v>229</v>
      </c>
      <c r="C1852" s="52" t="s">
        <v>1664</v>
      </c>
      <c r="D1852" s="52"/>
      <c r="E1852" s="91"/>
      <c r="F1852" s="440" t="s">
        <v>283</v>
      </c>
      <c r="G1852" s="366">
        <v>3</v>
      </c>
      <c r="H1852" s="98" t="s">
        <v>262</v>
      </c>
      <c r="I1852" s="98" t="s">
        <v>244</v>
      </c>
      <c r="J1852" s="98" t="s">
        <v>425</v>
      </c>
      <c r="K1852" s="358">
        <v>2.5</v>
      </c>
      <c r="L1852" s="370">
        <f t="shared" si="87"/>
        <v>200</v>
      </c>
      <c r="M1852" s="435">
        <v>200</v>
      </c>
      <c r="N1852" s="435">
        <v>0</v>
      </c>
      <c r="O1852" s="371" t="e">
        <f t="shared" si="88"/>
        <v>#DIV/0!</v>
      </c>
      <c r="P1852" s="371">
        <f>IF(N1852&gt;0,N1852*K1852/#REF!,0)</f>
        <v>0</v>
      </c>
      <c r="Q1852" s="372" t="e">
        <f>IF(M1852="nio",0,IF(M1852&gt;0,VLOOKUP(I1852,'3-Productie normen'!A:K,VLOOKUP(M1852,'3-Productie normen'!$B$28:$C$36,2,FALSE),FALSE)))/VLOOKUP(B1852,'2-Kosten per locatie'!$A$11:$C$41,3,FALSE)</f>
        <v>#DIV/0!</v>
      </c>
      <c r="R1852" s="93" t="str">
        <f>VLOOKUP(I1852,'3-Productie normen'!A:O,14,FALSE)</f>
        <v>S</v>
      </c>
      <c r="S1852" s="93"/>
      <c r="U1852" s="375">
        <f t="shared" si="86"/>
        <v>500</v>
      </c>
    </row>
    <row r="1853" spans="1:21" ht="14.1" customHeight="1">
      <c r="A1853" s="81">
        <v>1853</v>
      </c>
      <c r="B1853" s="52" t="s">
        <v>229</v>
      </c>
      <c r="C1853" s="52" t="s">
        <v>1664</v>
      </c>
      <c r="D1853" s="52"/>
      <c r="E1853" s="91"/>
      <c r="F1853" s="440" t="s">
        <v>283</v>
      </c>
      <c r="G1853" s="366">
        <v>4</v>
      </c>
      <c r="H1853" s="98" t="s">
        <v>428</v>
      </c>
      <c r="I1853" s="98" t="s">
        <v>242</v>
      </c>
      <c r="J1853" s="98" t="s">
        <v>255</v>
      </c>
      <c r="K1853" s="358">
        <v>7.6</v>
      </c>
      <c r="L1853" s="370">
        <f t="shared" si="87"/>
        <v>200</v>
      </c>
      <c r="M1853" s="435">
        <v>200</v>
      </c>
      <c r="N1853" s="435"/>
      <c r="O1853" s="371" t="e">
        <f t="shared" si="88"/>
        <v>#DIV/0!</v>
      </c>
      <c r="P1853" s="371">
        <f>IF(N1853&gt;0,N1853*K1853/#REF!,0)</f>
        <v>0</v>
      </c>
      <c r="Q1853" s="372" t="e">
        <f>IF(M1853="nio",0,IF(M1853&gt;0,VLOOKUP(I1853,'3-Productie normen'!A:K,VLOOKUP(M1853,'3-Productie normen'!$B$28:$C$36,2,FALSE),FALSE)))/VLOOKUP(B1853,'2-Kosten per locatie'!$A$11:$C$41,3,FALSE)</f>
        <v>#DIV/0!</v>
      </c>
      <c r="R1853" s="93" t="str">
        <f>VLOOKUP(I1853,'3-Productie normen'!A:O,14,FALSE)</f>
        <v>V</v>
      </c>
      <c r="S1853" s="93"/>
      <c r="U1853" s="375">
        <f t="shared" si="86"/>
        <v>1520</v>
      </c>
    </row>
    <row r="1854" spans="1:21" ht="14.1" customHeight="1">
      <c r="A1854" s="81">
        <v>1854</v>
      </c>
      <c r="B1854" s="52" t="s">
        <v>229</v>
      </c>
      <c r="C1854" s="52" t="s">
        <v>1664</v>
      </c>
      <c r="D1854" s="52"/>
      <c r="E1854" s="91"/>
      <c r="F1854" s="440" t="s">
        <v>283</v>
      </c>
      <c r="G1854" s="366">
        <v>5</v>
      </c>
      <c r="H1854" s="98" t="s">
        <v>1667</v>
      </c>
      <c r="I1854" s="98" t="s">
        <v>245</v>
      </c>
      <c r="J1854" s="98" t="s">
        <v>255</v>
      </c>
      <c r="K1854" s="358">
        <v>103.7</v>
      </c>
      <c r="L1854" s="370">
        <f t="shared" si="87"/>
        <v>200</v>
      </c>
      <c r="M1854" s="435">
        <v>200</v>
      </c>
      <c r="N1854" s="435"/>
      <c r="O1854" s="371" t="e">
        <f t="shared" si="88"/>
        <v>#DIV/0!</v>
      </c>
      <c r="P1854" s="371">
        <f>IF(N1854&gt;0,N1854*K1854/#REF!,0)</f>
        <v>0</v>
      </c>
      <c r="Q1854" s="372" t="e">
        <f>IF(M1854="nio",0,IF(M1854&gt;0,VLOOKUP(I1854,'3-Productie normen'!A:K,VLOOKUP(M1854,'3-Productie normen'!$B$28:$C$36,2,FALSE),FALSE)))/VLOOKUP(B1854,'2-Kosten per locatie'!$A$11:$C$41,3,FALSE)</f>
        <v>#DIV/0!</v>
      </c>
      <c r="R1854" s="93" t="str">
        <f>VLOOKUP(I1854,'3-Productie normen'!A:O,14,FALSE)</f>
        <v>V</v>
      </c>
      <c r="S1854" s="93"/>
      <c r="U1854" s="375">
        <f t="shared" si="86"/>
        <v>20740</v>
      </c>
    </row>
    <row r="1855" spans="1:21" ht="14.1" customHeight="1">
      <c r="A1855" s="81">
        <v>1855</v>
      </c>
      <c r="B1855" s="52" t="s">
        <v>229</v>
      </c>
      <c r="C1855" s="52" t="s">
        <v>1664</v>
      </c>
      <c r="D1855" s="52"/>
      <c r="E1855" s="91"/>
      <c r="F1855" s="440" t="s">
        <v>283</v>
      </c>
      <c r="G1855" s="366">
        <v>6</v>
      </c>
      <c r="H1855" s="98" t="s">
        <v>1668</v>
      </c>
      <c r="I1855" s="98" t="s">
        <v>247</v>
      </c>
      <c r="J1855" s="98" t="s">
        <v>255</v>
      </c>
      <c r="K1855" s="358">
        <v>15.2</v>
      </c>
      <c r="L1855" s="370">
        <f t="shared" si="87"/>
        <v>0</v>
      </c>
      <c r="M1855" s="437" t="s">
        <v>258</v>
      </c>
      <c r="N1855" s="435"/>
      <c r="O1855" s="371">
        <f t="shared" si="88"/>
        <v>0</v>
      </c>
      <c r="P1855" s="371">
        <f>IF(N1855&gt;0,N1855*K1855/#REF!,0)</f>
        <v>0</v>
      </c>
      <c r="Q1855" s="372" t="e">
        <f>IF(M1855="nio",0,IF(M1855&gt;0,VLOOKUP(I1855,'3-Productie normen'!A:K,VLOOKUP(M1855,'3-Productie normen'!$B$28:$C$36,2,FALSE),FALSE)))/VLOOKUP(B1855,'2-Kosten per locatie'!$A$11:$C$41,3,FALSE)</f>
        <v>#DIV/0!</v>
      </c>
      <c r="R1855" s="93" t="str">
        <f>VLOOKUP(I1855,'3-Productie normen'!A:O,14,FALSE)</f>
        <v>nvt</v>
      </c>
      <c r="S1855" s="93"/>
      <c r="U1855" s="375">
        <f t="shared" si="86"/>
        <v>0</v>
      </c>
    </row>
    <row r="1856" spans="1:21" ht="14.1" customHeight="1">
      <c r="A1856" s="81">
        <v>1856</v>
      </c>
      <c r="B1856" s="52" t="s">
        <v>229</v>
      </c>
      <c r="C1856" s="52" t="s">
        <v>1664</v>
      </c>
      <c r="D1856" s="52"/>
      <c r="E1856" s="91"/>
      <c r="F1856" s="440" t="s">
        <v>283</v>
      </c>
      <c r="G1856" s="366">
        <v>7</v>
      </c>
      <c r="H1856" s="98" t="s">
        <v>1057</v>
      </c>
      <c r="I1856" s="98" t="s">
        <v>247</v>
      </c>
      <c r="J1856" s="98" t="s">
        <v>255</v>
      </c>
      <c r="K1856" s="358">
        <v>3.4</v>
      </c>
      <c r="L1856" s="370">
        <f t="shared" si="87"/>
        <v>0</v>
      </c>
      <c r="M1856" s="437" t="s">
        <v>258</v>
      </c>
      <c r="N1856" s="435"/>
      <c r="O1856" s="371">
        <f t="shared" si="88"/>
        <v>0</v>
      </c>
      <c r="P1856" s="371">
        <f>IF(N1856&gt;0,N1856*K1856/#REF!,0)</f>
        <v>0</v>
      </c>
      <c r="Q1856" s="372" t="e">
        <f>IF(M1856="nio",0,IF(M1856&gt;0,VLOOKUP(I1856,'3-Productie normen'!A:K,VLOOKUP(M1856,'3-Productie normen'!$B$28:$C$36,2,FALSE),FALSE)))/VLOOKUP(B1856,'2-Kosten per locatie'!$A$11:$C$41,3,FALSE)</f>
        <v>#DIV/0!</v>
      </c>
      <c r="R1856" s="93" t="str">
        <f>VLOOKUP(I1856,'3-Productie normen'!A:O,14,FALSE)</f>
        <v>nvt</v>
      </c>
      <c r="S1856" s="93"/>
      <c r="U1856" s="375">
        <f t="shared" si="86"/>
        <v>0</v>
      </c>
    </row>
    <row r="1857" spans="1:21" ht="14.1" customHeight="1">
      <c r="A1857" s="81">
        <v>1857</v>
      </c>
      <c r="B1857" s="52" t="s">
        <v>229</v>
      </c>
      <c r="C1857" s="52" t="s">
        <v>1664</v>
      </c>
      <c r="D1857" s="52"/>
      <c r="E1857" s="91"/>
      <c r="F1857" s="91" t="s">
        <v>292</v>
      </c>
      <c r="G1857" s="366">
        <v>101</v>
      </c>
      <c r="H1857" s="98" t="s">
        <v>286</v>
      </c>
      <c r="I1857" s="98" t="s">
        <v>293</v>
      </c>
      <c r="J1857" s="98" t="s">
        <v>255</v>
      </c>
      <c r="K1857" s="358">
        <v>63.7</v>
      </c>
      <c r="L1857" s="370">
        <f t="shared" si="87"/>
        <v>200</v>
      </c>
      <c r="M1857" s="435">
        <v>200</v>
      </c>
      <c r="N1857" s="435"/>
      <c r="O1857" s="371" t="e">
        <f t="shared" si="88"/>
        <v>#DIV/0!</v>
      </c>
      <c r="P1857" s="371">
        <f>IF(N1857&gt;0,N1857*K1857/#REF!,0)</f>
        <v>0</v>
      </c>
      <c r="Q1857" s="372" t="e">
        <f>IF(M1857="nio",0,IF(M1857&gt;0,VLOOKUP(I1857,'3-Productie normen'!A:K,VLOOKUP(M1857,'3-Productie normen'!$B$28:$C$36,2,FALSE),FALSE)))/VLOOKUP(B1857,'2-Kosten per locatie'!$A$11:$C$41,3,FALSE)</f>
        <v>#DIV/0!</v>
      </c>
      <c r="R1857" s="93" t="str">
        <f>VLOOKUP(I1857,'3-Productie normen'!A:O,14,FALSE)</f>
        <v>L</v>
      </c>
      <c r="S1857" s="93"/>
      <c r="U1857" s="375">
        <f t="shared" si="86"/>
        <v>12740</v>
      </c>
    </row>
    <row r="1858" spans="1:21" ht="14.1" customHeight="1">
      <c r="A1858" s="81">
        <v>1858</v>
      </c>
      <c r="B1858" s="52" t="s">
        <v>229</v>
      </c>
      <c r="C1858" s="52" t="s">
        <v>1664</v>
      </c>
      <c r="D1858" s="52"/>
      <c r="E1858" s="91"/>
      <c r="F1858" s="91" t="s">
        <v>292</v>
      </c>
      <c r="G1858" s="366">
        <v>102</v>
      </c>
      <c r="H1858" s="98" t="s">
        <v>254</v>
      </c>
      <c r="I1858" s="98" t="s">
        <v>246</v>
      </c>
      <c r="J1858" s="98" t="s">
        <v>255</v>
      </c>
      <c r="K1858" s="358">
        <v>11.8</v>
      </c>
      <c r="L1858" s="370">
        <f t="shared" si="87"/>
        <v>200</v>
      </c>
      <c r="M1858" s="435">
        <v>200</v>
      </c>
      <c r="N1858" s="435"/>
      <c r="O1858" s="371" t="e">
        <f t="shared" si="88"/>
        <v>#DIV/0!</v>
      </c>
      <c r="P1858" s="371">
        <f>IF(N1858&gt;0,N1858*K1858/#REF!,0)</f>
        <v>0</v>
      </c>
      <c r="Q1858" s="372" t="e">
        <f>IF(M1858="nio",0,IF(M1858&gt;0,VLOOKUP(I1858,'3-Productie normen'!A:K,VLOOKUP(M1858,'3-Productie normen'!$B$28:$C$36,2,FALSE),FALSE)))/VLOOKUP(B1858,'2-Kosten per locatie'!$A$11:$C$41,3,FALSE)</f>
        <v>#DIV/0!</v>
      </c>
      <c r="R1858" s="93" t="str">
        <f>VLOOKUP(I1858,'3-Productie normen'!A:O,14,FALSE)</f>
        <v>V</v>
      </c>
      <c r="S1858" s="93"/>
      <c r="U1858" s="375">
        <f t="shared" si="86"/>
        <v>2360</v>
      </c>
    </row>
    <row r="1859" spans="1:21" ht="14.1" customHeight="1">
      <c r="A1859" s="81">
        <v>1859</v>
      </c>
      <c r="B1859" s="52" t="s">
        <v>229</v>
      </c>
      <c r="C1859" s="52" t="s">
        <v>1664</v>
      </c>
      <c r="D1859" s="52"/>
      <c r="E1859" s="91"/>
      <c r="F1859" s="91" t="s">
        <v>292</v>
      </c>
      <c r="G1859" s="366">
        <v>103</v>
      </c>
      <c r="H1859" s="98" t="s">
        <v>254</v>
      </c>
      <c r="I1859" s="98" t="s">
        <v>246</v>
      </c>
      <c r="J1859" s="98" t="s">
        <v>255</v>
      </c>
      <c r="K1859" s="358">
        <v>6.9</v>
      </c>
      <c r="L1859" s="370">
        <f t="shared" si="87"/>
        <v>200</v>
      </c>
      <c r="M1859" s="435">
        <v>200</v>
      </c>
      <c r="N1859" s="435"/>
      <c r="O1859" s="371" t="e">
        <f t="shared" si="88"/>
        <v>#DIV/0!</v>
      </c>
      <c r="P1859" s="371">
        <f>IF(N1859&gt;0,N1859*K1859/#REF!,0)</f>
        <v>0</v>
      </c>
      <c r="Q1859" s="372" t="e">
        <f>IF(M1859="nio",0,IF(M1859&gt;0,VLOOKUP(I1859,'3-Productie normen'!A:K,VLOOKUP(M1859,'3-Productie normen'!$B$28:$C$36,2,FALSE),FALSE)))/VLOOKUP(B1859,'2-Kosten per locatie'!$A$11:$C$41,3,FALSE)</f>
        <v>#DIV/0!</v>
      </c>
      <c r="R1859" s="93" t="str">
        <f>VLOOKUP(I1859,'3-Productie normen'!A:O,14,FALSE)</f>
        <v>V</v>
      </c>
      <c r="S1859" s="93"/>
      <c r="U1859" s="375">
        <f t="shared" si="86"/>
        <v>1380</v>
      </c>
    </row>
    <row r="1860" spans="1:21" ht="14.1" customHeight="1">
      <c r="A1860" s="81">
        <v>1860</v>
      </c>
      <c r="B1860" s="52" t="s">
        <v>229</v>
      </c>
      <c r="C1860" s="52" t="s">
        <v>1664</v>
      </c>
      <c r="D1860" s="52"/>
      <c r="E1860" s="91"/>
      <c r="F1860" s="91" t="s">
        <v>292</v>
      </c>
      <c r="G1860" s="366">
        <v>104</v>
      </c>
      <c r="H1860" s="98" t="s">
        <v>285</v>
      </c>
      <c r="I1860" s="98" t="s">
        <v>246</v>
      </c>
      <c r="J1860" s="98" t="s">
        <v>255</v>
      </c>
      <c r="K1860" s="358">
        <v>7.75</v>
      </c>
      <c r="L1860" s="370">
        <f t="shared" si="87"/>
        <v>200</v>
      </c>
      <c r="M1860" s="435">
        <v>200</v>
      </c>
      <c r="N1860" s="435"/>
      <c r="O1860" s="371" t="e">
        <f t="shared" si="88"/>
        <v>#DIV/0!</v>
      </c>
      <c r="P1860" s="371">
        <f>IF(N1860&gt;0,N1860*K1860/#REF!,0)</f>
        <v>0</v>
      </c>
      <c r="Q1860" s="372" t="e">
        <f>IF(M1860="nio",0,IF(M1860&gt;0,VLOOKUP(I1860,'3-Productie normen'!A:K,VLOOKUP(M1860,'3-Productie normen'!$B$28:$C$36,2,FALSE),FALSE)))/VLOOKUP(B1860,'2-Kosten per locatie'!$A$11:$C$41,3,FALSE)</f>
        <v>#DIV/0!</v>
      </c>
      <c r="R1860" s="93" t="str">
        <f>VLOOKUP(I1860,'3-Productie normen'!A:O,14,FALSE)</f>
        <v>V</v>
      </c>
      <c r="S1860" s="93"/>
      <c r="U1860" s="375">
        <f t="shared" si="86"/>
        <v>1550</v>
      </c>
    </row>
    <row r="1861" spans="1:21" ht="14.1" customHeight="1">
      <c r="A1861" s="81">
        <v>1861</v>
      </c>
      <c r="B1861" s="52" t="s">
        <v>229</v>
      </c>
      <c r="C1861" s="52" t="s">
        <v>1664</v>
      </c>
      <c r="D1861" s="52"/>
      <c r="E1861" s="91"/>
      <c r="F1861" s="91" t="s">
        <v>292</v>
      </c>
      <c r="G1861" s="366">
        <v>105</v>
      </c>
      <c r="H1861" s="98" t="s">
        <v>1579</v>
      </c>
      <c r="I1861" s="98" t="s">
        <v>246</v>
      </c>
      <c r="J1861" s="98" t="s">
        <v>255</v>
      </c>
      <c r="K1861" s="358">
        <v>4.1500000000000004</v>
      </c>
      <c r="L1861" s="370">
        <f t="shared" si="87"/>
        <v>200</v>
      </c>
      <c r="M1861" s="435">
        <v>200</v>
      </c>
      <c r="N1861" s="435"/>
      <c r="O1861" s="371" t="e">
        <f t="shared" si="88"/>
        <v>#DIV/0!</v>
      </c>
      <c r="P1861" s="371">
        <f>IF(N1861&gt;0,N1861*K1861/#REF!,0)</f>
        <v>0</v>
      </c>
      <c r="Q1861" s="372" t="e">
        <f>IF(M1861="nio",0,IF(M1861&gt;0,VLOOKUP(I1861,'3-Productie normen'!A:K,VLOOKUP(M1861,'3-Productie normen'!$B$28:$C$36,2,FALSE),FALSE)))/VLOOKUP(B1861,'2-Kosten per locatie'!$A$11:$C$41,3,FALSE)</f>
        <v>#DIV/0!</v>
      </c>
      <c r="R1861" s="93" t="str">
        <f>VLOOKUP(I1861,'3-Productie normen'!A:O,14,FALSE)</f>
        <v>V</v>
      </c>
      <c r="S1861" s="93"/>
      <c r="U1861" s="375">
        <f t="shared" si="86"/>
        <v>830.00000000000011</v>
      </c>
    </row>
    <row r="1862" spans="1:21" ht="14.1" customHeight="1">
      <c r="A1862" s="81">
        <v>1862</v>
      </c>
      <c r="B1862" s="52" t="s">
        <v>229</v>
      </c>
      <c r="C1862" s="52" t="s">
        <v>1664</v>
      </c>
      <c r="D1862" s="52"/>
      <c r="E1862" s="91"/>
      <c r="F1862" s="91" t="s">
        <v>292</v>
      </c>
      <c r="G1862" s="366">
        <v>106</v>
      </c>
      <c r="H1862" s="98" t="s">
        <v>270</v>
      </c>
      <c r="I1862" s="98" t="s">
        <v>247</v>
      </c>
      <c r="J1862" s="98" t="s">
        <v>255</v>
      </c>
      <c r="K1862" s="358">
        <v>1.2</v>
      </c>
      <c r="L1862" s="370">
        <f t="shared" si="87"/>
        <v>0</v>
      </c>
      <c r="M1862" s="437" t="s">
        <v>258</v>
      </c>
      <c r="N1862" s="435"/>
      <c r="O1862" s="371">
        <f t="shared" si="88"/>
        <v>0</v>
      </c>
      <c r="P1862" s="371">
        <f>IF(N1862&gt;0,N1862*K1862/#REF!,0)</f>
        <v>0</v>
      </c>
      <c r="Q1862" s="372" t="e">
        <f>IF(M1862="nio",0,IF(M1862&gt;0,VLOOKUP(I1862,'3-Productie normen'!A:K,VLOOKUP(M1862,'3-Productie normen'!$B$28:$C$36,2,FALSE),FALSE)))/VLOOKUP(B1862,'2-Kosten per locatie'!$A$11:$C$41,3,FALSE)</f>
        <v>#DIV/0!</v>
      </c>
      <c r="R1862" s="93" t="str">
        <f>VLOOKUP(I1862,'3-Productie normen'!A:O,14,FALSE)</f>
        <v>nvt</v>
      </c>
      <c r="S1862" s="93"/>
      <c r="U1862" s="375">
        <f t="shared" si="86"/>
        <v>0</v>
      </c>
    </row>
    <row r="1863" spans="1:21" ht="14.1" customHeight="1">
      <c r="A1863" s="81">
        <v>1863</v>
      </c>
      <c r="B1863" s="52" t="s">
        <v>229</v>
      </c>
      <c r="C1863" s="52" t="s">
        <v>1664</v>
      </c>
      <c r="D1863" s="52"/>
      <c r="E1863" s="91"/>
      <c r="F1863" s="91" t="s">
        <v>292</v>
      </c>
      <c r="G1863" s="366">
        <v>107</v>
      </c>
      <c r="H1863" s="98" t="s">
        <v>404</v>
      </c>
      <c r="I1863" s="98" t="s">
        <v>247</v>
      </c>
      <c r="J1863" s="98" t="s">
        <v>255</v>
      </c>
      <c r="K1863" s="358">
        <v>1.2</v>
      </c>
      <c r="L1863" s="370">
        <f t="shared" si="87"/>
        <v>0</v>
      </c>
      <c r="M1863" s="437" t="s">
        <v>258</v>
      </c>
      <c r="N1863" s="435"/>
      <c r="O1863" s="371">
        <f t="shared" si="88"/>
        <v>0</v>
      </c>
      <c r="P1863" s="371">
        <f>IF(N1863&gt;0,N1863*K1863/#REF!,0)</f>
        <v>0</v>
      </c>
      <c r="Q1863" s="372" t="e">
        <f>IF(M1863="nio",0,IF(M1863&gt;0,VLOOKUP(I1863,'3-Productie normen'!A:K,VLOOKUP(M1863,'3-Productie normen'!$B$28:$C$36,2,FALSE),FALSE)))/VLOOKUP(B1863,'2-Kosten per locatie'!$A$11:$C$41,3,FALSE)</f>
        <v>#DIV/0!</v>
      </c>
      <c r="R1863" s="93" t="str">
        <f>VLOOKUP(I1863,'3-Productie normen'!A:O,14,FALSE)</f>
        <v>nvt</v>
      </c>
      <c r="S1863" s="93"/>
      <c r="U1863" s="375">
        <f t="shared" si="86"/>
        <v>0</v>
      </c>
    </row>
    <row r="1864" spans="1:21" ht="14.1" customHeight="1">
      <c r="A1864" s="81">
        <v>1864</v>
      </c>
      <c r="B1864" s="52" t="s">
        <v>229</v>
      </c>
      <c r="C1864" s="52" t="s">
        <v>1664</v>
      </c>
      <c r="D1864" s="52"/>
      <c r="E1864" s="91"/>
      <c r="F1864" s="91" t="s">
        <v>292</v>
      </c>
      <c r="G1864" s="366">
        <v>108</v>
      </c>
      <c r="H1864" s="98" t="s">
        <v>262</v>
      </c>
      <c r="I1864" s="98" t="s">
        <v>244</v>
      </c>
      <c r="J1864" s="98" t="s">
        <v>263</v>
      </c>
      <c r="K1864" s="358">
        <v>7.35</v>
      </c>
      <c r="L1864" s="370">
        <f t="shared" si="87"/>
        <v>200</v>
      </c>
      <c r="M1864" s="435">
        <v>200</v>
      </c>
      <c r="N1864" s="435">
        <v>0</v>
      </c>
      <c r="O1864" s="371" t="e">
        <f t="shared" si="88"/>
        <v>#DIV/0!</v>
      </c>
      <c r="P1864" s="371">
        <f>IF(N1864&gt;0,N1864*K1864/#REF!,0)</f>
        <v>0</v>
      </c>
      <c r="Q1864" s="372" t="e">
        <f>IF(M1864="nio",0,IF(M1864&gt;0,VLOOKUP(I1864,'3-Productie normen'!A:K,VLOOKUP(M1864,'3-Productie normen'!$B$28:$C$36,2,FALSE),FALSE)))/VLOOKUP(B1864,'2-Kosten per locatie'!$A$11:$C$41,3,FALSE)</f>
        <v>#DIV/0!</v>
      </c>
      <c r="R1864" s="93" t="str">
        <f>VLOOKUP(I1864,'3-Productie normen'!A:O,14,FALSE)</f>
        <v>S</v>
      </c>
      <c r="S1864" s="93"/>
      <c r="U1864" s="375">
        <f t="shared" si="86"/>
        <v>1470</v>
      </c>
    </row>
    <row r="1865" spans="1:21" ht="14.1" customHeight="1">
      <c r="A1865" s="81">
        <v>1865</v>
      </c>
      <c r="B1865" s="52" t="s">
        <v>229</v>
      </c>
      <c r="C1865" s="52" t="s">
        <v>1664</v>
      </c>
      <c r="D1865" s="52"/>
      <c r="E1865" s="91"/>
      <c r="F1865" s="91" t="s">
        <v>292</v>
      </c>
      <c r="G1865" s="366">
        <v>109</v>
      </c>
      <c r="H1865" s="98" t="s">
        <v>254</v>
      </c>
      <c r="I1865" s="98" t="s">
        <v>246</v>
      </c>
      <c r="J1865" s="98" t="s">
        <v>255</v>
      </c>
      <c r="K1865" s="358">
        <v>4.2</v>
      </c>
      <c r="L1865" s="370">
        <f t="shared" si="87"/>
        <v>200</v>
      </c>
      <c r="M1865" s="435">
        <v>200</v>
      </c>
      <c r="N1865" s="435"/>
      <c r="O1865" s="371" t="e">
        <f t="shared" si="88"/>
        <v>#DIV/0!</v>
      </c>
      <c r="P1865" s="371">
        <f>IF(N1865&gt;0,N1865*K1865/#REF!,0)</f>
        <v>0</v>
      </c>
      <c r="Q1865" s="372" t="e">
        <f>IF(M1865="nio",0,IF(M1865&gt;0,VLOOKUP(I1865,'3-Productie normen'!A:K,VLOOKUP(M1865,'3-Productie normen'!$B$28:$C$36,2,FALSE),FALSE)))/VLOOKUP(B1865,'2-Kosten per locatie'!$A$11:$C$41,3,FALSE)</f>
        <v>#DIV/0!</v>
      </c>
      <c r="R1865" s="93" t="str">
        <f>VLOOKUP(I1865,'3-Productie normen'!A:O,14,FALSE)</f>
        <v>V</v>
      </c>
      <c r="S1865" s="93"/>
      <c r="U1865" s="375">
        <f t="shared" si="86"/>
        <v>840</v>
      </c>
    </row>
    <row r="1866" spans="1:21" ht="14.1" customHeight="1">
      <c r="A1866" s="81">
        <v>1866</v>
      </c>
      <c r="B1866" s="52" t="s">
        <v>229</v>
      </c>
      <c r="C1866" s="52" t="s">
        <v>1664</v>
      </c>
      <c r="D1866" s="52"/>
      <c r="E1866" s="91"/>
      <c r="F1866" s="91" t="s">
        <v>292</v>
      </c>
      <c r="G1866" s="366">
        <v>110</v>
      </c>
      <c r="H1866" s="98" t="s">
        <v>286</v>
      </c>
      <c r="I1866" s="98" t="s">
        <v>293</v>
      </c>
      <c r="J1866" s="98" t="s">
        <v>255</v>
      </c>
      <c r="K1866" s="358">
        <v>63.7</v>
      </c>
      <c r="L1866" s="370">
        <f t="shared" si="87"/>
        <v>200</v>
      </c>
      <c r="M1866" s="435">
        <v>200</v>
      </c>
      <c r="N1866" s="435"/>
      <c r="O1866" s="371" t="e">
        <f t="shared" si="88"/>
        <v>#DIV/0!</v>
      </c>
      <c r="P1866" s="371">
        <f>IF(N1866&gt;0,N1866*K1866/#REF!,0)</f>
        <v>0</v>
      </c>
      <c r="Q1866" s="372" t="e">
        <f>IF(M1866="nio",0,IF(M1866&gt;0,VLOOKUP(I1866,'3-Productie normen'!A:K,VLOOKUP(M1866,'3-Productie normen'!$B$28:$C$36,2,FALSE),FALSE)))/VLOOKUP(B1866,'2-Kosten per locatie'!$A$11:$C$41,3,FALSE)</f>
        <v>#DIV/0!</v>
      </c>
      <c r="R1866" s="93" t="str">
        <f>VLOOKUP(I1866,'3-Productie normen'!A:O,14,FALSE)</f>
        <v>L</v>
      </c>
      <c r="S1866" s="93"/>
      <c r="U1866" s="375">
        <f t="shared" ref="U1866:U1929" si="89">L1866*K1866</f>
        <v>12740</v>
      </c>
    </row>
    <row r="1867" spans="1:21" ht="14.1" customHeight="1">
      <c r="A1867" s="81">
        <v>1867</v>
      </c>
      <c r="B1867" s="52" t="s">
        <v>229</v>
      </c>
      <c r="C1867" s="52" t="s">
        <v>1664</v>
      </c>
      <c r="D1867" s="52"/>
      <c r="E1867" s="91"/>
      <c r="F1867" s="91" t="s">
        <v>292</v>
      </c>
      <c r="G1867" s="366">
        <v>111</v>
      </c>
      <c r="H1867" s="98" t="s">
        <v>286</v>
      </c>
      <c r="I1867" s="98" t="s">
        <v>293</v>
      </c>
      <c r="J1867" s="98" t="s">
        <v>255</v>
      </c>
      <c r="K1867" s="358">
        <v>63.7</v>
      </c>
      <c r="L1867" s="370">
        <f t="shared" si="87"/>
        <v>200</v>
      </c>
      <c r="M1867" s="435">
        <v>200</v>
      </c>
      <c r="N1867" s="435"/>
      <c r="O1867" s="371" t="e">
        <f t="shared" si="88"/>
        <v>#DIV/0!</v>
      </c>
      <c r="P1867" s="371">
        <f>IF(N1867&gt;0,N1867*K1867/#REF!,0)</f>
        <v>0</v>
      </c>
      <c r="Q1867" s="372" t="e">
        <f>IF(M1867="nio",0,IF(M1867&gt;0,VLOOKUP(I1867,'3-Productie normen'!A:K,VLOOKUP(M1867,'3-Productie normen'!$B$28:$C$36,2,FALSE),FALSE)))/VLOOKUP(B1867,'2-Kosten per locatie'!$A$11:$C$41,3,FALSE)</f>
        <v>#DIV/0!</v>
      </c>
      <c r="R1867" s="93" t="str">
        <f>VLOOKUP(I1867,'3-Productie normen'!A:O,14,FALSE)</f>
        <v>L</v>
      </c>
      <c r="S1867" s="93"/>
      <c r="U1867" s="375">
        <f t="shared" si="89"/>
        <v>12740</v>
      </c>
    </row>
    <row r="1868" spans="1:21" ht="14.1" customHeight="1">
      <c r="A1868" s="81">
        <v>1868</v>
      </c>
      <c r="B1868" s="52" t="s">
        <v>229</v>
      </c>
      <c r="C1868" s="52" t="s">
        <v>1664</v>
      </c>
      <c r="D1868" s="52"/>
      <c r="E1868" s="91"/>
      <c r="F1868" s="91" t="s">
        <v>292</v>
      </c>
      <c r="G1868" s="366">
        <v>112</v>
      </c>
      <c r="H1868" s="98" t="s">
        <v>254</v>
      </c>
      <c r="I1868" s="98" t="s">
        <v>246</v>
      </c>
      <c r="J1868" s="98" t="s">
        <v>255</v>
      </c>
      <c r="K1868" s="358">
        <v>4.2</v>
      </c>
      <c r="L1868" s="370">
        <f t="shared" si="87"/>
        <v>200</v>
      </c>
      <c r="M1868" s="435">
        <v>200</v>
      </c>
      <c r="N1868" s="435"/>
      <c r="O1868" s="371" t="e">
        <f t="shared" si="88"/>
        <v>#DIV/0!</v>
      </c>
      <c r="P1868" s="371">
        <f>IF(N1868&gt;0,N1868*K1868/#REF!,0)</f>
        <v>0</v>
      </c>
      <c r="Q1868" s="372" t="e">
        <f>IF(M1868="nio",0,IF(M1868&gt;0,VLOOKUP(I1868,'3-Productie normen'!A:K,VLOOKUP(M1868,'3-Productie normen'!$B$28:$C$36,2,FALSE),FALSE)))/VLOOKUP(B1868,'2-Kosten per locatie'!$A$11:$C$41,3,FALSE)</f>
        <v>#DIV/0!</v>
      </c>
      <c r="R1868" s="93" t="str">
        <f>VLOOKUP(I1868,'3-Productie normen'!A:O,14,FALSE)</f>
        <v>V</v>
      </c>
      <c r="S1868" s="93"/>
      <c r="U1868" s="375">
        <f t="shared" si="89"/>
        <v>840</v>
      </c>
    </row>
    <row r="1869" spans="1:21" ht="14.1" customHeight="1">
      <c r="A1869" s="81">
        <v>1869</v>
      </c>
      <c r="B1869" s="52" t="s">
        <v>229</v>
      </c>
      <c r="C1869" s="52" t="s">
        <v>1664</v>
      </c>
      <c r="D1869" s="52"/>
      <c r="E1869" s="91"/>
      <c r="F1869" s="91" t="s">
        <v>292</v>
      </c>
      <c r="G1869" s="366">
        <v>113</v>
      </c>
      <c r="H1869" s="98" t="s">
        <v>254</v>
      </c>
      <c r="I1869" s="98" t="s">
        <v>246</v>
      </c>
      <c r="J1869" s="98" t="s">
        <v>255</v>
      </c>
      <c r="K1869" s="358">
        <v>6.9</v>
      </c>
      <c r="L1869" s="370">
        <f t="shared" si="87"/>
        <v>200</v>
      </c>
      <c r="M1869" s="435">
        <v>200</v>
      </c>
      <c r="N1869" s="435"/>
      <c r="O1869" s="371" t="e">
        <f t="shared" si="88"/>
        <v>#DIV/0!</v>
      </c>
      <c r="P1869" s="371">
        <f>IF(N1869&gt;0,N1869*K1869/#REF!,0)</f>
        <v>0</v>
      </c>
      <c r="Q1869" s="372" t="e">
        <f>IF(M1869="nio",0,IF(M1869&gt;0,VLOOKUP(I1869,'3-Productie normen'!A:K,VLOOKUP(M1869,'3-Productie normen'!$B$28:$C$36,2,FALSE),FALSE)))/VLOOKUP(B1869,'2-Kosten per locatie'!$A$11:$C$41,3,FALSE)</f>
        <v>#DIV/0!</v>
      </c>
      <c r="R1869" s="93" t="str">
        <f>VLOOKUP(I1869,'3-Productie normen'!A:O,14,FALSE)</f>
        <v>V</v>
      </c>
      <c r="S1869" s="93"/>
      <c r="U1869" s="375">
        <f t="shared" si="89"/>
        <v>1380</v>
      </c>
    </row>
    <row r="1870" spans="1:21" ht="14.1" customHeight="1">
      <c r="A1870" s="81">
        <v>1870</v>
      </c>
      <c r="B1870" s="52" t="s">
        <v>229</v>
      </c>
      <c r="C1870" s="52" t="s">
        <v>1664</v>
      </c>
      <c r="D1870" s="52"/>
      <c r="E1870" s="91"/>
      <c r="F1870" s="91" t="s">
        <v>292</v>
      </c>
      <c r="G1870" s="366">
        <v>114</v>
      </c>
      <c r="H1870" s="98" t="s">
        <v>285</v>
      </c>
      <c r="I1870" s="98" t="s">
        <v>246</v>
      </c>
      <c r="J1870" s="98" t="s">
        <v>255</v>
      </c>
      <c r="K1870" s="358">
        <v>7.75</v>
      </c>
      <c r="L1870" s="370">
        <f t="shared" si="87"/>
        <v>200</v>
      </c>
      <c r="M1870" s="435">
        <v>200</v>
      </c>
      <c r="N1870" s="435"/>
      <c r="O1870" s="371" t="e">
        <f t="shared" si="88"/>
        <v>#DIV/0!</v>
      </c>
      <c r="P1870" s="371">
        <f>IF(N1870&gt;0,N1870*K1870/#REF!,0)</f>
        <v>0</v>
      </c>
      <c r="Q1870" s="372" t="e">
        <f>IF(M1870="nio",0,IF(M1870&gt;0,VLOOKUP(I1870,'3-Productie normen'!A:K,VLOOKUP(M1870,'3-Productie normen'!$B$28:$C$36,2,FALSE),FALSE)))/VLOOKUP(B1870,'2-Kosten per locatie'!$A$11:$C$41,3,FALSE)</f>
        <v>#DIV/0!</v>
      </c>
      <c r="R1870" s="93" t="str">
        <f>VLOOKUP(I1870,'3-Productie normen'!A:O,14,FALSE)</f>
        <v>V</v>
      </c>
      <c r="S1870" s="93"/>
      <c r="U1870" s="375">
        <f t="shared" si="89"/>
        <v>1550</v>
      </c>
    </row>
    <row r="1871" spans="1:21" ht="14.1" customHeight="1">
      <c r="A1871" s="81">
        <v>1871</v>
      </c>
      <c r="B1871" s="52" t="s">
        <v>229</v>
      </c>
      <c r="C1871" s="52" t="s">
        <v>1664</v>
      </c>
      <c r="D1871" s="52"/>
      <c r="E1871" s="91"/>
      <c r="F1871" s="91" t="s">
        <v>292</v>
      </c>
      <c r="G1871" s="366">
        <v>115</v>
      </c>
      <c r="H1871" s="98" t="s">
        <v>1579</v>
      </c>
      <c r="I1871" s="98" t="s">
        <v>246</v>
      </c>
      <c r="J1871" s="98" t="s">
        <v>255</v>
      </c>
      <c r="K1871" s="358">
        <v>4.1500000000000004</v>
      </c>
      <c r="L1871" s="370">
        <f t="shared" si="87"/>
        <v>200</v>
      </c>
      <c r="M1871" s="435">
        <v>200</v>
      </c>
      <c r="N1871" s="435"/>
      <c r="O1871" s="371" t="e">
        <f t="shared" si="88"/>
        <v>#DIV/0!</v>
      </c>
      <c r="P1871" s="371">
        <f>IF(N1871&gt;0,N1871*K1871/#REF!,0)</f>
        <v>0</v>
      </c>
      <c r="Q1871" s="372" t="e">
        <f>IF(M1871="nio",0,IF(M1871&gt;0,VLOOKUP(I1871,'3-Productie normen'!A:K,VLOOKUP(M1871,'3-Productie normen'!$B$28:$C$36,2,FALSE),FALSE)))/VLOOKUP(B1871,'2-Kosten per locatie'!$A$11:$C$41,3,FALSE)</f>
        <v>#DIV/0!</v>
      </c>
      <c r="R1871" s="93" t="str">
        <f>VLOOKUP(I1871,'3-Productie normen'!A:O,14,FALSE)</f>
        <v>V</v>
      </c>
      <c r="S1871" s="93"/>
      <c r="U1871" s="375">
        <f t="shared" si="89"/>
        <v>830.00000000000011</v>
      </c>
    </row>
    <row r="1872" spans="1:21" ht="14.1" customHeight="1">
      <c r="A1872" s="81">
        <v>1872</v>
      </c>
      <c r="B1872" s="52" t="s">
        <v>229</v>
      </c>
      <c r="C1872" s="52" t="s">
        <v>1664</v>
      </c>
      <c r="D1872" s="52"/>
      <c r="E1872" s="91"/>
      <c r="F1872" s="91" t="s">
        <v>292</v>
      </c>
      <c r="G1872" s="366">
        <v>116</v>
      </c>
      <c r="H1872" s="98" t="s">
        <v>270</v>
      </c>
      <c r="I1872" s="98" t="s">
        <v>247</v>
      </c>
      <c r="J1872" s="98" t="s">
        <v>255</v>
      </c>
      <c r="K1872" s="358">
        <v>1.2</v>
      </c>
      <c r="L1872" s="370">
        <f t="shared" si="87"/>
        <v>0</v>
      </c>
      <c r="M1872" s="437" t="s">
        <v>258</v>
      </c>
      <c r="N1872" s="435"/>
      <c r="O1872" s="371">
        <f t="shared" si="88"/>
        <v>0</v>
      </c>
      <c r="P1872" s="371">
        <f>IF(N1872&gt;0,N1872*K1872/#REF!,0)</f>
        <v>0</v>
      </c>
      <c r="Q1872" s="372" t="e">
        <f>IF(M1872="nio",0,IF(M1872&gt;0,VLOOKUP(I1872,'3-Productie normen'!A:K,VLOOKUP(M1872,'3-Productie normen'!$B$28:$C$36,2,FALSE),FALSE)))/VLOOKUP(B1872,'2-Kosten per locatie'!$A$11:$C$41,3,FALSE)</f>
        <v>#DIV/0!</v>
      </c>
      <c r="R1872" s="93" t="str">
        <f>VLOOKUP(I1872,'3-Productie normen'!A:O,14,FALSE)</f>
        <v>nvt</v>
      </c>
      <c r="S1872" s="93"/>
      <c r="U1872" s="375">
        <f t="shared" si="89"/>
        <v>0</v>
      </c>
    </row>
    <row r="1873" spans="1:21" ht="14.1" customHeight="1">
      <c r="A1873" s="81">
        <v>1873</v>
      </c>
      <c r="B1873" s="52" t="s">
        <v>229</v>
      </c>
      <c r="C1873" s="52" t="s">
        <v>1664</v>
      </c>
      <c r="D1873" s="52"/>
      <c r="E1873" s="91"/>
      <c r="F1873" s="91" t="s">
        <v>292</v>
      </c>
      <c r="G1873" s="366">
        <v>117</v>
      </c>
      <c r="H1873" s="98" t="s">
        <v>404</v>
      </c>
      <c r="I1873" s="98" t="s">
        <v>247</v>
      </c>
      <c r="J1873" s="98" t="s">
        <v>255</v>
      </c>
      <c r="K1873" s="358">
        <v>1.2</v>
      </c>
      <c r="L1873" s="370">
        <f t="shared" si="87"/>
        <v>0</v>
      </c>
      <c r="M1873" s="437" t="s">
        <v>258</v>
      </c>
      <c r="N1873" s="435"/>
      <c r="O1873" s="371">
        <f t="shared" si="88"/>
        <v>0</v>
      </c>
      <c r="P1873" s="371">
        <f>IF(N1873&gt;0,N1873*K1873/#REF!,0)</f>
        <v>0</v>
      </c>
      <c r="Q1873" s="372" t="e">
        <f>IF(M1873="nio",0,IF(M1873&gt;0,VLOOKUP(I1873,'3-Productie normen'!A:K,VLOOKUP(M1873,'3-Productie normen'!$B$28:$C$36,2,FALSE),FALSE)))/VLOOKUP(B1873,'2-Kosten per locatie'!$A$11:$C$41,3,FALSE)</f>
        <v>#DIV/0!</v>
      </c>
      <c r="R1873" s="93" t="str">
        <f>VLOOKUP(I1873,'3-Productie normen'!A:O,14,FALSE)</f>
        <v>nvt</v>
      </c>
      <c r="S1873" s="93"/>
      <c r="U1873" s="375">
        <f t="shared" si="89"/>
        <v>0</v>
      </c>
    </row>
    <row r="1874" spans="1:21" ht="14.1" customHeight="1">
      <c r="A1874" s="81">
        <v>1874</v>
      </c>
      <c r="B1874" s="52" t="s">
        <v>229</v>
      </c>
      <c r="C1874" s="52" t="s">
        <v>1664</v>
      </c>
      <c r="D1874" s="52"/>
      <c r="E1874" s="91"/>
      <c r="F1874" s="91" t="s">
        <v>292</v>
      </c>
      <c r="G1874" s="366">
        <v>118</v>
      </c>
      <c r="H1874" s="98" t="s">
        <v>262</v>
      </c>
      <c r="I1874" s="98" t="s">
        <v>244</v>
      </c>
      <c r="J1874" s="98" t="s">
        <v>263</v>
      </c>
      <c r="K1874" s="358">
        <v>7.35</v>
      </c>
      <c r="L1874" s="370">
        <f t="shared" si="87"/>
        <v>200</v>
      </c>
      <c r="M1874" s="435">
        <v>200</v>
      </c>
      <c r="N1874" s="435">
        <v>0</v>
      </c>
      <c r="O1874" s="371" t="e">
        <f t="shared" si="88"/>
        <v>#DIV/0!</v>
      </c>
      <c r="P1874" s="371">
        <f>IF(N1874&gt;0,N1874*K1874/#REF!,0)</f>
        <v>0</v>
      </c>
      <c r="Q1874" s="372" t="e">
        <f>IF(M1874="nio",0,IF(M1874&gt;0,VLOOKUP(I1874,'3-Productie normen'!A:K,VLOOKUP(M1874,'3-Productie normen'!$B$28:$C$36,2,FALSE),FALSE)))/VLOOKUP(B1874,'2-Kosten per locatie'!$A$11:$C$41,3,FALSE)</f>
        <v>#DIV/0!</v>
      </c>
      <c r="R1874" s="93" t="str">
        <f>VLOOKUP(I1874,'3-Productie normen'!A:O,14,FALSE)</f>
        <v>S</v>
      </c>
      <c r="S1874" s="93"/>
      <c r="U1874" s="375">
        <f t="shared" si="89"/>
        <v>1470</v>
      </c>
    </row>
    <row r="1875" spans="1:21" ht="14.1" customHeight="1">
      <c r="A1875" s="81">
        <v>1875</v>
      </c>
      <c r="B1875" s="52" t="s">
        <v>229</v>
      </c>
      <c r="C1875" s="52" t="s">
        <v>1664</v>
      </c>
      <c r="D1875" s="52"/>
      <c r="E1875" s="91"/>
      <c r="F1875" s="91" t="s">
        <v>292</v>
      </c>
      <c r="G1875" s="366">
        <v>119</v>
      </c>
      <c r="H1875" s="98" t="s">
        <v>254</v>
      </c>
      <c r="I1875" s="98" t="s">
        <v>246</v>
      </c>
      <c r="J1875" s="98" t="s">
        <v>255</v>
      </c>
      <c r="K1875" s="358">
        <v>4.2</v>
      </c>
      <c r="L1875" s="370">
        <f t="shared" si="87"/>
        <v>200</v>
      </c>
      <c r="M1875" s="435">
        <v>200</v>
      </c>
      <c r="N1875" s="435"/>
      <c r="O1875" s="371" t="e">
        <f t="shared" si="88"/>
        <v>#DIV/0!</v>
      </c>
      <c r="P1875" s="371">
        <f>IF(N1875&gt;0,N1875*K1875/#REF!,0)</f>
        <v>0</v>
      </c>
      <c r="Q1875" s="372" t="e">
        <f>IF(M1875="nio",0,IF(M1875&gt;0,VLOOKUP(I1875,'3-Productie normen'!A:K,VLOOKUP(M1875,'3-Productie normen'!$B$28:$C$36,2,FALSE),FALSE)))/VLOOKUP(B1875,'2-Kosten per locatie'!$A$11:$C$41,3,FALSE)</f>
        <v>#DIV/0!</v>
      </c>
      <c r="R1875" s="93" t="str">
        <f>VLOOKUP(I1875,'3-Productie normen'!A:O,14,FALSE)</f>
        <v>V</v>
      </c>
      <c r="S1875" s="93"/>
      <c r="U1875" s="375">
        <f t="shared" si="89"/>
        <v>840</v>
      </c>
    </row>
    <row r="1876" spans="1:21" ht="14.1" customHeight="1">
      <c r="A1876" s="81">
        <v>1876</v>
      </c>
      <c r="B1876" s="52" t="s">
        <v>229</v>
      </c>
      <c r="C1876" s="52" t="s">
        <v>1664</v>
      </c>
      <c r="D1876" s="52"/>
      <c r="E1876" s="91"/>
      <c r="F1876" s="91" t="s">
        <v>292</v>
      </c>
      <c r="G1876" s="366">
        <v>120</v>
      </c>
      <c r="H1876" s="98" t="s">
        <v>267</v>
      </c>
      <c r="I1876" s="98" t="s">
        <v>237</v>
      </c>
      <c r="J1876" s="98" t="s">
        <v>255</v>
      </c>
      <c r="K1876" s="358">
        <v>50.55</v>
      </c>
      <c r="L1876" s="370">
        <f t="shared" si="87"/>
        <v>80</v>
      </c>
      <c r="M1876" s="437">
        <v>80</v>
      </c>
      <c r="N1876" s="435"/>
      <c r="O1876" s="371" t="e">
        <f t="shared" si="88"/>
        <v>#DIV/0!</v>
      </c>
      <c r="P1876" s="371">
        <f>IF(N1876&gt;0,N1876*K1876/#REF!,0)</f>
        <v>0</v>
      </c>
      <c r="Q1876" s="372" t="e">
        <f>IF(M1876="nio",0,IF(M1876&gt;0,VLOOKUP(I1876,'3-Productie normen'!A:K,VLOOKUP(M1876,'3-Productie normen'!$B$28:$C$36,2,FALSE),FALSE)))/VLOOKUP(B1876,'2-Kosten per locatie'!$A$11:$C$41,3,FALSE)</f>
        <v>#DIV/0!</v>
      </c>
      <c r="R1876" s="93" t="str">
        <f>VLOOKUP(I1876,'3-Productie normen'!A:O,14,FALSE)</f>
        <v>B</v>
      </c>
      <c r="S1876" s="93"/>
      <c r="U1876" s="375">
        <f t="shared" si="89"/>
        <v>4044</v>
      </c>
    </row>
    <row r="1877" spans="1:21" ht="14.1" customHeight="1">
      <c r="A1877" s="81">
        <v>1877</v>
      </c>
      <c r="B1877" s="52" t="s">
        <v>229</v>
      </c>
      <c r="C1877" s="52" t="s">
        <v>1664</v>
      </c>
      <c r="D1877" s="52"/>
      <c r="E1877" s="91"/>
      <c r="F1877" s="91" t="s">
        <v>292</v>
      </c>
      <c r="G1877" s="366">
        <v>121</v>
      </c>
      <c r="H1877" s="98" t="s">
        <v>485</v>
      </c>
      <c r="I1877" s="98" t="s">
        <v>237</v>
      </c>
      <c r="J1877" s="98" t="s">
        <v>255</v>
      </c>
      <c r="K1877" s="358">
        <v>7.3</v>
      </c>
      <c r="L1877" s="370">
        <f t="shared" si="87"/>
        <v>80</v>
      </c>
      <c r="M1877" s="437">
        <v>80</v>
      </c>
      <c r="N1877" s="435"/>
      <c r="O1877" s="371" t="e">
        <f t="shared" si="88"/>
        <v>#DIV/0!</v>
      </c>
      <c r="P1877" s="371">
        <f>IF(N1877&gt;0,N1877*K1877/#REF!,0)</f>
        <v>0</v>
      </c>
      <c r="Q1877" s="372" t="e">
        <f>IF(M1877="nio",0,IF(M1877&gt;0,VLOOKUP(I1877,'3-Productie normen'!A:K,VLOOKUP(M1877,'3-Productie normen'!$B$28:$C$36,2,FALSE),FALSE)))/VLOOKUP(B1877,'2-Kosten per locatie'!$A$11:$C$41,3,FALSE)</f>
        <v>#DIV/0!</v>
      </c>
      <c r="R1877" s="93" t="str">
        <f>VLOOKUP(I1877,'3-Productie normen'!A:O,14,FALSE)</f>
        <v>B</v>
      </c>
      <c r="S1877" s="93"/>
      <c r="U1877" s="375">
        <f t="shared" si="89"/>
        <v>584</v>
      </c>
    </row>
    <row r="1878" spans="1:21" ht="14.1" customHeight="1">
      <c r="A1878" s="81">
        <v>1878</v>
      </c>
      <c r="B1878" s="52" t="s">
        <v>229</v>
      </c>
      <c r="C1878" s="52" t="s">
        <v>1664</v>
      </c>
      <c r="D1878" s="52"/>
      <c r="E1878" s="91"/>
      <c r="F1878" s="91" t="s">
        <v>292</v>
      </c>
      <c r="G1878" s="366">
        <v>122</v>
      </c>
      <c r="H1878" s="98" t="s">
        <v>265</v>
      </c>
      <c r="I1878" s="98" t="s">
        <v>237</v>
      </c>
      <c r="J1878" s="98" t="s">
        <v>255</v>
      </c>
      <c r="K1878" s="358">
        <v>12.55</v>
      </c>
      <c r="L1878" s="370">
        <f t="shared" si="87"/>
        <v>200</v>
      </c>
      <c r="M1878" s="435">
        <v>200</v>
      </c>
      <c r="N1878" s="435"/>
      <c r="O1878" s="371" t="e">
        <f t="shared" si="88"/>
        <v>#DIV/0!</v>
      </c>
      <c r="P1878" s="371">
        <f>IF(N1878&gt;0,N1878*K1878/#REF!,0)</f>
        <v>0</v>
      </c>
      <c r="Q1878" s="372" t="e">
        <f>IF(M1878="nio",0,IF(M1878&gt;0,VLOOKUP(I1878,'3-Productie normen'!A:K,VLOOKUP(M1878,'3-Productie normen'!$B$28:$C$36,2,FALSE),FALSE)))/VLOOKUP(B1878,'2-Kosten per locatie'!$A$11:$C$41,3,FALSE)</f>
        <v>#DIV/0!</v>
      </c>
      <c r="R1878" s="93" t="str">
        <f>VLOOKUP(I1878,'3-Productie normen'!A:O,14,FALSE)</f>
        <v>B</v>
      </c>
      <c r="S1878" s="93"/>
      <c r="U1878" s="375">
        <f t="shared" si="89"/>
        <v>2510</v>
      </c>
    </row>
    <row r="1879" spans="1:21" ht="14.1" customHeight="1">
      <c r="A1879" s="81">
        <v>1879</v>
      </c>
      <c r="B1879" s="52" t="s">
        <v>229</v>
      </c>
      <c r="C1879" s="52" t="s">
        <v>1664</v>
      </c>
      <c r="D1879" s="52"/>
      <c r="E1879" s="91"/>
      <c r="F1879" s="91" t="s">
        <v>295</v>
      </c>
      <c r="G1879" s="366">
        <v>201</v>
      </c>
      <c r="H1879" s="98" t="s">
        <v>286</v>
      </c>
      <c r="I1879" s="98" t="s">
        <v>293</v>
      </c>
      <c r="J1879" s="98" t="s">
        <v>255</v>
      </c>
      <c r="K1879" s="358">
        <v>63.7</v>
      </c>
      <c r="L1879" s="370">
        <f t="shared" si="87"/>
        <v>200</v>
      </c>
      <c r="M1879" s="435">
        <v>200</v>
      </c>
      <c r="N1879" s="435"/>
      <c r="O1879" s="371" t="e">
        <f t="shared" si="88"/>
        <v>#DIV/0!</v>
      </c>
      <c r="P1879" s="371">
        <f>IF(N1879&gt;0,N1879*K1879/#REF!,0)</f>
        <v>0</v>
      </c>
      <c r="Q1879" s="372" t="e">
        <f>IF(M1879="nio",0,IF(M1879&gt;0,VLOOKUP(I1879,'3-Productie normen'!A:K,VLOOKUP(M1879,'3-Productie normen'!$B$28:$C$36,2,FALSE),FALSE)))/VLOOKUP(B1879,'2-Kosten per locatie'!$A$11:$C$41,3,FALSE)</f>
        <v>#DIV/0!</v>
      </c>
      <c r="R1879" s="93" t="str">
        <f>VLOOKUP(I1879,'3-Productie normen'!A:O,14,FALSE)</f>
        <v>L</v>
      </c>
      <c r="S1879" s="93"/>
      <c r="U1879" s="375">
        <f t="shared" si="89"/>
        <v>12740</v>
      </c>
    </row>
    <row r="1880" spans="1:21" ht="14.1" customHeight="1">
      <c r="A1880" s="81">
        <v>1880</v>
      </c>
      <c r="B1880" s="52" t="s">
        <v>229</v>
      </c>
      <c r="C1880" s="52" t="s">
        <v>1664</v>
      </c>
      <c r="D1880" s="52"/>
      <c r="E1880" s="91"/>
      <c r="F1880" s="91" t="s">
        <v>295</v>
      </c>
      <c r="G1880" s="366">
        <v>202</v>
      </c>
      <c r="H1880" s="98" t="s">
        <v>254</v>
      </c>
      <c r="I1880" s="98" t="s">
        <v>246</v>
      </c>
      <c r="J1880" s="98" t="s">
        <v>255</v>
      </c>
      <c r="K1880" s="358">
        <v>11.8</v>
      </c>
      <c r="L1880" s="370">
        <f t="shared" si="87"/>
        <v>200</v>
      </c>
      <c r="M1880" s="435">
        <v>200</v>
      </c>
      <c r="N1880" s="435"/>
      <c r="O1880" s="371" t="e">
        <f t="shared" si="88"/>
        <v>#DIV/0!</v>
      </c>
      <c r="P1880" s="371">
        <f>IF(N1880&gt;0,N1880*K1880/#REF!,0)</f>
        <v>0</v>
      </c>
      <c r="Q1880" s="372" t="e">
        <f>IF(M1880="nio",0,IF(M1880&gt;0,VLOOKUP(I1880,'3-Productie normen'!A:K,VLOOKUP(M1880,'3-Productie normen'!$B$28:$C$36,2,FALSE),FALSE)))/VLOOKUP(B1880,'2-Kosten per locatie'!$A$11:$C$41,3,FALSE)</f>
        <v>#DIV/0!</v>
      </c>
      <c r="R1880" s="93" t="str">
        <f>VLOOKUP(I1880,'3-Productie normen'!A:O,14,FALSE)</f>
        <v>V</v>
      </c>
      <c r="S1880" s="93"/>
      <c r="U1880" s="375">
        <f t="shared" si="89"/>
        <v>2360</v>
      </c>
    </row>
    <row r="1881" spans="1:21" ht="14.1" customHeight="1">
      <c r="A1881" s="81">
        <v>1881</v>
      </c>
      <c r="B1881" s="52" t="s">
        <v>229</v>
      </c>
      <c r="C1881" s="52" t="s">
        <v>1664</v>
      </c>
      <c r="D1881" s="52"/>
      <c r="E1881" s="91"/>
      <c r="F1881" s="91" t="s">
        <v>295</v>
      </c>
      <c r="G1881" s="366">
        <v>203</v>
      </c>
      <c r="H1881" s="98" t="s">
        <v>254</v>
      </c>
      <c r="I1881" s="98" t="s">
        <v>246</v>
      </c>
      <c r="J1881" s="98" t="s">
        <v>255</v>
      </c>
      <c r="K1881" s="358">
        <v>6.9</v>
      </c>
      <c r="L1881" s="370">
        <f t="shared" si="87"/>
        <v>200</v>
      </c>
      <c r="M1881" s="435">
        <v>200</v>
      </c>
      <c r="N1881" s="435"/>
      <c r="O1881" s="371" t="e">
        <f t="shared" si="88"/>
        <v>#DIV/0!</v>
      </c>
      <c r="P1881" s="371">
        <f>IF(N1881&gt;0,N1881*K1881/#REF!,0)</f>
        <v>0</v>
      </c>
      <c r="Q1881" s="372" t="e">
        <f>IF(M1881="nio",0,IF(M1881&gt;0,VLOOKUP(I1881,'3-Productie normen'!A:K,VLOOKUP(M1881,'3-Productie normen'!$B$28:$C$36,2,FALSE),FALSE)))/VLOOKUP(B1881,'2-Kosten per locatie'!$A$11:$C$41,3,FALSE)</f>
        <v>#DIV/0!</v>
      </c>
      <c r="R1881" s="93" t="str">
        <f>VLOOKUP(I1881,'3-Productie normen'!A:O,14,FALSE)</f>
        <v>V</v>
      </c>
      <c r="S1881" s="93"/>
      <c r="U1881" s="375">
        <f t="shared" si="89"/>
        <v>1380</v>
      </c>
    </row>
    <row r="1882" spans="1:21" ht="14.1" customHeight="1">
      <c r="A1882" s="81">
        <v>1882</v>
      </c>
      <c r="B1882" s="52" t="s">
        <v>229</v>
      </c>
      <c r="C1882" s="52" t="s">
        <v>1664</v>
      </c>
      <c r="D1882" s="52"/>
      <c r="E1882" s="91"/>
      <c r="F1882" s="91" t="s">
        <v>295</v>
      </c>
      <c r="G1882" s="366">
        <v>204</v>
      </c>
      <c r="H1882" s="98" t="s">
        <v>285</v>
      </c>
      <c r="I1882" s="98" t="s">
        <v>246</v>
      </c>
      <c r="J1882" s="98" t="s">
        <v>255</v>
      </c>
      <c r="K1882" s="358">
        <v>7.75</v>
      </c>
      <c r="L1882" s="370">
        <f t="shared" si="87"/>
        <v>200</v>
      </c>
      <c r="M1882" s="435">
        <v>200</v>
      </c>
      <c r="N1882" s="435"/>
      <c r="O1882" s="371" t="e">
        <f t="shared" si="88"/>
        <v>#DIV/0!</v>
      </c>
      <c r="P1882" s="371">
        <f>IF(N1882&gt;0,N1882*K1882/#REF!,0)</f>
        <v>0</v>
      </c>
      <c r="Q1882" s="372" t="e">
        <f>IF(M1882="nio",0,IF(M1882&gt;0,VLOOKUP(I1882,'3-Productie normen'!A:K,VLOOKUP(M1882,'3-Productie normen'!$B$28:$C$36,2,FALSE),FALSE)))/VLOOKUP(B1882,'2-Kosten per locatie'!$A$11:$C$41,3,FALSE)</f>
        <v>#DIV/0!</v>
      </c>
      <c r="R1882" s="93" t="str">
        <f>VLOOKUP(I1882,'3-Productie normen'!A:O,14,FALSE)</f>
        <v>V</v>
      </c>
      <c r="S1882" s="93"/>
      <c r="U1882" s="375">
        <f t="shared" si="89"/>
        <v>1550</v>
      </c>
    </row>
    <row r="1883" spans="1:21" ht="14.1" customHeight="1">
      <c r="A1883" s="81">
        <v>1883</v>
      </c>
      <c r="B1883" s="52" t="s">
        <v>229</v>
      </c>
      <c r="C1883" s="52" t="s">
        <v>1664</v>
      </c>
      <c r="D1883" s="52"/>
      <c r="E1883" s="91"/>
      <c r="F1883" s="91" t="s">
        <v>295</v>
      </c>
      <c r="G1883" s="366">
        <v>205</v>
      </c>
      <c r="H1883" s="98" t="s">
        <v>1579</v>
      </c>
      <c r="I1883" s="98" t="s">
        <v>246</v>
      </c>
      <c r="J1883" s="98" t="s">
        <v>255</v>
      </c>
      <c r="K1883" s="358">
        <v>4.1500000000000004</v>
      </c>
      <c r="L1883" s="370">
        <f t="shared" si="87"/>
        <v>200</v>
      </c>
      <c r="M1883" s="435">
        <v>200</v>
      </c>
      <c r="N1883" s="435"/>
      <c r="O1883" s="371" t="e">
        <f t="shared" si="88"/>
        <v>#DIV/0!</v>
      </c>
      <c r="P1883" s="371">
        <f>IF(N1883&gt;0,N1883*K1883/#REF!,0)</f>
        <v>0</v>
      </c>
      <c r="Q1883" s="372" t="e">
        <f>IF(M1883="nio",0,IF(M1883&gt;0,VLOOKUP(I1883,'3-Productie normen'!A:K,VLOOKUP(M1883,'3-Productie normen'!$B$28:$C$36,2,FALSE),FALSE)))/VLOOKUP(B1883,'2-Kosten per locatie'!$A$11:$C$41,3,FALSE)</f>
        <v>#DIV/0!</v>
      </c>
      <c r="R1883" s="93" t="str">
        <f>VLOOKUP(I1883,'3-Productie normen'!A:O,14,FALSE)</f>
        <v>V</v>
      </c>
      <c r="S1883" s="93"/>
      <c r="U1883" s="375">
        <f t="shared" si="89"/>
        <v>830.00000000000011</v>
      </c>
    </row>
    <row r="1884" spans="1:21" ht="14.1" customHeight="1">
      <c r="A1884" s="81">
        <v>1884</v>
      </c>
      <c r="B1884" s="52" t="s">
        <v>229</v>
      </c>
      <c r="C1884" s="52" t="s">
        <v>1664</v>
      </c>
      <c r="D1884" s="52"/>
      <c r="E1884" s="91"/>
      <c r="F1884" s="91" t="s">
        <v>295</v>
      </c>
      <c r="G1884" s="366">
        <v>206</v>
      </c>
      <c r="H1884" s="98" t="s">
        <v>262</v>
      </c>
      <c r="I1884" s="98" t="s">
        <v>244</v>
      </c>
      <c r="J1884" s="98" t="s">
        <v>399</v>
      </c>
      <c r="K1884" s="358">
        <v>1.2</v>
      </c>
      <c r="L1884" s="370">
        <f t="shared" si="87"/>
        <v>200</v>
      </c>
      <c r="M1884" s="435">
        <v>200</v>
      </c>
      <c r="N1884" s="435">
        <v>0</v>
      </c>
      <c r="O1884" s="371" t="e">
        <f t="shared" si="88"/>
        <v>#DIV/0!</v>
      </c>
      <c r="P1884" s="371">
        <f>IF(N1884&gt;0,N1884*K1884/#REF!,0)</f>
        <v>0</v>
      </c>
      <c r="Q1884" s="372" t="e">
        <f>IF(M1884="nio",0,IF(M1884&gt;0,VLOOKUP(I1884,'3-Productie normen'!A:K,VLOOKUP(M1884,'3-Productie normen'!$B$28:$C$36,2,FALSE),FALSE)))/VLOOKUP(B1884,'2-Kosten per locatie'!$A$11:$C$41,3,FALSE)</f>
        <v>#DIV/0!</v>
      </c>
      <c r="R1884" s="93" t="str">
        <f>VLOOKUP(I1884,'3-Productie normen'!A:O,14,FALSE)</f>
        <v>S</v>
      </c>
      <c r="S1884" s="93"/>
      <c r="U1884" s="375">
        <f t="shared" si="89"/>
        <v>240</v>
      </c>
    </row>
    <row r="1885" spans="1:21" ht="14.1" customHeight="1">
      <c r="A1885" s="81">
        <v>1885</v>
      </c>
      <c r="B1885" s="52" t="s">
        <v>229</v>
      </c>
      <c r="C1885" s="52" t="s">
        <v>1664</v>
      </c>
      <c r="D1885" s="52"/>
      <c r="E1885" s="91"/>
      <c r="F1885" s="91" t="s">
        <v>295</v>
      </c>
      <c r="G1885" s="366">
        <v>207</v>
      </c>
      <c r="H1885" s="98" t="s">
        <v>404</v>
      </c>
      <c r="I1885" s="98" t="s">
        <v>247</v>
      </c>
      <c r="J1885" s="98" t="s">
        <v>255</v>
      </c>
      <c r="K1885" s="358">
        <v>1.2</v>
      </c>
      <c r="L1885" s="370">
        <f t="shared" si="87"/>
        <v>0</v>
      </c>
      <c r="M1885" s="437" t="s">
        <v>258</v>
      </c>
      <c r="N1885" s="435"/>
      <c r="O1885" s="371">
        <f t="shared" si="88"/>
        <v>0</v>
      </c>
      <c r="P1885" s="371">
        <f>IF(N1885&gt;0,N1885*K1885/#REF!,0)</f>
        <v>0</v>
      </c>
      <c r="Q1885" s="372" t="e">
        <f>IF(M1885="nio",0,IF(M1885&gt;0,VLOOKUP(I1885,'3-Productie normen'!A:K,VLOOKUP(M1885,'3-Productie normen'!$B$28:$C$36,2,FALSE),FALSE)))/VLOOKUP(B1885,'2-Kosten per locatie'!$A$11:$C$41,3,FALSE)</f>
        <v>#DIV/0!</v>
      </c>
      <c r="R1885" s="93" t="str">
        <f>VLOOKUP(I1885,'3-Productie normen'!A:O,14,FALSE)</f>
        <v>nvt</v>
      </c>
      <c r="S1885" s="93"/>
      <c r="U1885" s="375">
        <f t="shared" si="89"/>
        <v>0</v>
      </c>
    </row>
    <row r="1886" spans="1:21" ht="14.1" customHeight="1">
      <c r="A1886" s="81">
        <v>1886</v>
      </c>
      <c r="B1886" s="52" t="s">
        <v>229</v>
      </c>
      <c r="C1886" s="52" t="s">
        <v>1664</v>
      </c>
      <c r="D1886" s="52"/>
      <c r="E1886" s="91"/>
      <c r="F1886" s="91" t="s">
        <v>295</v>
      </c>
      <c r="G1886" s="366">
        <v>208</v>
      </c>
      <c r="H1886" s="98" t="s">
        <v>262</v>
      </c>
      <c r="I1886" s="98" t="s">
        <v>244</v>
      </c>
      <c r="J1886" s="98" t="s">
        <v>399</v>
      </c>
      <c r="K1886" s="358">
        <v>7.35</v>
      </c>
      <c r="L1886" s="370">
        <f t="shared" si="87"/>
        <v>200</v>
      </c>
      <c r="M1886" s="435">
        <v>200</v>
      </c>
      <c r="N1886" s="435">
        <v>0</v>
      </c>
      <c r="O1886" s="371" t="e">
        <f t="shared" si="88"/>
        <v>#DIV/0!</v>
      </c>
      <c r="P1886" s="371">
        <f>IF(N1886&gt;0,N1886*K1886/#REF!,0)</f>
        <v>0</v>
      </c>
      <c r="Q1886" s="372" t="e">
        <f>IF(M1886="nio",0,IF(M1886&gt;0,VLOOKUP(I1886,'3-Productie normen'!A:K,VLOOKUP(M1886,'3-Productie normen'!$B$28:$C$36,2,FALSE),FALSE)))/VLOOKUP(B1886,'2-Kosten per locatie'!$A$11:$C$41,3,FALSE)</f>
        <v>#DIV/0!</v>
      </c>
      <c r="R1886" s="93" t="str">
        <f>VLOOKUP(I1886,'3-Productie normen'!A:O,14,FALSE)</f>
        <v>S</v>
      </c>
      <c r="S1886" s="93"/>
      <c r="U1886" s="375">
        <f t="shared" si="89"/>
        <v>1470</v>
      </c>
    </row>
    <row r="1887" spans="1:21" ht="14.1" customHeight="1">
      <c r="A1887" s="81">
        <v>1887</v>
      </c>
      <c r="B1887" s="52" t="s">
        <v>229</v>
      </c>
      <c r="C1887" s="52" t="s">
        <v>1664</v>
      </c>
      <c r="D1887" s="52"/>
      <c r="E1887" s="91"/>
      <c r="F1887" s="91" t="s">
        <v>295</v>
      </c>
      <c r="G1887" s="366">
        <v>209</v>
      </c>
      <c r="H1887" s="98" t="s">
        <v>254</v>
      </c>
      <c r="I1887" s="98" t="s">
        <v>246</v>
      </c>
      <c r="J1887" s="98" t="s">
        <v>255</v>
      </c>
      <c r="K1887" s="358">
        <v>4.2</v>
      </c>
      <c r="L1887" s="370">
        <f t="shared" si="87"/>
        <v>200</v>
      </c>
      <c r="M1887" s="435">
        <v>200</v>
      </c>
      <c r="N1887" s="435"/>
      <c r="O1887" s="371" t="e">
        <f t="shared" si="88"/>
        <v>#DIV/0!</v>
      </c>
      <c r="P1887" s="371">
        <f>IF(N1887&gt;0,N1887*K1887/#REF!,0)</f>
        <v>0</v>
      </c>
      <c r="Q1887" s="372" t="e">
        <f>IF(M1887="nio",0,IF(M1887&gt;0,VLOOKUP(I1887,'3-Productie normen'!A:K,VLOOKUP(M1887,'3-Productie normen'!$B$28:$C$36,2,FALSE),FALSE)))/VLOOKUP(B1887,'2-Kosten per locatie'!$A$11:$C$41,3,FALSE)</f>
        <v>#DIV/0!</v>
      </c>
      <c r="R1887" s="93" t="str">
        <f>VLOOKUP(I1887,'3-Productie normen'!A:O,14,FALSE)</f>
        <v>V</v>
      </c>
      <c r="S1887" s="93"/>
      <c r="U1887" s="375">
        <f t="shared" si="89"/>
        <v>840</v>
      </c>
    </row>
    <row r="1888" spans="1:21" ht="14.1" customHeight="1">
      <c r="A1888" s="81">
        <v>1888</v>
      </c>
      <c r="B1888" s="52" t="s">
        <v>229</v>
      </c>
      <c r="C1888" s="52" t="s">
        <v>1664</v>
      </c>
      <c r="D1888" s="52"/>
      <c r="E1888" s="91"/>
      <c r="F1888" s="91" t="s">
        <v>295</v>
      </c>
      <c r="G1888" s="366">
        <v>210</v>
      </c>
      <c r="H1888" s="98" t="s">
        <v>286</v>
      </c>
      <c r="I1888" s="98" t="s">
        <v>293</v>
      </c>
      <c r="J1888" s="98" t="s">
        <v>255</v>
      </c>
      <c r="K1888" s="358">
        <v>63.7</v>
      </c>
      <c r="L1888" s="370">
        <f t="shared" si="87"/>
        <v>200</v>
      </c>
      <c r="M1888" s="435">
        <v>200</v>
      </c>
      <c r="N1888" s="435"/>
      <c r="O1888" s="371" t="e">
        <f t="shared" si="88"/>
        <v>#DIV/0!</v>
      </c>
      <c r="P1888" s="371">
        <f>IF(N1888&gt;0,N1888*K1888/#REF!,0)</f>
        <v>0</v>
      </c>
      <c r="Q1888" s="372" t="e">
        <f>IF(M1888="nio",0,IF(M1888&gt;0,VLOOKUP(I1888,'3-Productie normen'!A:K,VLOOKUP(M1888,'3-Productie normen'!$B$28:$C$36,2,FALSE),FALSE)))/VLOOKUP(B1888,'2-Kosten per locatie'!$A$11:$C$41,3,FALSE)</f>
        <v>#DIV/0!</v>
      </c>
      <c r="R1888" s="93" t="str">
        <f>VLOOKUP(I1888,'3-Productie normen'!A:O,14,FALSE)</f>
        <v>L</v>
      </c>
      <c r="S1888" s="93"/>
      <c r="U1888" s="375">
        <f t="shared" si="89"/>
        <v>12740</v>
      </c>
    </row>
    <row r="1889" spans="1:21" ht="14.1" customHeight="1">
      <c r="A1889" s="81">
        <v>1889</v>
      </c>
      <c r="B1889" s="52" t="s">
        <v>229</v>
      </c>
      <c r="C1889" s="52" t="s">
        <v>1664</v>
      </c>
      <c r="D1889" s="52"/>
      <c r="E1889" s="91"/>
      <c r="F1889" s="91" t="s">
        <v>295</v>
      </c>
      <c r="G1889" s="366">
        <v>211</v>
      </c>
      <c r="H1889" s="98" t="s">
        <v>286</v>
      </c>
      <c r="I1889" s="98" t="s">
        <v>293</v>
      </c>
      <c r="J1889" s="98" t="s">
        <v>255</v>
      </c>
      <c r="K1889" s="358">
        <v>63.7</v>
      </c>
      <c r="L1889" s="370">
        <f t="shared" si="87"/>
        <v>200</v>
      </c>
      <c r="M1889" s="435">
        <v>200</v>
      </c>
      <c r="N1889" s="435"/>
      <c r="O1889" s="371" t="e">
        <f t="shared" si="88"/>
        <v>#DIV/0!</v>
      </c>
      <c r="P1889" s="371">
        <f>IF(N1889&gt;0,N1889*K1889/#REF!,0)</f>
        <v>0</v>
      </c>
      <c r="Q1889" s="372" t="e">
        <f>IF(M1889="nio",0,IF(M1889&gt;0,VLOOKUP(I1889,'3-Productie normen'!A:K,VLOOKUP(M1889,'3-Productie normen'!$B$28:$C$36,2,FALSE),FALSE)))/VLOOKUP(B1889,'2-Kosten per locatie'!$A$11:$C$41,3,FALSE)</f>
        <v>#DIV/0!</v>
      </c>
      <c r="R1889" s="93" t="str">
        <f>VLOOKUP(I1889,'3-Productie normen'!A:O,14,FALSE)</f>
        <v>L</v>
      </c>
      <c r="S1889" s="93"/>
      <c r="U1889" s="375">
        <f t="shared" si="89"/>
        <v>12740</v>
      </c>
    </row>
    <row r="1890" spans="1:21" ht="14.1" customHeight="1">
      <c r="A1890" s="81">
        <v>1890</v>
      </c>
      <c r="B1890" s="52" t="s">
        <v>229</v>
      </c>
      <c r="C1890" s="52" t="s">
        <v>1664</v>
      </c>
      <c r="D1890" s="52"/>
      <c r="E1890" s="91"/>
      <c r="F1890" s="91" t="s">
        <v>295</v>
      </c>
      <c r="G1890" s="366">
        <v>212</v>
      </c>
      <c r="H1890" s="98" t="s">
        <v>254</v>
      </c>
      <c r="I1890" s="98" t="s">
        <v>246</v>
      </c>
      <c r="J1890" s="98" t="s">
        <v>255</v>
      </c>
      <c r="K1890" s="358">
        <v>11.8</v>
      </c>
      <c r="L1890" s="370">
        <f t="shared" si="87"/>
        <v>200</v>
      </c>
      <c r="M1890" s="435">
        <v>200</v>
      </c>
      <c r="N1890" s="435"/>
      <c r="O1890" s="371" t="e">
        <f t="shared" si="88"/>
        <v>#DIV/0!</v>
      </c>
      <c r="P1890" s="371">
        <f>IF(N1890&gt;0,N1890*K1890/#REF!,0)</f>
        <v>0</v>
      </c>
      <c r="Q1890" s="372" t="e">
        <f>IF(M1890="nio",0,IF(M1890&gt;0,VLOOKUP(I1890,'3-Productie normen'!A:K,VLOOKUP(M1890,'3-Productie normen'!$B$28:$C$36,2,FALSE),FALSE)))/VLOOKUP(B1890,'2-Kosten per locatie'!$A$11:$C$41,3,FALSE)</f>
        <v>#DIV/0!</v>
      </c>
      <c r="R1890" s="93" t="str">
        <f>VLOOKUP(I1890,'3-Productie normen'!A:O,14,FALSE)</f>
        <v>V</v>
      </c>
      <c r="S1890" s="93"/>
      <c r="U1890" s="375">
        <f t="shared" si="89"/>
        <v>2360</v>
      </c>
    </row>
    <row r="1891" spans="1:21" ht="14.1" customHeight="1">
      <c r="A1891" s="81">
        <v>1891</v>
      </c>
      <c r="B1891" s="52" t="s">
        <v>229</v>
      </c>
      <c r="C1891" s="52" t="s">
        <v>1664</v>
      </c>
      <c r="D1891" s="52"/>
      <c r="E1891" s="91"/>
      <c r="F1891" s="91" t="s">
        <v>295</v>
      </c>
      <c r="G1891" s="366">
        <v>213</v>
      </c>
      <c r="H1891" s="98" t="s">
        <v>254</v>
      </c>
      <c r="I1891" s="98" t="s">
        <v>246</v>
      </c>
      <c r="J1891" s="98" t="s">
        <v>255</v>
      </c>
      <c r="K1891" s="358">
        <v>6.9</v>
      </c>
      <c r="L1891" s="370">
        <f t="shared" si="87"/>
        <v>200</v>
      </c>
      <c r="M1891" s="435">
        <v>200</v>
      </c>
      <c r="N1891" s="435"/>
      <c r="O1891" s="371" t="e">
        <f t="shared" si="88"/>
        <v>#DIV/0!</v>
      </c>
      <c r="P1891" s="371">
        <f>IF(N1891&gt;0,N1891*K1891/#REF!,0)</f>
        <v>0</v>
      </c>
      <c r="Q1891" s="372" t="e">
        <f>IF(M1891="nio",0,IF(M1891&gt;0,VLOOKUP(I1891,'3-Productie normen'!A:K,VLOOKUP(M1891,'3-Productie normen'!$B$28:$C$36,2,FALSE),FALSE)))/VLOOKUP(B1891,'2-Kosten per locatie'!$A$11:$C$41,3,FALSE)</f>
        <v>#DIV/0!</v>
      </c>
      <c r="R1891" s="93" t="str">
        <f>VLOOKUP(I1891,'3-Productie normen'!A:O,14,FALSE)</f>
        <v>V</v>
      </c>
      <c r="S1891" s="93"/>
      <c r="U1891" s="375">
        <f t="shared" si="89"/>
        <v>1380</v>
      </c>
    </row>
    <row r="1892" spans="1:21" ht="14.1" customHeight="1">
      <c r="A1892" s="81">
        <v>1892</v>
      </c>
      <c r="B1892" s="52" t="s">
        <v>229</v>
      </c>
      <c r="C1892" s="52" t="s">
        <v>1664</v>
      </c>
      <c r="D1892" s="52"/>
      <c r="E1892" s="91"/>
      <c r="F1892" s="91" t="s">
        <v>295</v>
      </c>
      <c r="G1892" s="366">
        <v>214</v>
      </c>
      <c r="H1892" s="98" t="s">
        <v>285</v>
      </c>
      <c r="I1892" s="98" t="s">
        <v>246</v>
      </c>
      <c r="J1892" s="98" t="s">
        <v>255</v>
      </c>
      <c r="K1892" s="358">
        <v>7.75</v>
      </c>
      <c r="L1892" s="370">
        <f t="shared" ref="L1892:L1955" si="90">SUM(M1892:N1892)</f>
        <v>200</v>
      </c>
      <c r="M1892" s="435">
        <v>200</v>
      </c>
      <c r="N1892" s="435"/>
      <c r="O1892" s="371" t="e">
        <f t="shared" ref="O1892:O1955" si="91">IF(M1892="nio",0,IF(M1892&gt;0,M1892*K1892/Q1892,0))</f>
        <v>#DIV/0!</v>
      </c>
      <c r="P1892" s="371">
        <f>IF(N1892&gt;0,N1892*K1892/#REF!,0)</f>
        <v>0</v>
      </c>
      <c r="Q1892" s="372" t="e">
        <f>IF(M1892="nio",0,IF(M1892&gt;0,VLOOKUP(I1892,'3-Productie normen'!A:K,VLOOKUP(M1892,'3-Productie normen'!$B$28:$C$36,2,FALSE),FALSE)))/VLOOKUP(B1892,'2-Kosten per locatie'!$A$11:$C$41,3,FALSE)</f>
        <v>#DIV/0!</v>
      </c>
      <c r="R1892" s="93" t="str">
        <f>VLOOKUP(I1892,'3-Productie normen'!A:O,14,FALSE)</f>
        <v>V</v>
      </c>
      <c r="S1892" s="93"/>
      <c r="U1892" s="375">
        <f t="shared" si="89"/>
        <v>1550</v>
      </c>
    </row>
    <row r="1893" spans="1:21" ht="14.1" customHeight="1">
      <c r="A1893" s="81">
        <v>1893</v>
      </c>
      <c r="B1893" s="52" t="s">
        <v>229</v>
      </c>
      <c r="C1893" s="52" t="s">
        <v>1664</v>
      </c>
      <c r="D1893" s="52"/>
      <c r="E1893" s="91"/>
      <c r="F1893" s="91" t="s">
        <v>295</v>
      </c>
      <c r="G1893" s="366">
        <v>215</v>
      </c>
      <c r="H1893" s="98" t="s">
        <v>1579</v>
      </c>
      <c r="I1893" s="98" t="s">
        <v>246</v>
      </c>
      <c r="J1893" s="98" t="s">
        <v>255</v>
      </c>
      <c r="K1893" s="358">
        <v>4.1500000000000004</v>
      </c>
      <c r="L1893" s="370">
        <f t="shared" si="90"/>
        <v>200</v>
      </c>
      <c r="M1893" s="435">
        <v>200</v>
      </c>
      <c r="N1893" s="435"/>
      <c r="O1893" s="371" t="e">
        <f t="shared" si="91"/>
        <v>#DIV/0!</v>
      </c>
      <c r="P1893" s="371">
        <f>IF(N1893&gt;0,N1893*K1893/#REF!,0)</f>
        <v>0</v>
      </c>
      <c r="Q1893" s="372" t="e">
        <f>IF(M1893="nio",0,IF(M1893&gt;0,VLOOKUP(I1893,'3-Productie normen'!A:K,VLOOKUP(M1893,'3-Productie normen'!$B$28:$C$36,2,FALSE),FALSE)))/VLOOKUP(B1893,'2-Kosten per locatie'!$A$11:$C$41,3,FALSE)</f>
        <v>#DIV/0!</v>
      </c>
      <c r="R1893" s="93" t="str">
        <f>VLOOKUP(I1893,'3-Productie normen'!A:O,14,FALSE)</f>
        <v>V</v>
      </c>
      <c r="S1893" s="93"/>
      <c r="U1893" s="375">
        <f t="shared" si="89"/>
        <v>830.00000000000011</v>
      </c>
    </row>
    <row r="1894" spans="1:21" ht="14.1" customHeight="1">
      <c r="A1894" s="81">
        <v>1894</v>
      </c>
      <c r="B1894" s="52" t="s">
        <v>229</v>
      </c>
      <c r="C1894" s="52" t="s">
        <v>1664</v>
      </c>
      <c r="D1894" s="52"/>
      <c r="E1894" s="91"/>
      <c r="F1894" s="91" t="s">
        <v>295</v>
      </c>
      <c r="G1894" s="366">
        <v>216</v>
      </c>
      <c r="H1894" s="98" t="s">
        <v>270</v>
      </c>
      <c r="I1894" s="98" t="s">
        <v>247</v>
      </c>
      <c r="J1894" s="98" t="s">
        <v>255</v>
      </c>
      <c r="K1894" s="358">
        <v>1.2</v>
      </c>
      <c r="L1894" s="370">
        <f t="shared" si="90"/>
        <v>0</v>
      </c>
      <c r="M1894" s="437" t="s">
        <v>258</v>
      </c>
      <c r="N1894" s="435"/>
      <c r="O1894" s="371">
        <f t="shared" si="91"/>
        <v>0</v>
      </c>
      <c r="P1894" s="371">
        <f>IF(N1894&gt;0,N1894*K1894/#REF!,0)</f>
        <v>0</v>
      </c>
      <c r="Q1894" s="372" t="e">
        <f>IF(M1894="nio",0,IF(M1894&gt;0,VLOOKUP(I1894,'3-Productie normen'!A:K,VLOOKUP(M1894,'3-Productie normen'!$B$28:$C$36,2,FALSE),FALSE)))/VLOOKUP(B1894,'2-Kosten per locatie'!$A$11:$C$41,3,FALSE)</f>
        <v>#DIV/0!</v>
      </c>
      <c r="R1894" s="93" t="str">
        <f>VLOOKUP(I1894,'3-Productie normen'!A:O,14,FALSE)</f>
        <v>nvt</v>
      </c>
      <c r="S1894" s="93"/>
      <c r="U1894" s="375">
        <f t="shared" si="89"/>
        <v>0</v>
      </c>
    </row>
    <row r="1895" spans="1:21" ht="14.1" customHeight="1">
      <c r="A1895" s="81">
        <v>1895</v>
      </c>
      <c r="B1895" s="52" t="s">
        <v>229</v>
      </c>
      <c r="C1895" s="52" t="s">
        <v>1664</v>
      </c>
      <c r="D1895" s="52"/>
      <c r="E1895" s="91"/>
      <c r="F1895" s="91" t="s">
        <v>295</v>
      </c>
      <c r="G1895" s="366">
        <v>217</v>
      </c>
      <c r="H1895" s="98" t="s">
        <v>404</v>
      </c>
      <c r="I1895" s="98" t="s">
        <v>247</v>
      </c>
      <c r="J1895" s="98" t="s">
        <v>255</v>
      </c>
      <c r="K1895" s="358">
        <v>1.2</v>
      </c>
      <c r="L1895" s="370">
        <f t="shared" si="90"/>
        <v>0</v>
      </c>
      <c r="M1895" s="437" t="s">
        <v>258</v>
      </c>
      <c r="N1895" s="435"/>
      <c r="O1895" s="371">
        <f t="shared" si="91"/>
        <v>0</v>
      </c>
      <c r="P1895" s="371">
        <f>IF(N1895&gt;0,N1895*K1895/#REF!,0)</f>
        <v>0</v>
      </c>
      <c r="Q1895" s="372" t="e">
        <f>IF(M1895="nio",0,IF(M1895&gt;0,VLOOKUP(I1895,'3-Productie normen'!A:K,VLOOKUP(M1895,'3-Productie normen'!$B$28:$C$36,2,FALSE),FALSE)))/VLOOKUP(B1895,'2-Kosten per locatie'!$A$11:$C$41,3,FALSE)</f>
        <v>#DIV/0!</v>
      </c>
      <c r="R1895" s="93" t="str">
        <f>VLOOKUP(I1895,'3-Productie normen'!A:O,14,FALSE)</f>
        <v>nvt</v>
      </c>
      <c r="S1895" s="93"/>
      <c r="U1895" s="375">
        <f t="shared" si="89"/>
        <v>0</v>
      </c>
    </row>
    <row r="1896" spans="1:21" ht="14.1" customHeight="1">
      <c r="A1896" s="81">
        <v>1896</v>
      </c>
      <c r="B1896" s="52" t="s">
        <v>229</v>
      </c>
      <c r="C1896" s="52" t="s">
        <v>1664</v>
      </c>
      <c r="D1896" s="52"/>
      <c r="E1896" s="91"/>
      <c r="F1896" s="91" t="s">
        <v>295</v>
      </c>
      <c r="G1896" s="366">
        <v>218</v>
      </c>
      <c r="H1896" s="98" t="s">
        <v>262</v>
      </c>
      <c r="I1896" s="98" t="s">
        <v>244</v>
      </c>
      <c r="J1896" s="98" t="s">
        <v>399</v>
      </c>
      <c r="K1896" s="358">
        <v>7.35</v>
      </c>
      <c r="L1896" s="370">
        <f t="shared" si="90"/>
        <v>200</v>
      </c>
      <c r="M1896" s="435">
        <v>200</v>
      </c>
      <c r="N1896" s="435">
        <v>0</v>
      </c>
      <c r="O1896" s="371" t="e">
        <f t="shared" si="91"/>
        <v>#DIV/0!</v>
      </c>
      <c r="P1896" s="371">
        <f>IF(N1896&gt;0,N1896*K1896/#REF!,0)</f>
        <v>0</v>
      </c>
      <c r="Q1896" s="372" t="e">
        <f>IF(M1896="nio",0,IF(M1896&gt;0,VLOOKUP(I1896,'3-Productie normen'!A:K,VLOOKUP(M1896,'3-Productie normen'!$B$28:$C$36,2,FALSE),FALSE)))/VLOOKUP(B1896,'2-Kosten per locatie'!$A$11:$C$41,3,FALSE)</f>
        <v>#DIV/0!</v>
      </c>
      <c r="R1896" s="93" t="str">
        <f>VLOOKUP(I1896,'3-Productie normen'!A:O,14,FALSE)</f>
        <v>S</v>
      </c>
      <c r="S1896" s="93"/>
      <c r="U1896" s="375">
        <f t="shared" si="89"/>
        <v>1470</v>
      </c>
    </row>
    <row r="1897" spans="1:21" ht="14.1" customHeight="1">
      <c r="A1897" s="81">
        <v>1897</v>
      </c>
      <c r="B1897" s="52" t="s">
        <v>229</v>
      </c>
      <c r="C1897" s="52" t="s">
        <v>1664</v>
      </c>
      <c r="D1897" s="52"/>
      <c r="E1897" s="91"/>
      <c r="F1897" s="91" t="s">
        <v>295</v>
      </c>
      <c r="G1897" s="366">
        <v>219</v>
      </c>
      <c r="H1897" s="98" t="s">
        <v>254</v>
      </c>
      <c r="I1897" s="98" t="s">
        <v>246</v>
      </c>
      <c r="J1897" s="98" t="s">
        <v>255</v>
      </c>
      <c r="K1897" s="358">
        <v>4.2</v>
      </c>
      <c r="L1897" s="370">
        <f t="shared" si="90"/>
        <v>200</v>
      </c>
      <c r="M1897" s="435">
        <v>200</v>
      </c>
      <c r="N1897" s="435"/>
      <c r="O1897" s="371" t="e">
        <f t="shared" si="91"/>
        <v>#DIV/0!</v>
      </c>
      <c r="P1897" s="371">
        <f>IF(N1897&gt;0,N1897*K1897/#REF!,0)</f>
        <v>0</v>
      </c>
      <c r="Q1897" s="372" t="e">
        <f>IF(M1897="nio",0,IF(M1897&gt;0,VLOOKUP(I1897,'3-Productie normen'!A:K,VLOOKUP(M1897,'3-Productie normen'!$B$28:$C$36,2,FALSE),FALSE)))/VLOOKUP(B1897,'2-Kosten per locatie'!$A$11:$C$41,3,FALSE)</f>
        <v>#DIV/0!</v>
      </c>
      <c r="R1897" s="93" t="str">
        <f>VLOOKUP(I1897,'3-Productie normen'!A:O,14,FALSE)</f>
        <v>V</v>
      </c>
      <c r="S1897" s="93"/>
      <c r="U1897" s="375">
        <f t="shared" si="89"/>
        <v>840</v>
      </c>
    </row>
    <row r="1898" spans="1:21" ht="14.1" customHeight="1">
      <c r="A1898" s="81">
        <v>1898</v>
      </c>
      <c r="B1898" s="52" t="s">
        <v>229</v>
      </c>
      <c r="C1898" s="52" t="s">
        <v>1664</v>
      </c>
      <c r="D1898" s="52"/>
      <c r="E1898" s="91"/>
      <c r="F1898" s="91" t="s">
        <v>295</v>
      </c>
      <c r="G1898" s="366">
        <v>220</v>
      </c>
      <c r="H1898" s="98" t="s">
        <v>286</v>
      </c>
      <c r="I1898" s="98" t="s">
        <v>293</v>
      </c>
      <c r="J1898" s="98" t="s">
        <v>255</v>
      </c>
      <c r="K1898" s="358">
        <v>63.7</v>
      </c>
      <c r="L1898" s="370">
        <f t="shared" si="90"/>
        <v>200</v>
      </c>
      <c r="M1898" s="435">
        <v>200</v>
      </c>
      <c r="N1898" s="435"/>
      <c r="O1898" s="371" t="e">
        <f t="shared" si="91"/>
        <v>#DIV/0!</v>
      </c>
      <c r="P1898" s="371">
        <f>IF(N1898&gt;0,N1898*K1898/#REF!,0)</f>
        <v>0</v>
      </c>
      <c r="Q1898" s="372" t="e">
        <f>IF(M1898="nio",0,IF(M1898&gt;0,VLOOKUP(I1898,'3-Productie normen'!A:K,VLOOKUP(M1898,'3-Productie normen'!$B$28:$C$36,2,FALSE),FALSE)))/VLOOKUP(B1898,'2-Kosten per locatie'!$A$11:$C$41,3,FALSE)</f>
        <v>#DIV/0!</v>
      </c>
      <c r="R1898" s="93" t="str">
        <f>VLOOKUP(I1898,'3-Productie normen'!A:O,14,FALSE)</f>
        <v>L</v>
      </c>
      <c r="S1898" s="93"/>
      <c r="U1898" s="375">
        <f t="shared" si="89"/>
        <v>12740</v>
      </c>
    </row>
    <row r="1899" spans="1:21" ht="14.1" customHeight="1">
      <c r="A1899" s="81">
        <v>1899</v>
      </c>
      <c r="B1899" s="52" t="s">
        <v>229</v>
      </c>
      <c r="C1899" s="52" t="s">
        <v>1664</v>
      </c>
      <c r="D1899" s="52"/>
      <c r="E1899" s="91"/>
      <c r="F1899" s="91" t="s">
        <v>295</v>
      </c>
      <c r="G1899" s="366">
        <v>221</v>
      </c>
      <c r="H1899" s="98" t="s">
        <v>279</v>
      </c>
      <c r="I1899" s="98" t="s">
        <v>247</v>
      </c>
      <c r="J1899" s="98" t="s">
        <v>255</v>
      </c>
      <c r="K1899" s="358">
        <v>5.6</v>
      </c>
      <c r="L1899" s="370">
        <f t="shared" si="90"/>
        <v>0</v>
      </c>
      <c r="M1899" s="437" t="s">
        <v>258</v>
      </c>
      <c r="N1899" s="435"/>
      <c r="O1899" s="371">
        <f t="shared" si="91"/>
        <v>0</v>
      </c>
      <c r="P1899" s="371">
        <f>IF(N1899&gt;0,N1899*K1899/#REF!,0)</f>
        <v>0</v>
      </c>
      <c r="Q1899" s="372" t="e">
        <f>IF(M1899="nio",0,IF(M1899&gt;0,VLOOKUP(I1899,'3-Productie normen'!A:K,VLOOKUP(M1899,'3-Productie normen'!$B$28:$C$36,2,FALSE),FALSE)))/VLOOKUP(B1899,'2-Kosten per locatie'!$A$11:$C$41,3,FALSE)</f>
        <v>#DIV/0!</v>
      </c>
      <c r="R1899" s="93" t="str">
        <f>VLOOKUP(I1899,'3-Productie normen'!A:O,14,FALSE)</f>
        <v>nvt</v>
      </c>
      <c r="S1899" s="93"/>
      <c r="U1899" s="375">
        <f t="shared" si="89"/>
        <v>0</v>
      </c>
    </row>
    <row r="1900" spans="1:21" ht="14.1" customHeight="1">
      <c r="A1900" s="81">
        <v>1900</v>
      </c>
      <c r="B1900" s="52" t="s">
        <v>229</v>
      </c>
      <c r="C1900" s="52" t="s">
        <v>1664</v>
      </c>
      <c r="D1900" s="52"/>
      <c r="E1900" s="91"/>
      <c r="F1900" s="91" t="s">
        <v>295</v>
      </c>
      <c r="G1900" s="366">
        <v>222</v>
      </c>
      <c r="H1900" s="98" t="s">
        <v>270</v>
      </c>
      <c r="I1900" s="98" t="s">
        <v>247</v>
      </c>
      <c r="J1900" s="98" t="s">
        <v>255</v>
      </c>
      <c r="K1900" s="358">
        <v>5.6</v>
      </c>
      <c r="L1900" s="370">
        <f t="shared" si="90"/>
        <v>0</v>
      </c>
      <c r="M1900" s="437" t="s">
        <v>258</v>
      </c>
      <c r="N1900" s="435"/>
      <c r="O1900" s="371">
        <f t="shared" si="91"/>
        <v>0</v>
      </c>
      <c r="P1900" s="371">
        <f>IF(N1900&gt;0,N1900*K1900/#REF!,0)</f>
        <v>0</v>
      </c>
      <c r="Q1900" s="372" t="e">
        <f>IF(M1900="nio",0,IF(M1900&gt;0,VLOOKUP(I1900,'3-Productie normen'!A:K,VLOOKUP(M1900,'3-Productie normen'!$B$28:$C$36,2,FALSE),FALSE)))/VLOOKUP(B1900,'2-Kosten per locatie'!$A$11:$C$41,3,FALSE)</f>
        <v>#DIV/0!</v>
      </c>
      <c r="R1900" s="93" t="str">
        <f>VLOOKUP(I1900,'3-Productie normen'!A:O,14,FALSE)</f>
        <v>nvt</v>
      </c>
      <c r="S1900" s="93"/>
      <c r="U1900" s="375">
        <f t="shared" si="89"/>
        <v>0</v>
      </c>
    </row>
    <row r="1901" spans="1:21" ht="14.1" customHeight="1">
      <c r="A1901" s="81">
        <v>1901</v>
      </c>
      <c r="B1901" s="52" t="s">
        <v>231</v>
      </c>
      <c r="C1901" s="52" t="s">
        <v>1669</v>
      </c>
      <c r="D1901" s="52"/>
      <c r="E1901" s="91"/>
      <c r="F1901" s="440" t="s">
        <v>418</v>
      </c>
      <c r="G1901" s="366" t="s">
        <v>299</v>
      </c>
      <c r="H1901" s="98" t="s">
        <v>286</v>
      </c>
      <c r="I1901" s="98" t="s">
        <v>287</v>
      </c>
      <c r="J1901" s="98" t="s">
        <v>255</v>
      </c>
      <c r="K1901" s="358">
        <v>57.4</v>
      </c>
      <c r="L1901" s="370">
        <f t="shared" si="90"/>
        <v>200</v>
      </c>
      <c r="M1901" s="435">
        <v>200</v>
      </c>
      <c r="N1901" s="435"/>
      <c r="O1901" s="371" t="e">
        <f t="shared" si="91"/>
        <v>#DIV/0!</v>
      </c>
      <c r="P1901" s="371">
        <f>IF(N1901&gt;0,N1901*K1901/#REF!,0)</f>
        <v>0</v>
      </c>
      <c r="Q1901" s="372" t="e">
        <f>IF(M1901="nio",0,IF(M1901&gt;0,VLOOKUP(I1901,'3-Productie normen'!A:K,VLOOKUP(M1901,'3-Productie normen'!$B$28:$C$36,2,FALSE),FALSE)))/VLOOKUP(B1901,'2-Kosten per locatie'!$A$11:$C$41,3,FALSE)</f>
        <v>#DIV/0!</v>
      </c>
      <c r="R1901" s="93" t="str">
        <f>VLOOKUP(I1901,'3-Productie normen'!A:O,14,FALSE)</f>
        <v>L</v>
      </c>
      <c r="S1901" s="93"/>
      <c r="U1901" s="375">
        <f t="shared" si="89"/>
        <v>11480</v>
      </c>
    </row>
    <row r="1902" spans="1:21" ht="14.1" customHeight="1">
      <c r="A1902" s="81">
        <v>1902</v>
      </c>
      <c r="B1902" s="52" t="s">
        <v>231</v>
      </c>
      <c r="C1902" s="52" t="s">
        <v>1669</v>
      </c>
      <c r="D1902" s="52"/>
      <c r="E1902" s="91"/>
      <c r="F1902" s="440" t="s">
        <v>418</v>
      </c>
      <c r="G1902" s="366" t="s">
        <v>302</v>
      </c>
      <c r="H1902" s="98" t="s">
        <v>286</v>
      </c>
      <c r="I1902" s="98" t="s">
        <v>287</v>
      </c>
      <c r="J1902" s="98" t="s">
        <v>255</v>
      </c>
      <c r="K1902" s="358">
        <v>60.05</v>
      </c>
      <c r="L1902" s="370">
        <f t="shared" si="90"/>
        <v>200</v>
      </c>
      <c r="M1902" s="435">
        <v>200</v>
      </c>
      <c r="N1902" s="435"/>
      <c r="O1902" s="371" t="e">
        <f t="shared" si="91"/>
        <v>#DIV/0!</v>
      </c>
      <c r="P1902" s="371">
        <f>IF(N1902&gt;0,N1902*K1902/#REF!,0)</f>
        <v>0</v>
      </c>
      <c r="Q1902" s="372" t="e">
        <f>IF(M1902="nio",0,IF(M1902&gt;0,VLOOKUP(I1902,'3-Productie normen'!A:K,VLOOKUP(M1902,'3-Productie normen'!$B$28:$C$36,2,FALSE),FALSE)))/VLOOKUP(B1902,'2-Kosten per locatie'!$A$11:$C$41,3,FALSE)</f>
        <v>#DIV/0!</v>
      </c>
      <c r="R1902" s="93" t="str">
        <f>VLOOKUP(I1902,'3-Productie normen'!A:O,14,FALSE)</f>
        <v>L</v>
      </c>
      <c r="S1902" s="93"/>
      <c r="U1902" s="375">
        <f t="shared" si="89"/>
        <v>12010</v>
      </c>
    </row>
    <row r="1903" spans="1:21" ht="14.1" customHeight="1">
      <c r="A1903" s="81">
        <v>1903</v>
      </c>
      <c r="B1903" s="52" t="s">
        <v>231</v>
      </c>
      <c r="C1903" s="52" t="s">
        <v>1669</v>
      </c>
      <c r="D1903" s="52"/>
      <c r="E1903" s="91"/>
      <c r="F1903" s="440" t="s">
        <v>418</v>
      </c>
      <c r="G1903" s="366" t="s">
        <v>303</v>
      </c>
      <c r="H1903" s="98" t="s">
        <v>285</v>
      </c>
      <c r="I1903" s="98" t="s">
        <v>246</v>
      </c>
      <c r="J1903" s="98" t="s">
        <v>255</v>
      </c>
      <c r="K1903" s="358">
        <v>8.4499999999999993</v>
      </c>
      <c r="L1903" s="370">
        <f t="shared" si="90"/>
        <v>200</v>
      </c>
      <c r="M1903" s="435">
        <v>200</v>
      </c>
      <c r="N1903" s="435"/>
      <c r="O1903" s="371" t="e">
        <f t="shared" si="91"/>
        <v>#DIV/0!</v>
      </c>
      <c r="P1903" s="371">
        <f>IF(N1903&gt;0,N1903*K1903/#REF!,0)</f>
        <v>0</v>
      </c>
      <c r="Q1903" s="372" t="e">
        <f>IF(M1903="nio",0,IF(M1903&gt;0,VLOOKUP(I1903,'3-Productie normen'!A:K,VLOOKUP(M1903,'3-Productie normen'!$B$28:$C$36,2,FALSE),FALSE)))/VLOOKUP(B1903,'2-Kosten per locatie'!$A$11:$C$41,3,FALSE)</f>
        <v>#DIV/0!</v>
      </c>
      <c r="R1903" s="93" t="str">
        <f>VLOOKUP(I1903,'3-Productie normen'!A:O,14,FALSE)</f>
        <v>V</v>
      </c>
      <c r="S1903" s="93"/>
      <c r="U1903" s="375">
        <f t="shared" si="89"/>
        <v>1689.9999999999998</v>
      </c>
    </row>
    <row r="1904" spans="1:21" ht="14.1" customHeight="1">
      <c r="A1904" s="81">
        <v>1904</v>
      </c>
      <c r="B1904" s="52" t="s">
        <v>231</v>
      </c>
      <c r="C1904" s="52" t="s">
        <v>1669</v>
      </c>
      <c r="D1904" s="52"/>
      <c r="E1904" s="91"/>
      <c r="F1904" s="440" t="s">
        <v>418</v>
      </c>
      <c r="G1904" s="366" t="s">
        <v>304</v>
      </c>
      <c r="H1904" s="98" t="s">
        <v>262</v>
      </c>
      <c r="I1904" s="98" t="s">
        <v>244</v>
      </c>
      <c r="J1904" s="98" t="s">
        <v>282</v>
      </c>
      <c r="K1904" s="358">
        <v>12</v>
      </c>
      <c r="L1904" s="370">
        <f t="shared" si="90"/>
        <v>200</v>
      </c>
      <c r="M1904" s="435">
        <v>200</v>
      </c>
      <c r="N1904" s="435">
        <v>0</v>
      </c>
      <c r="O1904" s="371" t="e">
        <f t="shared" si="91"/>
        <v>#DIV/0!</v>
      </c>
      <c r="P1904" s="371">
        <f>IF(N1904&gt;0,N1904*K1904/#REF!,0)</f>
        <v>0</v>
      </c>
      <c r="Q1904" s="372" t="e">
        <f>IF(M1904="nio",0,IF(M1904&gt;0,VLOOKUP(I1904,'3-Productie normen'!A:K,VLOOKUP(M1904,'3-Productie normen'!$B$28:$C$36,2,FALSE),FALSE)))/VLOOKUP(B1904,'2-Kosten per locatie'!$A$11:$C$41,3,FALSE)</f>
        <v>#DIV/0!</v>
      </c>
      <c r="R1904" s="93" t="str">
        <f>VLOOKUP(I1904,'3-Productie normen'!A:O,14,FALSE)</f>
        <v>S</v>
      </c>
      <c r="S1904" s="93"/>
      <c r="U1904" s="375">
        <f t="shared" si="89"/>
        <v>2400</v>
      </c>
    </row>
    <row r="1905" spans="1:21" ht="14.1" customHeight="1">
      <c r="A1905" s="81">
        <v>1905</v>
      </c>
      <c r="B1905" s="52" t="s">
        <v>231</v>
      </c>
      <c r="C1905" s="52" t="s">
        <v>1669</v>
      </c>
      <c r="D1905" s="52"/>
      <c r="E1905" s="91"/>
      <c r="F1905" s="440" t="s">
        <v>418</v>
      </c>
      <c r="G1905" s="366" t="s">
        <v>305</v>
      </c>
      <c r="H1905" s="98" t="s">
        <v>262</v>
      </c>
      <c r="I1905" s="98" t="s">
        <v>244</v>
      </c>
      <c r="J1905" s="98" t="s">
        <v>282</v>
      </c>
      <c r="K1905" s="358">
        <v>12.05</v>
      </c>
      <c r="L1905" s="370">
        <f t="shared" si="90"/>
        <v>200</v>
      </c>
      <c r="M1905" s="435">
        <v>200</v>
      </c>
      <c r="N1905" s="435">
        <v>0</v>
      </c>
      <c r="O1905" s="371" t="e">
        <f t="shared" si="91"/>
        <v>#DIV/0!</v>
      </c>
      <c r="P1905" s="371">
        <f>IF(N1905&gt;0,N1905*K1905/#REF!,0)</f>
        <v>0</v>
      </c>
      <c r="Q1905" s="372" t="e">
        <f>IF(M1905="nio",0,IF(M1905&gt;0,VLOOKUP(I1905,'3-Productie normen'!A:K,VLOOKUP(M1905,'3-Productie normen'!$B$28:$C$36,2,FALSE),FALSE)))/VLOOKUP(B1905,'2-Kosten per locatie'!$A$11:$C$41,3,FALSE)</f>
        <v>#DIV/0!</v>
      </c>
      <c r="R1905" s="93" t="str">
        <f>VLOOKUP(I1905,'3-Productie normen'!A:O,14,FALSE)</f>
        <v>S</v>
      </c>
      <c r="S1905" s="93"/>
      <c r="U1905" s="375">
        <f t="shared" si="89"/>
        <v>2410</v>
      </c>
    </row>
    <row r="1906" spans="1:21" ht="14.1" customHeight="1">
      <c r="A1906" s="81">
        <v>1906</v>
      </c>
      <c r="B1906" s="52" t="s">
        <v>231</v>
      </c>
      <c r="C1906" s="52" t="s">
        <v>1669</v>
      </c>
      <c r="D1906" s="52"/>
      <c r="E1906" s="91"/>
      <c r="F1906" s="440" t="s">
        <v>418</v>
      </c>
      <c r="G1906" s="366" t="s">
        <v>307</v>
      </c>
      <c r="H1906" s="98" t="s">
        <v>1058</v>
      </c>
      <c r="I1906" s="98" t="s">
        <v>242</v>
      </c>
      <c r="J1906" s="98" t="s">
        <v>255</v>
      </c>
      <c r="K1906" s="358">
        <v>10.55</v>
      </c>
      <c r="L1906" s="370">
        <f t="shared" si="90"/>
        <v>200</v>
      </c>
      <c r="M1906" s="435">
        <v>200</v>
      </c>
      <c r="N1906" s="435"/>
      <c r="O1906" s="371" t="e">
        <f t="shared" si="91"/>
        <v>#DIV/0!</v>
      </c>
      <c r="P1906" s="371">
        <f>IF(N1906&gt;0,N1906*K1906/#REF!,0)</f>
        <v>0</v>
      </c>
      <c r="Q1906" s="372" t="e">
        <f>IF(M1906="nio",0,IF(M1906&gt;0,VLOOKUP(I1906,'3-Productie normen'!A:K,VLOOKUP(M1906,'3-Productie normen'!$B$28:$C$36,2,FALSE),FALSE)))/VLOOKUP(B1906,'2-Kosten per locatie'!$A$11:$C$41,3,FALSE)</f>
        <v>#DIV/0!</v>
      </c>
      <c r="R1906" s="93" t="str">
        <f>VLOOKUP(I1906,'3-Productie normen'!A:O,14,FALSE)</f>
        <v>V</v>
      </c>
      <c r="S1906" s="93"/>
      <c r="U1906" s="375">
        <f t="shared" si="89"/>
        <v>2110</v>
      </c>
    </row>
    <row r="1907" spans="1:21" ht="14.1" customHeight="1">
      <c r="A1907" s="81">
        <v>1907</v>
      </c>
      <c r="B1907" s="52" t="s">
        <v>231</v>
      </c>
      <c r="C1907" s="52" t="s">
        <v>1669</v>
      </c>
      <c r="D1907" s="52"/>
      <c r="E1907" s="91"/>
      <c r="F1907" s="440" t="s">
        <v>418</v>
      </c>
      <c r="G1907" s="366" t="s">
        <v>309</v>
      </c>
      <c r="H1907" s="98" t="s">
        <v>489</v>
      </c>
      <c r="I1907" s="98" t="s">
        <v>237</v>
      </c>
      <c r="J1907" s="98" t="s">
        <v>255</v>
      </c>
      <c r="K1907" s="358">
        <v>10.4</v>
      </c>
      <c r="L1907" s="370">
        <f t="shared" si="90"/>
        <v>80</v>
      </c>
      <c r="M1907" s="437">
        <v>80</v>
      </c>
      <c r="N1907" s="435"/>
      <c r="O1907" s="371" t="e">
        <f t="shared" si="91"/>
        <v>#DIV/0!</v>
      </c>
      <c r="P1907" s="371">
        <f>IF(N1907&gt;0,N1907*K1907/#REF!,0)</f>
        <v>0</v>
      </c>
      <c r="Q1907" s="372" t="e">
        <f>IF(M1907="nio",0,IF(M1907&gt;0,VLOOKUP(I1907,'3-Productie normen'!A:K,VLOOKUP(M1907,'3-Productie normen'!$B$28:$C$36,2,FALSE),FALSE)))/VLOOKUP(B1907,'2-Kosten per locatie'!$A$11:$C$41,3,FALSE)</f>
        <v>#DIV/0!</v>
      </c>
      <c r="R1907" s="93" t="str">
        <f>VLOOKUP(I1907,'3-Productie normen'!A:O,14,FALSE)</f>
        <v>B</v>
      </c>
      <c r="S1907" s="93"/>
      <c r="U1907" s="375">
        <f t="shared" si="89"/>
        <v>832</v>
      </c>
    </row>
    <row r="1908" spans="1:21" ht="14.1" customHeight="1">
      <c r="A1908" s="81">
        <v>1908</v>
      </c>
      <c r="B1908" s="52" t="s">
        <v>231</v>
      </c>
      <c r="C1908" s="52" t="s">
        <v>1669</v>
      </c>
      <c r="D1908" s="52"/>
      <c r="E1908" s="91"/>
      <c r="F1908" s="440" t="s">
        <v>418</v>
      </c>
      <c r="G1908" s="366" t="s">
        <v>324</v>
      </c>
      <c r="H1908" s="98" t="s">
        <v>254</v>
      </c>
      <c r="I1908" s="98" t="s">
        <v>246</v>
      </c>
      <c r="J1908" s="98" t="s">
        <v>255</v>
      </c>
      <c r="K1908" s="358">
        <v>10.8</v>
      </c>
      <c r="L1908" s="370">
        <f t="shared" si="90"/>
        <v>200</v>
      </c>
      <c r="M1908" s="435">
        <v>200</v>
      </c>
      <c r="N1908" s="435"/>
      <c r="O1908" s="371" t="e">
        <f t="shared" si="91"/>
        <v>#DIV/0!</v>
      </c>
      <c r="P1908" s="371">
        <f>IF(N1908&gt;0,N1908*K1908/#REF!,0)</f>
        <v>0</v>
      </c>
      <c r="Q1908" s="372" t="e">
        <f>IF(M1908="nio",0,IF(M1908&gt;0,VLOOKUP(I1908,'3-Productie normen'!A:K,VLOOKUP(M1908,'3-Productie normen'!$B$28:$C$36,2,FALSE),FALSE)))/VLOOKUP(B1908,'2-Kosten per locatie'!$A$11:$C$41,3,FALSE)</f>
        <v>#DIV/0!</v>
      </c>
      <c r="R1908" s="93" t="str">
        <f>VLOOKUP(I1908,'3-Productie normen'!A:O,14,FALSE)</f>
        <v>V</v>
      </c>
      <c r="S1908" s="93"/>
      <c r="U1908" s="375">
        <f t="shared" si="89"/>
        <v>2160</v>
      </c>
    </row>
    <row r="1909" spans="1:21" ht="14.1" customHeight="1">
      <c r="A1909" s="81">
        <v>1909</v>
      </c>
      <c r="B1909" s="52" t="s">
        <v>231</v>
      </c>
      <c r="C1909" s="52" t="s">
        <v>1669</v>
      </c>
      <c r="D1909" s="52"/>
      <c r="E1909" s="91"/>
      <c r="F1909" s="440" t="s">
        <v>418</v>
      </c>
      <c r="G1909" s="366" t="s">
        <v>1670</v>
      </c>
      <c r="H1909" s="98" t="s">
        <v>254</v>
      </c>
      <c r="I1909" s="98" t="s">
        <v>246</v>
      </c>
      <c r="J1909" s="98" t="s">
        <v>255</v>
      </c>
      <c r="K1909" s="358">
        <v>6.2</v>
      </c>
      <c r="L1909" s="370">
        <f t="shared" si="90"/>
        <v>200</v>
      </c>
      <c r="M1909" s="435">
        <v>200</v>
      </c>
      <c r="N1909" s="435"/>
      <c r="O1909" s="371" t="e">
        <f t="shared" si="91"/>
        <v>#DIV/0!</v>
      </c>
      <c r="P1909" s="371">
        <f>IF(N1909&gt;0,N1909*K1909/#REF!,0)</f>
        <v>0</v>
      </c>
      <c r="Q1909" s="372" t="e">
        <f>IF(M1909="nio",0,IF(M1909&gt;0,VLOOKUP(I1909,'3-Productie normen'!A:K,VLOOKUP(M1909,'3-Productie normen'!$B$28:$C$36,2,FALSE),FALSE)))/VLOOKUP(B1909,'2-Kosten per locatie'!$A$11:$C$41,3,FALSE)</f>
        <v>#DIV/0!</v>
      </c>
      <c r="R1909" s="93" t="str">
        <f>VLOOKUP(I1909,'3-Productie normen'!A:O,14,FALSE)</f>
        <v>V</v>
      </c>
      <c r="S1909" s="93"/>
      <c r="U1909" s="375">
        <f t="shared" si="89"/>
        <v>1240</v>
      </c>
    </row>
    <row r="1910" spans="1:21" ht="14.1" customHeight="1">
      <c r="A1910" s="81">
        <v>1910</v>
      </c>
      <c r="B1910" s="52" t="s">
        <v>231</v>
      </c>
      <c r="C1910" s="52" t="s">
        <v>1669</v>
      </c>
      <c r="D1910" s="52"/>
      <c r="E1910" s="91"/>
      <c r="F1910" s="440" t="s">
        <v>418</v>
      </c>
      <c r="G1910" s="366" t="s">
        <v>326</v>
      </c>
      <c r="H1910" s="98" t="s">
        <v>289</v>
      </c>
      <c r="I1910" s="98" t="s">
        <v>245</v>
      </c>
      <c r="J1910" s="98" t="s">
        <v>255</v>
      </c>
      <c r="K1910" s="358">
        <v>88</v>
      </c>
      <c r="L1910" s="370">
        <f t="shared" si="90"/>
        <v>200</v>
      </c>
      <c r="M1910" s="435">
        <v>200</v>
      </c>
      <c r="N1910" s="435"/>
      <c r="O1910" s="371" t="e">
        <f t="shared" si="91"/>
        <v>#DIV/0!</v>
      </c>
      <c r="P1910" s="371">
        <f>IF(N1910&gt;0,N1910*K1910/#REF!,0)</f>
        <v>0</v>
      </c>
      <c r="Q1910" s="372" t="e">
        <f>IF(M1910="nio",0,IF(M1910&gt;0,VLOOKUP(I1910,'3-Productie normen'!A:K,VLOOKUP(M1910,'3-Productie normen'!$B$28:$C$36,2,FALSE),FALSE)))/VLOOKUP(B1910,'2-Kosten per locatie'!$A$11:$C$41,3,FALSE)</f>
        <v>#DIV/0!</v>
      </c>
      <c r="R1910" s="93" t="str">
        <f>VLOOKUP(I1910,'3-Productie normen'!A:O,14,FALSE)</f>
        <v>V</v>
      </c>
      <c r="S1910" s="93"/>
      <c r="U1910" s="375">
        <f t="shared" si="89"/>
        <v>17600</v>
      </c>
    </row>
    <row r="1911" spans="1:21" ht="14.1" customHeight="1">
      <c r="A1911" s="81">
        <v>1911</v>
      </c>
      <c r="B1911" s="52" t="s">
        <v>231</v>
      </c>
      <c r="C1911" s="52" t="s">
        <v>1669</v>
      </c>
      <c r="D1911" s="52"/>
      <c r="E1911" s="91"/>
      <c r="F1911" s="440" t="s">
        <v>418</v>
      </c>
      <c r="G1911" s="366" t="s">
        <v>587</v>
      </c>
      <c r="H1911" s="98" t="s">
        <v>254</v>
      </c>
      <c r="I1911" s="98" t="s">
        <v>246</v>
      </c>
      <c r="J1911" s="98" t="s">
        <v>255</v>
      </c>
      <c r="K1911" s="358">
        <v>10.1</v>
      </c>
      <c r="L1911" s="370">
        <f t="shared" si="90"/>
        <v>200</v>
      </c>
      <c r="M1911" s="435">
        <v>200</v>
      </c>
      <c r="N1911" s="435"/>
      <c r="O1911" s="371" t="e">
        <f t="shared" si="91"/>
        <v>#DIV/0!</v>
      </c>
      <c r="P1911" s="371">
        <f>IF(N1911&gt;0,N1911*K1911/#REF!,0)</f>
        <v>0</v>
      </c>
      <c r="Q1911" s="372" t="e">
        <f>IF(M1911="nio",0,IF(M1911&gt;0,VLOOKUP(I1911,'3-Productie normen'!A:K,VLOOKUP(M1911,'3-Productie normen'!$B$28:$C$36,2,FALSE),FALSE)))/VLOOKUP(B1911,'2-Kosten per locatie'!$A$11:$C$41,3,FALSE)</f>
        <v>#DIV/0!</v>
      </c>
      <c r="R1911" s="93" t="str">
        <f>VLOOKUP(I1911,'3-Productie normen'!A:O,14,FALSE)</f>
        <v>V</v>
      </c>
      <c r="S1911" s="93"/>
      <c r="U1911" s="375">
        <f t="shared" si="89"/>
        <v>2020</v>
      </c>
    </row>
    <row r="1912" spans="1:21" ht="14.1" customHeight="1">
      <c r="A1912" s="81">
        <v>1912</v>
      </c>
      <c r="B1912" s="52" t="s">
        <v>231</v>
      </c>
      <c r="C1912" s="52" t="s">
        <v>1669</v>
      </c>
      <c r="D1912" s="52"/>
      <c r="E1912" s="91"/>
      <c r="F1912" s="440" t="s">
        <v>418</v>
      </c>
      <c r="G1912" s="366" t="s">
        <v>589</v>
      </c>
      <c r="H1912" s="98" t="s">
        <v>1671</v>
      </c>
      <c r="I1912" s="52" t="s">
        <v>1731</v>
      </c>
      <c r="J1912" s="98" t="s">
        <v>255</v>
      </c>
      <c r="K1912" s="358">
        <v>50.9</v>
      </c>
      <c r="L1912" s="370">
        <f t="shared" si="90"/>
        <v>200</v>
      </c>
      <c r="M1912" s="435">
        <v>200</v>
      </c>
      <c r="N1912" s="435"/>
      <c r="O1912" s="371" t="e">
        <f t="shared" si="91"/>
        <v>#DIV/0!</v>
      </c>
      <c r="P1912" s="371">
        <f>IF(N1912&gt;0,N1912*K1912/#REF!,0)</f>
        <v>0</v>
      </c>
      <c r="Q1912" s="372" t="e">
        <f>IF(M1912="nio",0,IF(M1912&gt;0,VLOOKUP(I1912,'3-Productie normen'!A:K,VLOOKUP(M1912,'3-Productie normen'!$B$28:$C$36,2,FALSE),FALSE)))/VLOOKUP(B1912,'2-Kosten per locatie'!$A$11:$C$41,3,FALSE)</f>
        <v>#DIV/0!</v>
      </c>
      <c r="R1912" s="93" t="str">
        <f>VLOOKUP(I1912,'3-Productie normen'!A:O,14,FALSE)</f>
        <v>V</v>
      </c>
      <c r="S1912" s="93"/>
      <c r="U1912" s="375">
        <f t="shared" si="89"/>
        <v>10180</v>
      </c>
    </row>
    <row r="1913" spans="1:21" ht="14.1" customHeight="1">
      <c r="A1913" s="81">
        <v>1913</v>
      </c>
      <c r="B1913" s="52" t="s">
        <v>231</v>
      </c>
      <c r="C1913" s="52" t="s">
        <v>1669</v>
      </c>
      <c r="D1913" s="52"/>
      <c r="E1913" s="91"/>
      <c r="F1913" s="440" t="s">
        <v>418</v>
      </c>
      <c r="G1913" s="366" t="s">
        <v>590</v>
      </c>
      <c r="H1913" s="98" t="s">
        <v>262</v>
      </c>
      <c r="I1913" s="98" t="s">
        <v>244</v>
      </c>
      <c r="J1913" s="98" t="s">
        <v>282</v>
      </c>
      <c r="K1913" s="358">
        <v>5.05</v>
      </c>
      <c r="L1913" s="370">
        <f t="shared" si="90"/>
        <v>200</v>
      </c>
      <c r="M1913" s="435">
        <v>200</v>
      </c>
      <c r="N1913" s="435">
        <v>0</v>
      </c>
      <c r="O1913" s="371" t="e">
        <f t="shared" si="91"/>
        <v>#DIV/0!</v>
      </c>
      <c r="P1913" s="371">
        <f>IF(N1913&gt;0,N1913*K1913/#REF!,0)</f>
        <v>0</v>
      </c>
      <c r="Q1913" s="372" t="e">
        <f>IF(M1913="nio",0,IF(M1913&gt;0,VLOOKUP(I1913,'3-Productie normen'!A:K,VLOOKUP(M1913,'3-Productie normen'!$B$28:$C$36,2,FALSE),FALSE)))/VLOOKUP(B1913,'2-Kosten per locatie'!$A$11:$C$41,3,FALSE)</f>
        <v>#DIV/0!</v>
      </c>
      <c r="R1913" s="93" t="str">
        <f>VLOOKUP(I1913,'3-Productie normen'!A:O,14,FALSE)</f>
        <v>S</v>
      </c>
      <c r="S1913" s="93"/>
      <c r="U1913" s="375">
        <f t="shared" si="89"/>
        <v>1010</v>
      </c>
    </row>
    <row r="1914" spans="1:21" ht="14.1" customHeight="1">
      <c r="A1914" s="81">
        <v>1914</v>
      </c>
      <c r="B1914" s="52" t="s">
        <v>231</v>
      </c>
      <c r="C1914" s="52" t="s">
        <v>1669</v>
      </c>
      <c r="D1914" s="52"/>
      <c r="E1914" s="91"/>
      <c r="F1914" s="440" t="s">
        <v>418</v>
      </c>
      <c r="G1914" s="366" t="s">
        <v>592</v>
      </c>
      <c r="H1914" s="98" t="s">
        <v>254</v>
      </c>
      <c r="I1914" s="98" t="s">
        <v>246</v>
      </c>
      <c r="J1914" s="98" t="s">
        <v>255</v>
      </c>
      <c r="K1914" s="358">
        <v>16.75</v>
      </c>
      <c r="L1914" s="370">
        <f t="shared" si="90"/>
        <v>200</v>
      </c>
      <c r="M1914" s="435">
        <v>200</v>
      </c>
      <c r="N1914" s="435"/>
      <c r="O1914" s="371" t="e">
        <f t="shared" si="91"/>
        <v>#DIV/0!</v>
      </c>
      <c r="P1914" s="371">
        <f>IF(N1914&gt;0,N1914*K1914/#REF!,0)</f>
        <v>0</v>
      </c>
      <c r="Q1914" s="372" t="e">
        <f>IF(M1914="nio",0,IF(M1914&gt;0,VLOOKUP(I1914,'3-Productie normen'!A:K,VLOOKUP(M1914,'3-Productie normen'!$B$28:$C$36,2,FALSE),FALSE)))/VLOOKUP(B1914,'2-Kosten per locatie'!$A$11:$C$41,3,FALSE)</f>
        <v>#DIV/0!</v>
      </c>
      <c r="R1914" s="93" t="str">
        <f>VLOOKUP(I1914,'3-Productie normen'!A:O,14,FALSE)</f>
        <v>V</v>
      </c>
      <c r="S1914" s="93"/>
      <c r="U1914" s="375">
        <f t="shared" si="89"/>
        <v>3350</v>
      </c>
    </row>
    <row r="1915" spans="1:21" ht="14.1" customHeight="1">
      <c r="A1915" s="81">
        <v>1915</v>
      </c>
      <c r="B1915" s="52" t="s">
        <v>231</v>
      </c>
      <c r="C1915" s="52" t="s">
        <v>1669</v>
      </c>
      <c r="D1915" s="52"/>
      <c r="E1915" s="91"/>
      <c r="F1915" s="440" t="s">
        <v>418</v>
      </c>
      <c r="G1915" s="366" t="s">
        <v>594</v>
      </c>
      <c r="H1915" s="98" t="s">
        <v>404</v>
      </c>
      <c r="I1915" s="98" t="s">
        <v>247</v>
      </c>
      <c r="J1915" s="98" t="s">
        <v>255</v>
      </c>
      <c r="K1915" s="358">
        <v>3.35</v>
      </c>
      <c r="L1915" s="370">
        <f t="shared" si="90"/>
        <v>0</v>
      </c>
      <c r="M1915" s="437" t="s">
        <v>258</v>
      </c>
      <c r="N1915" s="435"/>
      <c r="O1915" s="371">
        <f t="shared" si="91"/>
        <v>0</v>
      </c>
      <c r="P1915" s="371">
        <f>IF(N1915&gt;0,N1915*K1915/#REF!,0)</f>
        <v>0</v>
      </c>
      <c r="Q1915" s="372" t="e">
        <f>IF(M1915="nio",0,IF(M1915&gt;0,VLOOKUP(I1915,'3-Productie normen'!A:K,VLOOKUP(M1915,'3-Productie normen'!$B$28:$C$36,2,FALSE),FALSE)))/VLOOKUP(B1915,'2-Kosten per locatie'!$A$11:$C$41,3,FALSE)</f>
        <v>#DIV/0!</v>
      </c>
      <c r="R1915" s="93" t="str">
        <f>VLOOKUP(I1915,'3-Productie normen'!A:O,14,FALSE)</f>
        <v>nvt</v>
      </c>
      <c r="S1915" s="93"/>
      <c r="U1915" s="375">
        <f t="shared" si="89"/>
        <v>0</v>
      </c>
    </row>
    <row r="1916" spans="1:21" ht="14.1" customHeight="1">
      <c r="A1916" s="81">
        <v>1916</v>
      </c>
      <c r="B1916" s="52" t="s">
        <v>231</v>
      </c>
      <c r="C1916" s="52" t="s">
        <v>1669</v>
      </c>
      <c r="D1916" s="52"/>
      <c r="E1916" s="91"/>
      <c r="F1916" s="440" t="s">
        <v>418</v>
      </c>
      <c r="G1916" s="366" t="s">
        <v>598</v>
      </c>
      <c r="H1916" s="98" t="s">
        <v>323</v>
      </c>
      <c r="I1916" s="92" t="s">
        <v>88</v>
      </c>
      <c r="J1916" s="98" t="s">
        <v>255</v>
      </c>
      <c r="K1916" s="358">
        <v>5.25</v>
      </c>
      <c r="L1916" s="370">
        <f t="shared" si="90"/>
        <v>200</v>
      </c>
      <c r="M1916" s="435">
        <v>200</v>
      </c>
      <c r="N1916" s="435"/>
      <c r="O1916" s="371" t="e">
        <f t="shared" si="91"/>
        <v>#DIV/0!</v>
      </c>
      <c r="P1916" s="371">
        <f>IF(N1916&gt;0,N1916*K1916/#REF!,0)</f>
        <v>0</v>
      </c>
      <c r="Q1916" s="372" t="e">
        <f>IF(M1916="nio",0,IF(M1916&gt;0,VLOOKUP(I1916,'3-Productie normen'!A:K,VLOOKUP(M1916,'3-Productie normen'!$B$28:$C$36,2,FALSE),FALSE)))/VLOOKUP(B1916,'2-Kosten per locatie'!$A$11:$C$41,3,FALSE)</f>
        <v>#DIV/0!</v>
      </c>
      <c r="R1916" s="93" t="str">
        <f>VLOOKUP(I1916,'3-Productie normen'!A:O,14,FALSE)</f>
        <v>V</v>
      </c>
      <c r="S1916" s="93"/>
      <c r="U1916" s="375">
        <f t="shared" si="89"/>
        <v>1050</v>
      </c>
    </row>
    <row r="1917" spans="1:21" ht="14.1" customHeight="1">
      <c r="A1917" s="81">
        <v>1917</v>
      </c>
      <c r="B1917" s="52" t="s">
        <v>231</v>
      </c>
      <c r="C1917" s="52" t="s">
        <v>1669</v>
      </c>
      <c r="D1917" s="52"/>
      <c r="E1917" s="91"/>
      <c r="F1917" s="440" t="s">
        <v>418</v>
      </c>
      <c r="G1917" s="366" t="s">
        <v>599</v>
      </c>
      <c r="H1917" s="98" t="s">
        <v>1672</v>
      </c>
      <c r="I1917" s="98" t="s">
        <v>247</v>
      </c>
      <c r="J1917" s="98" t="s">
        <v>255</v>
      </c>
      <c r="K1917" s="358">
        <v>2.2999999999999998</v>
      </c>
      <c r="L1917" s="370">
        <f t="shared" si="90"/>
        <v>0</v>
      </c>
      <c r="M1917" s="437" t="s">
        <v>258</v>
      </c>
      <c r="N1917" s="435"/>
      <c r="O1917" s="371">
        <f t="shared" si="91"/>
        <v>0</v>
      </c>
      <c r="P1917" s="371">
        <f>IF(N1917&gt;0,N1917*K1917/#REF!,0)</f>
        <v>0</v>
      </c>
      <c r="Q1917" s="372" t="e">
        <f>IF(M1917="nio",0,IF(M1917&gt;0,VLOOKUP(I1917,'3-Productie normen'!A:K,VLOOKUP(M1917,'3-Productie normen'!$B$28:$C$36,2,FALSE),FALSE)))/VLOOKUP(B1917,'2-Kosten per locatie'!$A$11:$C$41,3,FALSE)</f>
        <v>#DIV/0!</v>
      </c>
      <c r="R1917" s="93" t="str">
        <f>VLOOKUP(I1917,'3-Productie normen'!A:O,14,FALSE)</f>
        <v>nvt</v>
      </c>
      <c r="S1917" s="93"/>
      <c r="U1917" s="375">
        <f t="shared" si="89"/>
        <v>0</v>
      </c>
    </row>
    <row r="1918" spans="1:21" ht="14.1" customHeight="1">
      <c r="A1918" s="81">
        <v>1918</v>
      </c>
      <c r="B1918" s="52" t="s">
        <v>231</v>
      </c>
      <c r="C1918" s="52" t="s">
        <v>1669</v>
      </c>
      <c r="D1918" s="52"/>
      <c r="E1918" s="91"/>
      <c r="F1918" s="440" t="s">
        <v>418</v>
      </c>
      <c r="G1918" s="366" t="s">
        <v>712</v>
      </c>
      <c r="H1918" s="98" t="s">
        <v>1673</v>
      </c>
      <c r="I1918" s="98" t="s">
        <v>247</v>
      </c>
      <c r="J1918" s="98" t="s">
        <v>255</v>
      </c>
      <c r="K1918" s="358">
        <v>0.95</v>
      </c>
      <c r="L1918" s="370">
        <f t="shared" si="90"/>
        <v>0</v>
      </c>
      <c r="M1918" s="437" t="s">
        <v>258</v>
      </c>
      <c r="N1918" s="435"/>
      <c r="O1918" s="371">
        <f t="shared" si="91"/>
        <v>0</v>
      </c>
      <c r="P1918" s="371">
        <f>IF(N1918&gt;0,N1918*K1918/#REF!,0)</f>
        <v>0</v>
      </c>
      <c r="Q1918" s="372" t="e">
        <f>IF(M1918="nio",0,IF(M1918&gt;0,VLOOKUP(I1918,'3-Productie normen'!A:K,VLOOKUP(M1918,'3-Productie normen'!$B$28:$C$36,2,FALSE),FALSE)))/VLOOKUP(B1918,'2-Kosten per locatie'!$A$11:$C$41,3,FALSE)</f>
        <v>#DIV/0!</v>
      </c>
      <c r="R1918" s="93" t="str">
        <f>VLOOKUP(I1918,'3-Productie normen'!A:O,14,FALSE)</f>
        <v>nvt</v>
      </c>
      <c r="S1918" s="93"/>
      <c r="U1918" s="375">
        <f t="shared" si="89"/>
        <v>0</v>
      </c>
    </row>
    <row r="1919" spans="1:21" ht="14.1" customHeight="1">
      <c r="A1919" s="81">
        <v>1919</v>
      </c>
      <c r="B1919" s="52" t="s">
        <v>231</v>
      </c>
      <c r="C1919" s="52" t="s">
        <v>1669</v>
      </c>
      <c r="D1919" s="52"/>
      <c r="E1919" s="91"/>
      <c r="F1919" s="440" t="s">
        <v>418</v>
      </c>
      <c r="G1919" s="366" t="s">
        <v>713</v>
      </c>
      <c r="H1919" s="98" t="s">
        <v>568</v>
      </c>
      <c r="I1919" s="98" t="s">
        <v>246</v>
      </c>
      <c r="J1919" s="98" t="s">
        <v>255</v>
      </c>
      <c r="K1919" s="358">
        <v>66.099999999999994</v>
      </c>
      <c r="L1919" s="370">
        <f t="shared" si="90"/>
        <v>200</v>
      </c>
      <c r="M1919" s="435">
        <v>200</v>
      </c>
      <c r="N1919" s="435"/>
      <c r="O1919" s="371" t="e">
        <f t="shared" si="91"/>
        <v>#DIV/0!</v>
      </c>
      <c r="P1919" s="371">
        <f>IF(N1919&gt;0,N1919*K1919/#REF!,0)</f>
        <v>0</v>
      </c>
      <c r="Q1919" s="372" t="e">
        <f>IF(M1919="nio",0,IF(M1919&gt;0,VLOOKUP(I1919,'3-Productie normen'!A:K,VLOOKUP(M1919,'3-Productie normen'!$B$28:$C$36,2,FALSE),FALSE)))/VLOOKUP(B1919,'2-Kosten per locatie'!$A$11:$C$41,3,FALSE)</f>
        <v>#DIV/0!</v>
      </c>
      <c r="R1919" s="93" t="str">
        <f>VLOOKUP(I1919,'3-Productie normen'!A:O,14,FALSE)</f>
        <v>V</v>
      </c>
      <c r="S1919" s="93"/>
      <c r="U1919" s="375">
        <f t="shared" si="89"/>
        <v>13219.999999999998</v>
      </c>
    </row>
    <row r="1920" spans="1:21" ht="14.1" customHeight="1">
      <c r="A1920" s="81">
        <v>1920</v>
      </c>
      <c r="B1920" s="52" t="s">
        <v>231</v>
      </c>
      <c r="C1920" s="52" t="s">
        <v>1669</v>
      </c>
      <c r="D1920" s="52"/>
      <c r="E1920" s="91"/>
      <c r="F1920" s="440" t="s">
        <v>418</v>
      </c>
      <c r="G1920" s="366" t="s">
        <v>1674</v>
      </c>
      <c r="H1920" s="98" t="s">
        <v>254</v>
      </c>
      <c r="I1920" s="98" t="s">
        <v>246</v>
      </c>
      <c r="J1920" s="98" t="s">
        <v>255</v>
      </c>
      <c r="K1920" s="358">
        <v>4.55</v>
      </c>
      <c r="L1920" s="370">
        <f t="shared" si="90"/>
        <v>200</v>
      </c>
      <c r="M1920" s="435">
        <v>200</v>
      </c>
      <c r="N1920" s="435"/>
      <c r="O1920" s="371" t="e">
        <f t="shared" si="91"/>
        <v>#DIV/0!</v>
      </c>
      <c r="P1920" s="371">
        <f>IF(N1920&gt;0,N1920*K1920/#REF!,0)</f>
        <v>0</v>
      </c>
      <c r="Q1920" s="372" t="e">
        <f>IF(M1920="nio",0,IF(M1920&gt;0,VLOOKUP(I1920,'3-Productie normen'!A:K,VLOOKUP(M1920,'3-Productie normen'!$B$28:$C$36,2,FALSE),FALSE)))/VLOOKUP(B1920,'2-Kosten per locatie'!$A$11:$C$41,3,FALSE)</f>
        <v>#DIV/0!</v>
      </c>
      <c r="R1920" s="93" t="str">
        <f>VLOOKUP(I1920,'3-Productie normen'!A:O,14,FALSE)</f>
        <v>V</v>
      </c>
      <c r="S1920" s="93"/>
      <c r="U1920" s="375">
        <f t="shared" si="89"/>
        <v>910</v>
      </c>
    </row>
    <row r="1921" spans="1:21" ht="14.1" customHeight="1">
      <c r="A1921" s="81">
        <v>1921</v>
      </c>
      <c r="B1921" s="52" t="s">
        <v>231</v>
      </c>
      <c r="C1921" s="52" t="s">
        <v>1669</v>
      </c>
      <c r="D1921" s="52"/>
      <c r="E1921" s="91"/>
      <c r="F1921" s="440" t="s">
        <v>418</v>
      </c>
      <c r="G1921" s="366" t="s">
        <v>1675</v>
      </c>
      <c r="H1921" s="98" t="s">
        <v>285</v>
      </c>
      <c r="I1921" s="98" t="s">
        <v>246</v>
      </c>
      <c r="J1921" s="98" t="s">
        <v>255</v>
      </c>
      <c r="K1921" s="358">
        <v>8.8000000000000007</v>
      </c>
      <c r="L1921" s="370">
        <f t="shared" si="90"/>
        <v>200</v>
      </c>
      <c r="M1921" s="435">
        <v>200</v>
      </c>
      <c r="N1921" s="435"/>
      <c r="O1921" s="371" t="e">
        <f t="shared" si="91"/>
        <v>#DIV/0!</v>
      </c>
      <c r="P1921" s="371">
        <f>IF(N1921&gt;0,N1921*K1921/#REF!,0)</f>
        <v>0</v>
      </c>
      <c r="Q1921" s="372" t="e">
        <f>IF(M1921="nio",0,IF(M1921&gt;0,VLOOKUP(I1921,'3-Productie normen'!A:K,VLOOKUP(M1921,'3-Productie normen'!$B$28:$C$36,2,FALSE),FALSE)))/VLOOKUP(B1921,'2-Kosten per locatie'!$A$11:$C$41,3,FALSE)</f>
        <v>#DIV/0!</v>
      </c>
      <c r="R1921" s="93" t="str">
        <f>VLOOKUP(I1921,'3-Productie normen'!A:O,14,FALSE)</f>
        <v>V</v>
      </c>
      <c r="S1921" s="93"/>
      <c r="U1921" s="375">
        <f t="shared" si="89"/>
        <v>1760.0000000000002</v>
      </c>
    </row>
    <row r="1922" spans="1:21" ht="14.1" customHeight="1">
      <c r="A1922" s="81">
        <v>1922</v>
      </c>
      <c r="B1922" s="52" t="s">
        <v>231</v>
      </c>
      <c r="C1922" s="52" t="s">
        <v>1669</v>
      </c>
      <c r="D1922" s="52"/>
      <c r="E1922" s="91"/>
      <c r="F1922" s="440" t="s">
        <v>418</v>
      </c>
      <c r="G1922" s="366" t="s">
        <v>714</v>
      </c>
      <c r="H1922" s="98" t="s">
        <v>489</v>
      </c>
      <c r="I1922" s="98" t="s">
        <v>237</v>
      </c>
      <c r="J1922" s="98" t="s">
        <v>255</v>
      </c>
      <c r="K1922" s="358">
        <v>17.55</v>
      </c>
      <c r="L1922" s="370">
        <f t="shared" si="90"/>
        <v>80</v>
      </c>
      <c r="M1922" s="437">
        <v>80</v>
      </c>
      <c r="N1922" s="435"/>
      <c r="O1922" s="371" t="e">
        <f t="shared" si="91"/>
        <v>#DIV/0!</v>
      </c>
      <c r="P1922" s="371">
        <f>IF(N1922&gt;0,N1922*K1922/#REF!,0)</f>
        <v>0</v>
      </c>
      <c r="Q1922" s="372" t="e">
        <f>IF(M1922="nio",0,IF(M1922&gt;0,VLOOKUP(I1922,'3-Productie normen'!A:K,VLOOKUP(M1922,'3-Productie normen'!$B$28:$C$36,2,FALSE),FALSE)))/VLOOKUP(B1922,'2-Kosten per locatie'!$A$11:$C$41,3,FALSE)</f>
        <v>#DIV/0!</v>
      </c>
      <c r="R1922" s="93" t="str">
        <f>VLOOKUP(I1922,'3-Productie normen'!A:O,14,FALSE)</f>
        <v>B</v>
      </c>
      <c r="S1922" s="93"/>
      <c r="U1922" s="375">
        <f t="shared" si="89"/>
        <v>1404</v>
      </c>
    </row>
    <row r="1923" spans="1:21" ht="14.1" customHeight="1">
      <c r="A1923" s="81">
        <v>1923</v>
      </c>
      <c r="B1923" s="52" t="s">
        <v>231</v>
      </c>
      <c r="C1923" s="52" t="s">
        <v>1669</v>
      </c>
      <c r="D1923" s="52"/>
      <c r="E1923" s="91"/>
      <c r="F1923" s="440" t="s">
        <v>418</v>
      </c>
      <c r="G1923" s="366" t="s">
        <v>715</v>
      </c>
      <c r="H1923" s="98" t="s">
        <v>286</v>
      </c>
      <c r="I1923" s="98" t="s">
        <v>287</v>
      </c>
      <c r="J1923" s="98" t="s">
        <v>255</v>
      </c>
      <c r="K1923" s="358">
        <v>49.45</v>
      </c>
      <c r="L1923" s="370">
        <f t="shared" si="90"/>
        <v>200</v>
      </c>
      <c r="M1923" s="435">
        <v>200</v>
      </c>
      <c r="N1923" s="435"/>
      <c r="O1923" s="371" t="e">
        <f t="shared" si="91"/>
        <v>#DIV/0!</v>
      </c>
      <c r="P1923" s="371">
        <f>IF(N1923&gt;0,N1923*K1923/#REF!,0)</f>
        <v>0</v>
      </c>
      <c r="Q1923" s="372" t="e">
        <f>IF(M1923="nio",0,IF(M1923&gt;0,VLOOKUP(I1923,'3-Productie normen'!A:K,VLOOKUP(M1923,'3-Productie normen'!$B$28:$C$36,2,FALSE),FALSE)))/VLOOKUP(B1923,'2-Kosten per locatie'!$A$11:$C$41,3,FALSE)</f>
        <v>#DIV/0!</v>
      </c>
      <c r="R1923" s="93" t="str">
        <f>VLOOKUP(I1923,'3-Productie normen'!A:O,14,FALSE)</f>
        <v>L</v>
      </c>
      <c r="S1923" s="93"/>
      <c r="U1923" s="375">
        <f t="shared" si="89"/>
        <v>9890</v>
      </c>
    </row>
    <row r="1924" spans="1:21" ht="14.1" customHeight="1">
      <c r="A1924" s="81">
        <v>1924</v>
      </c>
      <c r="B1924" s="52" t="s">
        <v>231</v>
      </c>
      <c r="C1924" s="52" t="s">
        <v>1669</v>
      </c>
      <c r="D1924" s="52"/>
      <c r="E1924" s="91"/>
      <c r="F1924" s="440" t="s">
        <v>418</v>
      </c>
      <c r="G1924" s="366" t="s">
        <v>716</v>
      </c>
      <c r="H1924" s="98" t="s">
        <v>409</v>
      </c>
      <c r="I1924" s="98" t="s">
        <v>247</v>
      </c>
      <c r="J1924" s="98" t="s">
        <v>255</v>
      </c>
      <c r="K1924" s="358">
        <v>15.7</v>
      </c>
      <c r="L1924" s="370">
        <f t="shared" si="90"/>
        <v>0</v>
      </c>
      <c r="M1924" s="437" t="s">
        <v>258</v>
      </c>
      <c r="N1924" s="435"/>
      <c r="O1924" s="371">
        <f t="shared" si="91"/>
        <v>0</v>
      </c>
      <c r="P1924" s="371">
        <f>IF(N1924&gt;0,N1924*K1924/#REF!,0)</f>
        <v>0</v>
      </c>
      <c r="Q1924" s="372" t="e">
        <f>IF(M1924="nio",0,IF(M1924&gt;0,VLOOKUP(I1924,'3-Productie normen'!A:K,VLOOKUP(M1924,'3-Productie normen'!$B$28:$C$36,2,FALSE),FALSE)))/VLOOKUP(B1924,'2-Kosten per locatie'!$A$11:$C$41,3,FALSE)</f>
        <v>#DIV/0!</v>
      </c>
      <c r="R1924" s="93" t="str">
        <f>VLOOKUP(I1924,'3-Productie normen'!A:O,14,FALSE)</f>
        <v>nvt</v>
      </c>
      <c r="S1924" s="93"/>
      <c r="U1924" s="375">
        <f t="shared" si="89"/>
        <v>0</v>
      </c>
    </row>
    <row r="1925" spans="1:21" ht="14.1" customHeight="1">
      <c r="A1925" s="81">
        <v>1925</v>
      </c>
      <c r="B1925" s="52" t="s">
        <v>231</v>
      </c>
      <c r="C1925" s="52" t="s">
        <v>1669</v>
      </c>
      <c r="D1925" s="52"/>
      <c r="E1925" s="91"/>
      <c r="F1925" s="440" t="s">
        <v>418</v>
      </c>
      <c r="G1925" s="366" t="s">
        <v>600</v>
      </c>
      <c r="H1925" s="98" t="s">
        <v>286</v>
      </c>
      <c r="I1925" s="98" t="s">
        <v>287</v>
      </c>
      <c r="J1925" s="98" t="s">
        <v>255</v>
      </c>
      <c r="K1925" s="358">
        <v>55.6</v>
      </c>
      <c r="L1925" s="370">
        <f t="shared" si="90"/>
        <v>200</v>
      </c>
      <c r="M1925" s="435">
        <v>200</v>
      </c>
      <c r="N1925" s="435"/>
      <c r="O1925" s="371" t="e">
        <f t="shared" si="91"/>
        <v>#DIV/0!</v>
      </c>
      <c r="P1925" s="371">
        <f>IF(N1925&gt;0,N1925*K1925/#REF!,0)</f>
        <v>0</v>
      </c>
      <c r="Q1925" s="372" t="e">
        <f>IF(M1925="nio",0,IF(M1925&gt;0,VLOOKUP(I1925,'3-Productie normen'!A:K,VLOOKUP(M1925,'3-Productie normen'!$B$28:$C$36,2,FALSE),FALSE)))/VLOOKUP(B1925,'2-Kosten per locatie'!$A$11:$C$41,3,FALSE)</f>
        <v>#DIV/0!</v>
      </c>
      <c r="R1925" s="93" t="str">
        <f>VLOOKUP(I1925,'3-Productie normen'!A:O,14,FALSE)</f>
        <v>L</v>
      </c>
      <c r="S1925" s="93"/>
      <c r="U1925" s="375">
        <f t="shared" si="89"/>
        <v>11120</v>
      </c>
    </row>
    <row r="1926" spans="1:21" ht="14.1" customHeight="1">
      <c r="A1926" s="81">
        <v>1926</v>
      </c>
      <c r="B1926" s="52" t="s">
        <v>231</v>
      </c>
      <c r="C1926" s="52" t="s">
        <v>1669</v>
      </c>
      <c r="D1926" s="52"/>
      <c r="E1926" s="91"/>
      <c r="F1926" s="440" t="s">
        <v>418</v>
      </c>
      <c r="G1926" s="366" t="s">
        <v>602</v>
      </c>
      <c r="H1926" s="98" t="s">
        <v>254</v>
      </c>
      <c r="I1926" s="98" t="s">
        <v>246</v>
      </c>
      <c r="J1926" s="98" t="s">
        <v>255</v>
      </c>
      <c r="K1926" s="358">
        <v>78.8</v>
      </c>
      <c r="L1926" s="370">
        <f t="shared" si="90"/>
        <v>200</v>
      </c>
      <c r="M1926" s="435">
        <v>200</v>
      </c>
      <c r="N1926" s="435"/>
      <c r="O1926" s="371" t="e">
        <f t="shared" si="91"/>
        <v>#DIV/0!</v>
      </c>
      <c r="P1926" s="371">
        <f>IF(N1926&gt;0,N1926*K1926/#REF!,0)</f>
        <v>0</v>
      </c>
      <c r="Q1926" s="372" t="e">
        <f>IF(M1926="nio",0,IF(M1926&gt;0,VLOOKUP(I1926,'3-Productie normen'!A:K,VLOOKUP(M1926,'3-Productie normen'!$B$28:$C$36,2,FALSE),FALSE)))/VLOOKUP(B1926,'2-Kosten per locatie'!$A$11:$C$41,3,FALSE)</f>
        <v>#DIV/0!</v>
      </c>
      <c r="R1926" s="93" t="str">
        <f>VLOOKUP(I1926,'3-Productie normen'!A:O,14,FALSE)</f>
        <v>V</v>
      </c>
      <c r="S1926" s="93"/>
      <c r="U1926" s="375">
        <f t="shared" si="89"/>
        <v>15760</v>
      </c>
    </row>
    <row r="1927" spans="1:21" ht="14.1" customHeight="1">
      <c r="A1927" s="81">
        <v>1927</v>
      </c>
      <c r="B1927" s="52" t="s">
        <v>231</v>
      </c>
      <c r="C1927" s="52" t="s">
        <v>1669</v>
      </c>
      <c r="D1927" s="52"/>
      <c r="E1927" s="91"/>
      <c r="F1927" s="91" t="s">
        <v>292</v>
      </c>
      <c r="G1927" s="366" t="s">
        <v>331</v>
      </c>
      <c r="H1927" s="98" t="s">
        <v>286</v>
      </c>
      <c r="I1927" s="98" t="s">
        <v>293</v>
      </c>
      <c r="J1927" s="98" t="s">
        <v>255</v>
      </c>
      <c r="K1927" s="358">
        <v>54.53</v>
      </c>
      <c r="L1927" s="370">
        <f t="shared" si="90"/>
        <v>200</v>
      </c>
      <c r="M1927" s="435">
        <v>200</v>
      </c>
      <c r="N1927" s="435"/>
      <c r="O1927" s="371" t="e">
        <f t="shared" si="91"/>
        <v>#DIV/0!</v>
      </c>
      <c r="P1927" s="371">
        <f>IF(N1927&gt;0,N1927*K1927/#REF!,0)</f>
        <v>0</v>
      </c>
      <c r="Q1927" s="372" t="e">
        <f>IF(M1927="nio",0,IF(M1927&gt;0,VLOOKUP(I1927,'3-Productie normen'!A:K,VLOOKUP(M1927,'3-Productie normen'!$B$28:$C$36,2,FALSE),FALSE)))/VLOOKUP(B1927,'2-Kosten per locatie'!$A$11:$C$41,3,FALSE)</f>
        <v>#DIV/0!</v>
      </c>
      <c r="R1927" s="93" t="str">
        <f>VLOOKUP(I1927,'3-Productie normen'!A:O,14,FALSE)</f>
        <v>L</v>
      </c>
      <c r="S1927" s="93"/>
      <c r="U1927" s="375">
        <f t="shared" si="89"/>
        <v>10906</v>
      </c>
    </row>
    <row r="1928" spans="1:21" ht="14.1" customHeight="1">
      <c r="A1928" s="81">
        <v>1928</v>
      </c>
      <c r="B1928" s="52" t="s">
        <v>231</v>
      </c>
      <c r="C1928" s="52" t="s">
        <v>1669</v>
      </c>
      <c r="D1928" s="52"/>
      <c r="E1928" s="91"/>
      <c r="F1928" s="91" t="s">
        <v>292</v>
      </c>
      <c r="G1928" s="366" t="s">
        <v>332</v>
      </c>
      <c r="H1928" s="98" t="s">
        <v>286</v>
      </c>
      <c r="I1928" s="98" t="s">
        <v>293</v>
      </c>
      <c r="J1928" s="98" t="s">
        <v>255</v>
      </c>
      <c r="K1928" s="358">
        <v>59.94</v>
      </c>
      <c r="L1928" s="370">
        <f t="shared" si="90"/>
        <v>200</v>
      </c>
      <c r="M1928" s="435">
        <v>200</v>
      </c>
      <c r="N1928" s="435"/>
      <c r="O1928" s="371" t="e">
        <f t="shared" si="91"/>
        <v>#DIV/0!</v>
      </c>
      <c r="P1928" s="371">
        <f>IF(N1928&gt;0,N1928*K1928/#REF!,0)</f>
        <v>0</v>
      </c>
      <c r="Q1928" s="372" t="e">
        <f>IF(M1928="nio",0,IF(M1928&gt;0,VLOOKUP(I1928,'3-Productie normen'!A:K,VLOOKUP(M1928,'3-Productie normen'!$B$28:$C$36,2,FALSE),FALSE)))/VLOOKUP(B1928,'2-Kosten per locatie'!$A$11:$C$41,3,FALSE)</f>
        <v>#DIV/0!</v>
      </c>
      <c r="R1928" s="93" t="str">
        <f>VLOOKUP(I1928,'3-Productie normen'!A:O,14,FALSE)</f>
        <v>L</v>
      </c>
      <c r="S1928" s="93"/>
      <c r="U1928" s="375">
        <f t="shared" si="89"/>
        <v>11988</v>
      </c>
    </row>
    <row r="1929" spans="1:21" ht="14.1" customHeight="1">
      <c r="A1929" s="81">
        <v>1929</v>
      </c>
      <c r="B1929" s="52" t="s">
        <v>231</v>
      </c>
      <c r="C1929" s="52" t="s">
        <v>1669</v>
      </c>
      <c r="D1929" s="52"/>
      <c r="E1929" s="91"/>
      <c r="F1929" s="91" t="s">
        <v>292</v>
      </c>
      <c r="G1929" s="366" t="s">
        <v>336</v>
      </c>
      <c r="H1929" s="98" t="s">
        <v>285</v>
      </c>
      <c r="I1929" s="98" t="s">
        <v>246</v>
      </c>
      <c r="J1929" s="98" t="s">
        <v>255</v>
      </c>
      <c r="K1929" s="358">
        <v>5.55</v>
      </c>
      <c r="L1929" s="370">
        <f t="shared" si="90"/>
        <v>200</v>
      </c>
      <c r="M1929" s="435">
        <v>200</v>
      </c>
      <c r="N1929" s="435"/>
      <c r="O1929" s="371" t="e">
        <f t="shared" si="91"/>
        <v>#DIV/0!</v>
      </c>
      <c r="P1929" s="371">
        <f>IF(N1929&gt;0,N1929*K1929/#REF!,0)</f>
        <v>0</v>
      </c>
      <c r="Q1929" s="372" t="e">
        <f>IF(M1929="nio",0,IF(M1929&gt;0,VLOOKUP(I1929,'3-Productie normen'!A:K,VLOOKUP(M1929,'3-Productie normen'!$B$28:$C$36,2,FALSE),FALSE)))/VLOOKUP(B1929,'2-Kosten per locatie'!$A$11:$C$41,3,FALSE)</f>
        <v>#DIV/0!</v>
      </c>
      <c r="R1929" s="93" t="str">
        <f>VLOOKUP(I1929,'3-Productie normen'!A:O,14,FALSE)</f>
        <v>V</v>
      </c>
      <c r="S1929" s="93"/>
      <c r="U1929" s="375">
        <f t="shared" si="89"/>
        <v>1110</v>
      </c>
    </row>
    <row r="1930" spans="1:21" ht="14.1" customHeight="1">
      <c r="A1930" s="81">
        <v>1930</v>
      </c>
      <c r="B1930" s="52" t="s">
        <v>231</v>
      </c>
      <c r="C1930" s="52" t="s">
        <v>1669</v>
      </c>
      <c r="D1930" s="52"/>
      <c r="E1930" s="91"/>
      <c r="F1930" s="91" t="s">
        <v>292</v>
      </c>
      <c r="G1930" s="366" t="s">
        <v>338</v>
      </c>
      <c r="H1930" s="98" t="s">
        <v>270</v>
      </c>
      <c r="I1930" s="98" t="s">
        <v>247</v>
      </c>
      <c r="J1930" s="98" t="s">
        <v>255</v>
      </c>
      <c r="K1930" s="358">
        <v>8.1</v>
      </c>
      <c r="L1930" s="370">
        <f t="shared" si="90"/>
        <v>0</v>
      </c>
      <c r="M1930" s="437" t="s">
        <v>258</v>
      </c>
      <c r="N1930" s="435"/>
      <c r="O1930" s="371">
        <f t="shared" si="91"/>
        <v>0</v>
      </c>
      <c r="P1930" s="371">
        <f>IF(N1930&gt;0,N1930*K1930/#REF!,0)</f>
        <v>0</v>
      </c>
      <c r="Q1930" s="372" t="e">
        <f>IF(M1930="nio",0,IF(M1930&gt;0,VLOOKUP(I1930,'3-Productie normen'!A:K,VLOOKUP(M1930,'3-Productie normen'!$B$28:$C$36,2,FALSE),FALSE)))/VLOOKUP(B1930,'2-Kosten per locatie'!$A$11:$C$41,3,FALSE)</f>
        <v>#DIV/0!</v>
      </c>
      <c r="R1930" s="93" t="str">
        <f>VLOOKUP(I1930,'3-Productie normen'!A:O,14,FALSE)</f>
        <v>nvt</v>
      </c>
      <c r="S1930" s="93"/>
      <c r="U1930" s="375">
        <f t="shared" ref="U1930:U1993" si="92">L1930*K1930</f>
        <v>0</v>
      </c>
    </row>
    <row r="1931" spans="1:21" ht="14.1" customHeight="1">
      <c r="A1931" s="81">
        <v>1931</v>
      </c>
      <c r="B1931" s="52" t="s">
        <v>231</v>
      </c>
      <c r="C1931" s="52" t="s">
        <v>1669</v>
      </c>
      <c r="D1931" s="52"/>
      <c r="E1931" s="91"/>
      <c r="F1931" s="91" t="s">
        <v>292</v>
      </c>
      <c r="G1931" s="366" t="s">
        <v>340</v>
      </c>
      <c r="H1931" s="98" t="s">
        <v>262</v>
      </c>
      <c r="I1931" s="98" t="s">
        <v>244</v>
      </c>
      <c r="J1931" s="98" t="s">
        <v>282</v>
      </c>
      <c r="K1931" s="358">
        <v>12</v>
      </c>
      <c r="L1931" s="370">
        <f t="shared" si="90"/>
        <v>200</v>
      </c>
      <c r="M1931" s="435">
        <v>200</v>
      </c>
      <c r="N1931" s="435">
        <v>0</v>
      </c>
      <c r="O1931" s="371" t="e">
        <f t="shared" si="91"/>
        <v>#DIV/0!</v>
      </c>
      <c r="P1931" s="371">
        <f>IF(N1931&gt;0,N1931*K1931/#REF!,0)</f>
        <v>0</v>
      </c>
      <c r="Q1931" s="372" t="e">
        <f>IF(M1931="nio",0,IF(M1931&gt;0,VLOOKUP(I1931,'3-Productie normen'!A:K,VLOOKUP(M1931,'3-Productie normen'!$B$28:$C$36,2,FALSE),FALSE)))/VLOOKUP(B1931,'2-Kosten per locatie'!$A$11:$C$41,3,FALSE)</f>
        <v>#DIV/0!</v>
      </c>
      <c r="R1931" s="93" t="str">
        <f>VLOOKUP(I1931,'3-Productie normen'!A:O,14,FALSE)</f>
        <v>S</v>
      </c>
      <c r="S1931" s="93"/>
      <c r="U1931" s="375">
        <f t="shared" si="92"/>
        <v>2400</v>
      </c>
    </row>
    <row r="1932" spans="1:21" ht="14.1" customHeight="1">
      <c r="A1932" s="81">
        <v>1932</v>
      </c>
      <c r="B1932" s="52" t="s">
        <v>231</v>
      </c>
      <c r="C1932" s="52" t="s">
        <v>1669</v>
      </c>
      <c r="D1932" s="52"/>
      <c r="E1932" s="91"/>
      <c r="F1932" s="91" t="s">
        <v>292</v>
      </c>
      <c r="G1932" s="366" t="s">
        <v>1676</v>
      </c>
      <c r="H1932" s="98" t="s">
        <v>740</v>
      </c>
      <c r="I1932" s="98" t="s">
        <v>246</v>
      </c>
      <c r="J1932" s="98" t="s">
        <v>255</v>
      </c>
      <c r="K1932" s="358">
        <v>4.07</v>
      </c>
      <c r="L1932" s="370">
        <f t="shared" si="90"/>
        <v>200</v>
      </c>
      <c r="M1932" s="435">
        <v>200</v>
      </c>
      <c r="N1932" s="435"/>
      <c r="O1932" s="371" t="e">
        <f t="shared" si="91"/>
        <v>#DIV/0!</v>
      </c>
      <c r="P1932" s="371">
        <f>IF(N1932&gt;0,N1932*K1932/#REF!,0)</f>
        <v>0</v>
      </c>
      <c r="Q1932" s="372" t="e">
        <f>IF(M1932="nio",0,IF(M1932&gt;0,VLOOKUP(I1932,'3-Productie normen'!A:K,VLOOKUP(M1932,'3-Productie normen'!$B$28:$C$36,2,FALSE),FALSE)))/VLOOKUP(B1932,'2-Kosten per locatie'!$A$11:$C$41,3,FALSE)</f>
        <v>#DIV/0!</v>
      </c>
      <c r="R1932" s="93" t="str">
        <f>VLOOKUP(I1932,'3-Productie normen'!A:O,14,FALSE)</f>
        <v>V</v>
      </c>
      <c r="S1932" s="93"/>
      <c r="U1932" s="375">
        <f t="shared" si="92"/>
        <v>814</v>
      </c>
    </row>
    <row r="1933" spans="1:21" ht="14.1" customHeight="1">
      <c r="A1933" s="81">
        <v>1933</v>
      </c>
      <c r="B1933" s="52" t="s">
        <v>231</v>
      </c>
      <c r="C1933" s="52" t="s">
        <v>1669</v>
      </c>
      <c r="D1933" s="52"/>
      <c r="E1933" s="91"/>
      <c r="F1933" s="91" t="s">
        <v>292</v>
      </c>
      <c r="G1933" s="366" t="s">
        <v>1677</v>
      </c>
      <c r="H1933" s="98" t="s">
        <v>262</v>
      </c>
      <c r="I1933" s="98" t="s">
        <v>244</v>
      </c>
      <c r="J1933" s="98" t="s">
        <v>282</v>
      </c>
      <c r="K1933" s="358">
        <v>10.69</v>
      </c>
      <c r="L1933" s="370">
        <f t="shared" si="90"/>
        <v>200</v>
      </c>
      <c r="M1933" s="435">
        <v>200</v>
      </c>
      <c r="N1933" s="435">
        <v>0</v>
      </c>
      <c r="O1933" s="371" t="e">
        <f t="shared" si="91"/>
        <v>#DIV/0!</v>
      </c>
      <c r="P1933" s="371">
        <f>IF(N1933&gt;0,N1933*K1933/#REF!,0)</f>
        <v>0</v>
      </c>
      <c r="Q1933" s="372" t="e">
        <f>IF(M1933="nio",0,IF(M1933&gt;0,VLOOKUP(I1933,'3-Productie normen'!A:K,VLOOKUP(M1933,'3-Productie normen'!$B$28:$C$36,2,FALSE),FALSE)))/VLOOKUP(B1933,'2-Kosten per locatie'!$A$11:$C$41,3,FALSE)</f>
        <v>#DIV/0!</v>
      </c>
      <c r="R1933" s="93" t="str">
        <f>VLOOKUP(I1933,'3-Productie normen'!A:O,14,FALSE)</f>
        <v>S</v>
      </c>
      <c r="S1933" s="93"/>
      <c r="U1933" s="375">
        <f t="shared" si="92"/>
        <v>2138</v>
      </c>
    </row>
    <row r="1934" spans="1:21" ht="14.1" customHeight="1">
      <c r="A1934" s="81">
        <v>1934</v>
      </c>
      <c r="B1934" s="52" t="s">
        <v>231</v>
      </c>
      <c r="C1934" s="52" t="s">
        <v>1669</v>
      </c>
      <c r="D1934" s="52"/>
      <c r="E1934" s="91"/>
      <c r="F1934" s="91" t="s">
        <v>292</v>
      </c>
      <c r="G1934" s="366" t="s">
        <v>341</v>
      </c>
      <c r="H1934" s="98" t="s">
        <v>489</v>
      </c>
      <c r="I1934" s="98" t="s">
        <v>237</v>
      </c>
      <c r="J1934" s="98" t="s">
        <v>255</v>
      </c>
      <c r="K1934" s="358">
        <v>17.79</v>
      </c>
      <c r="L1934" s="370">
        <f t="shared" si="90"/>
        <v>80</v>
      </c>
      <c r="M1934" s="437">
        <v>80</v>
      </c>
      <c r="N1934" s="435"/>
      <c r="O1934" s="371" t="e">
        <f t="shared" si="91"/>
        <v>#DIV/0!</v>
      </c>
      <c r="P1934" s="371">
        <f>IF(N1934&gt;0,N1934*K1934/#REF!,0)</f>
        <v>0</v>
      </c>
      <c r="Q1934" s="372" t="e">
        <f>IF(M1934="nio",0,IF(M1934&gt;0,VLOOKUP(I1934,'3-Productie normen'!A:K,VLOOKUP(M1934,'3-Productie normen'!$B$28:$C$36,2,FALSE),FALSE)))/VLOOKUP(B1934,'2-Kosten per locatie'!$A$11:$C$41,3,FALSE)</f>
        <v>#DIV/0!</v>
      </c>
      <c r="R1934" s="93" t="str">
        <f>VLOOKUP(I1934,'3-Productie normen'!A:O,14,FALSE)</f>
        <v>B</v>
      </c>
      <c r="S1934" s="93"/>
      <c r="U1934" s="375">
        <f t="shared" si="92"/>
        <v>1423.1999999999998</v>
      </c>
    </row>
    <row r="1935" spans="1:21" ht="14.1" customHeight="1">
      <c r="A1935" s="81">
        <v>1935</v>
      </c>
      <c r="B1935" s="52" t="s">
        <v>231</v>
      </c>
      <c r="C1935" s="52" t="s">
        <v>1669</v>
      </c>
      <c r="D1935" s="52"/>
      <c r="E1935" s="91"/>
      <c r="F1935" s="91" t="s">
        <v>292</v>
      </c>
      <c r="G1935" s="366" t="s">
        <v>342</v>
      </c>
      <c r="H1935" s="98" t="s">
        <v>254</v>
      </c>
      <c r="I1935" s="98" t="s">
        <v>246</v>
      </c>
      <c r="J1935" s="98" t="s">
        <v>255</v>
      </c>
      <c r="K1935" s="358">
        <v>34.700000000000003</v>
      </c>
      <c r="L1935" s="370">
        <f t="shared" si="90"/>
        <v>200</v>
      </c>
      <c r="M1935" s="435">
        <v>200</v>
      </c>
      <c r="N1935" s="435"/>
      <c r="O1935" s="371" t="e">
        <f t="shared" si="91"/>
        <v>#DIV/0!</v>
      </c>
      <c r="P1935" s="371">
        <f>IF(N1935&gt;0,N1935*K1935/#REF!,0)</f>
        <v>0</v>
      </c>
      <c r="Q1935" s="372" t="e">
        <f>IF(M1935="nio",0,IF(M1935&gt;0,VLOOKUP(I1935,'3-Productie normen'!A:K,VLOOKUP(M1935,'3-Productie normen'!$B$28:$C$36,2,FALSE),FALSE)))/VLOOKUP(B1935,'2-Kosten per locatie'!$A$11:$C$41,3,FALSE)</f>
        <v>#DIV/0!</v>
      </c>
      <c r="R1935" s="93" t="str">
        <f>VLOOKUP(I1935,'3-Productie normen'!A:O,14,FALSE)</f>
        <v>V</v>
      </c>
      <c r="S1935" s="93"/>
      <c r="U1935" s="375">
        <f t="shared" si="92"/>
        <v>6940.0000000000009</v>
      </c>
    </row>
    <row r="1936" spans="1:21" ht="14.1" customHeight="1">
      <c r="A1936" s="81">
        <v>1936</v>
      </c>
      <c r="B1936" s="52" t="s">
        <v>231</v>
      </c>
      <c r="C1936" s="52" t="s">
        <v>1669</v>
      </c>
      <c r="D1936" s="52"/>
      <c r="E1936" s="91"/>
      <c r="F1936" s="91" t="s">
        <v>292</v>
      </c>
      <c r="G1936" s="366" t="s">
        <v>1678</v>
      </c>
      <c r="H1936" s="98" t="s">
        <v>285</v>
      </c>
      <c r="I1936" s="98" t="s">
        <v>246</v>
      </c>
      <c r="J1936" s="98" t="s">
        <v>255</v>
      </c>
      <c r="K1936" s="358">
        <v>5.05</v>
      </c>
      <c r="L1936" s="370">
        <f t="shared" si="90"/>
        <v>200</v>
      </c>
      <c r="M1936" s="435">
        <v>200</v>
      </c>
      <c r="N1936" s="435"/>
      <c r="O1936" s="371" t="e">
        <f t="shared" si="91"/>
        <v>#DIV/0!</v>
      </c>
      <c r="P1936" s="371">
        <f>IF(N1936&gt;0,N1936*K1936/#REF!,0)</f>
        <v>0</v>
      </c>
      <c r="Q1936" s="372" t="e">
        <f>IF(M1936="nio",0,IF(M1936&gt;0,VLOOKUP(I1936,'3-Productie normen'!A:K,VLOOKUP(M1936,'3-Productie normen'!$B$28:$C$36,2,FALSE),FALSE)))/VLOOKUP(B1936,'2-Kosten per locatie'!$A$11:$C$41,3,FALSE)</f>
        <v>#DIV/0!</v>
      </c>
      <c r="R1936" s="93" t="str">
        <f>VLOOKUP(I1936,'3-Productie normen'!A:O,14,FALSE)</f>
        <v>V</v>
      </c>
      <c r="S1936" s="93"/>
      <c r="U1936" s="375">
        <f t="shared" si="92"/>
        <v>1010</v>
      </c>
    </row>
    <row r="1937" spans="1:21" ht="14.1" customHeight="1">
      <c r="A1937" s="81">
        <v>1937</v>
      </c>
      <c r="B1937" s="52" t="s">
        <v>231</v>
      </c>
      <c r="C1937" s="52" t="s">
        <v>1669</v>
      </c>
      <c r="D1937" s="52"/>
      <c r="E1937" s="91"/>
      <c r="F1937" s="91" t="s">
        <v>292</v>
      </c>
      <c r="G1937" s="366" t="s">
        <v>1679</v>
      </c>
      <c r="H1937" s="98" t="s">
        <v>285</v>
      </c>
      <c r="I1937" s="98" t="s">
        <v>246</v>
      </c>
      <c r="J1937" s="98" t="s">
        <v>255</v>
      </c>
      <c r="K1937" s="358">
        <v>20.2</v>
      </c>
      <c r="L1937" s="370">
        <f t="shared" si="90"/>
        <v>200</v>
      </c>
      <c r="M1937" s="435">
        <v>200</v>
      </c>
      <c r="N1937" s="435"/>
      <c r="O1937" s="371" t="e">
        <f t="shared" si="91"/>
        <v>#DIV/0!</v>
      </c>
      <c r="P1937" s="371">
        <f>IF(N1937&gt;0,N1937*K1937/#REF!,0)</f>
        <v>0</v>
      </c>
      <c r="Q1937" s="372" t="e">
        <f>IF(M1937="nio",0,IF(M1937&gt;0,VLOOKUP(I1937,'3-Productie normen'!A:K,VLOOKUP(M1937,'3-Productie normen'!$B$28:$C$36,2,FALSE),FALSE)))/VLOOKUP(B1937,'2-Kosten per locatie'!$A$11:$C$41,3,FALSE)</f>
        <v>#DIV/0!</v>
      </c>
      <c r="R1937" s="93" t="str">
        <f>VLOOKUP(I1937,'3-Productie normen'!A:O,14,FALSE)</f>
        <v>V</v>
      </c>
      <c r="S1937" s="93"/>
      <c r="U1937" s="375">
        <f t="shared" si="92"/>
        <v>4040</v>
      </c>
    </row>
    <row r="1938" spans="1:21" ht="14.1" customHeight="1">
      <c r="A1938" s="81">
        <v>1938</v>
      </c>
      <c r="B1938" s="52" t="s">
        <v>231</v>
      </c>
      <c r="C1938" s="52" t="s">
        <v>1669</v>
      </c>
      <c r="D1938" s="52"/>
      <c r="E1938" s="91"/>
      <c r="F1938" s="91" t="s">
        <v>292</v>
      </c>
      <c r="G1938" s="366" t="s">
        <v>343</v>
      </c>
      <c r="H1938" s="98" t="s">
        <v>254</v>
      </c>
      <c r="I1938" s="98" t="s">
        <v>246</v>
      </c>
      <c r="J1938" s="98" t="s">
        <v>255</v>
      </c>
      <c r="K1938" s="358">
        <v>44.12</v>
      </c>
      <c r="L1938" s="370">
        <f t="shared" si="90"/>
        <v>200</v>
      </c>
      <c r="M1938" s="435">
        <v>200</v>
      </c>
      <c r="N1938" s="435"/>
      <c r="O1938" s="371" t="e">
        <f t="shared" si="91"/>
        <v>#DIV/0!</v>
      </c>
      <c r="P1938" s="371">
        <f>IF(N1938&gt;0,N1938*K1938/#REF!,0)</f>
        <v>0</v>
      </c>
      <c r="Q1938" s="372" t="e">
        <f>IF(M1938="nio",0,IF(M1938&gt;0,VLOOKUP(I1938,'3-Productie normen'!A:K,VLOOKUP(M1938,'3-Productie normen'!$B$28:$C$36,2,FALSE),FALSE)))/VLOOKUP(B1938,'2-Kosten per locatie'!$A$11:$C$41,3,FALSE)</f>
        <v>#DIV/0!</v>
      </c>
      <c r="R1938" s="93" t="str">
        <f>VLOOKUP(I1938,'3-Productie normen'!A:O,14,FALSE)</f>
        <v>V</v>
      </c>
      <c r="S1938" s="93"/>
      <c r="U1938" s="375">
        <f t="shared" si="92"/>
        <v>8824</v>
      </c>
    </row>
    <row r="1939" spans="1:21" ht="14.1" customHeight="1">
      <c r="A1939" s="81">
        <v>1939</v>
      </c>
      <c r="B1939" s="52" t="s">
        <v>231</v>
      </c>
      <c r="C1939" s="52" t="s">
        <v>1669</v>
      </c>
      <c r="D1939" s="52"/>
      <c r="E1939" s="91"/>
      <c r="F1939" s="91" t="s">
        <v>292</v>
      </c>
      <c r="G1939" s="366" t="s">
        <v>344</v>
      </c>
      <c r="H1939" s="98" t="s">
        <v>262</v>
      </c>
      <c r="I1939" s="98" t="s">
        <v>244</v>
      </c>
      <c r="J1939" s="98" t="s">
        <v>282</v>
      </c>
      <c r="K1939" s="358">
        <v>11.9</v>
      </c>
      <c r="L1939" s="370">
        <f t="shared" si="90"/>
        <v>200</v>
      </c>
      <c r="M1939" s="435">
        <v>200</v>
      </c>
      <c r="N1939" s="435">
        <v>0</v>
      </c>
      <c r="O1939" s="371" t="e">
        <f t="shared" si="91"/>
        <v>#DIV/0!</v>
      </c>
      <c r="P1939" s="371">
        <f>IF(N1939&gt;0,N1939*K1939/#REF!,0)</f>
        <v>0</v>
      </c>
      <c r="Q1939" s="372" t="e">
        <f>IF(M1939="nio",0,IF(M1939&gt;0,VLOOKUP(I1939,'3-Productie normen'!A:K,VLOOKUP(M1939,'3-Productie normen'!$B$28:$C$36,2,FALSE),FALSE)))/VLOOKUP(B1939,'2-Kosten per locatie'!$A$11:$C$41,3,FALSE)</f>
        <v>#DIV/0!</v>
      </c>
      <c r="R1939" s="93" t="str">
        <f>VLOOKUP(I1939,'3-Productie normen'!A:O,14,FALSE)</f>
        <v>S</v>
      </c>
      <c r="S1939" s="93"/>
      <c r="U1939" s="375">
        <f t="shared" si="92"/>
        <v>2380</v>
      </c>
    </row>
    <row r="1940" spans="1:21" ht="14.1" customHeight="1">
      <c r="A1940" s="81">
        <v>1940</v>
      </c>
      <c r="B1940" s="52" t="s">
        <v>231</v>
      </c>
      <c r="C1940" s="52" t="s">
        <v>1669</v>
      </c>
      <c r="D1940" s="52"/>
      <c r="E1940" s="91"/>
      <c r="F1940" s="91" t="s">
        <v>292</v>
      </c>
      <c r="G1940" s="366" t="s">
        <v>1680</v>
      </c>
      <c r="H1940" s="98" t="s">
        <v>262</v>
      </c>
      <c r="I1940" s="98" t="s">
        <v>244</v>
      </c>
      <c r="J1940" s="98" t="s">
        <v>282</v>
      </c>
      <c r="K1940" s="358">
        <v>11.9</v>
      </c>
      <c r="L1940" s="370">
        <f t="shared" si="90"/>
        <v>200</v>
      </c>
      <c r="M1940" s="435">
        <v>200</v>
      </c>
      <c r="N1940" s="435">
        <v>0</v>
      </c>
      <c r="O1940" s="371" t="e">
        <f t="shared" si="91"/>
        <v>#DIV/0!</v>
      </c>
      <c r="P1940" s="371">
        <f>IF(N1940&gt;0,N1940*K1940/#REF!,0)</f>
        <v>0</v>
      </c>
      <c r="Q1940" s="372" t="e">
        <f>IF(M1940="nio",0,IF(M1940&gt;0,VLOOKUP(I1940,'3-Productie normen'!A:K,VLOOKUP(M1940,'3-Productie normen'!$B$28:$C$36,2,FALSE),FALSE)))/VLOOKUP(B1940,'2-Kosten per locatie'!$A$11:$C$41,3,FALSE)</f>
        <v>#DIV/0!</v>
      </c>
      <c r="R1940" s="93" t="str">
        <f>VLOOKUP(I1940,'3-Productie normen'!A:O,14,FALSE)</f>
        <v>S</v>
      </c>
      <c r="S1940" s="93"/>
      <c r="U1940" s="375">
        <f t="shared" si="92"/>
        <v>2380</v>
      </c>
    </row>
    <row r="1941" spans="1:21" ht="14.1" customHeight="1">
      <c r="A1941" s="81">
        <v>1941</v>
      </c>
      <c r="B1941" s="52" t="s">
        <v>231</v>
      </c>
      <c r="C1941" s="52" t="s">
        <v>1669</v>
      </c>
      <c r="D1941" s="52"/>
      <c r="E1941" s="91"/>
      <c r="F1941" s="91" t="s">
        <v>292</v>
      </c>
      <c r="G1941" s="366" t="s">
        <v>345</v>
      </c>
      <c r="H1941" s="98" t="s">
        <v>1141</v>
      </c>
      <c r="I1941" s="98" t="s">
        <v>246</v>
      </c>
      <c r="J1941" s="98" t="s">
        <v>263</v>
      </c>
      <c r="K1941" s="358">
        <v>15.8</v>
      </c>
      <c r="L1941" s="370">
        <f t="shared" si="90"/>
        <v>200</v>
      </c>
      <c r="M1941" s="435">
        <v>200</v>
      </c>
      <c r="N1941" s="435"/>
      <c r="O1941" s="371" t="e">
        <f t="shared" si="91"/>
        <v>#DIV/0!</v>
      </c>
      <c r="P1941" s="371">
        <f>IF(N1941&gt;0,N1941*K1941/#REF!,0)</f>
        <v>0</v>
      </c>
      <c r="Q1941" s="372" t="e">
        <f>IF(M1941="nio",0,IF(M1941&gt;0,VLOOKUP(I1941,'3-Productie normen'!A:K,VLOOKUP(M1941,'3-Productie normen'!$B$28:$C$36,2,FALSE),FALSE)))/VLOOKUP(B1941,'2-Kosten per locatie'!$A$11:$C$41,3,FALSE)</f>
        <v>#DIV/0!</v>
      </c>
      <c r="R1941" s="93" t="str">
        <f>VLOOKUP(I1941,'3-Productie normen'!A:O,14,FALSE)</f>
        <v>V</v>
      </c>
      <c r="S1941" s="93"/>
      <c r="U1941" s="375">
        <f t="shared" si="92"/>
        <v>3160</v>
      </c>
    </row>
    <row r="1942" spans="1:21" ht="14.1" customHeight="1">
      <c r="A1942" s="81">
        <v>1942</v>
      </c>
      <c r="B1942" s="52" t="s">
        <v>231</v>
      </c>
      <c r="C1942" s="52" t="s">
        <v>1669</v>
      </c>
      <c r="D1942" s="52"/>
      <c r="E1942" s="91"/>
      <c r="F1942" s="91" t="s">
        <v>292</v>
      </c>
      <c r="G1942" s="366" t="s">
        <v>346</v>
      </c>
      <c r="H1942" s="98" t="s">
        <v>286</v>
      </c>
      <c r="I1942" s="98" t="s">
        <v>293</v>
      </c>
      <c r="J1942" s="98" t="s">
        <v>263</v>
      </c>
      <c r="K1942" s="358">
        <v>54.2</v>
      </c>
      <c r="L1942" s="370">
        <f t="shared" si="90"/>
        <v>200</v>
      </c>
      <c r="M1942" s="435">
        <v>200</v>
      </c>
      <c r="N1942" s="435"/>
      <c r="O1942" s="371" t="e">
        <f t="shared" si="91"/>
        <v>#DIV/0!</v>
      </c>
      <c r="P1942" s="371">
        <f>IF(N1942&gt;0,N1942*K1942/#REF!,0)</f>
        <v>0</v>
      </c>
      <c r="Q1942" s="372" t="e">
        <f>IF(M1942="nio",0,IF(M1942&gt;0,VLOOKUP(I1942,'3-Productie normen'!A:K,VLOOKUP(M1942,'3-Productie normen'!$B$28:$C$36,2,FALSE),FALSE)))/VLOOKUP(B1942,'2-Kosten per locatie'!$A$11:$C$41,3,FALSE)</f>
        <v>#DIV/0!</v>
      </c>
      <c r="R1942" s="93" t="str">
        <f>VLOOKUP(I1942,'3-Productie normen'!A:O,14,FALSE)</f>
        <v>L</v>
      </c>
      <c r="S1942" s="93"/>
      <c r="U1942" s="375">
        <f t="shared" si="92"/>
        <v>10840</v>
      </c>
    </row>
    <row r="1943" spans="1:21" ht="14.1" customHeight="1">
      <c r="A1943" s="81">
        <v>1943</v>
      </c>
      <c r="B1943" s="52" t="s">
        <v>231</v>
      </c>
      <c r="C1943" s="52" t="s">
        <v>1669</v>
      </c>
      <c r="D1943" s="52"/>
      <c r="E1943" s="91"/>
      <c r="F1943" s="91" t="s">
        <v>292</v>
      </c>
      <c r="G1943" s="366" t="s">
        <v>348</v>
      </c>
      <c r="H1943" s="98" t="s">
        <v>286</v>
      </c>
      <c r="I1943" s="98" t="s">
        <v>287</v>
      </c>
      <c r="J1943" s="98" t="s">
        <v>263</v>
      </c>
      <c r="K1943" s="358">
        <v>64.849999999999994</v>
      </c>
      <c r="L1943" s="370">
        <f t="shared" si="90"/>
        <v>200</v>
      </c>
      <c r="M1943" s="435">
        <v>200</v>
      </c>
      <c r="N1943" s="435"/>
      <c r="O1943" s="371" t="e">
        <f t="shared" si="91"/>
        <v>#DIV/0!</v>
      </c>
      <c r="P1943" s="371">
        <f>IF(N1943&gt;0,N1943*K1943/#REF!,0)</f>
        <v>0</v>
      </c>
      <c r="Q1943" s="372" t="e">
        <f>IF(M1943="nio",0,IF(M1943&gt;0,VLOOKUP(I1943,'3-Productie normen'!A:K,VLOOKUP(M1943,'3-Productie normen'!$B$28:$C$36,2,FALSE),FALSE)))/VLOOKUP(B1943,'2-Kosten per locatie'!$A$11:$C$41,3,FALSE)</f>
        <v>#DIV/0!</v>
      </c>
      <c r="R1943" s="93" t="str">
        <f>VLOOKUP(I1943,'3-Productie normen'!A:O,14,FALSE)</f>
        <v>L</v>
      </c>
      <c r="S1943" s="93"/>
      <c r="U1943" s="375">
        <f t="shared" si="92"/>
        <v>12969.999999999998</v>
      </c>
    </row>
    <row r="1944" spans="1:21" ht="14.1" customHeight="1">
      <c r="A1944" s="81">
        <v>1944</v>
      </c>
      <c r="B1944" s="52" t="s">
        <v>231</v>
      </c>
      <c r="C1944" s="52" t="s">
        <v>1669</v>
      </c>
      <c r="D1944" s="52"/>
      <c r="E1944" s="91"/>
      <c r="F1944" s="91" t="s">
        <v>292</v>
      </c>
      <c r="G1944" s="366" t="s">
        <v>349</v>
      </c>
      <c r="H1944" s="98" t="s">
        <v>286</v>
      </c>
      <c r="I1944" s="98" t="s">
        <v>287</v>
      </c>
      <c r="J1944" s="98" t="s">
        <v>263</v>
      </c>
      <c r="K1944" s="358">
        <v>67.8</v>
      </c>
      <c r="L1944" s="370">
        <f t="shared" si="90"/>
        <v>200</v>
      </c>
      <c r="M1944" s="435">
        <v>200</v>
      </c>
      <c r="N1944" s="435"/>
      <c r="O1944" s="371" t="e">
        <f t="shared" si="91"/>
        <v>#DIV/0!</v>
      </c>
      <c r="P1944" s="371">
        <f>IF(N1944&gt;0,N1944*K1944/#REF!,0)</f>
        <v>0</v>
      </c>
      <c r="Q1944" s="372" t="e">
        <f>IF(M1944="nio",0,IF(M1944&gt;0,VLOOKUP(I1944,'3-Productie normen'!A:K,VLOOKUP(M1944,'3-Productie normen'!$B$28:$C$36,2,FALSE),FALSE)))/VLOOKUP(B1944,'2-Kosten per locatie'!$A$11:$C$41,3,FALSE)</f>
        <v>#DIV/0!</v>
      </c>
      <c r="R1944" s="93" t="str">
        <f>VLOOKUP(I1944,'3-Productie normen'!A:O,14,FALSE)</f>
        <v>L</v>
      </c>
      <c r="S1944" s="93"/>
      <c r="U1944" s="375">
        <f t="shared" si="92"/>
        <v>13560</v>
      </c>
    </row>
    <row r="1945" spans="1:21" ht="14.1" customHeight="1">
      <c r="A1945" s="81">
        <v>1945</v>
      </c>
      <c r="B1945" s="52" t="s">
        <v>231</v>
      </c>
      <c r="C1945" s="52" t="s">
        <v>1669</v>
      </c>
      <c r="D1945" s="52"/>
      <c r="E1945" s="91"/>
      <c r="F1945" s="91" t="s">
        <v>292</v>
      </c>
      <c r="G1945" s="366" t="s">
        <v>351</v>
      </c>
      <c r="H1945" s="98" t="s">
        <v>286</v>
      </c>
      <c r="I1945" s="98" t="s">
        <v>287</v>
      </c>
      <c r="J1945" s="98" t="s">
        <v>263</v>
      </c>
      <c r="K1945" s="358">
        <v>55.65</v>
      </c>
      <c r="L1945" s="370">
        <f t="shared" si="90"/>
        <v>200</v>
      </c>
      <c r="M1945" s="435">
        <v>200</v>
      </c>
      <c r="N1945" s="435"/>
      <c r="O1945" s="371" t="e">
        <f t="shared" si="91"/>
        <v>#DIV/0!</v>
      </c>
      <c r="P1945" s="371">
        <f>IF(N1945&gt;0,N1945*K1945/#REF!,0)</f>
        <v>0</v>
      </c>
      <c r="Q1945" s="372" t="e">
        <f>IF(M1945="nio",0,IF(M1945&gt;0,VLOOKUP(I1945,'3-Productie normen'!A:K,VLOOKUP(M1945,'3-Productie normen'!$B$28:$C$36,2,FALSE),FALSE)))/VLOOKUP(B1945,'2-Kosten per locatie'!$A$11:$C$41,3,FALSE)</f>
        <v>#DIV/0!</v>
      </c>
      <c r="R1945" s="93" t="str">
        <f>VLOOKUP(I1945,'3-Productie normen'!A:O,14,FALSE)</f>
        <v>L</v>
      </c>
      <c r="S1945" s="93"/>
      <c r="U1945" s="375">
        <f t="shared" si="92"/>
        <v>11130</v>
      </c>
    </row>
    <row r="1946" spans="1:21" ht="14.1" customHeight="1">
      <c r="A1946" s="81">
        <v>1946</v>
      </c>
      <c r="B1946" s="52" t="s">
        <v>231</v>
      </c>
      <c r="C1946" s="52" t="s">
        <v>1669</v>
      </c>
      <c r="D1946" s="52"/>
      <c r="E1946" s="91"/>
      <c r="F1946" s="91" t="s">
        <v>292</v>
      </c>
      <c r="G1946" s="366" t="s">
        <v>353</v>
      </c>
      <c r="H1946" s="98" t="s">
        <v>409</v>
      </c>
      <c r="I1946" s="98" t="s">
        <v>247</v>
      </c>
      <c r="J1946" s="98" t="s">
        <v>255</v>
      </c>
      <c r="K1946" s="358">
        <v>15.6</v>
      </c>
      <c r="L1946" s="370">
        <f t="shared" si="90"/>
        <v>0</v>
      </c>
      <c r="M1946" s="437" t="s">
        <v>258</v>
      </c>
      <c r="N1946" s="435"/>
      <c r="O1946" s="371">
        <f t="shared" si="91"/>
        <v>0</v>
      </c>
      <c r="P1946" s="371">
        <f>IF(N1946&gt;0,N1946*K1946/#REF!,0)</f>
        <v>0</v>
      </c>
      <c r="Q1946" s="372" t="e">
        <f>IF(M1946="nio",0,IF(M1946&gt;0,VLOOKUP(I1946,'3-Productie normen'!A:K,VLOOKUP(M1946,'3-Productie normen'!$B$28:$C$36,2,FALSE),FALSE)))/VLOOKUP(B1946,'2-Kosten per locatie'!$A$11:$C$41,3,FALSE)</f>
        <v>#DIV/0!</v>
      </c>
      <c r="R1946" s="93" t="str">
        <f>VLOOKUP(I1946,'3-Productie normen'!A:O,14,FALSE)</f>
        <v>nvt</v>
      </c>
      <c r="S1946" s="93"/>
      <c r="U1946" s="375">
        <f t="shared" si="92"/>
        <v>0</v>
      </c>
    </row>
    <row r="1947" spans="1:21" ht="14.1" customHeight="1">
      <c r="A1947" s="81">
        <v>1947</v>
      </c>
      <c r="B1947" s="52" t="s">
        <v>231</v>
      </c>
      <c r="C1947" s="52" t="s">
        <v>1669</v>
      </c>
      <c r="D1947" s="52"/>
      <c r="E1947" s="91"/>
      <c r="F1947" s="91" t="s">
        <v>292</v>
      </c>
      <c r="G1947" s="366" t="s">
        <v>625</v>
      </c>
      <c r="H1947" s="98" t="s">
        <v>286</v>
      </c>
      <c r="I1947" s="98" t="s">
        <v>293</v>
      </c>
      <c r="J1947" s="98" t="s">
        <v>263</v>
      </c>
      <c r="K1947" s="358">
        <v>49.45</v>
      </c>
      <c r="L1947" s="370">
        <f t="shared" si="90"/>
        <v>200</v>
      </c>
      <c r="M1947" s="435">
        <v>200</v>
      </c>
      <c r="N1947" s="435"/>
      <c r="O1947" s="371" t="e">
        <f t="shared" si="91"/>
        <v>#DIV/0!</v>
      </c>
      <c r="P1947" s="371">
        <f>IF(N1947&gt;0,N1947*K1947/#REF!,0)</f>
        <v>0</v>
      </c>
      <c r="Q1947" s="372" t="e">
        <f>IF(M1947="nio",0,IF(M1947&gt;0,VLOOKUP(I1947,'3-Productie normen'!A:K,VLOOKUP(M1947,'3-Productie normen'!$B$28:$C$36,2,FALSE),FALSE)))/VLOOKUP(B1947,'2-Kosten per locatie'!$A$11:$C$41,3,FALSE)</f>
        <v>#DIV/0!</v>
      </c>
      <c r="R1947" s="93" t="str">
        <f>VLOOKUP(I1947,'3-Productie normen'!A:O,14,FALSE)</f>
        <v>L</v>
      </c>
      <c r="S1947" s="93"/>
      <c r="U1947" s="375">
        <f t="shared" si="92"/>
        <v>9890</v>
      </c>
    </row>
    <row r="1948" spans="1:21" ht="14.1" customHeight="1">
      <c r="A1948" s="81">
        <v>1948</v>
      </c>
      <c r="B1948" s="52" t="s">
        <v>231</v>
      </c>
      <c r="C1948" s="52" t="s">
        <v>1669</v>
      </c>
      <c r="D1948" s="52"/>
      <c r="E1948" s="91"/>
      <c r="F1948" s="91" t="s">
        <v>292</v>
      </c>
      <c r="G1948" s="366" t="s">
        <v>628</v>
      </c>
      <c r="H1948" s="98" t="s">
        <v>254</v>
      </c>
      <c r="I1948" s="98" t="s">
        <v>246</v>
      </c>
      <c r="J1948" s="98" t="s">
        <v>263</v>
      </c>
      <c r="K1948" s="358">
        <v>65.31</v>
      </c>
      <c r="L1948" s="370">
        <f t="shared" si="90"/>
        <v>200</v>
      </c>
      <c r="M1948" s="435">
        <v>200</v>
      </c>
      <c r="N1948" s="435"/>
      <c r="O1948" s="371" t="e">
        <f t="shared" si="91"/>
        <v>#DIV/0!</v>
      </c>
      <c r="P1948" s="371">
        <f>IF(N1948&gt;0,N1948*K1948/#REF!,0)</f>
        <v>0</v>
      </c>
      <c r="Q1948" s="372" t="e">
        <f>IF(M1948="nio",0,IF(M1948&gt;0,VLOOKUP(I1948,'3-Productie normen'!A:K,VLOOKUP(M1948,'3-Productie normen'!$B$28:$C$36,2,FALSE),FALSE)))/VLOOKUP(B1948,'2-Kosten per locatie'!$A$11:$C$41,3,FALSE)</f>
        <v>#DIV/0!</v>
      </c>
      <c r="R1948" s="93" t="str">
        <f>VLOOKUP(I1948,'3-Productie normen'!A:O,14,FALSE)</f>
        <v>V</v>
      </c>
      <c r="S1948" s="93"/>
      <c r="U1948" s="375">
        <f t="shared" si="92"/>
        <v>13062</v>
      </c>
    </row>
    <row r="1949" spans="1:21" ht="14.1" customHeight="1">
      <c r="A1949" s="81">
        <v>1949</v>
      </c>
      <c r="B1949" s="52" t="s">
        <v>231</v>
      </c>
      <c r="C1949" s="52" t="s">
        <v>1669</v>
      </c>
      <c r="D1949" s="52"/>
      <c r="E1949" s="91"/>
      <c r="F1949" s="91" t="s">
        <v>292</v>
      </c>
      <c r="G1949" s="366" t="s">
        <v>630</v>
      </c>
      <c r="H1949" s="98" t="s">
        <v>1681</v>
      </c>
      <c r="I1949" s="98" t="s">
        <v>237</v>
      </c>
      <c r="J1949" s="98" t="s">
        <v>263</v>
      </c>
      <c r="K1949" s="358">
        <v>22.89</v>
      </c>
      <c r="L1949" s="370">
        <f t="shared" si="90"/>
        <v>200</v>
      </c>
      <c r="M1949" s="435">
        <v>200</v>
      </c>
      <c r="N1949" s="435"/>
      <c r="O1949" s="371" t="e">
        <f t="shared" si="91"/>
        <v>#DIV/0!</v>
      </c>
      <c r="P1949" s="371">
        <f>IF(N1949&gt;0,N1949*K1949/#REF!,0)</f>
        <v>0</v>
      </c>
      <c r="Q1949" s="372" t="e">
        <f>IF(M1949="nio",0,IF(M1949&gt;0,VLOOKUP(I1949,'3-Productie normen'!A:K,VLOOKUP(M1949,'3-Productie normen'!$B$28:$C$36,2,FALSE),FALSE)))/VLOOKUP(B1949,'2-Kosten per locatie'!$A$11:$C$41,3,FALSE)</f>
        <v>#DIV/0!</v>
      </c>
      <c r="R1949" s="93" t="str">
        <f>VLOOKUP(I1949,'3-Productie normen'!A:O,14,FALSE)</f>
        <v>B</v>
      </c>
      <c r="S1949" s="93"/>
      <c r="U1949" s="375">
        <f t="shared" si="92"/>
        <v>4578</v>
      </c>
    </row>
    <row r="1950" spans="1:21" ht="14.1" customHeight="1">
      <c r="A1950" s="81">
        <v>1950</v>
      </c>
      <c r="B1950" s="52" t="s">
        <v>231</v>
      </c>
      <c r="C1950" s="52" t="s">
        <v>1669</v>
      </c>
      <c r="D1950" s="52"/>
      <c r="E1950" s="91"/>
      <c r="F1950" s="91" t="s">
        <v>292</v>
      </c>
      <c r="G1950" s="366" t="s">
        <v>632</v>
      </c>
      <c r="H1950" s="98" t="s">
        <v>739</v>
      </c>
      <c r="I1950" s="444" t="s">
        <v>238</v>
      </c>
      <c r="J1950" s="98" t="s">
        <v>255</v>
      </c>
      <c r="K1950" s="358">
        <v>5.91</v>
      </c>
      <c r="L1950" s="370">
        <f t="shared" si="90"/>
        <v>200</v>
      </c>
      <c r="M1950" s="435">
        <v>200</v>
      </c>
      <c r="N1950" s="435"/>
      <c r="O1950" s="371" t="e">
        <f t="shared" si="91"/>
        <v>#DIV/0!</v>
      </c>
      <c r="P1950" s="371">
        <f>IF(N1950&gt;0,N1950*K1950/#REF!,0)</f>
        <v>0</v>
      </c>
      <c r="Q1950" s="372" t="e">
        <f>IF(M1950="nio",0,IF(M1950&gt;0,VLOOKUP(I1950,'3-Productie normen'!A:K,VLOOKUP(M1950,'3-Productie normen'!$B$28:$C$36,2,FALSE),FALSE)))/VLOOKUP(B1950,'2-Kosten per locatie'!$A$11:$C$41,3,FALSE)</f>
        <v>#DIV/0!</v>
      </c>
      <c r="R1950" s="93" t="str">
        <f>VLOOKUP(I1950,'3-Productie normen'!A:O,14,FALSE)</f>
        <v>S</v>
      </c>
      <c r="S1950" s="93"/>
      <c r="U1950" s="375">
        <f t="shared" si="92"/>
        <v>1182</v>
      </c>
    </row>
    <row r="1951" spans="1:21" ht="14.1" customHeight="1">
      <c r="A1951" s="81">
        <v>1951</v>
      </c>
      <c r="B1951" s="52" t="s">
        <v>231</v>
      </c>
      <c r="C1951" s="52" t="s">
        <v>1669</v>
      </c>
      <c r="D1951" s="52"/>
      <c r="E1951" s="91"/>
      <c r="F1951" s="91" t="s">
        <v>295</v>
      </c>
      <c r="G1951" s="366"/>
      <c r="H1951" s="98" t="s">
        <v>1682</v>
      </c>
      <c r="I1951" s="98" t="s">
        <v>287</v>
      </c>
      <c r="J1951" s="98" t="s">
        <v>255</v>
      </c>
      <c r="K1951" s="358">
        <v>60</v>
      </c>
      <c r="L1951" s="370">
        <f t="shared" si="90"/>
        <v>200</v>
      </c>
      <c r="M1951" s="435">
        <v>200</v>
      </c>
      <c r="N1951" s="435"/>
      <c r="O1951" s="371" t="e">
        <f t="shared" si="91"/>
        <v>#DIV/0!</v>
      </c>
      <c r="P1951" s="371">
        <f>IF(N1951&gt;0,N1951*K1951/#REF!,0)</f>
        <v>0</v>
      </c>
      <c r="Q1951" s="372" t="e">
        <f>IF(M1951="nio",0,IF(M1951&gt;0,VLOOKUP(I1951,'3-Productie normen'!A:K,VLOOKUP(M1951,'3-Productie normen'!$B$28:$C$36,2,FALSE),FALSE)))/VLOOKUP(B1951,'2-Kosten per locatie'!$A$11:$C$41,3,FALSE)</f>
        <v>#DIV/0!</v>
      </c>
      <c r="R1951" s="93" t="str">
        <f>VLOOKUP(I1951,'3-Productie normen'!A:O,14,FALSE)</f>
        <v>L</v>
      </c>
      <c r="S1951" s="93"/>
      <c r="U1951" s="375">
        <f t="shared" si="92"/>
        <v>12000</v>
      </c>
    </row>
    <row r="1952" spans="1:21" ht="14.1" customHeight="1">
      <c r="A1952" s="81">
        <v>1952</v>
      </c>
      <c r="B1952" s="52" t="s">
        <v>231</v>
      </c>
      <c r="C1952" s="52" t="s">
        <v>1669</v>
      </c>
      <c r="D1952" s="52"/>
      <c r="E1952" s="91"/>
      <c r="F1952" s="440" t="s">
        <v>418</v>
      </c>
      <c r="G1952" s="366" t="s">
        <v>311</v>
      </c>
      <c r="H1952" s="98" t="s">
        <v>783</v>
      </c>
      <c r="I1952" s="98" t="s">
        <v>239</v>
      </c>
      <c r="J1952" s="98" t="s">
        <v>399</v>
      </c>
      <c r="K1952" s="358">
        <v>124.35</v>
      </c>
      <c r="L1952" s="370">
        <f t="shared" si="90"/>
        <v>200</v>
      </c>
      <c r="M1952" s="435">
        <v>200</v>
      </c>
      <c r="N1952" s="435"/>
      <c r="O1952" s="371" t="e">
        <f t="shared" si="91"/>
        <v>#DIV/0!</v>
      </c>
      <c r="P1952" s="371">
        <f>IF(N1952&gt;0,N1952*K1952/#REF!,0)</f>
        <v>0</v>
      </c>
      <c r="Q1952" s="372" t="e">
        <f>IF(M1952="nio",0,IF(M1952&gt;0,VLOOKUP(I1952,'3-Productie normen'!A:K,VLOOKUP(M1952,'3-Productie normen'!$B$28:$C$36,2,FALSE),FALSE)))/VLOOKUP(B1952,'2-Kosten per locatie'!$A$11:$C$41,3,FALSE)</f>
        <v>#DIV/0!</v>
      </c>
      <c r="R1952" s="93" t="str">
        <f>VLOOKUP(I1952,'3-Productie normen'!A:O,14,FALSE)</f>
        <v>V</v>
      </c>
      <c r="S1952" s="93"/>
      <c r="U1952" s="375">
        <f t="shared" si="92"/>
        <v>24870</v>
      </c>
    </row>
    <row r="1953" spans="1:21" ht="14.1" customHeight="1">
      <c r="A1953" s="81">
        <v>1953</v>
      </c>
      <c r="B1953" s="52" t="s">
        <v>231</v>
      </c>
      <c r="C1953" s="52" t="s">
        <v>1669</v>
      </c>
      <c r="D1953" s="52"/>
      <c r="E1953" s="91"/>
      <c r="F1953" s="440" t="s">
        <v>418</v>
      </c>
      <c r="G1953" s="366" t="s">
        <v>312</v>
      </c>
      <c r="H1953" s="98" t="s">
        <v>605</v>
      </c>
      <c r="I1953" s="98" t="s">
        <v>239</v>
      </c>
      <c r="J1953" s="98" t="s">
        <v>399</v>
      </c>
      <c r="K1953" s="358">
        <v>30.8</v>
      </c>
      <c r="L1953" s="370">
        <f t="shared" si="90"/>
        <v>200</v>
      </c>
      <c r="M1953" s="435">
        <v>200</v>
      </c>
      <c r="N1953" s="435"/>
      <c r="O1953" s="371" t="e">
        <f t="shared" si="91"/>
        <v>#DIV/0!</v>
      </c>
      <c r="P1953" s="371">
        <f>IF(N1953&gt;0,N1953*K1953/#REF!,0)</f>
        <v>0</v>
      </c>
      <c r="Q1953" s="372" t="e">
        <f>IF(M1953="nio",0,IF(M1953&gt;0,VLOOKUP(I1953,'3-Productie normen'!A:K,VLOOKUP(M1953,'3-Productie normen'!$B$28:$C$36,2,FALSE),FALSE)))/VLOOKUP(B1953,'2-Kosten per locatie'!$A$11:$C$41,3,FALSE)</f>
        <v>#DIV/0!</v>
      </c>
      <c r="R1953" s="93" t="str">
        <f>VLOOKUP(I1953,'3-Productie normen'!A:O,14,FALSE)</f>
        <v>V</v>
      </c>
      <c r="S1953" s="93"/>
      <c r="U1953" s="375">
        <f t="shared" si="92"/>
        <v>6160</v>
      </c>
    </row>
    <row r="1954" spans="1:21" ht="14.1" customHeight="1">
      <c r="A1954" s="81">
        <v>1954</v>
      </c>
      <c r="B1954" s="52" t="s">
        <v>231</v>
      </c>
      <c r="C1954" s="52" t="s">
        <v>1669</v>
      </c>
      <c r="D1954" s="52"/>
      <c r="E1954" s="91"/>
      <c r="F1954" s="440" t="s">
        <v>418</v>
      </c>
      <c r="G1954" s="366" t="s">
        <v>314</v>
      </c>
      <c r="H1954" s="98" t="s">
        <v>569</v>
      </c>
      <c r="I1954" s="98" t="s">
        <v>244</v>
      </c>
      <c r="J1954" s="98" t="s">
        <v>282</v>
      </c>
      <c r="K1954" s="358">
        <v>10.9</v>
      </c>
      <c r="L1954" s="370">
        <f t="shared" si="90"/>
        <v>200</v>
      </c>
      <c r="M1954" s="435">
        <v>200</v>
      </c>
      <c r="N1954" s="435">
        <v>0</v>
      </c>
      <c r="O1954" s="371" t="e">
        <f t="shared" si="91"/>
        <v>#DIV/0!</v>
      </c>
      <c r="P1954" s="371">
        <f>IF(N1954&gt;0,N1954*K1954/#REF!,0)</f>
        <v>0</v>
      </c>
      <c r="Q1954" s="372" t="e">
        <f>IF(M1954="nio",0,IF(M1954&gt;0,VLOOKUP(I1954,'3-Productie normen'!A:K,VLOOKUP(M1954,'3-Productie normen'!$B$28:$C$36,2,FALSE),FALSE)))/VLOOKUP(B1954,'2-Kosten per locatie'!$A$11:$C$41,3,FALSE)</f>
        <v>#DIV/0!</v>
      </c>
      <c r="R1954" s="93" t="str">
        <f>VLOOKUP(I1954,'3-Productie normen'!A:O,14,FALSE)</f>
        <v>S</v>
      </c>
      <c r="S1954" s="93"/>
      <c r="U1954" s="375">
        <f t="shared" si="92"/>
        <v>2180</v>
      </c>
    </row>
    <row r="1955" spans="1:21" ht="14.1" customHeight="1">
      <c r="A1955" s="81">
        <v>1955</v>
      </c>
      <c r="B1955" s="52" t="s">
        <v>231</v>
      </c>
      <c r="C1955" s="52" t="s">
        <v>1669</v>
      </c>
      <c r="D1955" s="52"/>
      <c r="E1955" s="91"/>
      <c r="F1955" s="440" t="s">
        <v>418</v>
      </c>
      <c r="G1955" s="366" t="s">
        <v>316</v>
      </c>
      <c r="H1955" s="98" t="s">
        <v>1683</v>
      </c>
      <c r="I1955" s="98" t="s">
        <v>244</v>
      </c>
      <c r="J1955" s="98" t="s">
        <v>282</v>
      </c>
      <c r="K1955" s="358">
        <v>9.75</v>
      </c>
      <c r="L1955" s="370">
        <f t="shared" si="90"/>
        <v>200</v>
      </c>
      <c r="M1955" s="435">
        <v>200</v>
      </c>
      <c r="N1955" s="435">
        <v>0</v>
      </c>
      <c r="O1955" s="371" t="e">
        <f t="shared" si="91"/>
        <v>#DIV/0!</v>
      </c>
      <c r="P1955" s="371">
        <f>IF(N1955&gt;0,N1955*K1955/#REF!,0)</f>
        <v>0</v>
      </c>
      <c r="Q1955" s="372" t="e">
        <f>IF(M1955="nio",0,IF(M1955&gt;0,VLOOKUP(I1955,'3-Productie normen'!A:K,VLOOKUP(M1955,'3-Productie normen'!$B$28:$C$36,2,FALSE),FALSE)))/VLOOKUP(B1955,'2-Kosten per locatie'!$A$11:$C$41,3,FALSE)</f>
        <v>#DIV/0!</v>
      </c>
      <c r="R1955" s="93" t="str">
        <f>VLOOKUP(I1955,'3-Productie normen'!A:O,14,FALSE)</f>
        <v>S</v>
      </c>
      <c r="S1955" s="93"/>
      <c r="U1955" s="375">
        <f t="shared" si="92"/>
        <v>1950</v>
      </c>
    </row>
    <row r="1956" spans="1:21" ht="14.1" customHeight="1">
      <c r="A1956" s="81">
        <v>1956</v>
      </c>
      <c r="B1956" s="52" t="s">
        <v>231</v>
      </c>
      <c r="C1956" s="52" t="s">
        <v>1669</v>
      </c>
      <c r="D1956" s="52"/>
      <c r="E1956" s="91"/>
      <c r="F1956" s="440" t="s">
        <v>418</v>
      </c>
      <c r="G1956" s="366" t="s">
        <v>318</v>
      </c>
      <c r="H1956" s="98" t="s">
        <v>569</v>
      </c>
      <c r="I1956" s="98" t="s">
        <v>244</v>
      </c>
      <c r="J1956" s="98" t="s">
        <v>282</v>
      </c>
      <c r="K1956" s="358">
        <v>10.35</v>
      </c>
      <c r="L1956" s="370">
        <f t="shared" ref="L1956:L2019" si="93">SUM(M1956:N1956)</f>
        <v>200</v>
      </c>
      <c r="M1956" s="435">
        <v>200</v>
      </c>
      <c r="N1956" s="435">
        <v>0</v>
      </c>
      <c r="O1956" s="371" t="e">
        <f t="shared" ref="O1956:O2019" si="94">IF(M1956="nio",0,IF(M1956&gt;0,M1956*K1956/Q1956,0))</f>
        <v>#DIV/0!</v>
      </c>
      <c r="P1956" s="371">
        <f>IF(N1956&gt;0,N1956*K1956/#REF!,0)</f>
        <v>0</v>
      </c>
      <c r="Q1956" s="372" t="e">
        <f>IF(M1956="nio",0,IF(M1956&gt;0,VLOOKUP(I1956,'3-Productie normen'!A:K,VLOOKUP(M1956,'3-Productie normen'!$B$28:$C$36,2,FALSE),FALSE)))/VLOOKUP(B1956,'2-Kosten per locatie'!$A$11:$C$41,3,FALSE)</f>
        <v>#DIV/0!</v>
      </c>
      <c r="R1956" s="93" t="str">
        <f>VLOOKUP(I1956,'3-Productie normen'!A:O,14,FALSE)</f>
        <v>S</v>
      </c>
      <c r="S1956" s="93"/>
      <c r="U1956" s="375">
        <f t="shared" si="92"/>
        <v>2070</v>
      </c>
    </row>
    <row r="1957" spans="1:21" ht="14.1" customHeight="1">
      <c r="A1957" s="81">
        <v>1957</v>
      </c>
      <c r="B1957" s="52" t="s">
        <v>231</v>
      </c>
      <c r="C1957" s="52" t="s">
        <v>1669</v>
      </c>
      <c r="D1957" s="52"/>
      <c r="E1957" s="91"/>
      <c r="F1957" s="440" t="s">
        <v>418</v>
      </c>
      <c r="G1957" s="366" t="s">
        <v>320</v>
      </c>
      <c r="H1957" s="98" t="s">
        <v>1683</v>
      </c>
      <c r="I1957" s="98" t="s">
        <v>244</v>
      </c>
      <c r="J1957" s="98" t="s">
        <v>282</v>
      </c>
      <c r="K1957" s="358">
        <v>9.9</v>
      </c>
      <c r="L1957" s="370">
        <f t="shared" si="93"/>
        <v>200</v>
      </c>
      <c r="M1957" s="435">
        <v>200</v>
      </c>
      <c r="N1957" s="435">
        <v>0</v>
      </c>
      <c r="O1957" s="371" t="e">
        <f t="shared" si="94"/>
        <v>#DIV/0!</v>
      </c>
      <c r="P1957" s="371">
        <f>IF(N1957&gt;0,N1957*K1957/#REF!,0)</f>
        <v>0</v>
      </c>
      <c r="Q1957" s="372" t="e">
        <f>IF(M1957="nio",0,IF(M1957&gt;0,VLOOKUP(I1957,'3-Productie normen'!A:K,VLOOKUP(M1957,'3-Productie normen'!$B$28:$C$36,2,FALSE),FALSE)))/VLOOKUP(B1957,'2-Kosten per locatie'!$A$11:$C$41,3,FALSE)</f>
        <v>#DIV/0!</v>
      </c>
      <c r="R1957" s="93" t="str">
        <f>VLOOKUP(I1957,'3-Productie normen'!A:O,14,FALSE)</f>
        <v>S</v>
      </c>
      <c r="S1957" s="93"/>
      <c r="U1957" s="375">
        <f t="shared" si="92"/>
        <v>1980</v>
      </c>
    </row>
    <row r="1958" spans="1:21" ht="14.1" customHeight="1">
      <c r="A1958" s="81">
        <v>1958</v>
      </c>
      <c r="B1958" s="52" t="s">
        <v>231</v>
      </c>
      <c r="C1958" s="52" t="s">
        <v>1669</v>
      </c>
      <c r="D1958" s="52"/>
      <c r="E1958" s="91"/>
      <c r="F1958" s="440" t="s">
        <v>418</v>
      </c>
      <c r="G1958" s="366" t="s">
        <v>321</v>
      </c>
      <c r="H1958" s="98" t="s">
        <v>1684</v>
      </c>
      <c r="I1958" s="98" t="s">
        <v>244</v>
      </c>
      <c r="J1958" s="98" t="s">
        <v>282</v>
      </c>
      <c r="K1958" s="358">
        <v>7.1</v>
      </c>
      <c r="L1958" s="370">
        <f t="shared" si="93"/>
        <v>200</v>
      </c>
      <c r="M1958" s="435">
        <v>200</v>
      </c>
      <c r="N1958" s="435">
        <v>0</v>
      </c>
      <c r="O1958" s="371" t="e">
        <f t="shared" si="94"/>
        <v>#DIV/0!</v>
      </c>
      <c r="P1958" s="371">
        <f>IF(N1958&gt;0,N1958*K1958/#REF!,0)</f>
        <v>0</v>
      </c>
      <c r="Q1958" s="372" t="e">
        <f>IF(M1958="nio",0,IF(M1958&gt;0,VLOOKUP(I1958,'3-Productie normen'!A:K,VLOOKUP(M1958,'3-Productie normen'!$B$28:$C$36,2,FALSE),FALSE)))/VLOOKUP(B1958,'2-Kosten per locatie'!$A$11:$C$41,3,FALSE)</f>
        <v>#DIV/0!</v>
      </c>
      <c r="R1958" s="93" t="str">
        <f>VLOOKUP(I1958,'3-Productie normen'!A:O,14,FALSE)</f>
        <v>S</v>
      </c>
      <c r="S1958" s="93"/>
      <c r="U1958" s="375">
        <f t="shared" si="92"/>
        <v>1420</v>
      </c>
    </row>
    <row r="1959" spans="1:21" ht="14.1" customHeight="1">
      <c r="A1959" s="81">
        <v>1959</v>
      </c>
      <c r="B1959" s="52" t="s">
        <v>231</v>
      </c>
      <c r="C1959" s="52" t="s">
        <v>1669</v>
      </c>
      <c r="D1959" s="52"/>
      <c r="E1959" s="91"/>
      <c r="F1959" s="440" t="s">
        <v>418</v>
      </c>
      <c r="G1959" s="366" t="s">
        <v>322</v>
      </c>
      <c r="H1959" s="98" t="s">
        <v>1685</v>
      </c>
      <c r="I1959" s="98" t="s">
        <v>244</v>
      </c>
      <c r="J1959" s="98" t="s">
        <v>282</v>
      </c>
      <c r="K1959" s="358">
        <v>3.15</v>
      </c>
      <c r="L1959" s="370">
        <f t="shared" si="93"/>
        <v>200</v>
      </c>
      <c r="M1959" s="435">
        <v>200</v>
      </c>
      <c r="N1959" s="435">
        <v>0</v>
      </c>
      <c r="O1959" s="371" t="e">
        <f t="shared" si="94"/>
        <v>#DIV/0!</v>
      </c>
      <c r="P1959" s="371">
        <f>IF(N1959&gt;0,N1959*K1959/#REF!,0)</f>
        <v>0</v>
      </c>
      <c r="Q1959" s="372" t="e">
        <f>IF(M1959="nio",0,IF(M1959&gt;0,VLOOKUP(I1959,'3-Productie normen'!A:K,VLOOKUP(M1959,'3-Productie normen'!$B$28:$C$36,2,FALSE),FALSE)))/VLOOKUP(B1959,'2-Kosten per locatie'!$A$11:$C$41,3,FALSE)</f>
        <v>#DIV/0!</v>
      </c>
      <c r="R1959" s="93" t="str">
        <f>VLOOKUP(I1959,'3-Productie normen'!A:O,14,FALSE)</f>
        <v>S</v>
      </c>
      <c r="S1959" s="93"/>
      <c r="U1959" s="375">
        <f t="shared" si="92"/>
        <v>630</v>
      </c>
    </row>
    <row r="1960" spans="1:21" ht="14.1" customHeight="1">
      <c r="A1960" s="81">
        <v>1960</v>
      </c>
      <c r="B1960" s="52" t="s">
        <v>232</v>
      </c>
      <c r="C1960" s="52" t="s">
        <v>1686</v>
      </c>
      <c r="D1960" s="52"/>
      <c r="E1960" s="91"/>
      <c r="F1960" s="440" t="s">
        <v>283</v>
      </c>
      <c r="G1960" s="366">
        <v>17</v>
      </c>
      <c r="H1960" s="98" t="s">
        <v>270</v>
      </c>
      <c r="I1960" s="98" t="s">
        <v>247</v>
      </c>
      <c r="J1960" s="98" t="s">
        <v>255</v>
      </c>
      <c r="K1960" s="358">
        <v>2.25</v>
      </c>
      <c r="L1960" s="370">
        <f t="shared" si="93"/>
        <v>0</v>
      </c>
      <c r="M1960" s="437" t="s">
        <v>258</v>
      </c>
      <c r="N1960" s="435"/>
      <c r="O1960" s="371">
        <f t="shared" si="94"/>
        <v>0</v>
      </c>
      <c r="P1960" s="371">
        <f>IF(N1960&gt;0,N1960*K1960/#REF!,0)</f>
        <v>0</v>
      </c>
      <c r="Q1960" s="372" t="e">
        <f>IF(M1960="nio",0,IF(M1960&gt;0,VLOOKUP(I1960,'3-Productie normen'!A:K,VLOOKUP(M1960,'3-Productie normen'!$B$28:$C$36,2,FALSE),FALSE)))/VLOOKUP(B1960,'2-Kosten per locatie'!$A$11:$C$41,3,FALSE)</f>
        <v>#DIV/0!</v>
      </c>
      <c r="R1960" s="93" t="str">
        <f>VLOOKUP(I1960,'3-Productie normen'!A:O,14,FALSE)</f>
        <v>nvt</v>
      </c>
      <c r="S1960" s="93"/>
      <c r="U1960" s="375">
        <f t="shared" si="92"/>
        <v>0</v>
      </c>
    </row>
    <row r="1961" spans="1:21" ht="14.1" customHeight="1">
      <c r="A1961" s="81">
        <v>1961</v>
      </c>
      <c r="B1961" s="52" t="s">
        <v>232</v>
      </c>
      <c r="C1961" s="52" t="s">
        <v>1686</v>
      </c>
      <c r="D1961" s="52"/>
      <c r="E1961" s="91"/>
      <c r="F1961" s="440" t="s">
        <v>283</v>
      </c>
      <c r="G1961" s="366">
        <v>16</v>
      </c>
      <c r="H1961" s="98" t="s">
        <v>270</v>
      </c>
      <c r="I1961" s="98" t="s">
        <v>247</v>
      </c>
      <c r="J1961" s="98" t="s">
        <v>255</v>
      </c>
      <c r="K1961" s="358">
        <v>2.2999999999999998</v>
      </c>
      <c r="L1961" s="370">
        <f t="shared" si="93"/>
        <v>0</v>
      </c>
      <c r="M1961" s="437" t="s">
        <v>258</v>
      </c>
      <c r="N1961" s="435"/>
      <c r="O1961" s="371">
        <f t="shared" si="94"/>
        <v>0</v>
      </c>
      <c r="P1961" s="371">
        <f>IF(N1961&gt;0,N1961*K1961/#REF!,0)</f>
        <v>0</v>
      </c>
      <c r="Q1961" s="372" t="e">
        <f>IF(M1961="nio",0,IF(M1961&gt;0,VLOOKUP(I1961,'3-Productie normen'!A:K,VLOOKUP(M1961,'3-Productie normen'!$B$28:$C$36,2,FALSE),FALSE)))/VLOOKUP(B1961,'2-Kosten per locatie'!$A$11:$C$41,3,FALSE)</f>
        <v>#DIV/0!</v>
      </c>
      <c r="R1961" s="93" t="str">
        <f>VLOOKUP(I1961,'3-Productie normen'!A:O,14,FALSE)</f>
        <v>nvt</v>
      </c>
      <c r="S1961" s="93"/>
      <c r="U1961" s="375">
        <f t="shared" si="92"/>
        <v>0</v>
      </c>
    </row>
    <row r="1962" spans="1:21" ht="14.1" customHeight="1">
      <c r="A1962" s="81">
        <v>1962</v>
      </c>
      <c r="B1962" s="52" t="s">
        <v>232</v>
      </c>
      <c r="C1962" s="52" t="s">
        <v>1686</v>
      </c>
      <c r="D1962" s="52"/>
      <c r="E1962" s="91"/>
      <c r="F1962" s="440" t="s">
        <v>283</v>
      </c>
      <c r="G1962" s="366">
        <v>4</v>
      </c>
      <c r="H1962" s="98" t="s">
        <v>270</v>
      </c>
      <c r="I1962" s="98" t="s">
        <v>247</v>
      </c>
      <c r="J1962" s="98" t="s">
        <v>255</v>
      </c>
      <c r="K1962" s="358">
        <v>8.5500000000000007</v>
      </c>
      <c r="L1962" s="370">
        <f t="shared" si="93"/>
        <v>0</v>
      </c>
      <c r="M1962" s="437" t="s">
        <v>258</v>
      </c>
      <c r="N1962" s="435"/>
      <c r="O1962" s="371">
        <f t="shared" si="94"/>
        <v>0</v>
      </c>
      <c r="P1962" s="371">
        <f>IF(N1962&gt;0,N1962*K1962/#REF!,0)</f>
        <v>0</v>
      </c>
      <c r="Q1962" s="372" t="e">
        <f>IF(M1962="nio",0,IF(M1962&gt;0,VLOOKUP(I1962,'3-Productie normen'!A:K,VLOOKUP(M1962,'3-Productie normen'!$B$28:$C$36,2,FALSE),FALSE)))/VLOOKUP(B1962,'2-Kosten per locatie'!$A$11:$C$41,3,FALSE)</f>
        <v>#DIV/0!</v>
      </c>
      <c r="R1962" s="93" t="str">
        <f>VLOOKUP(I1962,'3-Productie normen'!A:O,14,FALSE)</f>
        <v>nvt</v>
      </c>
      <c r="S1962" s="93"/>
      <c r="U1962" s="375">
        <f t="shared" si="92"/>
        <v>0</v>
      </c>
    </row>
    <row r="1963" spans="1:21" ht="14.1" customHeight="1">
      <c r="A1963" s="81">
        <v>1963</v>
      </c>
      <c r="B1963" s="52" t="s">
        <v>232</v>
      </c>
      <c r="C1963" s="52" t="s">
        <v>1686</v>
      </c>
      <c r="D1963" s="52"/>
      <c r="E1963" s="91"/>
      <c r="F1963" s="440" t="s">
        <v>283</v>
      </c>
      <c r="G1963" s="366">
        <v>22</v>
      </c>
      <c r="H1963" s="98" t="s">
        <v>270</v>
      </c>
      <c r="I1963" s="98" t="s">
        <v>247</v>
      </c>
      <c r="J1963" s="98" t="s">
        <v>255</v>
      </c>
      <c r="K1963" s="358">
        <v>15.15</v>
      </c>
      <c r="L1963" s="370">
        <f t="shared" si="93"/>
        <v>0</v>
      </c>
      <c r="M1963" s="437" t="s">
        <v>258</v>
      </c>
      <c r="N1963" s="435"/>
      <c r="O1963" s="371">
        <f t="shared" si="94"/>
        <v>0</v>
      </c>
      <c r="P1963" s="371">
        <f>IF(N1963&gt;0,N1963*K1963/#REF!,0)</f>
        <v>0</v>
      </c>
      <c r="Q1963" s="372" t="e">
        <f>IF(M1963="nio",0,IF(M1963&gt;0,VLOOKUP(I1963,'3-Productie normen'!A:K,VLOOKUP(M1963,'3-Productie normen'!$B$28:$C$36,2,FALSE),FALSE)))/VLOOKUP(B1963,'2-Kosten per locatie'!$A$11:$C$41,3,FALSE)</f>
        <v>#DIV/0!</v>
      </c>
      <c r="R1963" s="93" t="str">
        <f>VLOOKUP(I1963,'3-Productie normen'!A:O,14,FALSE)</f>
        <v>nvt</v>
      </c>
      <c r="S1963" s="93"/>
      <c r="U1963" s="375">
        <f t="shared" si="92"/>
        <v>0</v>
      </c>
    </row>
    <row r="1964" spans="1:21" ht="14.1" customHeight="1">
      <c r="A1964" s="81">
        <v>1964</v>
      </c>
      <c r="B1964" s="52" t="s">
        <v>232</v>
      </c>
      <c r="C1964" s="52" t="s">
        <v>1686</v>
      </c>
      <c r="D1964" s="52"/>
      <c r="E1964" s="91"/>
      <c r="F1964" s="440" t="s">
        <v>90</v>
      </c>
      <c r="G1964" s="366" t="s">
        <v>1092</v>
      </c>
      <c r="H1964" s="98" t="s">
        <v>270</v>
      </c>
      <c r="I1964" s="98" t="s">
        <v>247</v>
      </c>
      <c r="J1964" s="98" t="s">
        <v>255</v>
      </c>
      <c r="K1964" s="358">
        <v>16.399999999999999</v>
      </c>
      <c r="L1964" s="370">
        <f t="shared" si="93"/>
        <v>0</v>
      </c>
      <c r="M1964" s="437" t="s">
        <v>258</v>
      </c>
      <c r="N1964" s="435"/>
      <c r="O1964" s="371">
        <f t="shared" si="94"/>
        <v>0</v>
      </c>
      <c r="P1964" s="371">
        <f>IF(N1964&gt;0,N1964*K1964/#REF!,0)</f>
        <v>0</v>
      </c>
      <c r="Q1964" s="372" t="e">
        <f>IF(M1964="nio",0,IF(M1964&gt;0,VLOOKUP(I1964,'3-Productie normen'!A:K,VLOOKUP(M1964,'3-Productie normen'!$B$28:$C$36,2,FALSE),FALSE)))/VLOOKUP(B1964,'2-Kosten per locatie'!$A$11:$C$41,3,FALSE)</f>
        <v>#DIV/0!</v>
      </c>
      <c r="R1964" s="93" t="str">
        <f>VLOOKUP(I1964,'3-Productie normen'!A:O,14,FALSE)</f>
        <v>nvt</v>
      </c>
      <c r="S1964" s="93"/>
      <c r="U1964" s="375">
        <f t="shared" si="92"/>
        <v>0</v>
      </c>
    </row>
    <row r="1965" spans="1:21" ht="14.1" customHeight="1">
      <c r="A1965" s="81">
        <v>1965</v>
      </c>
      <c r="B1965" s="52" t="s">
        <v>232</v>
      </c>
      <c r="C1965" s="52" t="s">
        <v>1686</v>
      </c>
      <c r="D1965" s="52"/>
      <c r="E1965" s="91"/>
      <c r="F1965" s="440" t="s">
        <v>90</v>
      </c>
      <c r="G1965" s="366" t="s">
        <v>1094</v>
      </c>
      <c r="H1965" s="98" t="s">
        <v>270</v>
      </c>
      <c r="I1965" s="98" t="s">
        <v>247</v>
      </c>
      <c r="J1965" s="98" t="s">
        <v>255</v>
      </c>
      <c r="K1965" s="358">
        <v>59.8</v>
      </c>
      <c r="L1965" s="370">
        <f t="shared" si="93"/>
        <v>0</v>
      </c>
      <c r="M1965" s="437" t="s">
        <v>258</v>
      </c>
      <c r="N1965" s="435"/>
      <c r="O1965" s="371">
        <f t="shared" si="94"/>
        <v>0</v>
      </c>
      <c r="P1965" s="371">
        <f>IF(N1965&gt;0,N1965*K1965/#REF!,0)</f>
        <v>0</v>
      </c>
      <c r="Q1965" s="372" t="e">
        <f>IF(M1965="nio",0,IF(M1965&gt;0,VLOOKUP(I1965,'3-Productie normen'!A:K,VLOOKUP(M1965,'3-Productie normen'!$B$28:$C$36,2,FALSE),FALSE)))/VLOOKUP(B1965,'2-Kosten per locatie'!$A$11:$C$41,3,FALSE)</f>
        <v>#DIV/0!</v>
      </c>
      <c r="R1965" s="93" t="str">
        <f>VLOOKUP(I1965,'3-Productie normen'!A:O,14,FALSE)</f>
        <v>nvt</v>
      </c>
      <c r="S1965" s="93"/>
      <c r="U1965" s="375">
        <f t="shared" si="92"/>
        <v>0</v>
      </c>
    </row>
    <row r="1966" spans="1:21" ht="14.1" customHeight="1">
      <c r="A1966" s="81">
        <v>1966</v>
      </c>
      <c r="B1966" s="52" t="s">
        <v>232</v>
      </c>
      <c r="C1966" s="52" t="s">
        <v>1686</v>
      </c>
      <c r="D1966" s="52"/>
      <c r="E1966" s="91"/>
      <c r="F1966" s="440" t="s">
        <v>283</v>
      </c>
      <c r="G1966" s="366">
        <v>9</v>
      </c>
      <c r="H1966" s="98" t="s">
        <v>1687</v>
      </c>
      <c r="I1966" s="98" t="s">
        <v>247</v>
      </c>
      <c r="J1966" s="98" t="s">
        <v>255</v>
      </c>
      <c r="K1966" s="358">
        <v>12.2</v>
      </c>
      <c r="L1966" s="370">
        <f t="shared" si="93"/>
        <v>0</v>
      </c>
      <c r="M1966" s="437" t="s">
        <v>258</v>
      </c>
      <c r="N1966" s="435"/>
      <c r="O1966" s="371">
        <f t="shared" si="94"/>
        <v>0</v>
      </c>
      <c r="P1966" s="371">
        <f>IF(N1966&gt;0,N1966*K1966/#REF!,0)</f>
        <v>0</v>
      </c>
      <c r="Q1966" s="372" t="e">
        <f>IF(M1966="nio",0,IF(M1966&gt;0,VLOOKUP(I1966,'3-Productie normen'!A:K,VLOOKUP(M1966,'3-Productie normen'!$B$28:$C$36,2,FALSE),FALSE)))/VLOOKUP(B1966,'2-Kosten per locatie'!$A$11:$C$41,3,FALSE)</f>
        <v>#DIV/0!</v>
      </c>
      <c r="R1966" s="93" t="str">
        <f>VLOOKUP(I1966,'3-Productie normen'!A:O,14,FALSE)</f>
        <v>nvt</v>
      </c>
      <c r="S1966" s="93"/>
      <c r="U1966" s="375">
        <f t="shared" si="92"/>
        <v>0</v>
      </c>
    </row>
    <row r="1967" spans="1:21" ht="14.1" customHeight="1">
      <c r="A1967" s="81">
        <v>1967</v>
      </c>
      <c r="B1967" s="52" t="s">
        <v>232</v>
      </c>
      <c r="C1967" s="52" t="s">
        <v>1686</v>
      </c>
      <c r="D1967" s="52"/>
      <c r="E1967" s="91"/>
      <c r="F1967" s="440" t="s">
        <v>90</v>
      </c>
      <c r="G1967" s="366" t="s">
        <v>1093</v>
      </c>
      <c r="H1967" s="98" t="s">
        <v>1687</v>
      </c>
      <c r="I1967" s="98" t="s">
        <v>247</v>
      </c>
      <c r="J1967" s="98" t="s">
        <v>255</v>
      </c>
      <c r="K1967" s="358">
        <v>13.9</v>
      </c>
      <c r="L1967" s="370">
        <f t="shared" si="93"/>
        <v>0</v>
      </c>
      <c r="M1967" s="437" t="s">
        <v>258</v>
      </c>
      <c r="N1967" s="435"/>
      <c r="O1967" s="371">
        <f t="shared" si="94"/>
        <v>0</v>
      </c>
      <c r="P1967" s="371">
        <f>IF(N1967&gt;0,N1967*K1967/#REF!,0)</f>
        <v>0</v>
      </c>
      <c r="Q1967" s="372" t="e">
        <f>IF(M1967="nio",0,IF(M1967&gt;0,VLOOKUP(I1967,'3-Productie normen'!A:K,VLOOKUP(M1967,'3-Productie normen'!$B$28:$C$36,2,FALSE),FALSE)))/VLOOKUP(B1967,'2-Kosten per locatie'!$A$11:$C$41,3,FALSE)</f>
        <v>#DIV/0!</v>
      </c>
      <c r="R1967" s="93" t="str">
        <f>VLOOKUP(I1967,'3-Productie normen'!A:O,14,FALSE)</f>
        <v>nvt</v>
      </c>
      <c r="S1967" s="93"/>
      <c r="U1967" s="375">
        <f t="shared" si="92"/>
        <v>0</v>
      </c>
    </row>
    <row r="1968" spans="1:21" ht="14.1" customHeight="1">
      <c r="A1968" s="81">
        <v>1968</v>
      </c>
      <c r="B1968" s="52" t="s">
        <v>232</v>
      </c>
      <c r="C1968" s="52" t="s">
        <v>1686</v>
      </c>
      <c r="D1968" s="52"/>
      <c r="E1968" s="91"/>
      <c r="F1968" s="440" t="s">
        <v>283</v>
      </c>
      <c r="G1968" s="366">
        <v>2</v>
      </c>
      <c r="H1968" s="98" t="s">
        <v>1681</v>
      </c>
      <c r="I1968" s="98" t="s">
        <v>247</v>
      </c>
      <c r="J1968" s="98" t="s">
        <v>255</v>
      </c>
      <c r="K1968" s="358">
        <v>11.55</v>
      </c>
      <c r="L1968" s="370">
        <f t="shared" si="93"/>
        <v>0</v>
      </c>
      <c r="M1968" s="437" t="s">
        <v>258</v>
      </c>
      <c r="N1968" s="435"/>
      <c r="O1968" s="371">
        <f t="shared" si="94"/>
        <v>0</v>
      </c>
      <c r="P1968" s="371">
        <f>IF(N1968&gt;0,N1968*K1968/#REF!,0)</f>
        <v>0</v>
      </c>
      <c r="Q1968" s="372" t="e">
        <f>IF(M1968="nio",0,IF(M1968&gt;0,VLOOKUP(I1968,'3-Productie normen'!A:K,VLOOKUP(M1968,'3-Productie normen'!$B$28:$C$36,2,FALSE),FALSE)))/VLOOKUP(B1968,'2-Kosten per locatie'!$A$11:$C$41,3,FALSE)</f>
        <v>#DIV/0!</v>
      </c>
      <c r="R1968" s="93" t="str">
        <f>VLOOKUP(I1968,'3-Productie normen'!A:O,14,FALSE)</f>
        <v>nvt</v>
      </c>
      <c r="S1968" s="93"/>
      <c r="U1968" s="375">
        <f t="shared" si="92"/>
        <v>0</v>
      </c>
    </row>
    <row r="1969" spans="1:21" ht="14.1" customHeight="1">
      <c r="A1969" s="81">
        <v>1969</v>
      </c>
      <c r="B1969" s="52" t="s">
        <v>232</v>
      </c>
      <c r="C1969" s="52" t="s">
        <v>1686</v>
      </c>
      <c r="D1969" s="52"/>
      <c r="E1969" s="91"/>
      <c r="F1969" s="440" t="s">
        <v>283</v>
      </c>
      <c r="G1969" s="366">
        <v>14</v>
      </c>
      <c r="H1969" s="98" t="s">
        <v>323</v>
      </c>
      <c r="I1969" s="92" t="s">
        <v>88</v>
      </c>
      <c r="J1969" s="98" t="s">
        <v>255</v>
      </c>
      <c r="K1969" s="358">
        <v>6.6</v>
      </c>
      <c r="L1969" s="370">
        <f t="shared" si="93"/>
        <v>200</v>
      </c>
      <c r="M1969" s="435">
        <v>200</v>
      </c>
      <c r="N1969" s="435"/>
      <c r="O1969" s="371" t="e">
        <f t="shared" si="94"/>
        <v>#DIV/0!</v>
      </c>
      <c r="P1969" s="371">
        <f>IF(N1969&gt;0,N1969*K1969/#REF!,0)</f>
        <v>0</v>
      </c>
      <c r="Q1969" s="372" t="e">
        <f>IF(M1969="nio",0,IF(M1969&gt;0,VLOOKUP(I1969,'3-Productie normen'!A:K,VLOOKUP(M1969,'3-Productie normen'!$B$28:$C$36,2,FALSE),FALSE)))/VLOOKUP(B1969,'2-Kosten per locatie'!$A$11:$C$41,3,FALSE)</f>
        <v>#DIV/0!</v>
      </c>
      <c r="R1969" s="93" t="str">
        <f>VLOOKUP(I1969,'3-Productie normen'!A:O,14,FALSE)</f>
        <v>V</v>
      </c>
      <c r="S1969" s="93"/>
      <c r="U1969" s="375">
        <f t="shared" si="92"/>
        <v>1320</v>
      </c>
    </row>
    <row r="1970" spans="1:21" ht="14.1" customHeight="1">
      <c r="A1970" s="81">
        <v>1970</v>
      </c>
      <c r="B1970" s="52" t="s">
        <v>232</v>
      </c>
      <c r="C1970" s="52" t="s">
        <v>1686</v>
      </c>
      <c r="D1970" s="52"/>
      <c r="E1970" s="91"/>
      <c r="F1970" s="440" t="s">
        <v>283</v>
      </c>
      <c r="G1970" s="366">
        <v>19</v>
      </c>
      <c r="H1970" s="98" t="s">
        <v>254</v>
      </c>
      <c r="I1970" s="98" t="s">
        <v>246</v>
      </c>
      <c r="J1970" s="98" t="s">
        <v>255</v>
      </c>
      <c r="K1970" s="358">
        <v>2.95</v>
      </c>
      <c r="L1970" s="370">
        <f t="shared" si="93"/>
        <v>200</v>
      </c>
      <c r="M1970" s="435">
        <v>200</v>
      </c>
      <c r="N1970" s="435"/>
      <c r="O1970" s="371" t="e">
        <f t="shared" si="94"/>
        <v>#DIV/0!</v>
      </c>
      <c r="P1970" s="371">
        <f>IF(N1970&gt;0,N1970*K1970/#REF!,0)</f>
        <v>0</v>
      </c>
      <c r="Q1970" s="372" t="e">
        <f>IF(M1970="nio",0,IF(M1970&gt;0,VLOOKUP(I1970,'3-Productie normen'!A:K,VLOOKUP(M1970,'3-Productie normen'!$B$28:$C$36,2,FALSE),FALSE)))/VLOOKUP(B1970,'2-Kosten per locatie'!$A$11:$C$41,3,FALSE)</f>
        <v>#DIV/0!</v>
      </c>
      <c r="R1970" s="93" t="str">
        <f>VLOOKUP(I1970,'3-Productie normen'!A:O,14,FALSE)</f>
        <v>V</v>
      </c>
      <c r="S1970" s="93"/>
      <c r="U1970" s="375">
        <f t="shared" si="92"/>
        <v>590</v>
      </c>
    </row>
    <row r="1971" spans="1:21" ht="14.1" customHeight="1">
      <c r="A1971" s="81">
        <v>1971</v>
      </c>
      <c r="B1971" s="52" t="s">
        <v>232</v>
      </c>
      <c r="C1971" s="52" t="s">
        <v>1686</v>
      </c>
      <c r="D1971" s="52"/>
      <c r="E1971" s="91"/>
      <c r="F1971" s="91" t="s">
        <v>292</v>
      </c>
      <c r="G1971" s="366">
        <v>120</v>
      </c>
      <c r="H1971" s="98" t="s">
        <v>254</v>
      </c>
      <c r="I1971" s="98" t="s">
        <v>246</v>
      </c>
      <c r="J1971" s="98" t="s">
        <v>255</v>
      </c>
      <c r="K1971" s="358">
        <v>10.050000000000001</v>
      </c>
      <c r="L1971" s="370">
        <f t="shared" si="93"/>
        <v>200</v>
      </c>
      <c r="M1971" s="435">
        <v>200</v>
      </c>
      <c r="N1971" s="435"/>
      <c r="O1971" s="371" t="e">
        <f t="shared" si="94"/>
        <v>#DIV/0!</v>
      </c>
      <c r="P1971" s="371">
        <f>IF(N1971&gt;0,N1971*K1971/#REF!,0)</f>
        <v>0</v>
      </c>
      <c r="Q1971" s="372" t="e">
        <f>IF(M1971="nio",0,IF(M1971&gt;0,VLOOKUP(I1971,'3-Productie normen'!A:K,VLOOKUP(M1971,'3-Productie normen'!$B$28:$C$36,2,FALSE),FALSE)))/VLOOKUP(B1971,'2-Kosten per locatie'!$A$11:$C$41,3,FALSE)</f>
        <v>#DIV/0!</v>
      </c>
      <c r="R1971" s="93" t="str">
        <f>VLOOKUP(I1971,'3-Productie normen'!A:O,14,FALSE)</f>
        <v>V</v>
      </c>
      <c r="S1971" s="93"/>
      <c r="U1971" s="375">
        <f t="shared" si="92"/>
        <v>2010.0000000000002</v>
      </c>
    </row>
    <row r="1972" spans="1:21" ht="14.1" customHeight="1">
      <c r="A1972" s="81">
        <v>1972</v>
      </c>
      <c r="B1972" s="52" t="s">
        <v>232</v>
      </c>
      <c r="C1972" s="52" t="s">
        <v>1686</v>
      </c>
      <c r="D1972" s="52"/>
      <c r="E1972" s="91"/>
      <c r="F1972" s="91" t="s">
        <v>292</v>
      </c>
      <c r="G1972" s="366">
        <v>113</v>
      </c>
      <c r="H1972" s="98" t="s">
        <v>254</v>
      </c>
      <c r="I1972" s="98" t="s">
        <v>246</v>
      </c>
      <c r="J1972" s="98" t="s">
        <v>255</v>
      </c>
      <c r="K1972" s="358">
        <v>31.4</v>
      </c>
      <c r="L1972" s="370">
        <f t="shared" si="93"/>
        <v>200</v>
      </c>
      <c r="M1972" s="435">
        <v>200</v>
      </c>
      <c r="N1972" s="435"/>
      <c r="O1972" s="371" t="e">
        <f t="shared" si="94"/>
        <v>#DIV/0!</v>
      </c>
      <c r="P1972" s="371">
        <f>IF(N1972&gt;0,N1972*K1972/#REF!,0)</f>
        <v>0</v>
      </c>
      <c r="Q1972" s="372" t="e">
        <f>IF(M1972="nio",0,IF(M1972&gt;0,VLOOKUP(I1972,'3-Productie normen'!A:K,VLOOKUP(M1972,'3-Productie normen'!$B$28:$C$36,2,FALSE),FALSE)))/VLOOKUP(B1972,'2-Kosten per locatie'!$A$11:$C$41,3,FALSE)</f>
        <v>#DIV/0!</v>
      </c>
      <c r="R1972" s="93" t="str">
        <f>VLOOKUP(I1972,'3-Productie normen'!A:O,14,FALSE)</f>
        <v>V</v>
      </c>
      <c r="S1972" s="93"/>
      <c r="U1972" s="375">
        <f t="shared" si="92"/>
        <v>6280</v>
      </c>
    </row>
    <row r="1973" spans="1:21" ht="14.1" customHeight="1">
      <c r="A1973" s="81">
        <v>1973</v>
      </c>
      <c r="B1973" s="52" t="s">
        <v>232</v>
      </c>
      <c r="C1973" s="52" t="s">
        <v>1686</v>
      </c>
      <c r="D1973" s="52"/>
      <c r="E1973" s="91"/>
      <c r="F1973" s="440" t="s">
        <v>283</v>
      </c>
      <c r="G1973" s="366">
        <v>15</v>
      </c>
      <c r="H1973" s="98" t="s">
        <v>254</v>
      </c>
      <c r="I1973" s="98" t="s">
        <v>246</v>
      </c>
      <c r="J1973" s="98" t="s">
        <v>255</v>
      </c>
      <c r="K1973" s="358">
        <v>41.25</v>
      </c>
      <c r="L1973" s="370">
        <f t="shared" si="93"/>
        <v>200</v>
      </c>
      <c r="M1973" s="435">
        <v>200</v>
      </c>
      <c r="N1973" s="435"/>
      <c r="O1973" s="371" t="e">
        <f t="shared" si="94"/>
        <v>#DIV/0!</v>
      </c>
      <c r="P1973" s="371">
        <f>IF(N1973&gt;0,N1973*K1973/#REF!,0)</f>
        <v>0</v>
      </c>
      <c r="Q1973" s="372" t="e">
        <f>IF(M1973="nio",0,IF(M1973&gt;0,VLOOKUP(I1973,'3-Productie normen'!A:K,VLOOKUP(M1973,'3-Productie normen'!$B$28:$C$36,2,FALSE),FALSE)))/VLOOKUP(B1973,'2-Kosten per locatie'!$A$11:$C$41,3,FALSE)</f>
        <v>#DIV/0!</v>
      </c>
      <c r="R1973" s="93" t="str">
        <f>VLOOKUP(I1973,'3-Productie normen'!A:O,14,FALSE)</f>
        <v>V</v>
      </c>
      <c r="S1973" s="93"/>
      <c r="U1973" s="375">
        <f t="shared" si="92"/>
        <v>8250</v>
      </c>
    </row>
    <row r="1974" spans="1:21" ht="14.1" customHeight="1">
      <c r="A1974" s="81">
        <v>1974</v>
      </c>
      <c r="B1974" s="52" t="s">
        <v>232</v>
      </c>
      <c r="C1974" s="52" t="s">
        <v>1686</v>
      </c>
      <c r="D1974" s="52"/>
      <c r="E1974" s="91"/>
      <c r="F1974" s="440" t="s">
        <v>283</v>
      </c>
      <c r="G1974" s="366">
        <v>6</v>
      </c>
      <c r="H1974" s="98" t="s">
        <v>254</v>
      </c>
      <c r="I1974" s="98" t="s">
        <v>246</v>
      </c>
      <c r="J1974" s="98" t="s">
        <v>255</v>
      </c>
      <c r="K1974" s="358">
        <v>54.25</v>
      </c>
      <c r="L1974" s="370">
        <f t="shared" si="93"/>
        <v>200</v>
      </c>
      <c r="M1974" s="435">
        <v>200</v>
      </c>
      <c r="N1974" s="435"/>
      <c r="O1974" s="371" t="e">
        <f t="shared" si="94"/>
        <v>#DIV/0!</v>
      </c>
      <c r="P1974" s="371">
        <f>IF(N1974&gt;0,N1974*K1974/#REF!,0)</f>
        <v>0</v>
      </c>
      <c r="Q1974" s="372" t="e">
        <f>IF(M1974="nio",0,IF(M1974&gt;0,VLOOKUP(I1974,'3-Productie normen'!A:K,VLOOKUP(M1974,'3-Productie normen'!$B$28:$C$36,2,FALSE),FALSE)))/VLOOKUP(B1974,'2-Kosten per locatie'!$A$11:$C$41,3,FALSE)</f>
        <v>#DIV/0!</v>
      </c>
      <c r="R1974" s="93" t="str">
        <f>VLOOKUP(I1974,'3-Productie normen'!A:O,14,FALSE)</f>
        <v>V</v>
      </c>
      <c r="S1974" s="93"/>
      <c r="U1974" s="375">
        <f t="shared" si="92"/>
        <v>10850</v>
      </c>
    </row>
    <row r="1975" spans="1:21" ht="14.1" customHeight="1">
      <c r="A1975" s="81">
        <v>1975</v>
      </c>
      <c r="B1975" s="52" t="s">
        <v>232</v>
      </c>
      <c r="C1975" s="52" t="s">
        <v>1686</v>
      </c>
      <c r="D1975" s="52"/>
      <c r="E1975" s="91"/>
      <c r="F1975" s="440" t="s">
        <v>283</v>
      </c>
      <c r="G1975" s="366">
        <v>13</v>
      </c>
      <c r="H1975" s="98" t="s">
        <v>794</v>
      </c>
      <c r="I1975" s="98" t="s">
        <v>246</v>
      </c>
      <c r="J1975" s="98" t="s">
        <v>255</v>
      </c>
      <c r="K1975" s="358">
        <v>21.9</v>
      </c>
      <c r="L1975" s="370">
        <f t="shared" si="93"/>
        <v>200</v>
      </c>
      <c r="M1975" s="435">
        <v>200</v>
      </c>
      <c r="N1975" s="435"/>
      <c r="O1975" s="371" t="e">
        <f t="shared" si="94"/>
        <v>#DIV/0!</v>
      </c>
      <c r="P1975" s="371">
        <f>IF(N1975&gt;0,N1975*K1975/#REF!,0)</f>
        <v>0</v>
      </c>
      <c r="Q1975" s="372" t="e">
        <f>IF(M1975="nio",0,IF(M1975&gt;0,VLOOKUP(I1975,'3-Productie normen'!A:K,VLOOKUP(M1975,'3-Productie normen'!$B$28:$C$36,2,FALSE),FALSE)))/VLOOKUP(B1975,'2-Kosten per locatie'!$A$11:$C$41,3,FALSE)</f>
        <v>#DIV/0!</v>
      </c>
      <c r="R1975" s="93" t="str">
        <f>VLOOKUP(I1975,'3-Productie normen'!A:O,14,FALSE)</f>
        <v>V</v>
      </c>
      <c r="S1975" s="93"/>
      <c r="U1975" s="375">
        <f t="shared" si="92"/>
        <v>4380</v>
      </c>
    </row>
    <row r="1976" spans="1:21" ht="14.1" customHeight="1">
      <c r="A1976" s="81">
        <v>1976</v>
      </c>
      <c r="B1976" s="52" t="s">
        <v>232</v>
      </c>
      <c r="C1976" s="52" t="s">
        <v>1686</v>
      </c>
      <c r="D1976" s="52"/>
      <c r="E1976" s="91"/>
      <c r="F1976" s="440" t="s">
        <v>283</v>
      </c>
      <c r="G1976" s="366">
        <v>5</v>
      </c>
      <c r="H1976" s="98" t="s">
        <v>288</v>
      </c>
      <c r="I1976" s="98" t="s">
        <v>247</v>
      </c>
      <c r="J1976" s="98" t="s">
        <v>255</v>
      </c>
      <c r="K1976" s="358">
        <v>0.65</v>
      </c>
      <c r="L1976" s="370">
        <f t="shared" si="93"/>
        <v>0</v>
      </c>
      <c r="M1976" s="437" t="s">
        <v>258</v>
      </c>
      <c r="N1976" s="435"/>
      <c r="O1976" s="371">
        <f t="shared" si="94"/>
        <v>0</v>
      </c>
      <c r="P1976" s="371">
        <f>IF(N1976&gt;0,N1976*K1976/#REF!,0)</f>
        <v>0</v>
      </c>
      <c r="Q1976" s="372" t="e">
        <f>IF(M1976="nio",0,IF(M1976&gt;0,VLOOKUP(I1976,'3-Productie normen'!A:K,VLOOKUP(M1976,'3-Productie normen'!$B$28:$C$36,2,FALSE),FALSE)))/VLOOKUP(B1976,'2-Kosten per locatie'!$A$11:$C$41,3,FALSE)</f>
        <v>#DIV/0!</v>
      </c>
      <c r="R1976" s="93" t="str">
        <f>VLOOKUP(I1976,'3-Productie normen'!A:O,14,FALSE)</f>
        <v>nvt</v>
      </c>
      <c r="S1976" s="93"/>
      <c r="U1976" s="375">
        <f t="shared" si="92"/>
        <v>0</v>
      </c>
    </row>
    <row r="1977" spans="1:21" ht="14.1" customHeight="1">
      <c r="A1977" s="81">
        <v>1977</v>
      </c>
      <c r="B1977" s="52" t="s">
        <v>232</v>
      </c>
      <c r="C1977" s="52" t="s">
        <v>1686</v>
      </c>
      <c r="D1977" s="52"/>
      <c r="E1977" s="91"/>
      <c r="F1977" s="440" t="s">
        <v>283</v>
      </c>
      <c r="G1977" s="366">
        <v>10</v>
      </c>
      <c r="H1977" s="98" t="s">
        <v>286</v>
      </c>
      <c r="I1977" s="98" t="s">
        <v>287</v>
      </c>
      <c r="J1977" s="98" t="s">
        <v>255</v>
      </c>
      <c r="K1977" s="358">
        <v>57.5</v>
      </c>
      <c r="L1977" s="370">
        <f t="shared" si="93"/>
        <v>200</v>
      </c>
      <c r="M1977" s="435">
        <v>200</v>
      </c>
      <c r="N1977" s="435"/>
      <c r="O1977" s="371" t="e">
        <f t="shared" si="94"/>
        <v>#DIV/0!</v>
      </c>
      <c r="P1977" s="371">
        <f>IF(N1977&gt;0,N1977*K1977/#REF!,0)</f>
        <v>0</v>
      </c>
      <c r="Q1977" s="372" t="e">
        <f>IF(M1977="nio",0,IF(M1977&gt;0,VLOOKUP(I1977,'3-Productie normen'!A:K,VLOOKUP(M1977,'3-Productie normen'!$B$28:$C$36,2,FALSE),FALSE)))/VLOOKUP(B1977,'2-Kosten per locatie'!$A$11:$C$41,3,FALSE)</f>
        <v>#DIV/0!</v>
      </c>
      <c r="R1977" s="93" t="str">
        <f>VLOOKUP(I1977,'3-Productie normen'!A:O,14,FALSE)</f>
        <v>L</v>
      </c>
      <c r="S1977" s="93"/>
      <c r="U1977" s="375">
        <f t="shared" si="92"/>
        <v>11500</v>
      </c>
    </row>
    <row r="1978" spans="1:21" ht="14.1" customHeight="1">
      <c r="A1978" s="81">
        <v>1978</v>
      </c>
      <c r="B1978" s="52" t="s">
        <v>232</v>
      </c>
      <c r="C1978" s="52" t="s">
        <v>1686</v>
      </c>
      <c r="D1978" s="52"/>
      <c r="E1978" s="91"/>
      <c r="F1978" s="91" t="s">
        <v>292</v>
      </c>
      <c r="G1978" s="366">
        <v>110</v>
      </c>
      <c r="H1978" s="98" t="s">
        <v>286</v>
      </c>
      <c r="I1978" s="98" t="s">
        <v>293</v>
      </c>
      <c r="J1978" s="98" t="s">
        <v>255</v>
      </c>
      <c r="K1978" s="358">
        <v>57.5</v>
      </c>
      <c r="L1978" s="370">
        <f t="shared" si="93"/>
        <v>200</v>
      </c>
      <c r="M1978" s="435">
        <v>200</v>
      </c>
      <c r="N1978" s="435"/>
      <c r="O1978" s="371" t="e">
        <f t="shared" si="94"/>
        <v>#DIV/0!</v>
      </c>
      <c r="P1978" s="371">
        <f>IF(N1978&gt;0,N1978*K1978/#REF!,0)</f>
        <v>0</v>
      </c>
      <c r="Q1978" s="372" t="e">
        <f>IF(M1978="nio",0,IF(M1978&gt;0,VLOOKUP(I1978,'3-Productie normen'!A:K,VLOOKUP(M1978,'3-Productie normen'!$B$28:$C$36,2,FALSE),FALSE)))/VLOOKUP(B1978,'2-Kosten per locatie'!$A$11:$C$41,3,FALSE)</f>
        <v>#DIV/0!</v>
      </c>
      <c r="R1978" s="93" t="str">
        <f>VLOOKUP(I1978,'3-Productie normen'!A:O,14,FALSE)</f>
        <v>L</v>
      </c>
      <c r="S1978" s="93"/>
      <c r="U1978" s="375">
        <f t="shared" si="92"/>
        <v>11500</v>
      </c>
    </row>
    <row r="1979" spans="1:21" ht="14.1" customHeight="1">
      <c r="A1979" s="81">
        <v>1979</v>
      </c>
      <c r="B1979" s="52" t="s">
        <v>232</v>
      </c>
      <c r="C1979" s="52" t="s">
        <v>1686</v>
      </c>
      <c r="D1979" s="52"/>
      <c r="E1979" s="91"/>
      <c r="F1979" s="440" t="s">
        <v>283</v>
      </c>
      <c r="G1979" s="366">
        <v>21</v>
      </c>
      <c r="H1979" s="98" t="s">
        <v>286</v>
      </c>
      <c r="I1979" s="98" t="s">
        <v>287</v>
      </c>
      <c r="J1979" s="98" t="s">
        <v>255</v>
      </c>
      <c r="K1979" s="358">
        <v>57.85</v>
      </c>
      <c r="L1979" s="370">
        <f t="shared" si="93"/>
        <v>200</v>
      </c>
      <c r="M1979" s="435">
        <v>200</v>
      </c>
      <c r="N1979" s="435"/>
      <c r="O1979" s="371" t="e">
        <f t="shared" si="94"/>
        <v>#DIV/0!</v>
      </c>
      <c r="P1979" s="371">
        <f>IF(N1979&gt;0,N1979*K1979/#REF!,0)</f>
        <v>0</v>
      </c>
      <c r="Q1979" s="372" t="e">
        <f>IF(M1979="nio",0,IF(M1979&gt;0,VLOOKUP(I1979,'3-Productie normen'!A:K,VLOOKUP(M1979,'3-Productie normen'!$B$28:$C$36,2,FALSE),FALSE)))/VLOOKUP(B1979,'2-Kosten per locatie'!$A$11:$C$41,3,FALSE)</f>
        <v>#DIV/0!</v>
      </c>
      <c r="R1979" s="93" t="str">
        <f>VLOOKUP(I1979,'3-Productie normen'!A:O,14,FALSE)</f>
        <v>L</v>
      </c>
      <c r="S1979" s="93"/>
      <c r="U1979" s="375">
        <f t="shared" si="92"/>
        <v>11570</v>
      </c>
    </row>
    <row r="1980" spans="1:21" ht="14.1" customHeight="1">
      <c r="A1980" s="81">
        <v>1980</v>
      </c>
      <c r="B1980" s="52" t="s">
        <v>232</v>
      </c>
      <c r="C1980" s="52" t="s">
        <v>1686</v>
      </c>
      <c r="D1980" s="52"/>
      <c r="E1980" s="91"/>
      <c r="F1980" s="91" t="s">
        <v>292</v>
      </c>
      <c r="G1980" s="366">
        <v>121</v>
      </c>
      <c r="H1980" s="98" t="s">
        <v>286</v>
      </c>
      <c r="I1980" s="98" t="s">
        <v>293</v>
      </c>
      <c r="J1980" s="98" t="s">
        <v>255</v>
      </c>
      <c r="K1980" s="358">
        <v>57.85</v>
      </c>
      <c r="L1980" s="370">
        <f t="shared" si="93"/>
        <v>200</v>
      </c>
      <c r="M1980" s="435">
        <v>200</v>
      </c>
      <c r="N1980" s="435"/>
      <c r="O1980" s="371" t="e">
        <f t="shared" si="94"/>
        <v>#DIV/0!</v>
      </c>
      <c r="P1980" s="371">
        <f>IF(N1980&gt;0,N1980*K1980/#REF!,0)</f>
        <v>0</v>
      </c>
      <c r="Q1980" s="372" t="e">
        <f>IF(M1980="nio",0,IF(M1980&gt;0,VLOOKUP(I1980,'3-Productie normen'!A:K,VLOOKUP(M1980,'3-Productie normen'!$B$28:$C$36,2,FALSE),FALSE)))/VLOOKUP(B1980,'2-Kosten per locatie'!$A$11:$C$41,3,FALSE)</f>
        <v>#DIV/0!</v>
      </c>
      <c r="R1980" s="93" t="str">
        <f>VLOOKUP(I1980,'3-Productie normen'!A:O,14,FALSE)</f>
        <v>L</v>
      </c>
      <c r="S1980" s="93"/>
      <c r="U1980" s="375">
        <f t="shared" si="92"/>
        <v>11570</v>
      </c>
    </row>
    <row r="1981" spans="1:21" ht="14.1" customHeight="1">
      <c r="A1981" s="81">
        <v>1981</v>
      </c>
      <c r="B1981" s="52" t="s">
        <v>232</v>
      </c>
      <c r="C1981" s="52" t="s">
        <v>1686</v>
      </c>
      <c r="D1981" s="52"/>
      <c r="E1981" s="91"/>
      <c r="F1981" s="440" t="s">
        <v>283</v>
      </c>
      <c r="G1981" s="366">
        <v>18</v>
      </c>
      <c r="H1981" s="98" t="s">
        <v>286</v>
      </c>
      <c r="I1981" s="98" t="s">
        <v>287</v>
      </c>
      <c r="J1981" s="98" t="s">
        <v>255</v>
      </c>
      <c r="K1981" s="358">
        <v>88.55</v>
      </c>
      <c r="L1981" s="370">
        <f t="shared" si="93"/>
        <v>200</v>
      </c>
      <c r="M1981" s="435">
        <v>200</v>
      </c>
      <c r="N1981" s="435"/>
      <c r="O1981" s="371" t="e">
        <f t="shared" si="94"/>
        <v>#DIV/0!</v>
      </c>
      <c r="P1981" s="371">
        <f>IF(N1981&gt;0,N1981*K1981/#REF!,0)</f>
        <v>0</v>
      </c>
      <c r="Q1981" s="372" t="e">
        <f>IF(M1981="nio",0,IF(M1981&gt;0,VLOOKUP(I1981,'3-Productie normen'!A:K,VLOOKUP(M1981,'3-Productie normen'!$B$28:$C$36,2,FALSE),FALSE)))/VLOOKUP(B1981,'2-Kosten per locatie'!$A$11:$C$41,3,FALSE)</f>
        <v>#DIV/0!</v>
      </c>
      <c r="R1981" s="93" t="str">
        <f>VLOOKUP(I1981,'3-Productie normen'!A:O,14,FALSE)</f>
        <v>L</v>
      </c>
      <c r="S1981" s="93"/>
      <c r="U1981" s="375">
        <f t="shared" si="92"/>
        <v>17710</v>
      </c>
    </row>
    <row r="1982" spans="1:21" ht="14.1" customHeight="1">
      <c r="A1982" s="81">
        <v>1982</v>
      </c>
      <c r="B1982" s="52" t="s">
        <v>232</v>
      </c>
      <c r="C1982" s="52" t="s">
        <v>1686</v>
      </c>
      <c r="D1982" s="52"/>
      <c r="E1982" s="91"/>
      <c r="F1982" s="440" t="s">
        <v>283</v>
      </c>
      <c r="G1982" s="366">
        <v>3</v>
      </c>
      <c r="H1982" s="98" t="s">
        <v>267</v>
      </c>
      <c r="I1982" s="98" t="s">
        <v>237</v>
      </c>
      <c r="J1982" s="98" t="s">
        <v>255</v>
      </c>
      <c r="K1982" s="358">
        <v>29</v>
      </c>
      <c r="L1982" s="370">
        <f t="shared" si="93"/>
        <v>80</v>
      </c>
      <c r="M1982" s="437">
        <v>80</v>
      </c>
      <c r="N1982" s="435"/>
      <c r="O1982" s="371" t="e">
        <f t="shared" si="94"/>
        <v>#DIV/0!</v>
      </c>
      <c r="P1982" s="371">
        <f>IF(N1982&gt;0,N1982*K1982/#REF!,0)</f>
        <v>0</v>
      </c>
      <c r="Q1982" s="372" t="e">
        <f>IF(M1982="nio",0,IF(M1982&gt;0,VLOOKUP(I1982,'3-Productie normen'!A:K,VLOOKUP(M1982,'3-Productie normen'!$B$28:$C$36,2,FALSE),FALSE)))/VLOOKUP(B1982,'2-Kosten per locatie'!$A$11:$C$41,3,FALSE)</f>
        <v>#DIV/0!</v>
      </c>
      <c r="R1982" s="93" t="str">
        <f>VLOOKUP(I1982,'3-Productie normen'!A:O,14,FALSE)</f>
        <v>B</v>
      </c>
      <c r="S1982" s="93"/>
      <c r="U1982" s="375">
        <f t="shared" si="92"/>
        <v>2320</v>
      </c>
    </row>
    <row r="1983" spans="1:21" ht="14.1" customHeight="1">
      <c r="A1983" s="81">
        <v>1983</v>
      </c>
      <c r="B1983" s="52" t="s">
        <v>232</v>
      </c>
      <c r="C1983" s="52" t="s">
        <v>1686</v>
      </c>
      <c r="D1983" s="52"/>
      <c r="E1983" s="91"/>
      <c r="F1983" s="440" t="s">
        <v>283</v>
      </c>
      <c r="G1983" s="366">
        <v>8</v>
      </c>
      <c r="H1983" s="98" t="s">
        <v>1688</v>
      </c>
      <c r="I1983" s="98" t="s">
        <v>247</v>
      </c>
      <c r="J1983" s="98" t="s">
        <v>255</v>
      </c>
      <c r="K1983" s="358">
        <v>2</v>
      </c>
      <c r="L1983" s="370">
        <f t="shared" si="93"/>
        <v>0</v>
      </c>
      <c r="M1983" s="437" t="s">
        <v>258</v>
      </c>
      <c r="N1983" s="435"/>
      <c r="O1983" s="371">
        <f t="shared" si="94"/>
        <v>0</v>
      </c>
      <c r="P1983" s="371">
        <f>IF(N1983&gt;0,N1983*K1983/#REF!,0)</f>
        <v>0</v>
      </c>
      <c r="Q1983" s="372" t="e">
        <f>IF(M1983="nio",0,IF(M1983&gt;0,VLOOKUP(I1983,'3-Productie normen'!A:K,VLOOKUP(M1983,'3-Productie normen'!$B$28:$C$36,2,FALSE),FALSE)))/VLOOKUP(B1983,'2-Kosten per locatie'!$A$11:$C$41,3,FALSE)</f>
        <v>#DIV/0!</v>
      </c>
      <c r="R1983" s="93" t="str">
        <f>VLOOKUP(I1983,'3-Productie normen'!A:O,14,FALSE)</f>
        <v>nvt</v>
      </c>
      <c r="S1983" s="93"/>
      <c r="U1983" s="375">
        <f t="shared" si="92"/>
        <v>0</v>
      </c>
    </row>
    <row r="1984" spans="1:21" ht="14.1" customHeight="1">
      <c r="A1984" s="81">
        <v>1984</v>
      </c>
      <c r="B1984" s="52" t="s">
        <v>232</v>
      </c>
      <c r="C1984" s="52" t="s">
        <v>1686</v>
      </c>
      <c r="D1984" s="52"/>
      <c r="E1984" s="91"/>
      <c r="F1984" s="440" t="s">
        <v>283</v>
      </c>
      <c r="G1984" s="366">
        <v>1</v>
      </c>
      <c r="H1984" s="98" t="s">
        <v>289</v>
      </c>
      <c r="I1984" s="98" t="s">
        <v>245</v>
      </c>
      <c r="J1984" s="98" t="s">
        <v>255</v>
      </c>
      <c r="K1984" s="358">
        <v>87.4</v>
      </c>
      <c r="L1984" s="370">
        <f t="shared" si="93"/>
        <v>200</v>
      </c>
      <c r="M1984" s="435">
        <v>200</v>
      </c>
      <c r="N1984" s="435"/>
      <c r="O1984" s="371" t="e">
        <f t="shared" si="94"/>
        <v>#DIV/0!</v>
      </c>
      <c r="P1984" s="371">
        <f>IF(N1984&gt;0,N1984*K1984/#REF!,0)</f>
        <v>0</v>
      </c>
      <c r="Q1984" s="372" t="e">
        <f>IF(M1984="nio",0,IF(M1984&gt;0,VLOOKUP(I1984,'3-Productie normen'!A:K,VLOOKUP(M1984,'3-Productie normen'!$B$28:$C$36,2,FALSE),FALSE)))/VLOOKUP(B1984,'2-Kosten per locatie'!$A$11:$C$41,3,FALSE)</f>
        <v>#DIV/0!</v>
      </c>
      <c r="R1984" s="93" t="str">
        <f>VLOOKUP(I1984,'3-Productie normen'!A:O,14,FALSE)</f>
        <v>V</v>
      </c>
      <c r="S1984" s="93"/>
      <c r="U1984" s="375">
        <f t="shared" si="92"/>
        <v>17480</v>
      </c>
    </row>
    <row r="1985" spans="1:21" ht="14.1" customHeight="1">
      <c r="A1985" s="81">
        <v>1985</v>
      </c>
      <c r="B1985" s="52" t="s">
        <v>232</v>
      </c>
      <c r="C1985" s="52" t="s">
        <v>1686</v>
      </c>
      <c r="D1985" s="52"/>
      <c r="E1985" s="91"/>
      <c r="F1985" s="440" t="s">
        <v>283</v>
      </c>
      <c r="G1985" s="366">
        <v>7</v>
      </c>
      <c r="H1985" s="98" t="s">
        <v>262</v>
      </c>
      <c r="I1985" s="98" t="s">
        <v>244</v>
      </c>
      <c r="J1985" s="98" t="s">
        <v>263</v>
      </c>
      <c r="K1985" s="358">
        <v>2.2000000000000002</v>
      </c>
      <c r="L1985" s="370">
        <f t="shared" si="93"/>
        <v>200</v>
      </c>
      <c r="M1985" s="435">
        <v>200</v>
      </c>
      <c r="N1985" s="435">
        <v>0</v>
      </c>
      <c r="O1985" s="371" t="e">
        <f t="shared" si="94"/>
        <v>#DIV/0!</v>
      </c>
      <c r="P1985" s="371">
        <f>IF(N1985&gt;0,N1985*K1985/#REF!,0)</f>
        <v>0</v>
      </c>
      <c r="Q1985" s="372" t="e">
        <f>IF(M1985="nio",0,IF(M1985&gt;0,VLOOKUP(I1985,'3-Productie normen'!A:K,VLOOKUP(M1985,'3-Productie normen'!$B$28:$C$36,2,FALSE),FALSE)))/VLOOKUP(B1985,'2-Kosten per locatie'!$A$11:$C$41,3,FALSE)</f>
        <v>#DIV/0!</v>
      </c>
      <c r="R1985" s="93" t="str">
        <f>VLOOKUP(I1985,'3-Productie normen'!A:O,14,FALSE)</f>
        <v>S</v>
      </c>
      <c r="S1985" s="93"/>
      <c r="U1985" s="375">
        <f t="shared" si="92"/>
        <v>440.00000000000006</v>
      </c>
    </row>
    <row r="1986" spans="1:21" ht="14.1" customHeight="1">
      <c r="A1986" s="81">
        <v>1986</v>
      </c>
      <c r="B1986" s="52" t="s">
        <v>232</v>
      </c>
      <c r="C1986" s="52" t="s">
        <v>1686</v>
      </c>
      <c r="D1986" s="52"/>
      <c r="E1986" s="91"/>
      <c r="F1986" s="440" t="s">
        <v>283</v>
      </c>
      <c r="G1986" s="366">
        <v>11</v>
      </c>
      <c r="H1986" s="98" t="s">
        <v>262</v>
      </c>
      <c r="I1986" s="98" t="s">
        <v>244</v>
      </c>
      <c r="J1986" s="98" t="s">
        <v>263</v>
      </c>
      <c r="K1986" s="358">
        <v>6.4</v>
      </c>
      <c r="L1986" s="370">
        <f t="shared" si="93"/>
        <v>200</v>
      </c>
      <c r="M1986" s="435">
        <v>200</v>
      </c>
      <c r="N1986" s="435">
        <v>0</v>
      </c>
      <c r="O1986" s="371" t="e">
        <f t="shared" si="94"/>
        <v>#DIV/0!</v>
      </c>
      <c r="P1986" s="371">
        <f>IF(N1986&gt;0,N1986*K1986/#REF!,0)</f>
        <v>0</v>
      </c>
      <c r="Q1986" s="372" t="e">
        <f>IF(M1986="nio",0,IF(M1986&gt;0,VLOOKUP(I1986,'3-Productie normen'!A:K,VLOOKUP(M1986,'3-Productie normen'!$B$28:$C$36,2,FALSE),FALSE)))/VLOOKUP(B1986,'2-Kosten per locatie'!$A$11:$C$41,3,FALSE)</f>
        <v>#DIV/0!</v>
      </c>
      <c r="R1986" s="93" t="str">
        <f>VLOOKUP(I1986,'3-Productie normen'!A:O,14,FALSE)</f>
        <v>S</v>
      </c>
      <c r="S1986" s="93"/>
      <c r="U1986" s="375">
        <f t="shared" si="92"/>
        <v>1280</v>
      </c>
    </row>
    <row r="1987" spans="1:21" ht="14.1" customHeight="1">
      <c r="A1987" s="81">
        <v>1987</v>
      </c>
      <c r="B1987" s="52" t="s">
        <v>232</v>
      </c>
      <c r="C1987" s="52" t="s">
        <v>1686</v>
      </c>
      <c r="D1987" s="52"/>
      <c r="E1987" s="91"/>
      <c r="F1987" s="440" t="s">
        <v>283</v>
      </c>
      <c r="G1987" s="366">
        <v>12</v>
      </c>
      <c r="H1987" s="98" t="s">
        <v>262</v>
      </c>
      <c r="I1987" s="98" t="s">
        <v>244</v>
      </c>
      <c r="J1987" s="98" t="s">
        <v>263</v>
      </c>
      <c r="K1987" s="358">
        <v>6.4</v>
      </c>
      <c r="L1987" s="370">
        <f t="shared" si="93"/>
        <v>200</v>
      </c>
      <c r="M1987" s="435">
        <v>200</v>
      </c>
      <c r="N1987" s="435">
        <v>0</v>
      </c>
      <c r="O1987" s="371" t="e">
        <f t="shared" si="94"/>
        <v>#DIV/0!</v>
      </c>
      <c r="P1987" s="371">
        <f>IF(N1987&gt;0,N1987*K1987/#REF!,0)</f>
        <v>0</v>
      </c>
      <c r="Q1987" s="372" t="e">
        <f>IF(M1987="nio",0,IF(M1987&gt;0,VLOOKUP(I1987,'3-Productie normen'!A:K,VLOOKUP(M1987,'3-Productie normen'!$B$28:$C$36,2,FALSE),FALSE)))/VLOOKUP(B1987,'2-Kosten per locatie'!$A$11:$C$41,3,FALSE)</f>
        <v>#DIV/0!</v>
      </c>
      <c r="R1987" s="93" t="str">
        <f>VLOOKUP(I1987,'3-Productie normen'!A:O,14,FALSE)</f>
        <v>S</v>
      </c>
      <c r="S1987" s="93"/>
      <c r="U1987" s="375">
        <f t="shared" si="92"/>
        <v>1280</v>
      </c>
    </row>
    <row r="1988" spans="1:21" ht="14.1" customHeight="1">
      <c r="A1988" s="81">
        <v>1988</v>
      </c>
      <c r="B1988" s="52" t="s">
        <v>232</v>
      </c>
      <c r="C1988" s="52" t="s">
        <v>1686</v>
      </c>
      <c r="D1988" s="52"/>
      <c r="E1988" s="91"/>
      <c r="F1988" s="91" t="s">
        <v>292</v>
      </c>
      <c r="G1988" s="366">
        <v>111</v>
      </c>
      <c r="H1988" s="98" t="s">
        <v>262</v>
      </c>
      <c r="I1988" s="98" t="s">
        <v>244</v>
      </c>
      <c r="J1988" s="98" t="s">
        <v>263</v>
      </c>
      <c r="K1988" s="358">
        <v>6.4</v>
      </c>
      <c r="L1988" s="370">
        <f t="shared" si="93"/>
        <v>200</v>
      </c>
      <c r="M1988" s="435">
        <v>200</v>
      </c>
      <c r="N1988" s="435">
        <v>0</v>
      </c>
      <c r="O1988" s="371" t="e">
        <f t="shared" si="94"/>
        <v>#DIV/0!</v>
      </c>
      <c r="P1988" s="371">
        <f>IF(N1988&gt;0,N1988*K1988/#REF!,0)</f>
        <v>0</v>
      </c>
      <c r="Q1988" s="372" t="e">
        <f>IF(M1988="nio",0,IF(M1988&gt;0,VLOOKUP(I1988,'3-Productie normen'!A:K,VLOOKUP(M1988,'3-Productie normen'!$B$28:$C$36,2,FALSE),FALSE)))/VLOOKUP(B1988,'2-Kosten per locatie'!$A$11:$C$41,3,FALSE)</f>
        <v>#DIV/0!</v>
      </c>
      <c r="R1988" s="93" t="str">
        <f>VLOOKUP(I1988,'3-Productie normen'!A:O,14,FALSE)</f>
        <v>S</v>
      </c>
      <c r="S1988" s="93"/>
      <c r="U1988" s="375">
        <f t="shared" si="92"/>
        <v>1280</v>
      </c>
    </row>
    <row r="1989" spans="1:21" ht="14.1" customHeight="1">
      <c r="A1989" s="81">
        <v>1989</v>
      </c>
      <c r="B1989" s="52" t="s">
        <v>232</v>
      </c>
      <c r="C1989" s="52" t="s">
        <v>1686</v>
      </c>
      <c r="D1989" s="52"/>
      <c r="E1989" s="91"/>
      <c r="F1989" s="91" t="s">
        <v>292</v>
      </c>
      <c r="G1989" s="366">
        <v>112</v>
      </c>
      <c r="H1989" s="98" t="s">
        <v>262</v>
      </c>
      <c r="I1989" s="98" t="s">
        <v>244</v>
      </c>
      <c r="J1989" s="98" t="s">
        <v>263</v>
      </c>
      <c r="K1989" s="358">
        <v>6.4</v>
      </c>
      <c r="L1989" s="370">
        <f t="shared" si="93"/>
        <v>200</v>
      </c>
      <c r="M1989" s="435">
        <v>200</v>
      </c>
      <c r="N1989" s="435">
        <v>0</v>
      </c>
      <c r="O1989" s="371" t="e">
        <f t="shared" si="94"/>
        <v>#DIV/0!</v>
      </c>
      <c r="P1989" s="371">
        <f>IF(N1989&gt;0,N1989*K1989/#REF!,0)</f>
        <v>0</v>
      </c>
      <c r="Q1989" s="372" t="e">
        <f>IF(M1989="nio",0,IF(M1989&gt;0,VLOOKUP(I1989,'3-Productie normen'!A:K,VLOOKUP(M1989,'3-Productie normen'!$B$28:$C$36,2,FALSE),FALSE)))/VLOOKUP(B1989,'2-Kosten per locatie'!$A$11:$C$41,3,FALSE)</f>
        <v>#DIV/0!</v>
      </c>
      <c r="R1989" s="93" t="str">
        <f>VLOOKUP(I1989,'3-Productie normen'!A:O,14,FALSE)</f>
        <v>S</v>
      </c>
      <c r="S1989" s="93"/>
      <c r="U1989" s="375">
        <f t="shared" si="92"/>
        <v>1280</v>
      </c>
    </row>
    <row r="1990" spans="1:21" ht="14.1" customHeight="1">
      <c r="A1990" s="81">
        <v>1990</v>
      </c>
      <c r="B1990" s="52" t="s">
        <v>232</v>
      </c>
      <c r="C1990" s="52" t="s">
        <v>1686</v>
      </c>
      <c r="D1990" s="52"/>
      <c r="E1990" s="91"/>
      <c r="F1990" s="440" t="s">
        <v>283</v>
      </c>
      <c r="G1990" s="366">
        <v>20</v>
      </c>
      <c r="H1990" s="98" t="s">
        <v>285</v>
      </c>
      <c r="I1990" s="98" t="s">
        <v>246</v>
      </c>
      <c r="J1990" s="98" t="s">
        <v>1689</v>
      </c>
      <c r="K1990" s="358">
        <v>10.6</v>
      </c>
      <c r="L1990" s="370">
        <f t="shared" si="93"/>
        <v>200</v>
      </c>
      <c r="M1990" s="435">
        <v>200</v>
      </c>
      <c r="N1990" s="435"/>
      <c r="O1990" s="371" t="e">
        <f t="shared" si="94"/>
        <v>#DIV/0!</v>
      </c>
      <c r="P1990" s="371">
        <f>IF(N1990&gt;0,N1990*K1990/#REF!,0)</f>
        <v>0</v>
      </c>
      <c r="Q1990" s="372" t="e">
        <f>IF(M1990="nio",0,IF(M1990&gt;0,VLOOKUP(I1990,'3-Productie normen'!A:K,VLOOKUP(M1990,'3-Productie normen'!$B$28:$C$36,2,FALSE),FALSE)))/VLOOKUP(B1990,'2-Kosten per locatie'!$A$11:$C$41,3,FALSE)</f>
        <v>#DIV/0!</v>
      </c>
      <c r="R1990" s="93" t="str">
        <f>VLOOKUP(I1990,'3-Productie normen'!A:O,14,FALSE)</f>
        <v>V</v>
      </c>
      <c r="S1990" s="93"/>
      <c r="U1990" s="375">
        <f t="shared" si="92"/>
        <v>2120</v>
      </c>
    </row>
    <row r="1991" spans="1:21" ht="14.1" customHeight="1">
      <c r="A1991" s="81">
        <v>1991</v>
      </c>
      <c r="B1991" s="52" t="s">
        <v>234</v>
      </c>
      <c r="C1991" s="52" t="s">
        <v>1690</v>
      </c>
      <c r="D1991" s="52"/>
      <c r="E1991" s="91"/>
      <c r="F1991" s="440" t="s">
        <v>283</v>
      </c>
      <c r="G1991" s="366">
        <v>1</v>
      </c>
      <c r="H1991" s="98" t="s">
        <v>1408</v>
      </c>
      <c r="I1991" s="98" t="s">
        <v>244</v>
      </c>
      <c r="J1991" s="98" t="s">
        <v>263</v>
      </c>
      <c r="K1991" s="358">
        <v>25.5</v>
      </c>
      <c r="L1991" s="370">
        <f t="shared" si="93"/>
        <v>0</v>
      </c>
      <c r="M1991" s="437" t="s">
        <v>258</v>
      </c>
      <c r="N1991" s="435"/>
      <c r="O1991" s="371">
        <f t="shared" si="94"/>
        <v>0</v>
      </c>
      <c r="P1991" s="371">
        <f>IF(N1991&gt;0,N1991*K1991/#REF!,0)</f>
        <v>0</v>
      </c>
      <c r="Q1991" s="372" t="e">
        <f>IF(M1991="nio",0,IF(M1991&gt;0,VLOOKUP(I1991,'3-Productie normen'!A:K,VLOOKUP(M1991,'3-Productie normen'!$B$28:$C$36,2,FALSE),FALSE)))/VLOOKUP(B1991,'2-Kosten per locatie'!$A$11:$C$41,3,FALSE)</f>
        <v>#DIV/0!</v>
      </c>
      <c r="R1991" s="93" t="str">
        <f>VLOOKUP(I1991,'3-Productie normen'!A:O,14,FALSE)</f>
        <v>S</v>
      </c>
      <c r="S1991" s="93"/>
      <c r="U1991" s="375">
        <f t="shared" si="92"/>
        <v>0</v>
      </c>
    </row>
    <row r="1992" spans="1:21" ht="14.1" customHeight="1">
      <c r="A1992" s="81">
        <v>1992</v>
      </c>
      <c r="B1992" s="52" t="s">
        <v>234</v>
      </c>
      <c r="C1992" s="52" t="s">
        <v>1690</v>
      </c>
      <c r="D1992" s="52"/>
      <c r="E1992" s="91"/>
      <c r="F1992" s="440" t="s">
        <v>283</v>
      </c>
      <c r="G1992" s="366" t="s">
        <v>1691</v>
      </c>
      <c r="H1992" s="98" t="s">
        <v>262</v>
      </c>
      <c r="I1992" s="98" t="s">
        <v>244</v>
      </c>
      <c r="J1992" s="98" t="s">
        <v>263</v>
      </c>
      <c r="K1992" s="358">
        <v>1.7</v>
      </c>
      <c r="L1992" s="370">
        <f t="shared" si="93"/>
        <v>0</v>
      </c>
      <c r="M1992" s="437" t="s">
        <v>258</v>
      </c>
      <c r="N1992" s="435"/>
      <c r="O1992" s="371">
        <f t="shared" si="94"/>
        <v>0</v>
      </c>
      <c r="P1992" s="371">
        <f>IF(N1992&gt;0,N1992*K1992/#REF!,0)</f>
        <v>0</v>
      </c>
      <c r="Q1992" s="372" t="e">
        <f>IF(M1992="nio",0,IF(M1992&gt;0,VLOOKUP(I1992,'3-Productie normen'!A:K,VLOOKUP(M1992,'3-Productie normen'!$B$28:$C$36,2,FALSE),FALSE)))/VLOOKUP(B1992,'2-Kosten per locatie'!$A$11:$C$41,3,FALSE)</f>
        <v>#DIV/0!</v>
      </c>
      <c r="R1992" s="93" t="str">
        <f>VLOOKUP(I1992,'3-Productie normen'!A:O,14,FALSE)</f>
        <v>S</v>
      </c>
      <c r="S1992" s="93"/>
      <c r="U1992" s="375">
        <f t="shared" si="92"/>
        <v>0</v>
      </c>
    </row>
    <row r="1993" spans="1:21" ht="14.1" customHeight="1">
      <c r="A1993" s="81">
        <v>1993</v>
      </c>
      <c r="B1993" s="52" t="s">
        <v>234</v>
      </c>
      <c r="C1993" s="52" t="s">
        <v>1690</v>
      </c>
      <c r="D1993" s="52"/>
      <c r="E1993" s="91"/>
      <c r="F1993" s="440" t="s">
        <v>283</v>
      </c>
      <c r="G1993" s="366" t="s">
        <v>1692</v>
      </c>
      <c r="H1993" s="98" t="s">
        <v>633</v>
      </c>
      <c r="I1993" s="98" t="s">
        <v>244</v>
      </c>
      <c r="J1993" s="98" t="s">
        <v>263</v>
      </c>
      <c r="K1993" s="358">
        <v>11.6</v>
      </c>
      <c r="L1993" s="370">
        <f t="shared" si="93"/>
        <v>0</v>
      </c>
      <c r="M1993" s="437" t="s">
        <v>258</v>
      </c>
      <c r="N1993" s="435"/>
      <c r="O1993" s="371">
        <f t="shared" si="94"/>
        <v>0</v>
      </c>
      <c r="P1993" s="371">
        <f>IF(N1993&gt;0,N1993*K1993/#REF!,0)</f>
        <v>0</v>
      </c>
      <c r="Q1993" s="372" t="e">
        <f>IF(M1993="nio",0,IF(M1993&gt;0,VLOOKUP(I1993,'3-Productie normen'!A:K,VLOOKUP(M1993,'3-Productie normen'!$B$28:$C$36,2,FALSE),FALSE)))/VLOOKUP(B1993,'2-Kosten per locatie'!$A$11:$C$41,3,FALSE)</f>
        <v>#DIV/0!</v>
      </c>
      <c r="R1993" s="93" t="str">
        <f>VLOOKUP(I1993,'3-Productie normen'!A:O,14,FALSE)</f>
        <v>S</v>
      </c>
      <c r="S1993" s="93"/>
      <c r="U1993" s="375">
        <f t="shared" si="92"/>
        <v>0</v>
      </c>
    </row>
    <row r="1994" spans="1:21" ht="14.1" customHeight="1">
      <c r="A1994" s="81">
        <v>1994</v>
      </c>
      <c r="B1994" s="52" t="s">
        <v>234</v>
      </c>
      <c r="C1994" s="52" t="s">
        <v>1690</v>
      </c>
      <c r="D1994" s="52"/>
      <c r="E1994" s="91"/>
      <c r="F1994" s="440" t="s">
        <v>283</v>
      </c>
      <c r="G1994" s="366">
        <v>2</v>
      </c>
      <c r="H1994" s="98" t="s">
        <v>1693</v>
      </c>
      <c r="I1994" s="98" t="s">
        <v>247</v>
      </c>
      <c r="J1994" s="98" t="s">
        <v>255</v>
      </c>
      <c r="K1994" s="358">
        <v>2.2999999999999998</v>
      </c>
      <c r="L1994" s="370">
        <f t="shared" si="93"/>
        <v>0</v>
      </c>
      <c r="M1994" s="437" t="s">
        <v>258</v>
      </c>
      <c r="N1994" s="435"/>
      <c r="O1994" s="371">
        <f t="shared" si="94"/>
        <v>0</v>
      </c>
      <c r="P1994" s="371">
        <f>IF(N1994&gt;0,N1994*K1994/#REF!,0)</f>
        <v>0</v>
      </c>
      <c r="Q1994" s="372" t="e">
        <f>IF(M1994="nio",0,IF(M1994&gt;0,VLOOKUP(I1994,'3-Productie normen'!A:K,VLOOKUP(M1994,'3-Productie normen'!$B$28:$C$36,2,FALSE),FALSE)))/VLOOKUP(B1994,'2-Kosten per locatie'!$A$11:$C$41,3,FALSE)</f>
        <v>#DIV/0!</v>
      </c>
      <c r="R1994" s="93" t="str">
        <f>VLOOKUP(I1994,'3-Productie normen'!A:O,14,FALSE)</f>
        <v>nvt</v>
      </c>
      <c r="S1994" s="93"/>
      <c r="U1994" s="375">
        <f t="shared" ref="U1994:U2057" si="95">L1994*K1994</f>
        <v>0</v>
      </c>
    </row>
    <row r="1995" spans="1:21" ht="14.1" customHeight="1">
      <c r="A1995" s="81">
        <v>1995</v>
      </c>
      <c r="B1995" s="52" t="s">
        <v>234</v>
      </c>
      <c r="C1995" s="52" t="s">
        <v>1690</v>
      </c>
      <c r="D1995" s="52"/>
      <c r="E1995" s="91"/>
      <c r="F1995" s="440" t="s">
        <v>283</v>
      </c>
      <c r="G1995" s="366">
        <v>3</v>
      </c>
      <c r="H1995" s="98" t="s">
        <v>270</v>
      </c>
      <c r="I1995" s="98" t="s">
        <v>247</v>
      </c>
      <c r="J1995" s="98" t="s">
        <v>255</v>
      </c>
      <c r="K1995" s="358">
        <v>3.85</v>
      </c>
      <c r="L1995" s="370">
        <f t="shared" si="93"/>
        <v>0</v>
      </c>
      <c r="M1995" s="437" t="s">
        <v>258</v>
      </c>
      <c r="N1995" s="435"/>
      <c r="O1995" s="371">
        <f t="shared" si="94"/>
        <v>0</v>
      </c>
      <c r="P1995" s="371">
        <f>IF(N1995&gt;0,N1995*K1995/#REF!,0)</f>
        <v>0</v>
      </c>
      <c r="Q1995" s="372" t="e">
        <f>IF(M1995="nio",0,IF(M1995&gt;0,VLOOKUP(I1995,'3-Productie normen'!A:K,VLOOKUP(M1995,'3-Productie normen'!$B$28:$C$36,2,FALSE),FALSE)))/VLOOKUP(B1995,'2-Kosten per locatie'!$A$11:$C$41,3,FALSE)</f>
        <v>#DIV/0!</v>
      </c>
      <c r="R1995" s="93" t="str">
        <f>VLOOKUP(I1995,'3-Productie normen'!A:O,14,FALSE)</f>
        <v>nvt</v>
      </c>
      <c r="S1995" s="93"/>
      <c r="U1995" s="375">
        <f t="shared" si="95"/>
        <v>0</v>
      </c>
    </row>
    <row r="1996" spans="1:21" ht="14.1" customHeight="1">
      <c r="A1996" s="81">
        <v>1996</v>
      </c>
      <c r="B1996" s="52" t="s">
        <v>234</v>
      </c>
      <c r="C1996" s="52" t="s">
        <v>1690</v>
      </c>
      <c r="D1996" s="52"/>
      <c r="E1996" s="91"/>
      <c r="F1996" s="440" t="s">
        <v>283</v>
      </c>
      <c r="G1996" s="366">
        <v>4</v>
      </c>
      <c r="H1996" s="98" t="s">
        <v>254</v>
      </c>
      <c r="I1996" s="98" t="s">
        <v>246</v>
      </c>
      <c r="J1996" s="98" t="s">
        <v>255</v>
      </c>
      <c r="K1996" s="358">
        <v>22.45</v>
      </c>
      <c r="L1996" s="370">
        <f t="shared" si="93"/>
        <v>0</v>
      </c>
      <c r="M1996" s="437" t="s">
        <v>258</v>
      </c>
      <c r="N1996" s="435"/>
      <c r="O1996" s="371">
        <f t="shared" si="94"/>
        <v>0</v>
      </c>
      <c r="P1996" s="371">
        <f>IF(N1996&gt;0,N1996*K1996/#REF!,0)</f>
        <v>0</v>
      </c>
      <c r="Q1996" s="372" t="e">
        <f>IF(M1996="nio",0,IF(M1996&gt;0,VLOOKUP(I1996,'3-Productie normen'!A:K,VLOOKUP(M1996,'3-Productie normen'!$B$28:$C$36,2,FALSE),FALSE)))/VLOOKUP(B1996,'2-Kosten per locatie'!$A$11:$C$41,3,FALSE)</f>
        <v>#DIV/0!</v>
      </c>
      <c r="R1996" s="93" t="str">
        <f>VLOOKUP(I1996,'3-Productie normen'!A:O,14,FALSE)</f>
        <v>V</v>
      </c>
      <c r="S1996" s="93"/>
      <c r="U1996" s="375">
        <f t="shared" si="95"/>
        <v>0</v>
      </c>
    </row>
    <row r="1997" spans="1:21" ht="14.1" customHeight="1">
      <c r="A1997" s="81">
        <v>1997</v>
      </c>
      <c r="B1997" s="52" t="s">
        <v>234</v>
      </c>
      <c r="C1997" s="52" t="s">
        <v>1690</v>
      </c>
      <c r="D1997" s="52"/>
      <c r="E1997" s="91"/>
      <c r="F1997" s="440" t="s">
        <v>283</v>
      </c>
      <c r="G1997" s="366">
        <v>5</v>
      </c>
      <c r="H1997" s="98" t="s">
        <v>291</v>
      </c>
      <c r="I1997" s="98" t="s">
        <v>247</v>
      </c>
      <c r="J1997" s="98" t="s">
        <v>255</v>
      </c>
      <c r="K1997" s="358">
        <v>0.95</v>
      </c>
      <c r="L1997" s="370">
        <f t="shared" si="93"/>
        <v>0</v>
      </c>
      <c r="M1997" s="437" t="s">
        <v>258</v>
      </c>
      <c r="N1997" s="435"/>
      <c r="O1997" s="371">
        <f t="shared" si="94"/>
        <v>0</v>
      </c>
      <c r="P1997" s="371">
        <f>IF(N1997&gt;0,N1997*K1997/#REF!,0)</f>
        <v>0</v>
      </c>
      <c r="Q1997" s="372" t="e">
        <f>IF(M1997="nio",0,IF(M1997&gt;0,VLOOKUP(I1997,'3-Productie normen'!A:K,VLOOKUP(M1997,'3-Productie normen'!$B$28:$C$36,2,FALSE),FALSE)))/VLOOKUP(B1997,'2-Kosten per locatie'!$A$11:$C$41,3,FALSE)</f>
        <v>#DIV/0!</v>
      </c>
      <c r="R1997" s="93" t="str">
        <f>VLOOKUP(I1997,'3-Productie normen'!A:O,14,FALSE)</f>
        <v>nvt</v>
      </c>
      <c r="S1997" s="93"/>
      <c r="U1997" s="375">
        <f t="shared" si="95"/>
        <v>0</v>
      </c>
    </row>
    <row r="1998" spans="1:21" ht="14.1" customHeight="1">
      <c r="A1998" s="81">
        <v>1998</v>
      </c>
      <c r="B1998" s="52" t="s">
        <v>234</v>
      </c>
      <c r="C1998" s="52" t="s">
        <v>1690</v>
      </c>
      <c r="D1998" s="52"/>
      <c r="E1998" s="91"/>
      <c r="F1998" s="440" t="s">
        <v>283</v>
      </c>
      <c r="G1998" s="366">
        <v>6</v>
      </c>
      <c r="H1998" s="98" t="s">
        <v>270</v>
      </c>
      <c r="I1998" s="98" t="s">
        <v>247</v>
      </c>
      <c r="J1998" s="98" t="s">
        <v>255</v>
      </c>
      <c r="K1998" s="358">
        <v>4.8499999999999996</v>
      </c>
      <c r="L1998" s="370">
        <f t="shared" si="93"/>
        <v>0</v>
      </c>
      <c r="M1998" s="437" t="s">
        <v>258</v>
      </c>
      <c r="N1998" s="435"/>
      <c r="O1998" s="371">
        <f t="shared" si="94"/>
        <v>0</v>
      </c>
      <c r="P1998" s="371">
        <f>IF(N1998&gt;0,N1998*K1998/#REF!,0)</f>
        <v>0</v>
      </c>
      <c r="Q1998" s="372" t="e">
        <f>IF(M1998="nio",0,IF(M1998&gt;0,VLOOKUP(I1998,'3-Productie normen'!A:K,VLOOKUP(M1998,'3-Productie normen'!$B$28:$C$36,2,FALSE),FALSE)))/VLOOKUP(B1998,'2-Kosten per locatie'!$A$11:$C$41,3,FALSE)</f>
        <v>#DIV/0!</v>
      </c>
      <c r="R1998" s="93" t="str">
        <f>VLOOKUP(I1998,'3-Productie normen'!A:O,14,FALSE)</f>
        <v>nvt</v>
      </c>
      <c r="S1998" s="93"/>
      <c r="U1998" s="375">
        <f t="shared" si="95"/>
        <v>0</v>
      </c>
    </row>
    <row r="1999" spans="1:21" ht="14.1" customHeight="1">
      <c r="A1999" s="81">
        <v>1999</v>
      </c>
      <c r="B1999" s="52" t="s">
        <v>234</v>
      </c>
      <c r="C1999" s="52" t="s">
        <v>1690</v>
      </c>
      <c r="D1999" s="52"/>
      <c r="E1999" s="91"/>
      <c r="F1999" s="440" t="s">
        <v>283</v>
      </c>
      <c r="G1999" s="366">
        <v>7</v>
      </c>
      <c r="H1999" s="98" t="s">
        <v>288</v>
      </c>
      <c r="I1999" s="98" t="s">
        <v>247</v>
      </c>
      <c r="J1999" s="98" t="s">
        <v>255</v>
      </c>
      <c r="K1999" s="358">
        <v>0.95</v>
      </c>
      <c r="L1999" s="370">
        <f t="shared" si="93"/>
        <v>0</v>
      </c>
      <c r="M1999" s="437" t="s">
        <v>258</v>
      </c>
      <c r="N1999" s="435"/>
      <c r="O1999" s="371">
        <f t="shared" si="94"/>
        <v>0</v>
      </c>
      <c r="P1999" s="371">
        <f>IF(N1999&gt;0,N1999*K1999/#REF!,0)</f>
        <v>0</v>
      </c>
      <c r="Q1999" s="372" t="e">
        <f>IF(M1999="nio",0,IF(M1999&gt;0,VLOOKUP(I1999,'3-Productie normen'!A:K,VLOOKUP(M1999,'3-Productie normen'!$B$28:$C$36,2,FALSE),FALSE)))/VLOOKUP(B1999,'2-Kosten per locatie'!$A$11:$C$41,3,FALSE)</f>
        <v>#DIV/0!</v>
      </c>
      <c r="R1999" s="93" t="str">
        <f>VLOOKUP(I1999,'3-Productie normen'!A:O,14,FALSE)</f>
        <v>nvt</v>
      </c>
      <c r="S1999" s="93"/>
      <c r="U1999" s="375">
        <f t="shared" si="95"/>
        <v>0</v>
      </c>
    </row>
    <row r="2000" spans="1:21" ht="14.1" customHeight="1">
      <c r="A2000" s="81">
        <v>2000</v>
      </c>
      <c r="B2000" s="52" t="s">
        <v>234</v>
      </c>
      <c r="C2000" s="52" t="s">
        <v>1690</v>
      </c>
      <c r="D2000" s="52"/>
      <c r="E2000" s="91"/>
      <c r="F2000" s="440" t="s">
        <v>283</v>
      </c>
      <c r="G2000" s="366">
        <v>8</v>
      </c>
      <c r="H2000" s="98" t="s">
        <v>1408</v>
      </c>
      <c r="I2000" s="98" t="s">
        <v>244</v>
      </c>
      <c r="J2000" s="98" t="s">
        <v>263</v>
      </c>
      <c r="K2000" s="358">
        <v>24.15</v>
      </c>
      <c r="L2000" s="370">
        <f t="shared" si="93"/>
        <v>0</v>
      </c>
      <c r="M2000" s="437" t="s">
        <v>258</v>
      </c>
      <c r="N2000" s="435"/>
      <c r="O2000" s="371">
        <f t="shared" si="94"/>
        <v>0</v>
      </c>
      <c r="P2000" s="371">
        <f>IF(N2000&gt;0,N2000*K2000/#REF!,0)</f>
        <v>0</v>
      </c>
      <c r="Q2000" s="372" t="e">
        <f>IF(M2000="nio",0,IF(M2000&gt;0,VLOOKUP(I2000,'3-Productie normen'!A:K,VLOOKUP(M2000,'3-Productie normen'!$B$28:$C$36,2,FALSE),FALSE)))/VLOOKUP(B2000,'2-Kosten per locatie'!$A$11:$C$41,3,FALSE)</f>
        <v>#DIV/0!</v>
      </c>
      <c r="R2000" s="93" t="str">
        <f>VLOOKUP(I2000,'3-Productie normen'!A:O,14,FALSE)</f>
        <v>S</v>
      </c>
      <c r="S2000" s="93"/>
      <c r="U2000" s="375">
        <f t="shared" si="95"/>
        <v>0</v>
      </c>
    </row>
    <row r="2001" spans="1:21" ht="14.1" customHeight="1">
      <c r="A2001" s="81">
        <v>2001</v>
      </c>
      <c r="B2001" s="52" t="s">
        <v>234</v>
      </c>
      <c r="C2001" s="52" t="s">
        <v>1690</v>
      </c>
      <c r="D2001" s="52"/>
      <c r="E2001" s="91"/>
      <c r="F2001" s="440" t="s">
        <v>283</v>
      </c>
      <c r="G2001" s="366" t="s">
        <v>1694</v>
      </c>
      <c r="H2001" s="98" t="s">
        <v>262</v>
      </c>
      <c r="I2001" s="98" t="s">
        <v>244</v>
      </c>
      <c r="J2001" s="98" t="s">
        <v>263</v>
      </c>
      <c r="K2001" s="358">
        <v>1.7</v>
      </c>
      <c r="L2001" s="370">
        <f t="shared" si="93"/>
        <v>0</v>
      </c>
      <c r="M2001" s="437" t="s">
        <v>258</v>
      </c>
      <c r="N2001" s="435"/>
      <c r="O2001" s="371">
        <f t="shared" si="94"/>
        <v>0</v>
      </c>
      <c r="P2001" s="371">
        <f>IF(N2001&gt;0,N2001*K2001/#REF!,0)</f>
        <v>0</v>
      </c>
      <c r="Q2001" s="372" t="e">
        <f>IF(M2001="nio",0,IF(M2001&gt;0,VLOOKUP(I2001,'3-Productie normen'!A:K,VLOOKUP(M2001,'3-Productie normen'!$B$28:$C$36,2,FALSE),FALSE)))/VLOOKUP(B2001,'2-Kosten per locatie'!$A$11:$C$41,3,FALSE)</f>
        <v>#DIV/0!</v>
      </c>
      <c r="R2001" s="93" t="str">
        <f>VLOOKUP(I2001,'3-Productie normen'!A:O,14,FALSE)</f>
        <v>S</v>
      </c>
      <c r="S2001" s="93"/>
      <c r="U2001" s="375">
        <f t="shared" si="95"/>
        <v>0</v>
      </c>
    </row>
    <row r="2002" spans="1:21" ht="14.1" customHeight="1">
      <c r="A2002" s="81">
        <v>2002</v>
      </c>
      <c r="B2002" s="52" t="s">
        <v>234</v>
      </c>
      <c r="C2002" s="52" t="s">
        <v>1690</v>
      </c>
      <c r="D2002" s="52"/>
      <c r="E2002" s="91"/>
      <c r="F2002" s="440" t="s">
        <v>283</v>
      </c>
      <c r="G2002" s="366" t="s">
        <v>1695</v>
      </c>
      <c r="H2002" s="98" t="s">
        <v>633</v>
      </c>
      <c r="I2002" s="98" t="s">
        <v>244</v>
      </c>
      <c r="J2002" s="98" t="s">
        <v>263</v>
      </c>
      <c r="K2002" s="358">
        <v>11.6</v>
      </c>
      <c r="L2002" s="370">
        <f t="shared" si="93"/>
        <v>0</v>
      </c>
      <c r="M2002" s="437" t="s">
        <v>258</v>
      </c>
      <c r="N2002" s="435"/>
      <c r="O2002" s="371">
        <f t="shared" si="94"/>
        <v>0</v>
      </c>
      <c r="P2002" s="371">
        <f>IF(N2002&gt;0,N2002*K2002/#REF!,0)</f>
        <v>0</v>
      </c>
      <c r="Q2002" s="372" t="e">
        <f>IF(M2002="nio",0,IF(M2002&gt;0,VLOOKUP(I2002,'3-Productie normen'!A:K,VLOOKUP(M2002,'3-Productie normen'!$B$28:$C$36,2,FALSE),FALSE)))/VLOOKUP(B2002,'2-Kosten per locatie'!$A$11:$C$41,3,FALSE)</f>
        <v>#DIV/0!</v>
      </c>
      <c r="R2002" s="93" t="str">
        <f>VLOOKUP(I2002,'3-Productie normen'!A:O,14,FALSE)</f>
        <v>S</v>
      </c>
      <c r="S2002" s="93"/>
      <c r="U2002" s="375">
        <f t="shared" si="95"/>
        <v>0</v>
      </c>
    </row>
    <row r="2003" spans="1:21" ht="14.1" customHeight="1">
      <c r="A2003" s="81">
        <v>2003</v>
      </c>
      <c r="B2003" s="52" t="s">
        <v>234</v>
      </c>
      <c r="C2003" s="52" t="s">
        <v>1690</v>
      </c>
      <c r="D2003" s="52"/>
      <c r="E2003" s="91"/>
      <c r="F2003" s="440" t="s">
        <v>283</v>
      </c>
      <c r="G2003" s="366">
        <v>9</v>
      </c>
      <c r="H2003" s="98" t="s">
        <v>783</v>
      </c>
      <c r="I2003" s="98" t="s">
        <v>239</v>
      </c>
      <c r="J2003" s="98" t="s">
        <v>420</v>
      </c>
      <c r="K2003" s="358">
        <v>292.55</v>
      </c>
      <c r="L2003" s="370">
        <f t="shared" si="93"/>
        <v>0</v>
      </c>
      <c r="M2003" s="437" t="s">
        <v>258</v>
      </c>
      <c r="N2003" s="435"/>
      <c r="O2003" s="371">
        <f t="shared" si="94"/>
        <v>0</v>
      </c>
      <c r="P2003" s="371">
        <f>IF(N2003&gt;0,N2003*K2003/#REF!,0)</f>
        <v>0</v>
      </c>
      <c r="Q2003" s="372" t="e">
        <f>IF(M2003="nio",0,IF(M2003&gt;0,VLOOKUP(I2003,'3-Productie normen'!A:K,VLOOKUP(M2003,'3-Productie normen'!$B$28:$C$36,2,FALSE),FALSE)))/VLOOKUP(B2003,'2-Kosten per locatie'!$A$11:$C$41,3,FALSE)</f>
        <v>#DIV/0!</v>
      </c>
      <c r="R2003" s="93" t="str">
        <f>VLOOKUP(I2003,'3-Productie normen'!A:O,14,FALSE)</f>
        <v>V</v>
      </c>
      <c r="S2003" s="93"/>
      <c r="U2003" s="375">
        <f t="shared" si="95"/>
        <v>0</v>
      </c>
    </row>
    <row r="2004" spans="1:21" ht="14.1" customHeight="1">
      <c r="A2004" s="81">
        <v>2004</v>
      </c>
      <c r="B2004" s="52" t="s">
        <v>234</v>
      </c>
      <c r="C2004" s="52" t="s">
        <v>1690</v>
      </c>
      <c r="D2004" s="52"/>
      <c r="E2004" s="91"/>
      <c r="F2004" s="440" t="s">
        <v>283</v>
      </c>
      <c r="G2004" s="366"/>
      <c r="H2004" s="98" t="s">
        <v>1696</v>
      </c>
      <c r="I2004" s="98" t="s">
        <v>239</v>
      </c>
      <c r="J2004" s="98" t="s">
        <v>255</v>
      </c>
      <c r="K2004" s="358">
        <v>60</v>
      </c>
      <c r="L2004" s="370">
        <f t="shared" si="93"/>
        <v>200</v>
      </c>
      <c r="M2004" s="435">
        <v>200</v>
      </c>
      <c r="N2004" s="435"/>
      <c r="O2004" s="371" t="e">
        <f t="shared" si="94"/>
        <v>#DIV/0!</v>
      </c>
      <c r="P2004" s="371">
        <f>IF(N2004&gt;0,N2004*K2004/#REF!,0)</f>
        <v>0</v>
      </c>
      <c r="Q2004" s="372" t="e">
        <f>IF(M2004="nio",0,IF(M2004&gt;0,VLOOKUP(I2004,'3-Productie normen'!A:K,VLOOKUP(M2004,'3-Productie normen'!$B$28:$C$36,2,FALSE),FALSE)))/VLOOKUP(B2004,'2-Kosten per locatie'!$A$11:$C$41,3,FALSE)</f>
        <v>#DIV/0!</v>
      </c>
      <c r="R2004" s="93" t="str">
        <f>VLOOKUP(I2004,'3-Productie normen'!A:O,14,FALSE)</f>
        <v>V</v>
      </c>
      <c r="S2004" s="93"/>
      <c r="U2004" s="375">
        <f t="shared" si="95"/>
        <v>12000</v>
      </c>
    </row>
    <row r="2005" spans="1:21" ht="14.1" customHeight="1">
      <c r="A2005" s="81">
        <v>2005</v>
      </c>
      <c r="B2005" s="52" t="s">
        <v>234</v>
      </c>
      <c r="C2005" s="52" t="s">
        <v>1690</v>
      </c>
      <c r="D2005" s="52"/>
      <c r="E2005" s="91"/>
      <c r="F2005" s="440" t="s">
        <v>283</v>
      </c>
      <c r="G2005" s="366">
        <v>10</v>
      </c>
      <c r="H2005" s="98" t="s">
        <v>1697</v>
      </c>
      <c r="I2005" s="98" t="s">
        <v>247</v>
      </c>
      <c r="J2005" s="98" t="s">
        <v>255</v>
      </c>
      <c r="K2005" s="358">
        <v>15.9</v>
      </c>
      <c r="L2005" s="370">
        <f t="shared" si="93"/>
        <v>0</v>
      </c>
      <c r="M2005" s="437" t="s">
        <v>258</v>
      </c>
      <c r="N2005" s="435"/>
      <c r="O2005" s="371">
        <f t="shared" si="94"/>
        <v>0</v>
      </c>
      <c r="P2005" s="371">
        <f>IF(N2005&gt;0,N2005*K2005/#REF!,0)</f>
        <v>0</v>
      </c>
      <c r="Q2005" s="372" t="e">
        <f>IF(M2005="nio",0,IF(M2005&gt;0,VLOOKUP(I2005,'3-Productie normen'!A:K,VLOOKUP(M2005,'3-Productie normen'!$B$28:$C$36,2,FALSE),FALSE)))/VLOOKUP(B2005,'2-Kosten per locatie'!$A$11:$C$41,3,FALSE)</f>
        <v>#DIV/0!</v>
      </c>
      <c r="R2005" s="93" t="str">
        <f>VLOOKUP(I2005,'3-Productie normen'!A:O,14,FALSE)</f>
        <v>nvt</v>
      </c>
      <c r="S2005" s="93"/>
      <c r="U2005" s="375">
        <f t="shared" si="95"/>
        <v>0</v>
      </c>
    </row>
    <row r="2006" spans="1:21" ht="14.1" customHeight="1">
      <c r="A2006" s="81">
        <v>2006</v>
      </c>
      <c r="B2006" s="52" t="s">
        <v>234</v>
      </c>
      <c r="C2006" s="52" t="s">
        <v>1690</v>
      </c>
      <c r="D2006" s="52"/>
      <c r="E2006" s="91"/>
      <c r="F2006" s="440" t="s">
        <v>283</v>
      </c>
      <c r="G2006" s="366">
        <v>11</v>
      </c>
      <c r="H2006" s="98" t="s">
        <v>270</v>
      </c>
      <c r="I2006" s="98" t="s">
        <v>247</v>
      </c>
      <c r="J2006" s="98" t="s">
        <v>255</v>
      </c>
      <c r="K2006" s="358">
        <v>4.8499999999999996</v>
      </c>
      <c r="L2006" s="370">
        <f t="shared" si="93"/>
        <v>0</v>
      </c>
      <c r="M2006" s="437" t="s">
        <v>258</v>
      </c>
      <c r="N2006" s="435"/>
      <c r="O2006" s="371">
        <f t="shared" si="94"/>
        <v>0</v>
      </c>
      <c r="P2006" s="371">
        <f>IF(N2006&gt;0,N2006*K2006/#REF!,0)</f>
        <v>0</v>
      </c>
      <c r="Q2006" s="372" t="e">
        <f>IF(M2006="nio",0,IF(M2006&gt;0,VLOOKUP(I2006,'3-Productie normen'!A:K,VLOOKUP(M2006,'3-Productie normen'!$B$28:$C$36,2,FALSE),FALSE)))/VLOOKUP(B2006,'2-Kosten per locatie'!$A$11:$C$41,3,FALSE)</f>
        <v>#DIV/0!</v>
      </c>
      <c r="R2006" s="93" t="str">
        <f>VLOOKUP(I2006,'3-Productie normen'!A:O,14,FALSE)</f>
        <v>nvt</v>
      </c>
      <c r="S2006" s="93"/>
      <c r="U2006" s="375">
        <f t="shared" si="95"/>
        <v>0</v>
      </c>
    </row>
    <row r="2007" spans="1:21" ht="14.1" customHeight="1">
      <c r="A2007" s="81">
        <v>2007</v>
      </c>
      <c r="B2007" s="52" t="s">
        <v>234</v>
      </c>
      <c r="C2007" s="52" t="s">
        <v>1690</v>
      </c>
      <c r="D2007" s="52"/>
      <c r="E2007" s="91"/>
      <c r="F2007" s="440" t="s">
        <v>283</v>
      </c>
      <c r="G2007" s="366">
        <v>12</v>
      </c>
      <c r="H2007" s="98" t="s">
        <v>289</v>
      </c>
      <c r="I2007" s="98" t="s">
        <v>245</v>
      </c>
      <c r="J2007" s="98" t="s">
        <v>255</v>
      </c>
      <c r="K2007" s="358">
        <v>86</v>
      </c>
      <c r="L2007" s="370">
        <f t="shared" si="93"/>
        <v>200</v>
      </c>
      <c r="M2007" s="435">
        <v>200</v>
      </c>
      <c r="N2007" s="435"/>
      <c r="O2007" s="371" t="e">
        <f t="shared" si="94"/>
        <v>#DIV/0!</v>
      </c>
      <c r="P2007" s="371">
        <f>IF(N2007&gt;0,N2007*K2007/#REF!,0)</f>
        <v>0</v>
      </c>
      <c r="Q2007" s="372" t="e">
        <f>IF(M2007="nio",0,IF(M2007&gt;0,VLOOKUP(I2007,'3-Productie normen'!A:K,VLOOKUP(M2007,'3-Productie normen'!$B$28:$C$36,2,FALSE),FALSE)))/VLOOKUP(B2007,'2-Kosten per locatie'!$A$11:$C$41,3,FALSE)</f>
        <v>#DIV/0!</v>
      </c>
      <c r="R2007" s="93" t="str">
        <f>VLOOKUP(I2007,'3-Productie normen'!A:O,14,FALSE)</f>
        <v>V</v>
      </c>
      <c r="S2007" s="93"/>
      <c r="U2007" s="375">
        <f t="shared" si="95"/>
        <v>17200</v>
      </c>
    </row>
    <row r="2008" spans="1:21" ht="14.1" customHeight="1">
      <c r="A2008" s="81">
        <v>2008</v>
      </c>
      <c r="B2008" s="52" t="s">
        <v>234</v>
      </c>
      <c r="C2008" s="52" t="s">
        <v>1690</v>
      </c>
      <c r="D2008" s="52"/>
      <c r="E2008" s="91"/>
      <c r="F2008" s="440" t="s">
        <v>283</v>
      </c>
      <c r="G2008" s="366">
        <v>13</v>
      </c>
      <c r="H2008" s="98" t="s">
        <v>270</v>
      </c>
      <c r="I2008" s="98" t="s">
        <v>247</v>
      </c>
      <c r="J2008" s="98" t="s">
        <v>255</v>
      </c>
      <c r="K2008" s="358">
        <v>10</v>
      </c>
      <c r="L2008" s="370">
        <f t="shared" si="93"/>
        <v>0</v>
      </c>
      <c r="M2008" s="437" t="s">
        <v>258</v>
      </c>
      <c r="N2008" s="435"/>
      <c r="O2008" s="371">
        <f t="shared" si="94"/>
        <v>0</v>
      </c>
      <c r="P2008" s="371">
        <f>IF(N2008&gt;0,N2008*K2008/#REF!,0)</f>
        <v>0</v>
      </c>
      <c r="Q2008" s="372" t="e">
        <f>IF(M2008="nio",0,IF(M2008&gt;0,VLOOKUP(I2008,'3-Productie normen'!A:K,VLOOKUP(M2008,'3-Productie normen'!$B$28:$C$36,2,FALSE),FALSE)))/VLOOKUP(B2008,'2-Kosten per locatie'!$A$11:$C$41,3,FALSE)</f>
        <v>#DIV/0!</v>
      </c>
      <c r="R2008" s="93" t="str">
        <f>VLOOKUP(I2008,'3-Productie normen'!A:O,14,FALSE)</f>
        <v>nvt</v>
      </c>
      <c r="S2008" s="93"/>
      <c r="U2008" s="375">
        <f t="shared" si="95"/>
        <v>0</v>
      </c>
    </row>
    <row r="2009" spans="1:21" ht="14.1" customHeight="1">
      <c r="A2009" s="81">
        <v>2009</v>
      </c>
      <c r="B2009" s="52" t="s">
        <v>234</v>
      </c>
      <c r="C2009" s="52" t="s">
        <v>1690</v>
      </c>
      <c r="D2009" s="52"/>
      <c r="E2009" s="91"/>
      <c r="F2009" s="440" t="s">
        <v>283</v>
      </c>
      <c r="G2009" s="366">
        <v>14</v>
      </c>
      <c r="H2009" s="98" t="s">
        <v>254</v>
      </c>
      <c r="I2009" s="98" t="s">
        <v>246</v>
      </c>
      <c r="J2009" s="98" t="s">
        <v>255</v>
      </c>
      <c r="K2009" s="358">
        <v>31</v>
      </c>
      <c r="L2009" s="370">
        <f t="shared" si="93"/>
        <v>200</v>
      </c>
      <c r="M2009" s="435">
        <v>200</v>
      </c>
      <c r="N2009" s="435"/>
      <c r="O2009" s="371" t="e">
        <f t="shared" si="94"/>
        <v>#DIV/0!</v>
      </c>
      <c r="P2009" s="371">
        <f>IF(N2009&gt;0,N2009*K2009/#REF!,0)</f>
        <v>0</v>
      </c>
      <c r="Q2009" s="372" t="e">
        <f>IF(M2009="nio",0,IF(M2009&gt;0,VLOOKUP(I2009,'3-Productie normen'!A:K,VLOOKUP(M2009,'3-Productie normen'!$B$28:$C$36,2,FALSE),FALSE)))/VLOOKUP(B2009,'2-Kosten per locatie'!$A$11:$C$41,3,FALSE)</f>
        <v>#DIV/0!</v>
      </c>
      <c r="R2009" s="93" t="str">
        <f>VLOOKUP(I2009,'3-Productie normen'!A:O,14,FALSE)</f>
        <v>V</v>
      </c>
      <c r="S2009" s="93"/>
      <c r="U2009" s="375">
        <f t="shared" si="95"/>
        <v>6200</v>
      </c>
    </row>
    <row r="2010" spans="1:21" ht="14.1" customHeight="1">
      <c r="A2010" s="81">
        <v>2010</v>
      </c>
      <c r="B2010" s="52" t="s">
        <v>234</v>
      </c>
      <c r="C2010" s="52" t="s">
        <v>1690</v>
      </c>
      <c r="D2010" s="52"/>
      <c r="E2010" s="91"/>
      <c r="F2010" s="440" t="s">
        <v>283</v>
      </c>
      <c r="G2010" s="366" t="s">
        <v>1698</v>
      </c>
      <c r="H2010" s="98" t="s">
        <v>288</v>
      </c>
      <c r="I2010" s="98" t="s">
        <v>247</v>
      </c>
      <c r="J2010" s="98" t="s">
        <v>255</v>
      </c>
      <c r="K2010" s="358">
        <v>1</v>
      </c>
      <c r="L2010" s="370">
        <f t="shared" si="93"/>
        <v>0</v>
      </c>
      <c r="M2010" s="437" t="s">
        <v>258</v>
      </c>
      <c r="N2010" s="435"/>
      <c r="O2010" s="371">
        <f t="shared" si="94"/>
        <v>0</v>
      </c>
      <c r="P2010" s="371">
        <f>IF(N2010&gt;0,N2010*K2010/#REF!,0)</f>
        <v>0</v>
      </c>
      <c r="Q2010" s="372" t="e">
        <f>IF(M2010="nio",0,IF(M2010&gt;0,VLOOKUP(I2010,'3-Productie normen'!A:K,VLOOKUP(M2010,'3-Productie normen'!$B$28:$C$36,2,FALSE),FALSE)))/VLOOKUP(B2010,'2-Kosten per locatie'!$A$11:$C$41,3,FALSE)</f>
        <v>#DIV/0!</v>
      </c>
      <c r="R2010" s="93" t="str">
        <f>VLOOKUP(I2010,'3-Productie normen'!A:O,14,FALSE)</f>
        <v>nvt</v>
      </c>
      <c r="S2010" s="93"/>
      <c r="U2010" s="375">
        <f t="shared" si="95"/>
        <v>0</v>
      </c>
    </row>
    <row r="2011" spans="1:21" ht="14.1" customHeight="1">
      <c r="A2011" s="81">
        <v>2011</v>
      </c>
      <c r="B2011" s="52" t="s">
        <v>234</v>
      </c>
      <c r="C2011" s="52" t="s">
        <v>1690</v>
      </c>
      <c r="D2011" s="52"/>
      <c r="E2011" s="91"/>
      <c r="F2011" s="440" t="s">
        <v>283</v>
      </c>
      <c r="G2011" s="366">
        <v>15</v>
      </c>
      <c r="H2011" s="98" t="s">
        <v>262</v>
      </c>
      <c r="I2011" s="98" t="s">
        <v>244</v>
      </c>
      <c r="J2011" s="98" t="s">
        <v>263</v>
      </c>
      <c r="K2011" s="358">
        <v>6</v>
      </c>
      <c r="L2011" s="370">
        <f t="shared" si="93"/>
        <v>200</v>
      </c>
      <c r="M2011" s="435">
        <v>200</v>
      </c>
      <c r="N2011" s="435">
        <v>0</v>
      </c>
      <c r="O2011" s="371" t="e">
        <f t="shared" si="94"/>
        <v>#DIV/0!</v>
      </c>
      <c r="P2011" s="371">
        <f>IF(N2011&gt;0,N2011*K2011/#REF!,0)</f>
        <v>0</v>
      </c>
      <c r="Q2011" s="372" t="e">
        <f>IF(M2011="nio",0,IF(M2011&gt;0,VLOOKUP(I2011,'3-Productie normen'!A:K,VLOOKUP(M2011,'3-Productie normen'!$B$28:$C$36,2,FALSE),FALSE)))/VLOOKUP(B2011,'2-Kosten per locatie'!$A$11:$C$41,3,FALSE)</f>
        <v>#DIV/0!</v>
      </c>
      <c r="R2011" s="93" t="str">
        <f>VLOOKUP(I2011,'3-Productie normen'!A:O,14,FALSE)</f>
        <v>S</v>
      </c>
      <c r="S2011" s="93"/>
      <c r="U2011" s="375">
        <f t="shared" si="95"/>
        <v>1200</v>
      </c>
    </row>
    <row r="2012" spans="1:21" ht="14.1" customHeight="1">
      <c r="A2012" s="81">
        <v>2012</v>
      </c>
      <c r="B2012" s="52" t="s">
        <v>234</v>
      </c>
      <c r="C2012" s="52" t="s">
        <v>1690</v>
      </c>
      <c r="D2012" s="52"/>
      <c r="E2012" s="91"/>
      <c r="F2012" s="440" t="s">
        <v>283</v>
      </c>
      <c r="G2012" s="366">
        <v>16</v>
      </c>
      <c r="H2012" s="98" t="s">
        <v>1699</v>
      </c>
      <c r="I2012" s="98" t="s">
        <v>247</v>
      </c>
      <c r="J2012" s="98" t="s">
        <v>255</v>
      </c>
      <c r="K2012" s="358">
        <v>2</v>
      </c>
      <c r="L2012" s="370">
        <f t="shared" si="93"/>
        <v>0</v>
      </c>
      <c r="M2012" s="437" t="s">
        <v>258</v>
      </c>
      <c r="N2012" s="435"/>
      <c r="O2012" s="371">
        <f t="shared" si="94"/>
        <v>0</v>
      </c>
      <c r="P2012" s="371">
        <f>IF(N2012&gt;0,N2012*K2012/#REF!,0)</f>
        <v>0</v>
      </c>
      <c r="Q2012" s="372" t="e">
        <f>IF(M2012="nio",0,IF(M2012&gt;0,VLOOKUP(I2012,'3-Productie normen'!A:K,VLOOKUP(M2012,'3-Productie normen'!$B$28:$C$36,2,FALSE),FALSE)))/VLOOKUP(B2012,'2-Kosten per locatie'!$A$11:$C$41,3,FALSE)</f>
        <v>#DIV/0!</v>
      </c>
      <c r="R2012" s="93" t="str">
        <f>VLOOKUP(I2012,'3-Productie normen'!A:O,14,FALSE)</f>
        <v>nvt</v>
      </c>
      <c r="S2012" s="93"/>
      <c r="U2012" s="375">
        <f t="shared" si="95"/>
        <v>0</v>
      </c>
    </row>
    <row r="2013" spans="1:21" ht="14.1" customHeight="1">
      <c r="A2013" s="81">
        <v>2013</v>
      </c>
      <c r="B2013" s="52" t="s">
        <v>234</v>
      </c>
      <c r="C2013" s="52" t="s">
        <v>1690</v>
      </c>
      <c r="D2013" s="52"/>
      <c r="E2013" s="91"/>
      <c r="F2013" s="440" t="s">
        <v>283</v>
      </c>
      <c r="G2013" s="366">
        <v>17</v>
      </c>
      <c r="H2013" s="98" t="s">
        <v>428</v>
      </c>
      <c r="I2013" s="98" t="s">
        <v>242</v>
      </c>
      <c r="J2013" s="98" t="s">
        <v>255</v>
      </c>
      <c r="K2013" s="358">
        <v>6</v>
      </c>
      <c r="L2013" s="370">
        <f t="shared" si="93"/>
        <v>200</v>
      </c>
      <c r="M2013" s="435">
        <v>200</v>
      </c>
      <c r="N2013" s="435"/>
      <c r="O2013" s="371" t="e">
        <f t="shared" si="94"/>
        <v>#DIV/0!</v>
      </c>
      <c r="P2013" s="371">
        <f>IF(N2013&gt;0,N2013*K2013/#REF!,0)</f>
        <v>0</v>
      </c>
      <c r="Q2013" s="372" t="e">
        <f>IF(M2013="nio",0,IF(M2013&gt;0,VLOOKUP(I2013,'3-Productie normen'!A:K,VLOOKUP(M2013,'3-Productie normen'!$B$28:$C$36,2,FALSE),FALSE)))/VLOOKUP(B2013,'2-Kosten per locatie'!$A$11:$C$41,3,FALSE)</f>
        <v>#DIV/0!</v>
      </c>
      <c r="R2013" s="93" t="str">
        <f>VLOOKUP(I2013,'3-Productie normen'!A:O,14,FALSE)</f>
        <v>V</v>
      </c>
      <c r="S2013" s="93"/>
      <c r="U2013" s="375">
        <f t="shared" si="95"/>
        <v>1200</v>
      </c>
    </row>
    <row r="2014" spans="1:21" ht="14.1" customHeight="1">
      <c r="A2014" s="81">
        <v>2014</v>
      </c>
      <c r="B2014" s="52" t="s">
        <v>234</v>
      </c>
      <c r="C2014" s="52" t="s">
        <v>1690</v>
      </c>
      <c r="D2014" s="52"/>
      <c r="E2014" s="91"/>
      <c r="F2014" s="440" t="s">
        <v>283</v>
      </c>
      <c r="G2014" s="366" t="s">
        <v>1700</v>
      </c>
      <c r="H2014" s="98" t="s">
        <v>288</v>
      </c>
      <c r="I2014" s="98" t="s">
        <v>247</v>
      </c>
      <c r="J2014" s="98" t="s">
        <v>255</v>
      </c>
      <c r="K2014" s="358">
        <v>2</v>
      </c>
      <c r="L2014" s="370">
        <f t="shared" si="93"/>
        <v>0</v>
      </c>
      <c r="M2014" s="437" t="s">
        <v>258</v>
      </c>
      <c r="N2014" s="435"/>
      <c r="O2014" s="371">
        <f t="shared" si="94"/>
        <v>0</v>
      </c>
      <c r="P2014" s="371">
        <f>IF(N2014&gt;0,N2014*K2014/#REF!,0)</f>
        <v>0</v>
      </c>
      <c r="Q2014" s="372" t="e">
        <f>IF(M2014="nio",0,IF(M2014&gt;0,VLOOKUP(I2014,'3-Productie normen'!A:K,VLOOKUP(M2014,'3-Productie normen'!$B$28:$C$36,2,FALSE),FALSE)))/VLOOKUP(B2014,'2-Kosten per locatie'!$A$11:$C$41,3,FALSE)</f>
        <v>#DIV/0!</v>
      </c>
      <c r="R2014" s="93" t="str">
        <f>VLOOKUP(I2014,'3-Productie normen'!A:O,14,FALSE)</f>
        <v>nvt</v>
      </c>
      <c r="S2014" s="93"/>
      <c r="U2014" s="375">
        <f t="shared" si="95"/>
        <v>0</v>
      </c>
    </row>
    <row r="2015" spans="1:21" ht="14.1" customHeight="1">
      <c r="A2015" s="81">
        <v>2015</v>
      </c>
      <c r="B2015" s="52" t="s">
        <v>234</v>
      </c>
      <c r="C2015" s="52" t="s">
        <v>1690</v>
      </c>
      <c r="D2015" s="52"/>
      <c r="E2015" s="91"/>
      <c r="F2015" s="440" t="s">
        <v>283</v>
      </c>
      <c r="G2015" s="366">
        <v>18</v>
      </c>
      <c r="H2015" s="98" t="s">
        <v>286</v>
      </c>
      <c r="I2015" s="98" t="s">
        <v>241</v>
      </c>
      <c r="J2015" s="98" t="s">
        <v>255</v>
      </c>
      <c r="K2015" s="358">
        <v>50</v>
      </c>
      <c r="L2015" s="370">
        <f t="shared" si="93"/>
        <v>200</v>
      </c>
      <c r="M2015" s="435">
        <v>200</v>
      </c>
      <c r="N2015" s="435"/>
      <c r="O2015" s="371" t="e">
        <f t="shared" si="94"/>
        <v>#DIV/0!</v>
      </c>
      <c r="P2015" s="371">
        <f>IF(N2015&gt;0,N2015*K2015/#REF!,0)</f>
        <v>0</v>
      </c>
      <c r="Q2015" s="372" t="e">
        <f>IF(M2015="nio",0,IF(M2015&gt;0,VLOOKUP(I2015,'3-Productie normen'!A:K,VLOOKUP(M2015,'3-Productie normen'!$B$28:$C$36,2,FALSE),FALSE)))/VLOOKUP(B2015,'2-Kosten per locatie'!$A$11:$C$41,3,FALSE)</f>
        <v>#DIV/0!</v>
      </c>
      <c r="R2015" s="93" t="str">
        <f>VLOOKUP(I2015,'3-Productie normen'!A:O,14,FALSE)</f>
        <v>L</v>
      </c>
      <c r="S2015" s="93"/>
      <c r="U2015" s="375">
        <f t="shared" si="95"/>
        <v>10000</v>
      </c>
    </row>
    <row r="2016" spans="1:21" ht="14.1" customHeight="1">
      <c r="A2016" s="81">
        <v>2016</v>
      </c>
      <c r="B2016" s="52" t="s">
        <v>234</v>
      </c>
      <c r="C2016" s="52" t="s">
        <v>1690</v>
      </c>
      <c r="D2016" s="52"/>
      <c r="E2016" s="91"/>
      <c r="F2016" s="440" t="s">
        <v>283</v>
      </c>
      <c r="G2016" s="366">
        <v>19</v>
      </c>
      <c r="H2016" s="98" t="s">
        <v>254</v>
      </c>
      <c r="I2016" s="98" t="s">
        <v>246</v>
      </c>
      <c r="J2016" s="98" t="s">
        <v>255</v>
      </c>
      <c r="K2016" s="358">
        <v>78</v>
      </c>
      <c r="L2016" s="370">
        <f t="shared" si="93"/>
        <v>200</v>
      </c>
      <c r="M2016" s="435">
        <v>200</v>
      </c>
      <c r="N2016" s="435"/>
      <c r="O2016" s="371" t="e">
        <f t="shared" si="94"/>
        <v>#DIV/0!</v>
      </c>
      <c r="P2016" s="371">
        <f>IF(N2016&gt;0,N2016*K2016/#REF!,0)</f>
        <v>0</v>
      </c>
      <c r="Q2016" s="372" t="e">
        <f>IF(M2016="nio",0,IF(M2016&gt;0,VLOOKUP(I2016,'3-Productie normen'!A:K,VLOOKUP(M2016,'3-Productie normen'!$B$28:$C$36,2,FALSE),FALSE)))/VLOOKUP(B2016,'2-Kosten per locatie'!$A$11:$C$41,3,FALSE)</f>
        <v>#DIV/0!</v>
      </c>
      <c r="R2016" s="93" t="str">
        <f>VLOOKUP(I2016,'3-Productie normen'!A:O,14,FALSE)</f>
        <v>V</v>
      </c>
      <c r="S2016" s="93"/>
      <c r="U2016" s="375">
        <f t="shared" si="95"/>
        <v>15600</v>
      </c>
    </row>
    <row r="2017" spans="1:21" ht="14.1" customHeight="1">
      <c r="A2017" s="81">
        <v>2017</v>
      </c>
      <c r="B2017" s="52" t="s">
        <v>234</v>
      </c>
      <c r="C2017" s="52" t="s">
        <v>1690</v>
      </c>
      <c r="D2017" s="52"/>
      <c r="E2017" s="91"/>
      <c r="F2017" s="440" t="s">
        <v>283</v>
      </c>
      <c r="G2017" s="366">
        <v>20</v>
      </c>
      <c r="H2017" s="98" t="s">
        <v>288</v>
      </c>
      <c r="I2017" s="98" t="s">
        <v>247</v>
      </c>
      <c r="J2017" s="98" t="s">
        <v>255</v>
      </c>
      <c r="K2017" s="358">
        <v>2</v>
      </c>
      <c r="L2017" s="370">
        <f t="shared" si="93"/>
        <v>0</v>
      </c>
      <c r="M2017" s="437" t="s">
        <v>258</v>
      </c>
      <c r="N2017" s="435"/>
      <c r="O2017" s="371">
        <f t="shared" si="94"/>
        <v>0</v>
      </c>
      <c r="P2017" s="371">
        <f>IF(N2017&gt;0,N2017*K2017/#REF!,0)</f>
        <v>0</v>
      </c>
      <c r="Q2017" s="372" t="e">
        <f>IF(M2017="nio",0,IF(M2017&gt;0,VLOOKUP(I2017,'3-Productie normen'!A:K,VLOOKUP(M2017,'3-Productie normen'!$B$28:$C$36,2,FALSE),FALSE)))/VLOOKUP(B2017,'2-Kosten per locatie'!$A$11:$C$41,3,FALSE)</f>
        <v>#DIV/0!</v>
      </c>
      <c r="R2017" s="93" t="str">
        <f>VLOOKUP(I2017,'3-Productie normen'!A:O,14,FALSE)</f>
        <v>nvt</v>
      </c>
      <c r="S2017" s="93"/>
      <c r="U2017" s="375">
        <f t="shared" si="95"/>
        <v>0</v>
      </c>
    </row>
    <row r="2018" spans="1:21" ht="14.1" customHeight="1">
      <c r="A2018" s="81">
        <v>2018</v>
      </c>
      <c r="B2018" s="52" t="s">
        <v>234</v>
      </c>
      <c r="C2018" s="52" t="s">
        <v>1690</v>
      </c>
      <c r="D2018" s="52"/>
      <c r="E2018" s="91"/>
      <c r="F2018" s="440" t="s">
        <v>283</v>
      </c>
      <c r="G2018" s="366">
        <v>21</v>
      </c>
      <c r="H2018" s="98" t="s">
        <v>288</v>
      </c>
      <c r="I2018" s="98" t="s">
        <v>247</v>
      </c>
      <c r="J2018" s="98" t="s">
        <v>255</v>
      </c>
      <c r="K2018" s="358">
        <v>2</v>
      </c>
      <c r="L2018" s="370">
        <f t="shared" si="93"/>
        <v>0</v>
      </c>
      <c r="M2018" s="437" t="s">
        <v>258</v>
      </c>
      <c r="N2018" s="435"/>
      <c r="O2018" s="371">
        <f t="shared" si="94"/>
        <v>0</v>
      </c>
      <c r="P2018" s="371">
        <f>IF(N2018&gt;0,N2018*K2018/#REF!,0)</f>
        <v>0</v>
      </c>
      <c r="Q2018" s="372" t="e">
        <f>IF(M2018="nio",0,IF(M2018&gt;0,VLOOKUP(I2018,'3-Productie normen'!A:K,VLOOKUP(M2018,'3-Productie normen'!$B$28:$C$36,2,FALSE),FALSE)))/VLOOKUP(B2018,'2-Kosten per locatie'!$A$11:$C$41,3,FALSE)</f>
        <v>#DIV/0!</v>
      </c>
      <c r="R2018" s="93" t="str">
        <f>VLOOKUP(I2018,'3-Productie normen'!A:O,14,FALSE)</f>
        <v>nvt</v>
      </c>
      <c r="S2018" s="93"/>
      <c r="U2018" s="375">
        <f t="shared" si="95"/>
        <v>0</v>
      </c>
    </row>
    <row r="2019" spans="1:21" ht="14.1" customHeight="1">
      <c r="A2019" s="81">
        <v>2019</v>
      </c>
      <c r="B2019" s="52" t="s">
        <v>234</v>
      </c>
      <c r="C2019" s="52" t="s">
        <v>1690</v>
      </c>
      <c r="D2019" s="52"/>
      <c r="E2019" s="91"/>
      <c r="F2019" s="440" t="s">
        <v>283</v>
      </c>
      <c r="G2019" s="366">
        <v>22</v>
      </c>
      <c r="H2019" s="98" t="s">
        <v>286</v>
      </c>
      <c r="I2019" s="98" t="s">
        <v>241</v>
      </c>
      <c r="J2019" s="98" t="s">
        <v>255</v>
      </c>
      <c r="K2019" s="358">
        <v>54</v>
      </c>
      <c r="L2019" s="370">
        <f t="shared" si="93"/>
        <v>200</v>
      </c>
      <c r="M2019" s="435">
        <v>200</v>
      </c>
      <c r="N2019" s="435"/>
      <c r="O2019" s="371" t="e">
        <f t="shared" si="94"/>
        <v>#DIV/0!</v>
      </c>
      <c r="P2019" s="371">
        <f>IF(N2019&gt;0,N2019*K2019/#REF!,0)</f>
        <v>0</v>
      </c>
      <c r="Q2019" s="372" t="e">
        <f>IF(M2019="nio",0,IF(M2019&gt;0,VLOOKUP(I2019,'3-Productie normen'!A:K,VLOOKUP(M2019,'3-Productie normen'!$B$28:$C$36,2,FALSE),FALSE)))/VLOOKUP(B2019,'2-Kosten per locatie'!$A$11:$C$41,3,FALSE)</f>
        <v>#DIV/0!</v>
      </c>
      <c r="R2019" s="93" t="str">
        <f>VLOOKUP(I2019,'3-Productie normen'!A:O,14,FALSE)</f>
        <v>L</v>
      </c>
      <c r="S2019" s="93"/>
      <c r="U2019" s="375">
        <f t="shared" si="95"/>
        <v>10800</v>
      </c>
    </row>
    <row r="2020" spans="1:21" ht="14.1" customHeight="1">
      <c r="A2020" s="81">
        <v>2020</v>
      </c>
      <c r="B2020" s="52" t="s">
        <v>234</v>
      </c>
      <c r="C2020" s="52" t="s">
        <v>1690</v>
      </c>
      <c r="D2020" s="52"/>
      <c r="E2020" s="91"/>
      <c r="F2020" s="440" t="s">
        <v>283</v>
      </c>
      <c r="G2020" s="366">
        <v>23</v>
      </c>
      <c r="H2020" s="98" t="s">
        <v>262</v>
      </c>
      <c r="I2020" s="98" t="s">
        <v>244</v>
      </c>
      <c r="J2020" s="98" t="s">
        <v>263</v>
      </c>
      <c r="K2020" s="358">
        <v>20</v>
      </c>
      <c r="L2020" s="370">
        <f t="shared" ref="L2020:L2083" si="96">SUM(M2020:N2020)</f>
        <v>200</v>
      </c>
      <c r="M2020" s="435">
        <v>200</v>
      </c>
      <c r="N2020" s="435">
        <v>0</v>
      </c>
      <c r="O2020" s="371" t="e">
        <f t="shared" ref="O2020:O2083" si="97">IF(M2020="nio",0,IF(M2020&gt;0,M2020*K2020/Q2020,0))</f>
        <v>#DIV/0!</v>
      </c>
      <c r="P2020" s="371">
        <f>IF(N2020&gt;0,N2020*K2020/#REF!,0)</f>
        <v>0</v>
      </c>
      <c r="Q2020" s="372" t="e">
        <f>IF(M2020="nio",0,IF(M2020&gt;0,VLOOKUP(I2020,'3-Productie normen'!A:K,VLOOKUP(M2020,'3-Productie normen'!$B$28:$C$36,2,FALSE),FALSE)))/VLOOKUP(B2020,'2-Kosten per locatie'!$A$11:$C$41,3,FALSE)</f>
        <v>#DIV/0!</v>
      </c>
      <c r="R2020" s="93" t="str">
        <f>VLOOKUP(I2020,'3-Productie normen'!A:O,14,FALSE)</f>
        <v>S</v>
      </c>
      <c r="S2020" s="93"/>
      <c r="U2020" s="375">
        <f t="shared" si="95"/>
        <v>4000</v>
      </c>
    </row>
    <row r="2021" spans="1:21" ht="14.1" customHeight="1">
      <c r="A2021" s="81">
        <v>2021</v>
      </c>
      <c r="B2021" s="52" t="s">
        <v>234</v>
      </c>
      <c r="C2021" s="52" t="s">
        <v>1690</v>
      </c>
      <c r="D2021" s="52"/>
      <c r="E2021" s="91"/>
      <c r="F2021" s="440" t="s">
        <v>283</v>
      </c>
      <c r="G2021" s="366">
        <v>24</v>
      </c>
      <c r="H2021" s="98" t="s">
        <v>286</v>
      </c>
      <c r="I2021" s="98" t="s">
        <v>241</v>
      </c>
      <c r="J2021" s="98" t="s">
        <v>255</v>
      </c>
      <c r="K2021" s="358">
        <v>54</v>
      </c>
      <c r="L2021" s="370">
        <f t="shared" si="96"/>
        <v>200</v>
      </c>
      <c r="M2021" s="435">
        <v>200</v>
      </c>
      <c r="N2021" s="435"/>
      <c r="O2021" s="371" t="e">
        <f t="shared" si="97"/>
        <v>#DIV/0!</v>
      </c>
      <c r="P2021" s="371">
        <f>IF(N2021&gt;0,N2021*K2021/#REF!,0)</f>
        <v>0</v>
      </c>
      <c r="Q2021" s="372" t="e">
        <f>IF(M2021="nio",0,IF(M2021&gt;0,VLOOKUP(I2021,'3-Productie normen'!A:K,VLOOKUP(M2021,'3-Productie normen'!$B$28:$C$36,2,FALSE),FALSE)))/VLOOKUP(B2021,'2-Kosten per locatie'!$A$11:$C$41,3,FALSE)</f>
        <v>#DIV/0!</v>
      </c>
      <c r="R2021" s="93" t="str">
        <f>VLOOKUP(I2021,'3-Productie normen'!A:O,14,FALSE)</f>
        <v>L</v>
      </c>
      <c r="S2021" s="93"/>
      <c r="U2021" s="375">
        <f t="shared" si="95"/>
        <v>10800</v>
      </c>
    </row>
    <row r="2022" spans="1:21" ht="14.1" customHeight="1">
      <c r="A2022" s="81">
        <v>2022</v>
      </c>
      <c r="B2022" s="52" t="s">
        <v>234</v>
      </c>
      <c r="C2022" s="52" t="s">
        <v>1690</v>
      </c>
      <c r="D2022" s="52"/>
      <c r="E2022" s="91"/>
      <c r="F2022" s="440" t="s">
        <v>283</v>
      </c>
      <c r="G2022" s="366" t="s">
        <v>1701</v>
      </c>
      <c r="H2022" s="98" t="s">
        <v>270</v>
      </c>
      <c r="I2022" s="98" t="s">
        <v>247</v>
      </c>
      <c r="J2022" s="98" t="s">
        <v>255</v>
      </c>
      <c r="K2022" s="358">
        <v>7</v>
      </c>
      <c r="L2022" s="370">
        <f t="shared" si="96"/>
        <v>0</v>
      </c>
      <c r="M2022" s="437" t="s">
        <v>258</v>
      </c>
      <c r="N2022" s="435"/>
      <c r="O2022" s="371">
        <f t="shared" si="97"/>
        <v>0</v>
      </c>
      <c r="P2022" s="371">
        <f>IF(N2022&gt;0,N2022*K2022/#REF!,0)</f>
        <v>0</v>
      </c>
      <c r="Q2022" s="372" t="e">
        <f>IF(M2022="nio",0,IF(M2022&gt;0,VLOOKUP(I2022,'3-Productie normen'!A:K,VLOOKUP(M2022,'3-Productie normen'!$B$28:$C$36,2,FALSE),FALSE)))/VLOOKUP(B2022,'2-Kosten per locatie'!$A$11:$C$41,3,FALSE)</f>
        <v>#DIV/0!</v>
      </c>
      <c r="R2022" s="93" t="str">
        <f>VLOOKUP(I2022,'3-Productie normen'!A:O,14,FALSE)</f>
        <v>nvt</v>
      </c>
      <c r="S2022" s="93"/>
      <c r="U2022" s="375">
        <f t="shared" si="95"/>
        <v>0</v>
      </c>
    </row>
    <row r="2023" spans="1:21" ht="14.1" customHeight="1">
      <c r="A2023" s="81">
        <v>2023</v>
      </c>
      <c r="B2023" s="52" t="s">
        <v>234</v>
      </c>
      <c r="C2023" s="52" t="s">
        <v>1690</v>
      </c>
      <c r="D2023" s="52"/>
      <c r="E2023" s="91"/>
      <c r="F2023" s="440" t="s">
        <v>283</v>
      </c>
      <c r="G2023" s="366">
        <v>25</v>
      </c>
      <c r="H2023" s="98" t="s">
        <v>286</v>
      </c>
      <c r="I2023" s="98" t="s">
        <v>241</v>
      </c>
      <c r="J2023" s="98" t="s">
        <v>255</v>
      </c>
      <c r="K2023" s="358">
        <v>49</v>
      </c>
      <c r="L2023" s="370">
        <f t="shared" si="96"/>
        <v>200</v>
      </c>
      <c r="M2023" s="435">
        <v>200</v>
      </c>
      <c r="N2023" s="435"/>
      <c r="O2023" s="371" t="e">
        <f t="shared" si="97"/>
        <v>#DIV/0!</v>
      </c>
      <c r="P2023" s="371">
        <f>IF(N2023&gt;0,N2023*K2023/#REF!,0)</f>
        <v>0</v>
      </c>
      <c r="Q2023" s="372" t="e">
        <f>IF(M2023="nio",0,IF(M2023&gt;0,VLOOKUP(I2023,'3-Productie normen'!A:K,VLOOKUP(M2023,'3-Productie normen'!$B$28:$C$36,2,FALSE),FALSE)))/VLOOKUP(B2023,'2-Kosten per locatie'!$A$11:$C$41,3,FALSE)</f>
        <v>#DIV/0!</v>
      </c>
      <c r="R2023" s="93" t="str">
        <f>VLOOKUP(I2023,'3-Productie normen'!A:O,14,FALSE)</f>
        <v>L</v>
      </c>
      <c r="S2023" s="93"/>
      <c r="U2023" s="375">
        <f t="shared" si="95"/>
        <v>9800</v>
      </c>
    </row>
    <row r="2024" spans="1:21" ht="14.1" customHeight="1">
      <c r="A2024" s="81">
        <v>2024</v>
      </c>
      <c r="B2024" s="52" t="s">
        <v>234</v>
      </c>
      <c r="C2024" s="52" t="s">
        <v>1690</v>
      </c>
      <c r="D2024" s="52"/>
      <c r="E2024" s="91"/>
      <c r="F2024" s="440" t="s">
        <v>283</v>
      </c>
      <c r="G2024" s="366">
        <v>26</v>
      </c>
      <c r="H2024" s="98" t="s">
        <v>489</v>
      </c>
      <c r="I2024" s="98" t="s">
        <v>237</v>
      </c>
      <c r="J2024" s="98" t="s">
        <v>255</v>
      </c>
      <c r="K2024" s="358">
        <v>49</v>
      </c>
      <c r="L2024" s="370">
        <f t="shared" si="96"/>
        <v>80</v>
      </c>
      <c r="M2024" s="437">
        <v>80</v>
      </c>
      <c r="N2024" s="435"/>
      <c r="O2024" s="371" t="e">
        <f t="shared" si="97"/>
        <v>#DIV/0!</v>
      </c>
      <c r="P2024" s="371">
        <f>IF(N2024&gt;0,N2024*K2024/#REF!,0)</f>
        <v>0</v>
      </c>
      <c r="Q2024" s="372" t="e">
        <f>IF(M2024="nio",0,IF(M2024&gt;0,VLOOKUP(I2024,'3-Productie normen'!A:K,VLOOKUP(M2024,'3-Productie normen'!$B$28:$C$36,2,FALSE),FALSE)))/VLOOKUP(B2024,'2-Kosten per locatie'!$A$11:$C$41,3,FALSE)</f>
        <v>#DIV/0!</v>
      </c>
      <c r="R2024" s="93" t="str">
        <f>VLOOKUP(I2024,'3-Productie normen'!A:O,14,FALSE)</f>
        <v>B</v>
      </c>
      <c r="S2024" s="93"/>
      <c r="U2024" s="375">
        <f t="shared" si="95"/>
        <v>3920</v>
      </c>
    </row>
    <row r="2025" spans="1:21" ht="14.1" customHeight="1">
      <c r="A2025" s="81">
        <v>2025</v>
      </c>
      <c r="B2025" s="52" t="s">
        <v>234</v>
      </c>
      <c r="C2025" s="52" t="s">
        <v>1690</v>
      </c>
      <c r="D2025" s="52"/>
      <c r="E2025" s="91"/>
      <c r="F2025" s="440" t="s">
        <v>283</v>
      </c>
      <c r="G2025" s="366">
        <v>27</v>
      </c>
      <c r="H2025" s="98" t="s">
        <v>262</v>
      </c>
      <c r="I2025" s="98" t="s">
        <v>247</v>
      </c>
      <c r="J2025" s="98" t="s">
        <v>263</v>
      </c>
      <c r="K2025" s="358">
        <v>1</v>
      </c>
      <c r="L2025" s="370">
        <f t="shared" si="96"/>
        <v>0</v>
      </c>
      <c r="M2025" s="437" t="s">
        <v>258</v>
      </c>
      <c r="N2025" s="435"/>
      <c r="O2025" s="371">
        <f t="shared" si="97"/>
        <v>0</v>
      </c>
      <c r="P2025" s="371">
        <f>IF(N2025&gt;0,N2025*K2025/#REF!,0)</f>
        <v>0</v>
      </c>
      <c r="Q2025" s="372" t="e">
        <f>IF(M2025="nio",0,IF(M2025&gt;0,VLOOKUP(I2025,'3-Productie normen'!A:K,VLOOKUP(M2025,'3-Productie normen'!$B$28:$C$36,2,FALSE),FALSE)))/VLOOKUP(B2025,'2-Kosten per locatie'!$A$11:$C$41,3,FALSE)</f>
        <v>#DIV/0!</v>
      </c>
      <c r="R2025" s="93" t="str">
        <f>VLOOKUP(I2025,'3-Productie normen'!A:O,14,FALSE)</f>
        <v>nvt</v>
      </c>
      <c r="S2025" s="93"/>
      <c r="U2025" s="375">
        <f t="shared" si="95"/>
        <v>0</v>
      </c>
    </row>
    <row r="2026" spans="1:21" ht="14.1" customHeight="1">
      <c r="A2026" s="81">
        <v>2026</v>
      </c>
      <c r="B2026" s="52" t="s">
        <v>234</v>
      </c>
      <c r="C2026" s="52" t="s">
        <v>1690</v>
      </c>
      <c r="D2026" s="52"/>
      <c r="E2026" s="91"/>
      <c r="F2026" s="440" t="s">
        <v>283</v>
      </c>
      <c r="G2026" s="366">
        <v>28</v>
      </c>
      <c r="H2026" s="98" t="s">
        <v>270</v>
      </c>
      <c r="I2026" s="98" t="s">
        <v>247</v>
      </c>
      <c r="J2026" s="98" t="s">
        <v>255</v>
      </c>
      <c r="K2026" s="358">
        <v>7</v>
      </c>
      <c r="L2026" s="370">
        <f t="shared" si="96"/>
        <v>0</v>
      </c>
      <c r="M2026" s="437" t="s">
        <v>258</v>
      </c>
      <c r="N2026" s="435"/>
      <c r="O2026" s="371">
        <f t="shared" si="97"/>
        <v>0</v>
      </c>
      <c r="P2026" s="371">
        <f>IF(N2026&gt;0,N2026*K2026/#REF!,0)</f>
        <v>0</v>
      </c>
      <c r="Q2026" s="372" t="e">
        <f>IF(M2026="nio",0,IF(M2026&gt;0,VLOOKUP(I2026,'3-Productie normen'!A:K,VLOOKUP(M2026,'3-Productie normen'!$B$28:$C$36,2,FALSE),FALSE)))/VLOOKUP(B2026,'2-Kosten per locatie'!$A$11:$C$41,3,FALSE)</f>
        <v>#DIV/0!</v>
      </c>
      <c r="R2026" s="93" t="str">
        <f>VLOOKUP(I2026,'3-Productie normen'!A:O,14,FALSE)</f>
        <v>nvt</v>
      </c>
      <c r="S2026" s="93"/>
      <c r="U2026" s="375">
        <f t="shared" si="95"/>
        <v>0</v>
      </c>
    </row>
    <row r="2027" spans="1:21" ht="14.1" customHeight="1">
      <c r="A2027" s="81">
        <v>2027</v>
      </c>
      <c r="B2027" s="52" t="s">
        <v>234</v>
      </c>
      <c r="C2027" s="52" t="s">
        <v>1690</v>
      </c>
      <c r="D2027" s="52"/>
      <c r="E2027" s="91"/>
      <c r="F2027" s="440" t="s">
        <v>283</v>
      </c>
      <c r="G2027" s="366">
        <v>29</v>
      </c>
      <c r="H2027" s="98" t="s">
        <v>489</v>
      </c>
      <c r="I2027" s="98" t="s">
        <v>237</v>
      </c>
      <c r="J2027" s="98" t="s">
        <v>255</v>
      </c>
      <c r="K2027" s="358">
        <v>12</v>
      </c>
      <c r="L2027" s="370">
        <f t="shared" si="96"/>
        <v>80</v>
      </c>
      <c r="M2027" s="437">
        <v>80</v>
      </c>
      <c r="N2027" s="435"/>
      <c r="O2027" s="371" t="e">
        <f t="shared" si="97"/>
        <v>#DIV/0!</v>
      </c>
      <c r="P2027" s="371">
        <f>IF(N2027&gt;0,N2027*K2027/#REF!,0)</f>
        <v>0</v>
      </c>
      <c r="Q2027" s="372" t="e">
        <f>IF(M2027="nio",0,IF(M2027&gt;0,VLOOKUP(I2027,'3-Productie normen'!A:K,VLOOKUP(M2027,'3-Productie normen'!$B$28:$C$36,2,FALSE),FALSE)))/VLOOKUP(B2027,'2-Kosten per locatie'!$A$11:$C$41,3,FALSE)</f>
        <v>#DIV/0!</v>
      </c>
      <c r="R2027" s="93" t="str">
        <f>VLOOKUP(I2027,'3-Productie normen'!A:O,14,FALSE)</f>
        <v>B</v>
      </c>
      <c r="S2027" s="93"/>
      <c r="U2027" s="375">
        <f t="shared" si="95"/>
        <v>960</v>
      </c>
    </row>
    <row r="2028" spans="1:21" ht="14.1" customHeight="1">
      <c r="A2028" s="81">
        <v>2028</v>
      </c>
      <c r="B2028" s="52" t="s">
        <v>234</v>
      </c>
      <c r="C2028" s="52" t="s">
        <v>1690</v>
      </c>
      <c r="D2028" s="52"/>
      <c r="E2028" s="91"/>
      <c r="F2028" s="440" t="s">
        <v>283</v>
      </c>
      <c r="G2028" s="366">
        <v>30</v>
      </c>
      <c r="H2028" s="98" t="s">
        <v>254</v>
      </c>
      <c r="I2028" s="98" t="s">
        <v>246</v>
      </c>
      <c r="J2028" s="98" t="s">
        <v>252</v>
      </c>
      <c r="K2028" s="358">
        <v>6</v>
      </c>
      <c r="L2028" s="370">
        <f t="shared" si="96"/>
        <v>200</v>
      </c>
      <c r="M2028" s="435">
        <v>200</v>
      </c>
      <c r="N2028" s="435"/>
      <c r="O2028" s="371" t="e">
        <f t="shared" si="97"/>
        <v>#DIV/0!</v>
      </c>
      <c r="P2028" s="371">
        <f>IF(N2028&gt;0,N2028*K2028/#REF!,0)</f>
        <v>0</v>
      </c>
      <c r="Q2028" s="372" t="e">
        <f>IF(M2028="nio",0,IF(M2028&gt;0,VLOOKUP(I2028,'3-Productie normen'!A:K,VLOOKUP(M2028,'3-Productie normen'!$B$28:$C$36,2,FALSE),FALSE)))/VLOOKUP(B2028,'2-Kosten per locatie'!$A$11:$C$41,3,FALSE)</f>
        <v>#DIV/0!</v>
      </c>
      <c r="R2028" s="93" t="str">
        <f>VLOOKUP(I2028,'3-Productie normen'!A:O,14,FALSE)</f>
        <v>V</v>
      </c>
      <c r="S2028" s="93"/>
      <c r="U2028" s="375">
        <f t="shared" si="95"/>
        <v>1200</v>
      </c>
    </row>
    <row r="2029" spans="1:21" ht="14.1" customHeight="1">
      <c r="A2029" s="81">
        <v>2029</v>
      </c>
      <c r="B2029" s="52" t="s">
        <v>234</v>
      </c>
      <c r="C2029" s="52" t="s">
        <v>1690</v>
      </c>
      <c r="D2029" s="52"/>
      <c r="E2029" s="91"/>
      <c r="F2029" s="440" t="s">
        <v>283</v>
      </c>
      <c r="G2029" s="366">
        <v>31</v>
      </c>
      <c r="H2029" s="98" t="s">
        <v>489</v>
      </c>
      <c r="I2029" s="98" t="s">
        <v>237</v>
      </c>
      <c r="J2029" s="98" t="s">
        <v>255</v>
      </c>
      <c r="K2029" s="358">
        <v>22</v>
      </c>
      <c r="L2029" s="370">
        <f t="shared" si="96"/>
        <v>80</v>
      </c>
      <c r="M2029" s="437">
        <v>80</v>
      </c>
      <c r="N2029" s="435"/>
      <c r="O2029" s="371" t="e">
        <f t="shared" si="97"/>
        <v>#DIV/0!</v>
      </c>
      <c r="P2029" s="371">
        <f>IF(N2029&gt;0,N2029*K2029/#REF!,0)</f>
        <v>0</v>
      </c>
      <c r="Q2029" s="372" t="e">
        <f>IF(M2029="nio",0,IF(M2029&gt;0,VLOOKUP(I2029,'3-Productie normen'!A:K,VLOOKUP(M2029,'3-Productie normen'!$B$28:$C$36,2,FALSE),FALSE)))/VLOOKUP(B2029,'2-Kosten per locatie'!$A$11:$C$41,3,FALSE)</f>
        <v>#DIV/0!</v>
      </c>
      <c r="R2029" s="93" t="str">
        <f>VLOOKUP(I2029,'3-Productie normen'!A:O,14,FALSE)</f>
        <v>B</v>
      </c>
      <c r="S2029" s="93"/>
      <c r="U2029" s="375">
        <f t="shared" si="95"/>
        <v>1760</v>
      </c>
    </row>
    <row r="2030" spans="1:21" ht="14.1" customHeight="1">
      <c r="A2030" s="81">
        <v>2030</v>
      </c>
      <c r="B2030" s="52" t="s">
        <v>234</v>
      </c>
      <c r="C2030" s="52" t="s">
        <v>1690</v>
      </c>
      <c r="D2030" s="52"/>
      <c r="E2030" s="91"/>
      <c r="F2030" s="440" t="s">
        <v>283</v>
      </c>
      <c r="G2030" s="366">
        <v>32</v>
      </c>
      <c r="H2030" s="98" t="s">
        <v>286</v>
      </c>
      <c r="I2030" s="98" t="s">
        <v>240</v>
      </c>
      <c r="J2030" s="98" t="s">
        <v>255</v>
      </c>
      <c r="K2030" s="358">
        <v>49</v>
      </c>
      <c r="L2030" s="370">
        <f t="shared" si="96"/>
        <v>200</v>
      </c>
      <c r="M2030" s="435">
        <v>200</v>
      </c>
      <c r="N2030" s="435"/>
      <c r="O2030" s="371" t="e">
        <f t="shared" si="97"/>
        <v>#DIV/0!</v>
      </c>
      <c r="P2030" s="371">
        <f>IF(N2030&gt;0,N2030*K2030/#REF!,0)</f>
        <v>0</v>
      </c>
      <c r="Q2030" s="372" t="e">
        <f>IF(M2030="nio",0,IF(M2030&gt;0,VLOOKUP(I2030,'3-Productie normen'!A:K,VLOOKUP(M2030,'3-Productie normen'!$B$28:$C$36,2,FALSE),FALSE)))/VLOOKUP(B2030,'2-Kosten per locatie'!$A$11:$C$41,3,FALSE)</f>
        <v>#DIV/0!</v>
      </c>
      <c r="R2030" s="93" t="str">
        <f>VLOOKUP(I2030,'3-Productie normen'!A:O,14,FALSE)</f>
        <v>L</v>
      </c>
      <c r="S2030" s="93"/>
      <c r="U2030" s="375">
        <f t="shared" si="95"/>
        <v>9800</v>
      </c>
    </row>
    <row r="2031" spans="1:21" ht="14.1" customHeight="1">
      <c r="A2031" s="81">
        <v>2031</v>
      </c>
      <c r="B2031" s="52" t="s">
        <v>234</v>
      </c>
      <c r="C2031" s="52" t="s">
        <v>1690</v>
      </c>
      <c r="D2031" s="52"/>
      <c r="E2031" s="91"/>
      <c r="F2031" s="440" t="s">
        <v>283</v>
      </c>
      <c r="G2031" s="366">
        <v>33</v>
      </c>
      <c r="H2031" s="98" t="s">
        <v>286</v>
      </c>
      <c r="I2031" s="98" t="s">
        <v>240</v>
      </c>
      <c r="J2031" s="98" t="s">
        <v>255</v>
      </c>
      <c r="K2031" s="358">
        <v>49</v>
      </c>
      <c r="L2031" s="370">
        <f t="shared" si="96"/>
        <v>200</v>
      </c>
      <c r="M2031" s="435">
        <v>200</v>
      </c>
      <c r="N2031" s="435"/>
      <c r="O2031" s="371" t="e">
        <f t="shared" si="97"/>
        <v>#DIV/0!</v>
      </c>
      <c r="P2031" s="371">
        <f>IF(N2031&gt;0,N2031*K2031/#REF!,0)</f>
        <v>0</v>
      </c>
      <c r="Q2031" s="372" t="e">
        <f>IF(M2031="nio",0,IF(M2031&gt;0,VLOOKUP(I2031,'3-Productie normen'!A:K,VLOOKUP(M2031,'3-Productie normen'!$B$28:$C$36,2,FALSE),FALSE)))/VLOOKUP(B2031,'2-Kosten per locatie'!$A$11:$C$41,3,FALSE)</f>
        <v>#DIV/0!</v>
      </c>
      <c r="R2031" s="93" t="str">
        <f>VLOOKUP(I2031,'3-Productie normen'!A:O,14,FALSE)</f>
        <v>L</v>
      </c>
      <c r="S2031" s="93"/>
      <c r="U2031" s="375">
        <f t="shared" si="95"/>
        <v>9800</v>
      </c>
    </row>
    <row r="2032" spans="1:21" ht="14.1" customHeight="1">
      <c r="A2032" s="81">
        <v>2032</v>
      </c>
      <c r="B2032" s="52" t="s">
        <v>234</v>
      </c>
      <c r="C2032" s="52" t="s">
        <v>1690</v>
      </c>
      <c r="D2032" s="52"/>
      <c r="E2032" s="91"/>
      <c r="F2032" s="440" t="s">
        <v>283</v>
      </c>
      <c r="G2032" s="366">
        <v>34</v>
      </c>
      <c r="H2032" s="98" t="s">
        <v>286</v>
      </c>
      <c r="I2032" s="98" t="s">
        <v>240</v>
      </c>
      <c r="J2032" s="98" t="s">
        <v>255</v>
      </c>
      <c r="K2032" s="358">
        <v>49</v>
      </c>
      <c r="L2032" s="370">
        <f t="shared" si="96"/>
        <v>200</v>
      </c>
      <c r="M2032" s="435">
        <v>200</v>
      </c>
      <c r="N2032" s="435"/>
      <c r="O2032" s="371" t="e">
        <f t="shared" si="97"/>
        <v>#DIV/0!</v>
      </c>
      <c r="P2032" s="371">
        <f>IF(N2032&gt;0,N2032*K2032/#REF!,0)</f>
        <v>0</v>
      </c>
      <c r="Q2032" s="372" t="e">
        <f>IF(M2032="nio",0,IF(M2032&gt;0,VLOOKUP(I2032,'3-Productie normen'!A:K,VLOOKUP(M2032,'3-Productie normen'!$B$28:$C$36,2,FALSE),FALSE)))/VLOOKUP(B2032,'2-Kosten per locatie'!$A$11:$C$41,3,FALSE)</f>
        <v>#DIV/0!</v>
      </c>
      <c r="R2032" s="93" t="str">
        <f>VLOOKUP(I2032,'3-Productie normen'!A:O,14,FALSE)</f>
        <v>L</v>
      </c>
      <c r="S2032" s="93"/>
      <c r="U2032" s="375">
        <f t="shared" si="95"/>
        <v>9800</v>
      </c>
    </row>
    <row r="2033" spans="1:21" ht="14.1" customHeight="1">
      <c r="A2033" s="81">
        <v>2033</v>
      </c>
      <c r="B2033" s="52" t="s">
        <v>234</v>
      </c>
      <c r="C2033" s="52" t="s">
        <v>1690</v>
      </c>
      <c r="D2033" s="52"/>
      <c r="E2033" s="91"/>
      <c r="F2033" s="440" t="s">
        <v>283</v>
      </c>
      <c r="G2033" s="366">
        <v>35</v>
      </c>
      <c r="H2033" s="98" t="s">
        <v>286</v>
      </c>
      <c r="I2033" s="98" t="s">
        <v>240</v>
      </c>
      <c r="J2033" s="98" t="s">
        <v>255</v>
      </c>
      <c r="K2033" s="358">
        <v>49</v>
      </c>
      <c r="L2033" s="370">
        <f t="shared" si="96"/>
        <v>200</v>
      </c>
      <c r="M2033" s="435">
        <v>200</v>
      </c>
      <c r="N2033" s="435"/>
      <c r="O2033" s="371" t="e">
        <f t="shared" si="97"/>
        <v>#DIV/0!</v>
      </c>
      <c r="P2033" s="371">
        <f>IF(N2033&gt;0,N2033*K2033/#REF!,0)</f>
        <v>0</v>
      </c>
      <c r="Q2033" s="372" t="e">
        <f>IF(M2033="nio",0,IF(M2033&gt;0,VLOOKUP(I2033,'3-Productie normen'!A:K,VLOOKUP(M2033,'3-Productie normen'!$B$28:$C$36,2,FALSE),FALSE)))/VLOOKUP(B2033,'2-Kosten per locatie'!$A$11:$C$41,3,FALSE)</f>
        <v>#DIV/0!</v>
      </c>
      <c r="R2033" s="93" t="str">
        <f>VLOOKUP(I2033,'3-Productie normen'!A:O,14,FALSE)</f>
        <v>L</v>
      </c>
      <c r="S2033" s="93"/>
      <c r="U2033" s="375">
        <f t="shared" si="95"/>
        <v>9800</v>
      </c>
    </row>
    <row r="2034" spans="1:21" ht="14.1" customHeight="1">
      <c r="A2034" s="81">
        <v>2034</v>
      </c>
      <c r="B2034" s="52" t="s">
        <v>234</v>
      </c>
      <c r="C2034" s="52" t="s">
        <v>1690</v>
      </c>
      <c r="D2034" s="52"/>
      <c r="E2034" s="91"/>
      <c r="F2034" s="440" t="s">
        <v>283</v>
      </c>
      <c r="G2034" s="366">
        <v>36</v>
      </c>
      <c r="H2034" s="98" t="s">
        <v>286</v>
      </c>
      <c r="I2034" s="98" t="s">
        <v>241</v>
      </c>
      <c r="J2034" s="98" t="s">
        <v>255</v>
      </c>
      <c r="K2034" s="358">
        <v>49</v>
      </c>
      <c r="L2034" s="370">
        <f t="shared" si="96"/>
        <v>200</v>
      </c>
      <c r="M2034" s="435">
        <v>200</v>
      </c>
      <c r="N2034" s="435"/>
      <c r="O2034" s="371" t="e">
        <f t="shared" si="97"/>
        <v>#DIV/0!</v>
      </c>
      <c r="P2034" s="371">
        <f>IF(N2034&gt;0,N2034*K2034/#REF!,0)</f>
        <v>0</v>
      </c>
      <c r="Q2034" s="372" t="e">
        <f>IF(M2034="nio",0,IF(M2034&gt;0,VLOOKUP(I2034,'3-Productie normen'!A:K,VLOOKUP(M2034,'3-Productie normen'!$B$28:$C$36,2,FALSE),FALSE)))/VLOOKUP(B2034,'2-Kosten per locatie'!$A$11:$C$41,3,FALSE)</f>
        <v>#DIV/0!</v>
      </c>
      <c r="R2034" s="93" t="str">
        <f>VLOOKUP(I2034,'3-Productie normen'!A:O,14,FALSE)</f>
        <v>L</v>
      </c>
      <c r="S2034" s="93"/>
      <c r="U2034" s="375">
        <f t="shared" si="95"/>
        <v>9800</v>
      </c>
    </row>
    <row r="2035" spans="1:21" ht="14.1" customHeight="1">
      <c r="A2035" s="81">
        <v>2035</v>
      </c>
      <c r="B2035" s="52" t="s">
        <v>234</v>
      </c>
      <c r="C2035" s="52" t="s">
        <v>1690</v>
      </c>
      <c r="D2035" s="52"/>
      <c r="E2035" s="91"/>
      <c r="F2035" s="440" t="s">
        <v>283</v>
      </c>
      <c r="G2035" s="366">
        <v>37</v>
      </c>
      <c r="H2035" s="98" t="s">
        <v>254</v>
      </c>
      <c r="I2035" s="98" t="s">
        <v>246</v>
      </c>
      <c r="J2035" s="98" t="s">
        <v>255</v>
      </c>
      <c r="K2035" s="358">
        <v>14</v>
      </c>
      <c r="L2035" s="370">
        <f t="shared" si="96"/>
        <v>200</v>
      </c>
      <c r="M2035" s="435">
        <v>200</v>
      </c>
      <c r="N2035" s="435"/>
      <c r="O2035" s="371" t="e">
        <f t="shared" si="97"/>
        <v>#DIV/0!</v>
      </c>
      <c r="P2035" s="371">
        <f>IF(N2035&gt;0,N2035*K2035/#REF!,0)</f>
        <v>0</v>
      </c>
      <c r="Q2035" s="372" t="e">
        <f>IF(M2035="nio",0,IF(M2035&gt;0,VLOOKUP(I2035,'3-Productie normen'!A:K,VLOOKUP(M2035,'3-Productie normen'!$B$28:$C$36,2,FALSE),FALSE)))/VLOOKUP(B2035,'2-Kosten per locatie'!$A$11:$C$41,3,FALSE)</f>
        <v>#DIV/0!</v>
      </c>
      <c r="R2035" s="93" t="str">
        <f>VLOOKUP(I2035,'3-Productie normen'!A:O,14,FALSE)</f>
        <v>V</v>
      </c>
      <c r="S2035" s="93"/>
      <c r="U2035" s="375">
        <f t="shared" si="95"/>
        <v>2800</v>
      </c>
    </row>
    <row r="2036" spans="1:21" ht="14.1" customHeight="1">
      <c r="A2036" s="81">
        <v>2036</v>
      </c>
      <c r="B2036" s="52" t="s">
        <v>234</v>
      </c>
      <c r="C2036" s="52" t="s">
        <v>1690</v>
      </c>
      <c r="D2036" s="52"/>
      <c r="E2036" s="91"/>
      <c r="F2036" s="440" t="s">
        <v>283</v>
      </c>
      <c r="G2036" s="366">
        <v>38</v>
      </c>
      <c r="H2036" s="98" t="s">
        <v>1175</v>
      </c>
      <c r="I2036" s="98" t="s">
        <v>237</v>
      </c>
      <c r="J2036" s="98" t="s">
        <v>255</v>
      </c>
      <c r="K2036" s="358">
        <v>23</v>
      </c>
      <c r="L2036" s="370">
        <f t="shared" si="96"/>
        <v>80</v>
      </c>
      <c r="M2036" s="437">
        <v>80</v>
      </c>
      <c r="N2036" s="435"/>
      <c r="O2036" s="371" t="e">
        <f t="shared" si="97"/>
        <v>#DIV/0!</v>
      </c>
      <c r="P2036" s="371">
        <f>IF(N2036&gt;0,N2036*K2036/#REF!,0)</f>
        <v>0</v>
      </c>
      <c r="Q2036" s="372" t="e">
        <f>IF(M2036="nio",0,IF(M2036&gt;0,VLOOKUP(I2036,'3-Productie normen'!A:K,VLOOKUP(M2036,'3-Productie normen'!$B$28:$C$36,2,FALSE),FALSE)))/VLOOKUP(B2036,'2-Kosten per locatie'!$A$11:$C$41,3,FALSE)</f>
        <v>#DIV/0!</v>
      </c>
      <c r="R2036" s="93" t="str">
        <f>VLOOKUP(I2036,'3-Productie normen'!A:O,14,FALSE)</f>
        <v>B</v>
      </c>
      <c r="S2036" s="93"/>
      <c r="U2036" s="375">
        <f t="shared" si="95"/>
        <v>1840</v>
      </c>
    </row>
    <row r="2037" spans="1:21" ht="14.1" customHeight="1">
      <c r="A2037" s="81">
        <v>2037</v>
      </c>
      <c r="B2037" s="52" t="s">
        <v>234</v>
      </c>
      <c r="C2037" s="52" t="s">
        <v>1690</v>
      </c>
      <c r="D2037" s="52"/>
      <c r="E2037" s="91"/>
      <c r="F2037" s="440" t="s">
        <v>283</v>
      </c>
      <c r="G2037" s="366">
        <v>39</v>
      </c>
      <c r="H2037" s="98" t="s">
        <v>262</v>
      </c>
      <c r="I2037" s="98" t="s">
        <v>244</v>
      </c>
      <c r="J2037" s="98" t="s">
        <v>263</v>
      </c>
      <c r="K2037" s="358">
        <v>10</v>
      </c>
      <c r="L2037" s="370">
        <f t="shared" si="96"/>
        <v>200</v>
      </c>
      <c r="M2037" s="435">
        <v>200</v>
      </c>
      <c r="N2037" s="435">
        <v>0</v>
      </c>
      <c r="O2037" s="371" t="e">
        <f t="shared" si="97"/>
        <v>#DIV/0!</v>
      </c>
      <c r="P2037" s="371">
        <f>IF(N2037&gt;0,N2037*K2037/#REF!,0)</f>
        <v>0</v>
      </c>
      <c r="Q2037" s="372" t="e">
        <f>IF(M2037="nio",0,IF(M2037&gt;0,VLOOKUP(I2037,'3-Productie normen'!A:K,VLOOKUP(M2037,'3-Productie normen'!$B$28:$C$36,2,FALSE),FALSE)))/VLOOKUP(B2037,'2-Kosten per locatie'!$A$11:$C$41,3,FALSE)</f>
        <v>#DIV/0!</v>
      </c>
      <c r="R2037" s="93" t="str">
        <f>VLOOKUP(I2037,'3-Productie normen'!A:O,14,FALSE)</f>
        <v>S</v>
      </c>
      <c r="S2037" s="93"/>
      <c r="U2037" s="375">
        <f t="shared" si="95"/>
        <v>2000</v>
      </c>
    </row>
    <row r="2038" spans="1:21" ht="14.1" customHeight="1">
      <c r="A2038" s="81">
        <v>2038</v>
      </c>
      <c r="B2038" s="52" t="s">
        <v>234</v>
      </c>
      <c r="C2038" s="52" t="s">
        <v>1690</v>
      </c>
      <c r="D2038" s="52"/>
      <c r="E2038" s="91"/>
      <c r="F2038" s="440" t="s">
        <v>283</v>
      </c>
      <c r="G2038" s="366" t="s">
        <v>1702</v>
      </c>
      <c r="H2038" s="98" t="s">
        <v>262</v>
      </c>
      <c r="I2038" s="98" t="s">
        <v>247</v>
      </c>
      <c r="J2038" s="98" t="s">
        <v>263</v>
      </c>
      <c r="K2038" s="358">
        <v>10</v>
      </c>
      <c r="L2038" s="370">
        <f t="shared" si="96"/>
        <v>0</v>
      </c>
      <c r="M2038" s="437" t="s">
        <v>258</v>
      </c>
      <c r="N2038" s="435"/>
      <c r="O2038" s="371">
        <f t="shared" si="97"/>
        <v>0</v>
      </c>
      <c r="P2038" s="371">
        <f>IF(N2038&gt;0,N2038*K2038/#REF!,0)</f>
        <v>0</v>
      </c>
      <c r="Q2038" s="372" t="e">
        <f>IF(M2038="nio",0,IF(M2038&gt;0,VLOOKUP(I2038,'3-Productie normen'!A:K,VLOOKUP(M2038,'3-Productie normen'!$B$28:$C$36,2,FALSE),FALSE)))/VLOOKUP(B2038,'2-Kosten per locatie'!$A$11:$C$41,3,FALSE)</f>
        <v>#DIV/0!</v>
      </c>
      <c r="R2038" s="93" t="str">
        <f>VLOOKUP(I2038,'3-Productie normen'!A:O,14,FALSE)</f>
        <v>nvt</v>
      </c>
      <c r="S2038" s="93"/>
      <c r="U2038" s="375">
        <f t="shared" si="95"/>
        <v>0</v>
      </c>
    </row>
    <row r="2039" spans="1:21" ht="14.1" customHeight="1">
      <c r="A2039" s="81">
        <v>2039</v>
      </c>
      <c r="B2039" s="52" t="s">
        <v>234</v>
      </c>
      <c r="C2039" s="52" t="s">
        <v>1690</v>
      </c>
      <c r="D2039" s="52"/>
      <c r="E2039" s="91"/>
      <c r="F2039" s="440" t="s">
        <v>283</v>
      </c>
      <c r="G2039" s="366" t="s">
        <v>1703</v>
      </c>
      <c r="H2039" s="98" t="s">
        <v>262</v>
      </c>
      <c r="I2039" s="98" t="s">
        <v>244</v>
      </c>
      <c r="J2039" s="98" t="s">
        <v>263</v>
      </c>
      <c r="K2039" s="358">
        <v>4</v>
      </c>
      <c r="L2039" s="370">
        <f t="shared" si="96"/>
        <v>200</v>
      </c>
      <c r="M2039" s="435">
        <v>200</v>
      </c>
      <c r="N2039" s="435">
        <v>0</v>
      </c>
      <c r="O2039" s="371" t="e">
        <f t="shared" si="97"/>
        <v>#DIV/0!</v>
      </c>
      <c r="P2039" s="371">
        <f>IF(N2039&gt;0,N2039*K2039/#REF!,0)</f>
        <v>0</v>
      </c>
      <c r="Q2039" s="372" t="e">
        <f>IF(M2039="nio",0,IF(M2039&gt;0,VLOOKUP(I2039,'3-Productie normen'!A:K,VLOOKUP(M2039,'3-Productie normen'!$B$28:$C$36,2,FALSE),FALSE)))/VLOOKUP(B2039,'2-Kosten per locatie'!$A$11:$C$41,3,FALSE)</f>
        <v>#DIV/0!</v>
      </c>
      <c r="R2039" s="93" t="str">
        <f>VLOOKUP(I2039,'3-Productie normen'!A:O,14,FALSE)</f>
        <v>S</v>
      </c>
      <c r="S2039" s="93"/>
      <c r="U2039" s="375">
        <f t="shared" si="95"/>
        <v>800</v>
      </c>
    </row>
    <row r="2040" spans="1:21" ht="14.1" customHeight="1">
      <c r="A2040" s="81">
        <v>2040</v>
      </c>
      <c r="B2040" s="52" t="s">
        <v>234</v>
      </c>
      <c r="C2040" s="52" t="s">
        <v>1690</v>
      </c>
      <c r="D2040" s="52"/>
      <c r="E2040" s="91"/>
      <c r="F2040" s="440" t="s">
        <v>283</v>
      </c>
      <c r="G2040" s="366">
        <v>40</v>
      </c>
      <c r="H2040" s="98" t="s">
        <v>568</v>
      </c>
      <c r="I2040" s="98" t="s">
        <v>246</v>
      </c>
      <c r="J2040" s="98" t="s">
        <v>255</v>
      </c>
      <c r="K2040" s="358">
        <v>277</v>
      </c>
      <c r="L2040" s="370">
        <f t="shared" si="96"/>
        <v>200</v>
      </c>
      <c r="M2040" s="435">
        <v>200</v>
      </c>
      <c r="N2040" s="435"/>
      <c r="O2040" s="371" t="e">
        <f t="shared" si="97"/>
        <v>#DIV/0!</v>
      </c>
      <c r="P2040" s="371">
        <f>IF(N2040&gt;0,N2040*K2040/#REF!,0)</f>
        <v>0</v>
      </c>
      <c r="Q2040" s="372" t="e">
        <f>IF(M2040="nio",0,IF(M2040&gt;0,VLOOKUP(I2040,'3-Productie normen'!A:K,VLOOKUP(M2040,'3-Productie normen'!$B$28:$C$36,2,FALSE),FALSE)))/VLOOKUP(B2040,'2-Kosten per locatie'!$A$11:$C$41,3,FALSE)</f>
        <v>#DIV/0!</v>
      </c>
      <c r="R2040" s="93" t="str">
        <f>VLOOKUP(I2040,'3-Productie normen'!A:O,14,FALSE)</f>
        <v>V</v>
      </c>
      <c r="S2040" s="93"/>
      <c r="U2040" s="375">
        <f t="shared" si="95"/>
        <v>55400</v>
      </c>
    </row>
    <row r="2041" spans="1:21" ht="14.1" customHeight="1">
      <c r="A2041" s="81">
        <v>2041</v>
      </c>
      <c r="B2041" s="52" t="s">
        <v>235</v>
      </c>
      <c r="C2041" s="52" t="s">
        <v>1704</v>
      </c>
      <c r="D2041" s="91"/>
      <c r="E2041" s="91">
        <v>12</v>
      </c>
      <c r="F2041" s="440" t="s">
        <v>283</v>
      </c>
      <c r="G2041" s="366" t="s">
        <v>299</v>
      </c>
      <c r="H2041" s="98" t="s">
        <v>323</v>
      </c>
      <c r="I2041" s="92" t="s">
        <v>88</v>
      </c>
      <c r="J2041" s="98"/>
      <c r="K2041" s="358">
        <v>5</v>
      </c>
      <c r="L2041" s="370">
        <f t="shared" si="96"/>
        <v>200</v>
      </c>
      <c r="M2041" s="435">
        <v>200</v>
      </c>
      <c r="N2041" s="435"/>
      <c r="O2041" s="371" t="e">
        <f t="shared" si="97"/>
        <v>#DIV/0!</v>
      </c>
      <c r="P2041" s="371">
        <f>IF(N2041&gt;0,N2041*K2041/#REF!,0)</f>
        <v>0</v>
      </c>
      <c r="Q2041" s="372" t="e">
        <f>IF(M2041="nio",0,IF(M2041&gt;0,VLOOKUP(I2041,'3-Productie normen'!A:K,VLOOKUP(M2041,'3-Productie normen'!$B$28:$C$36,2,FALSE),FALSE)))/VLOOKUP(B2041,'2-Kosten per locatie'!$A$11:$C$41,3,FALSE)</f>
        <v>#DIV/0!</v>
      </c>
      <c r="R2041" s="93" t="str">
        <f>VLOOKUP(I2041,'3-Productie normen'!A:O,14,FALSE)</f>
        <v>V</v>
      </c>
      <c r="S2041" s="93"/>
      <c r="U2041" s="375">
        <f t="shared" si="95"/>
        <v>1000</v>
      </c>
    </row>
    <row r="2042" spans="1:21" ht="14.1" customHeight="1">
      <c r="A2042" s="81">
        <v>2042</v>
      </c>
      <c r="B2042" s="52" t="s">
        <v>235</v>
      </c>
      <c r="C2042" s="52" t="s">
        <v>1704</v>
      </c>
      <c r="D2042" s="91"/>
      <c r="E2042" s="91">
        <v>12</v>
      </c>
      <c r="F2042" s="440" t="s">
        <v>283</v>
      </c>
      <c r="G2042" s="366" t="s">
        <v>302</v>
      </c>
      <c r="H2042" s="98" t="s">
        <v>568</v>
      </c>
      <c r="I2042" s="98" t="s">
        <v>246</v>
      </c>
      <c r="J2042" s="98"/>
      <c r="K2042" s="358">
        <v>47.9</v>
      </c>
      <c r="L2042" s="370">
        <f t="shared" si="96"/>
        <v>200</v>
      </c>
      <c r="M2042" s="435">
        <v>200</v>
      </c>
      <c r="N2042" s="435"/>
      <c r="O2042" s="371" t="e">
        <f t="shared" si="97"/>
        <v>#DIV/0!</v>
      </c>
      <c r="P2042" s="371">
        <f>IF(N2042&gt;0,N2042*K2042/#REF!,0)</f>
        <v>0</v>
      </c>
      <c r="Q2042" s="372" t="e">
        <f>IF(M2042="nio",0,IF(M2042&gt;0,VLOOKUP(I2042,'3-Productie normen'!A:K,VLOOKUP(M2042,'3-Productie normen'!$B$28:$C$36,2,FALSE),FALSE)))/VLOOKUP(B2042,'2-Kosten per locatie'!$A$11:$C$41,3,FALSE)</f>
        <v>#DIV/0!</v>
      </c>
      <c r="R2042" s="93" t="str">
        <f>VLOOKUP(I2042,'3-Productie normen'!A:O,14,FALSE)</f>
        <v>V</v>
      </c>
      <c r="S2042" s="93"/>
      <c r="U2042" s="375">
        <f t="shared" si="95"/>
        <v>9580</v>
      </c>
    </row>
    <row r="2043" spans="1:21" ht="14.1" customHeight="1">
      <c r="A2043" s="81">
        <v>2043</v>
      </c>
      <c r="B2043" s="52" t="s">
        <v>235</v>
      </c>
      <c r="C2043" s="52" t="s">
        <v>1704</v>
      </c>
      <c r="D2043" s="91"/>
      <c r="E2043" s="91">
        <v>12</v>
      </c>
      <c r="F2043" s="440" t="s">
        <v>283</v>
      </c>
      <c r="G2043" s="366" t="s">
        <v>324</v>
      </c>
      <c r="H2043" s="98" t="s">
        <v>1705</v>
      </c>
      <c r="I2043" s="98" t="s">
        <v>237</v>
      </c>
      <c r="J2043" s="98"/>
      <c r="K2043" s="358">
        <v>71.39</v>
      </c>
      <c r="L2043" s="370">
        <f t="shared" si="96"/>
        <v>80</v>
      </c>
      <c r="M2043" s="437">
        <v>80</v>
      </c>
      <c r="N2043" s="435"/>
      <c r="O2043" s="371" t="e">
        <f t="shared" si="97"/>
        <v>#DIV/0!</v>
      </c>
      <c r="P2043" s="371">
        <f>IF(N2043&gt;0,N2043*K2043/#REF!,0)</f>
        <v>0</v>
      </c>
      <c r="Q2043" s="372" t="e">
        <f>IF(M2043="nio",0,IF(M2043&gt;0,VLOOKUP(I2043,'3-Productie normen'!A:K,VLOOKUP(M2043,'3-Productie normen'!$B$28:$C$36,2,FALSE),FALSE)))/VLOOKUP(B2043,'2-Kosten per locatie'!$A$11:$C$41,3,FALSE)</f>
        <v>#DIV/0!</v>
      </c>
      <c r="R2043" s="93" t="str">
        <f>VLOOKUP(I2043,'3-Productie normen'!A:O,14,FALSE)</f>
        <v>B</v>
      </c>
      <c r="S2043" s="93"/>
      <c r="U2043" s="375">
        <f t="shared" si="95"/>
        <v>5711.2</v>
      </c>
    </row>
    <row r="2044" spans="1:21" ht="14.1" customHeight="1">
      <c r="A2044" s="81">
        <v>2044</v>
      </c>
      <c r="B2044" s="52" t="s">
        <v>235</v>
      </c>
      <c r="C2044" s="52" t="s">
        <v>1704</v>
      </c>
      <c r="D2044" s="91"/>
      <c r="E2044" s="91">
        <v>12</v>
      </c>
      <c r="F2044" s="440" t="s">
        <v>283</v>
      </c>
      <c r="G2044" s="366" t="s">
        <v>322</v>
      </c>
      <c r="H2044" s="98" t="s">
        <v>242</v>
      </c>
      <c r="I2044" s="98" t="s">
        <v>242</v>
      </c>
      <c r="J2044" s="98"/>
      <c r="K2044" s="358">
        <v>5</v>
      </c>
      <c r="L2044" s="370">
        <f t="shared" si="96"/>
        <v>200</v>
      </c>
      <c r="M2044" s="435">
        <v>200</v>
      </c>
      <c r="N2044" s="435"/>
      <c r="O2044" s="371" t="e">
        <f t="shared" si="97"/>
        <v>#DIV/0!</v>
      </c>
      <c r="P2044" s="371">
        <f>IF(N2044&gt;0,N2044*K2044/#REF!,0)</f>
        <v>0</v>
      </c>
      <c r="Q2044" s="372" t="e">
        <f>IF(M2044="nio",0,IF(M2044&gt;0,VLOOKUP(I2044,'3-Productie normen'!A:K,VLOOKUP(M2044,'3-Productie normen'!$B$28:$C$36,2,FALSE),FALSE)))/VLOOKUP(B2044,'2-Kosten per locatie'!$A$11:$C$41,3,FALSE)</f>
        <v>#DIV/0!</v>
      </c>
      <c r="R2044" s="93" t="str">
        <f>VLOOKUP(I2044,'3-Productie normen'!A:O,14,FALSE)</f>
        <v>V</v>
      </c>
      <c r="S2044" s="93"/>
      <c r="U2044" s="375">
        <f t="shared" si="95"/>
        <v>1000</v>
      </c>
    </row>
    <row r="2045" spans="1:21" ht="14.1" customHeight="1">
      <c r="A2045" s="81">
        <v>2045</v>
      </c>
      <c r="B2045" s="52" t="s">
        <v>235</v>
      </c>
      <c r="C2045" s="52" t="s">
        <v>1704</v>
      </c>
      <c r="D2045" s="91"/>
      <c r="E2045" s="91">
        <v>12</v>
      </c>
      <c r="F2045" s="440" t="s">
        <v>283</v>
      </c>
      <c r="G2045" s="366" t="s">
        <v>746</v>
      </c>
      <c r="H2045" s="98" t="s">
        <v>747</v>
      </c>
      <c r="I2045" s="98" t="s">
        <v>244</v>
      </c>
      <c r="J2045" s="98"/>
      <c r="K2045" s="358">
        <v>3.25</v>
      </c>
      <c r="L2045" s="370">
        <f t="shared" si="96"/>
        <v>200</v>
      </c>
      <c r="M2045" s="435">
        <v>200</v>
      </c>
      <c r="N2045" s="435">
        <v>0</v>
      </c>
      <c r="O2045" s="371" t="e">
        <f t="shared" si="97"/>
        <v>#DIV/0!</v>
      </c>
      <c r="P2045" s="371">
        <f>IF(N2045&gt;0,N2045*K2045/#REF!,0)</f>
        <v>0</v>
      </c>
      <c r="Q2045" s="372" t="e">
        <f>IF(M2045="nio",0,IF(M2045&gt;0,VLOOKUP(I2045,'3-Productie normen'!A:K,VLOOKUP(M2045,'3-Productie normen'!$B$28:$C$36,2,FALSE),FALSE)))/VLOOKUP(B2045,'2-Kosten per locatie'!$A$11:$C$41,3,FALSE)</f>
        <v>#DIV/0!</v>
      </c>
      <c r="R2045" s="93" t="str">
        <f>VLOOKUP(I2045,'3-Productie normen'!A:O,14,FALSE)</f>
        <v>S</v>
      </c>
      <c r="S2045" s="93"/>
      <c r="U2045" s="375">
        <f t="shared" si="95"/>
        <v>650</v>
      </c>
    </row>
    <row r="2046" spans="1:21" ht="14.1" customHeight="1">
      <c r="A2046" s="81">
        <v>2046</v>
      </c>
      <c r="B2046" s="52" t="s">
        <v>235</v>
      </c>
      <c r="C2046" s="52" t="s">
        <v>1704</v>
      </c>
      <c r="D2046" s="91"/>
      <c r="E2046" s="91">
        <v>12</v>
      </c>
      <c r="F2046" s="440" t="s">
        <v>283</v>
      </c>
      <c r="G2046" s="366" t="s">
        <v>751</v>
      </c>
      <c r="H2046" s="98" t="s">
        <v>747</v>
      </c>
      <c r="I2046" s="98" t="s">
        <v>244</v>
      </c>
      <c r="J2046" s="98"/>
      <c r="K2046" s="358">
        <v>6</v>
      </c>
      <c r="L2046" s="370">
        <f t="shared" si="96"/>
        <v>200</v>
      </c>
      <c r="M2046" s="435">
        <v>200</v>
      </c>
      <c r="N2046" s="435">
        <v>0</v>
      </c>
      <c r="O2046" s="371" t="e">
        <f t="shared" si="97"/>
        <v>#DIV/0!</v>
      </c>
      <c r="P2046" s="371">
        <f>IF(N2046&gt;0,N2046*K2046/#REF!,0)</f>
        <v>0</v>
      </c>
      <c r="Q2046" s="372" t="e">
        <f>IF(M2046="nio",0,IF(M2046&gt;0,VLOOKUP(I2046,'3-Productie normen'!A:K,VLOOKUP(M2046,'3-Productie normen'!$B$28:$C$36,2,FALSE),FALSE)))/VLOOKUP(B2046,'2-Kosten per locatie'!$A$11:$C$41,3,FALSE)</f>
        <v>#DIV/0!</v>
      </c>
      <c r="R2046" s="93" t="str">
        <f>VLOOKUP(I2046,'3-Productie normen'!A:O,14,FALSE)</f>
        <v>S</v>
      </c>
      <c r="S2046" s="93"/>
      <c r="U2046" s="375">
        <f t="shared" si="95"/>
        <v>1200</v>
      </c>
    </row>
    <row r="2047" spans="1:21" ht="14.1" customHeight="1">
      <c r="A2047" s="81">
        <v>2047</v>
      </c>
      <c r="B2047" s="52" t="s">
        <v>235</v>
      </c>
      <c r="C2047" s="52" t="s">
        <v>1704</v>
      </c>
      <c r="D2047" s="91"/>
      <c r="E2047" s="91">
        <v>12</v>
      </c>
      <c r="F2047" s="440" t="s">
        <v>283</v>
      </c>
      <c r="G2047" s="366" t="s">
        <v>320</v>
      </c>
      <c r="H2047" s="98" t="s">
        <v>270</v>
      </c>
      <c r="I2047" s="98" t="s">
        <v>247</v>
      </c>
      <c r="J2047" s="98"/>
      <c r="K2047" s="358">
        <v>8.8000000000000007</v>
      </c>
      <c r="L2047" s="370">
        <f t="shared" si="96"/>
        <v>0</v>
      </c>
      <c r="M2047" s="437" t="s">
        <v>258</v>
      </c>
      <c r="N2047" s="435"/>
      <c r="O2047" s="371">
        <f t="shared" si="97"/>
        <v>0</v>
      </c>
      <c r="P2047" s="371">
        <f>IF(N2047&gt;0,N2047*K2047/#REF!,0)</f>
        <v>0</v>
      </c>
      <c r="Q2047" s="372" t="e">
        <f>IF(M2047="nio",0,IF(M2047&gt;0,VLOOKUP(I2047,'3-Productie normen'!A:K,VLOOKUP(M2047,'3-Productie normen'!$B$28:$C$36,2,FALSE),FALSE)))/VLOOKUP(B2047,'2-Kosten per locatie'!$A$11:$C$41,3,FALSE)</f>
        <v>#DIV/0!</v>
      </c>
      <c r="R2047" s="93" t="str">
        <f>VLOOKUP(I2047,'3-Productie normen'!A:O,14,FALSE)</f>
        <v>nvt</v>
      </c>
      <c r="S2047" s="93"/>
      <c r="U2047" s="375">
        <f t="shared" si="95"/>
        <v>0</v>
      </c>
    </row>
    <row r="2048" spans="1:21" ht="14.1" customHeight="1">
      <c r="A2048" s="81">
        <v>2048</v>
      </c>
      <c r="B2048" s="52" t="s">
        <v>235</v>
      </c>
      <c r="C2048" s="52" t="s">
        <v>1704</v>
      </c>
      <c r="D2048" s="91"/>
      <c r="E2048" s="91"/>
      <c r="F2048" s="440" t="s">
        <v>283</v>
      </c>
      <c r="G2048" s="366" t="s">
        <v>321</v>
      </c>
      <c r="H2048" s="98" t="s">
        <v>1706</v>
      </c>
      <c r="I2048" s="98" t="s">
        <v>287</v>
      </c>
      <c r="J2048" s="98"/>
      <c r="K2048" s="358">
        <v>48.9</v>
      </c>
      <c r="L2048" s="370">
        <f t="shared" si="96"/>
        <v>200</v>
      </c>
      <c r="M2048" s="435">
        <v>200</v>
      </c>
      <c r="N2048" s="435"/>
      <c r="O2048" s="371" t="e">
        <f t="shared" si="97"/>
        <v>#DIV/0!</v>
      </c>
      <c r="P2048" s="371">
        <f>IF(N2048&gt;0,N2048*K2048/#REF!,0)</f>
        <v>0</v>
      </c>
      <c r="Q2048" s="372" t="e">
        <f>IF(M2048="nio",0,IF(M2048&gt;0,VLOOKUP(I2048,'3-Productie normen'!A:K,VLOOKUP(M2048,'3-Productie normen'!$B$28:$C$36,2,FALSE),FALSE)))/VLOOKUP(B2048,'2-Kosten per locatie'!$A$11:$C$41,3,FALSE)</f>
        <v>#DIV/0!</v>
      </c>
      <c r="R2048" s="93" t="str">
        <f>VLOOKUP(I2048,'3-Productie normen'!A:O,14,FALSE)</f>
        <v>L</v>
      </c>
      <c r="S2048" s="93"/>
      <c r="U2048" s="375">
        <f t="shared" si="95"/>
        <v>9780</v>
      </c>
    </row>
    <row r="2049" spans="1:21" ht="14.1" customHeight="1">
      <c r="A2049" s="81">
        <v>2049</v>
      </c>
      <c r="B2049" s="52" t="s">
        <v>235</v>
      </c>
      <c r="C2049" s="52" t="s">
        <v>1704</v>
      </c>
      <c r="D2049" s="91"/>
      <c r="E2049" s="91">
        <v>12</v>
      </c>
      <c r="F2049" s="440" t="s">
        <v>283</v>
      </c>
      <c r="G2049" s="366" t="s">
        <v>316</v>
      </c>
      <c r="H2049" s="98" t="s">
        <v>286</v>
      </c>
      <c r="I2049" s="98" t="s">
        <v>287</v>
      </c>
      <c r="J2049" s="98"/>
      <c r="K2049" s="358">
        <v>100</v>
      </c>
      <c r="L2049" s="370">
        <f t="shared" si="96"/>
        <v>200</v>
      </c>
      <c r="M2049" s="435">
        <v>200</v>
      </c>
      <c r="N2049" s="435"/>
      <c r="O2049" s="371" t="e">
        <f t="shared" si="97"/>
        <v>#DIV/0!</v>
      </c>
      <c r="P2049" s="371">
        <f>IF(N2049&gt;0,N2049*K2049/#REF!,0)</f>
        <v>0</v>
      </c>
      <c r="Q2049" s="372" t="e">
        <f>IF(M2049="nio",0,IF(M2049&gt;0,VLOOKUP(I2049,'3-Productie normen'!A:K,VLOOKUP(M2049,'3-Productie normen'!$B$28:$C$36,2,FALSE),FALSE)))/VLOOKUP(B2049,'2-Kosten per locatie'!$A$11:$C$41,3,FALSE)</f>
        <v>#DIV/0!</v>
      </c>
      <c r="R2049" s="93" t="str">
        <f>VLOOKUP(I2049,'3-Productie normen'!A:O,14,FALSE)</f>
        <v>L</v>
      </c>
      <c r="S2049" s="93"/>
      <c r="U2049" s="375">
        <f t="shared" si="95"/>
        <v>20000</v>
      </c>
    </row>
    <row r="2050" spans="1:21" ht="14.1" customHeight="1">
      <c r="A2050" s="81">
        <v>2050</v>
      </c>
      <c r="B2050" s="52" t="s">
        <v>235</v>
      </c>
      <c r="C2050" s="52" t="s">
        <v>1704</v>
      </c>
      <c r="D2050" s="91"/>
      <c r="E2050" s="91">
        <v>12</v>
      </c>
      <c r="F2050" s="440" t="s">
        <v>283</v>
      </c>
      <c r="G2050" s="366" t="s">
        <v>318</v>
      </c>
      <c r="H2050" s="98" t="s">
        <v>270</v>
      </c>
      <c r="I2050" s="98" t="s">
        <v>247</v>
      </c>
      <c r="J2050" s="98"/>
      <c r="K2050" s="358">
        <v>16.399999999999999</v>
      </c>
      <c r="L2050" s="370">
        <f t="shared" si="96"/>
        <v>0</v>
      </c>
      <c r="M2050" s="437" t="s">
        <v>258</v>
      </c>
      <c r="N2050" s="435"/>
      <c r="O2050" s="371">
        <f t="shared" si="97"/>
        <v>0</v>
      </c>
      <c r="P2050" s="371">
        <f>IF(N2050&gt;0,N2050*K2050/#REF!,0)</f>
        <v>0</v>
      </c>
      <c r="Q2050" s="372" t="e">
        <f>IF(M2050="nio",0,IF(M2050&gt;0,VLOOKUP(I2050,'3-Productie normen'!A:K,VLOOKUP(M2050,'3-Productie normen'!$B$28:$C$36,2,FALSE),FALSE)))/VLOOKUP(B2050,'2-Kosten per locatie'!$A$11:$C$41,3,FALSE)</f>
        <v>#DIV/0!</v>
      </c>
      <c r="R2050" s="93" t="str">
        <f>VLOOKUP(I2050,'3-Productie normen'!A:O,14,FALSE)</f>
        <v>nvt</v>
      </c>
      <c r="S2050" s="93"/>
      <c r="U2050" s="375">
        <f t="shared" si="95"/>
        <v>0</v>
      </c>
    </row>
    <row r="2051" spans="1:21" ht="14.1" customHeight="1">
      <c r="A2051" s="81">
        <v>2051</v>
      </c>
      <c r="B2051" s="52" t="s">
        <v>235</v>
      </c>
      <c r="C2051" s="52" t="s">
        <v>1704</v>
      </c>
      <c r="D2051" s="91"/>
      <c r="E2051" s="91">
        <v>12</v>
      </c>
      <c r="F2051" s="440" t="s">
        <v>283</v>
      </c>
      <c r="G2051" s="366" t="s">
        <v>314</v>
      </c>
      <c r="H2051" s="98" t="s">
        <v>568</v>
      </c>
      <c r="I2051" s="98" t="s">
        <v>246</v>
      </c>
      <c r="J2051" s="98"/>
      <c r="K2051" s="358">
        <v>21.9</v>
      </c>
      <c r="L2051" s="370">
        <f t="shared" si="96"/>
        <v>200</v>
      </c>
      <c r="M2051" s="435">
        <v>200</v>
      </c>
      <c r="N2051" s="435"/>
      <c r="O2051" s="371" t="e">
        <f t="shared" si="97"/>
        <v>#DIV/0!</v>
      </c>
      <c r="P2051" s="371">
        <f>IF(N2051&gt;0,N2051*K2051/#REF!,0)</f>
        <v>0</v>
      </c>
      <c r="Q2051" s="372" t="e">
        <f>IF(M2051="nio",0,IF(M2051&gt;0,VLOOKUP(I2051,'3-Productie normen'!A:K,VLOOKUP(M2051,'3-Productie normen'!$B$28:$C$36,2,FALSE),FALSE)))/VLOOKUP(B2051,'2-Kosten per locatie'!$A$11:$C$41,3,FALSE)</f>
        <v>#DIV/0!</v>
      </c>
      <c r="R2051" s="93" t="str">
        <f>VLOOKUP(I2051,'3-Productie normen'!A:O,14,FALSE)</f>
        <v>V</v>
      </c>
      <c r="S2051" s="93"/>
      <c r="U2051" s="375">
        <f t="shared" si="95"/>
        <v>4380</v>
      </c>
    </row>
    <row r="2052" spans="1:21" ht="14.1" customHeight="1">
      <c r="A2052" s="81">
        <v>2052</v>
      </c>
      <c r="B2052" s="52" t="s">
        <v>235</v>
      </c>
      <c r="C2052" s="52" t="s">
        <v>1704</v>
      </c>
      <c r="D2052" s="91"/>
      <c r="E2052" s="91"/>
      <c r="F2052" s="440" t="s">
        <v>283</v>
      </c>
      <c r="G2052" s="366" t="s">
        <v>587</v>
      </c>
      <c r="H2052" s="98" t="s">
        <v>286</v>
      </c>
      <c r="I2052" s="98" t="s">
        <v>287</v>
      </c>
      <c r="J2052" s="98"/>
      <c r="K2052" s="358">
        <v>54.5</v>
      </c>
      <c r="L2052" s="370">
        <f t="shared" si="96"/>
        <v>200</v>
      </c>
      <c r="M2052" s="435">
        <v>200</v>
      </c>
      <c r="N2052" s="435"/>
      <c r="O2052" s="371" t="e">
        <f t="shared" si="97"/>
        <v>#DIV/0!</v>
      </c>
      <c r="P2052" s="371">
        <f>IF(N2052&gt;0,N2052*K2052/#REF!,0)</f>
        <v>0</v>
      </c>
      <c r="Q2052" s="372" t="e">
        <f>IF(M2052="nio",0,IF(M2052&gt;0,VLOOKUP(I2052,'3-Productie normen'!A:K,VLOOKUP(M2052,'3-Productie normen'!$B$28:$C$36,2,FALSE),FALSE)))/VLOOKUP(B2052,'2-Kosten per locatie'!$A$11:$C$41,3,FALSE)</f>
        <v>#DIV/0!</v>
      </c>
      <c r="R2052" s="93" t="str">
        <f>VLOOKUP(I2052,'3-Productie normen'!A:O,14,FALSE)</f>
        <v>L</v>
      </c>
      <c r="S2052" s="93"/>
      <c r="U2052" s="375">
        <f t="shared" si="95"/>
        <v>10900</v>
      </c>
    </row>
    <row r="2053" spans="1:21" ht="14.1" customHeight="1">
      <c r="A2053" s="81">
        <v>2053</v>
      </c>
      <c r="B2053" s="52" t="s">
        <v>235</v>
      </c>
      <c r="C2053" s="52" t="s">
        <v>1704</v>
      </c>
      <c r="D2053" s="91"/>
      <c r="E2053" s="91"/>
      <c r="F2053" s="440" t="s">
        <v>283</v>
      </c>
      <c r="G2053" s="366" t="s">
        <v>592</v>
      </c>
      <c r="H2053" s="98" t="s">
        <v>286</v>
      </c>
      <c r="I2053" s="98" t="s">
        <v>287</v>
      </c>
      <c r="J2053" s="98"/>
      <c r="K2053" s="358">
        <v>54.5</v>
      </c>
      <c r="L2053" s="370">
        <f t="shared" si="96"/>
        <v>200</v>
      </c>
      <c r="M2053" s="435">
        <v>200</v>
      </c>
      <c r="N2053" s="435"/>
      <c r="O2053" s="371" t="e">
        <f t="shared" si="97"/>
        <v>#DIV/0!</v>
      </c>
      <c r="P2053" s="371">
        <f>IF(N2053&gt;0,N2053*K2053/#REF!,0)</f>
        <v>0</v>
      </c>
      <c r="Q2053" s="372" t="e">
        <f>IF(M2053="nio",0,IF(M2053&gt;0,VLOOKUP(I2053,'3-Productie normen'!A:K,VLOOKUP(M2053,'3-Productie normen'!$B$28:$C$36,2,FALSE),FALSE)))/VLOOKUP(B2053,'2-Kosten per locatie'!$A$11:$C$41,3,FALSE)</f>
        <v>#DIV/0!</v>
      </c>
      <c r="R2053" s="93" t="str">
        <f>VLOOKUP(I2053,'3-Productie normen'!A:O,14,FALSE)</f>
        <v>L</v>
      </c>
      <c r="S2053" s="93"/>
      <c r="U2053" s="375">
        <f t="shared" si="95"/>
        <v>10900</v>
      </c>
    </row>
    <row r="2054" spans="1:21" ht="14.1" customHeight="1">
      <c r="A2054" s="81">
        <v>2054</v>
      </c>
      <c r="B2054" s="52" t="s">
        <v>235</v>
      </c>
      <c r="C2054" s="52" t="s">
        <v>1704</v>
      </c>
      <c r="D2054" s="91"/>
      <c r="E2054" s="91"/>
      <c r="F2054" s="440" t="s">
        <v>283</v>
      </c>
      <c r="G2054" s="366" t="s">
        <v>598</v>
      </c>
      <c r="H2054" s="98" t="s">
        <v>286</v>
      </c>
      <c r="I2054" s="98" t="s">
        <v>287</v>
      </c>
      <c r="J2054" s="98"/>
      <c r="K2054" s="358">
        <v>54.5</v>
      </c>
      <c r="L2054" s="370">
        <f t="shared" si="96"/>
        <v>200</v>
      </c>
      <c r="M2054" s="435">
        <v>200</v>
      </c>
      <c r="N2054" s="435"/>
      <c r="O2054" s="371" t="e">
        <f t="shared" si="97"/>
        <v>#DIV/0!</v>
      </c>
      <c r="P2054" s="371">
        <f>IF(N2054&gt;0,N2054*K2054/#REF!,0)</f>
        <v>0</v>
      </c>
      <c r="Q2054" s="372" t="e">
        <f>IF(M2054="nio",0,IF(M2054&gt;0,VLOOKUP(I2054,'3-Productie normen'!A:K,VLOOKUP(M2054,'3-Productie normen'!$B$28:$C$36,2,FALSE),FALSE)))/VLOOKUP(B2054,'2-Kosten per locatie'!$A$11:$C$41,3,FALSE)</f>
        <v>#DIV/0!</v>
      </c>
      <c r="R2054" s="93" t="str">
        <f>VLOOKUP(I2054,'3-Productie normen'!A:O,14,FALSE)</f>
        <v>L</v>
      </c>
      <c r="S2054" s="93"/>
      <c r="U2054" s="375">
        <f t="shared" si="95"/>
        <v>10900</v>
      </c>
    </row>
    <row r="2055" spans="1:21" ht="14.1" customHeight="1">
      <c r="A2055" s="81">
        <v>2055</v>
      </c>
      <c r="B2055" s="52" t="s">
        <v>235</v>
      </c>
      <c r="C2055" s="52" t="s">
        <v>1704</v>
      </c>
      <c r="D2055" s="91"/>
      <c r="E2055" s="91">
        <v>12</v>
      </c>
      <c r="F2055" s="440" t="s">
        <v>283</v>
      </c>
      <c r="G2055" s="366" t="s">
        <v>326</v>
      </c>
      <c r="H2055" s="98" t="s">
        <v>1162</v>
      </c>
      <c r="I2055" s="98" t="s">
        <v>246</v>
      </c>
      <c r="J2055" s="98"/>
      <c r="K2055" s="358">
        <v>38.200000000000003</v>
      </c>
      <c r="L2055" s="370">
        <f t="shared" si="96"/>
        <v>200</v>
      </c>
      <c r="M2055" s="435">
        <v>200</v>
      </c>
      <c r="N2055" s="435"/>
      <c r="O2055" s="371" t="e">
        <f t="shared" si="97"/>
        <v>#DIV/0!</v>
      </c>
      <c r="P2055" s="371">
        <f>IF(N2055&gt;0,N2055*K2055/#REF!,0)</f>
        <v>0</v>
      </c>
      <c r="Q2055" s="372" t="e">
        <f>IF(M2055="nio",0,IF(M2055&gt;0,VLOOKUP(I2055,'3-Productie normen'!A:K,VLOOKUP(M2055,'3-Productie normen'!$B$28:$C$36,2,FALSE),FALSE)))/VLOOKUP(B2055,'2-Kosten per locatie'!$A$11:$C$41,3,FALSE)</f>
        <v>#DIV/0!</v>
      </c>
      <c r="R2055" s="93" t="str">
        <f>VLOOKUP(I2055,'3-Productie normen'!A:O,14,FALSE)</f>
        <v>V</v>
      </c>
      <c r="S2055" s="93"/>
      <c r="U2055" s="375">
        <f t="shared" si="95"/>
        <v>7640.0000000000009</v>
      </c>
    </row>
    <row r="2056" spans="1:21" ht="14.1" customHeight="1">
      <c r="A2056" s="81">
        <v>2056</v>
      </c>
      <c r="B2056" s="52" t="s">
        <v>235</v>
      </c>
      <c r="C2056" s="52" t="s">
        <v>1704</v>
      </c>
      <c r="D2056" s="91"/>
      <c r="E2056" s="91"/>
      <c r="F2056" s="440" t="s">
        <v>283</v>
      </c>
      <c r="G2056" s="366" t="s">
        <v>712</v>
      </c>
      <c r="H2056" s="98" t="s">
        <v>1707</v>
      </c>
      <c r="I2056" s="98" t="s">
        <v>246</v>
      </c>
      <c r="J2056" s="98"/>
      <c r="K2056" s="358">
        <v>12.2</v>
      </c>
      <c r="L2056" s="370">
        <f t="shared" si="96"/>
        <v>200</v>
      </c>
      <c r="M2056" s="435">
        <v>200</v>
      </c>
      <c r="N2056" s="435"/>
      <c r="O2056" s="371" t="e">
        <f t="shared" si="97"/>
        <v>#DIV/0!</v>
      </c>
      <c r="P2056" s="371">
        <f>IF(N2056&gt;0,N2056*K2056/#REF!,0)</f>
        <v>0</v>
      </c>
      <c r="Q2056" s="372" t="e">
        <f>IF(M2056="nio",0,IF(M2056&gt;0,VLOOKUP(I2056,'3-Productie normen'!A:K,VLOOKUP(M2056,'3-Productie normen'!$B$28:$C$36,2,FALSE),FALSE)))/VLOOKUP(B2056,'2-Kosten per locatie'!$A$11:$C$41,3,FALSE)</f>
        <v>#DIV/0!</v>
      </c>
      <c r="R2056" s="93" t="str">
        <f>VLOOKUP(I2056,'3-Productie normen'!A:O,14,FALSE)</f>
        <v>V</v>
      </c>
      <c r="S2056" s="93"/>
      <c r="U2056" s="375">
        <f t="shared" si="95"/>
        <v>2440</v>
      </c>
    </row>
    <row r="2057" spans="1:21" ht="14.1" customHeight="1">
      <c r="A2057" s="81">
        <v>2057</v>
      </c>
      <c r="B2057" s="52" t="s">
        <v>235</v>
      </c>
      <c r="C2057" s="52" t="s">
        <v>1704</v>
      </c>
      <c r="D2057" s="91"/>
      <c r="E2057" s="91">
        <v>12</v>
      </c>
      <c r="F2057" s="440" t="s">
        <v>283</v>
      </c>
      <c r="G2057" s="366" t="s">
        <v>713</v>
      </c>
      <c r="H2057" s="98" t="s">
        <v>323</v>
      </c>
      <c r="I2057" s="92" t="s">
        <v>88</v>
      </c>
      <c r="J2057" s="98"/>
      <c r="K2057" s="358">
        <v>3.5</v>
      </c>
      <c r="L2057" s="370">
        <f t="shared" si="96"/>
        <v>200</v>
      </c>
      <c r="M2057" s="435">
        <v>200</v>
      </c>
      <c r="N2057" s="435"/>
      <c r="O2057" s="371" t="e">
        <f t="shared" si="97"/>
        <v>#DIV/0!</v>
      </c>
      <c r="P2057" s="371">
        <f>IF(N2057&gt;0,N2057*K2057/#REF!,0)</f>
        <v>0</v>
      </c>
      <c r="Q2057" s="372" t="e">
        <f>IF(M2057="nio",0,IF(M2057&gt;0,VLOOKUP(I2057,'3-Productie normen'!A:K,VLOOKUP(M2057,'3-Productie normen'!$B$28:$C$36,2,FALSE),FALSE)))/VLOOKUP(B2057,'2-Kosten per locatie'!$A$11:$C$41,3,FALSE)</f>
        <v>#DIV/0!</v>
      </c>
      <c r="R2057" s="93" t="str">
        <f>VLOOKUP(I2057,'3-Productie normen'!A:O,14,FALSE)</f>
        <v>V</v>
      </c>
      <c r="S2057" s="93"/>
      <c r="U2057" s="375">
        <f t="shared" si="95"/>
        <v>700</v>
      </c>
    </row>
    <row r="2058" spans="1:21" ht="14.1" customHeight="1">
      <c r="A2058" s="81">
        <v>2058</v>
      </c>
      <c r="B2058" s="52" t="s">
        <v>235</v>
      </c>
      <c r="C2058" s="52" t="s">
        <v>1704</v>
      </c>
      <c r="D2058" s="91"/>
      <c r="E2058" s="91"/>
      <c r="F2058" s="440" t="s">
        <v>283</v>
      </c>
      <c r="G2058" s="366" t="s">
        <v>753</v>
      </c>
      <c r="H2058" s="98" t="s">
        <v>747</v>
      </c>
      <c r="I2058" s="98" t="s">
        <v>244</v>
      </c>
      <c r="J2058" s="98"/>
      <c r="K2058" s="358">
        <v>5.5</v>
      </c>
      <c r="L2058" s="370">
        <f t="shared" si="96"/>
        <v>200</v>
      </c>
      <c r="M2058" s="435">
        <v>200</v>
      </c>
      <c r="N2058" s="435">
        <v>0</v>
      </c>
      <c r="O2058" s="371" t="e">
        <f t="shared" si="97"/>
        <v>#DIV/0!</v>
      </c>
      <c r="P2058" s="371">
        <f>IF(N2058&gt;0,N2058*K2058/#REF!,0)</f>
        <v>0</v>
      </c>
      <c r="Q2058" s="372" t="e">
        <f>IF(M2058="nio",0,IF(M2058&gt;0,VLOOKUP(I2058,'3-Productie normen'!A:K,VLOOKUP(M2058,'3-Productie normen'!$B$28:$C$36,2,FALSE),FALSE)))/VLOOKUP(B2058,'2-Kosten per locatie'!$A$11:$C$41,3,FALSE)</f>
        <v>#DIV/0!</v>
      </c>
      <c r="R2058" s="93" t="str">
        <f>VLOOKUP(I2058,'3-Productie normen'!A:O,14,FALSE)</f>
        <v>S</v>
      </c>
      <c r="S2058" s="93"/>
      <c r="U2058" s="375">
        <f t="shared" ref="U2058:U2083" si="98">L2058*K2058</f>
        <v>1100</v>
      </c>
    </row>
    <row r="2059" spans="1:21" ht="14.1" customHeight="1">
      <c r="A2059" s="81">
        <v>2059</v>
      </c>
      <c r="B2059" s="52" t="s">
        <v>235</v>
      </c>
      <c r="C2059" s="52" t="s">
        <v>1704</v>
      </c>
      <c r="D2059" s="91"/>
      <c r="E2059" s="91"/>
      <c r="F2059" s="440" t="s">
        <v>283</v>
      </c>
      <c r="G2059" s="366" t="s">
        <v>754</v>
      </c>
      <c r="H2059" s="98" t="s">
        <v>747</v>
      </c>
      <c r="I2059" s="98" t="s">
        <v>244</v>
      </c>
      <c r="J2059" s="98"/>
      <c r="K2059" s="358">
        <v>7.3</v>
      </c>
      <c r="L2059" s="370">
        <f t="shared" si="96"/>
        <v>200</v>
      </c>
      <c r="M2059" s="435">
        <v>200</v>
      </c>
      <c r="N2059" s="435">
        <v>0</v>
      </c>
      <c r="O2059" s="371" t="e">
        <f t="shared" si="97"/>
        <v>#DIV/0!</v>
      </c>
      <c r="P2059" s="371">
        <f>IF(N2059&gt;0,N2059*K2059/#REF!,0)</f>
        <v>0</v>
      </c>
      <c r="Q2059" s="372" t="e">
        <f>IF(M2059="nio",0,IF(M2059&gt;0,VLOOKUP(I2059,'3-Productie normen'!A:K,VLOOKUP(M2059,'3-Productie normen'!$B$28:$C$36,2,FALSE),FALSE)))/VLOOKUP(B2059,'2-Kosten per locatie'!$A$11:$C$41,3,FALSE)</f>
        <v>#DIV/0!</v>
      </c>
      <c r="R2059" s="93" t="str">
        <f>VLOOKUP(I2059,'3-Productie normen'!A:O,14,FALSE)</f>
        <v>S</v>
      </c>
      <c r="S2059" s="93"/>
      <c r="U2059" s="375">
        <f t="shared" si="98"/>
        <v>1460</v>
      </c>
    </row>
    <row r="2060" spans="1:21" ht="14.1" customHeight="1">
      <c r="A2060" s="81">
        <v>2060</v>
      </c>
      <c r="B2060" s="52" t="s">
        <v>235</v>
      </c>
      <c r="C2060" s="52" t="s">
        <v>1704</v>
      </c>
      <c r="D2060" s="91"/>
      <c r="E2060" s="91"/>
      <c r="F2060" s="440" t="s">
        <v>283</v>
      </c>
      <c r="G2060" s="366" t="s">
        <v>599</v>
      </c>
      <c r="H2060" s="98" t="s">
        <v>286</v>
      </c>
      <c r="I2060" s="98" t="s">
        <v>287</v>
      </c>
      <c r="J2060" s="98"/>
      <c r="K2060" s="358">
        <v>24.8</v>
      </c>
      <c r="L2060" s="370">
        <f t="shared" si="96"/>
        <v>200</v>
      </c>
      <c r="M2060" s="435">
        <v>200</v>
      </c>
      <c r="N2060" s="435"/>
      <c r="O2060" s="371" t="e">
        <f t="shared" si="97"/>
        <v>#DIV/0!</v>
      </c>
      <c r="P2060" s="371">
        <f>IF(N2060&gt;0,N2060*K2060/#REF!,0)</f>
        <v>0</v>
      </c>
      <c r="Q2060" s="372" t="e">
        <f>IF(M2060="nio",0,IF(M2060&gt;0,VLOOKUP(I2060,'3-Productie normen'!A:K,VLOOKUP(M2060,'3-Productie normen'!$B$28:$C$36,2,FALSE),FALSE)))/VLOOKUP(B2060,'2-Kosten per locatie'!$A$11:$C$41,3,FALSE)</f>
        <v>#DIV/0!</v>
      </c>
      <c r="R2060" s="93" t="str">
        <f>VLOOKUP(I2060,'3-Productie normen'!A:O,14,FALSE)</f>
        <v>L</v>
      </c>
      <c r="S2060" s="93"/>
      <c r="U2060" s="375">
        <f t="shared" si="98"/>
        <v>4960</v>
      </c>
    </row>
    <row r="2061" spans="1:21" ht="14.1" customHeight="1">
      <c r="A2061" s="81">
        <v>2061</v>
      </c>
      <c r="B2061" s="52" t="s">
        <v>235</v>
      </c>
      <c r="C2061" s="52" t="s">
        <v>1704</v>
      </c>
      <c r="D2061" s="91"/>
      <c r="E2061" s="91"/>
      <c r="F2061" s="440" t="s">
        <v>283</v>
      </c>
      <c r="G2061" s="366" t="s">
        <v>594</v>
      </c>
      <c r="H2061" s="98" t="s">
        <v>489</v>
      </c>
      <c r="I2061" s="98" t="s">
        <v>237</v>
      </c>
      <c r="J2061" s="98"/>
      <c r="K2061" s="358">
        <v>18.899999999999999</v>
      </c>
      <c r="L2061" s="370">
        <f t="shared" si="96"/>
        <v>80</v>
      </c>
      <c r="M2061" s="437">
        <v>80</v>
      </c>
      <c r="N2061" s="435"/>
      <c r="O2061" s="371" t="e">
        <f t="shared" si="97"/>
        <v>#DIV/0!</v>
      </c>
      <c r="P2061" s="371">
        <f>IF(N2061&gt;0,N2061*K2061/#REF!,0)</f>
        <v>0</v>
      </c>
      <c r="Q2061" s="372" t="e">
        <f>IF(M2061="nio",0,IF(M2061&gt;0,VLOOKUP(I2061,'3-Productie normen'!A:K,VLOOKUP(M2061,'3-Productie normen'!$B$28:$C$36,2,FALSE),FALSE)))/VLOOKUP(B2061,'2-Kosten per locatie'!$A$11:$C$41,3,FALSE)</f>
        <v>#DIV/0!</v>
      </c>
      <c r="R2061" s="93" t="str">
        <f>VLOOKUP(I2061,'3-Productie normen'!A:O,14,FALSE)</f>
        <v>B</v>
      </c>
      <c r="S2061" s="93"/>
      <c r="U2061" s="375">
        <f t="shared" si="98"/>
        <v>1512</v>
      </c>
    </row>
    <row r="2062" spans="1:21" ht="14.1" customHeight="1">
      <c r="A2062" s="81">
        <v>2062</v>
      </c>
      <c r="B2062" s="52" t="s">
        <v>235</v>
      </c>
      <c r="C2062" s="52" t="s">
        <v>1704</v>
      </c>
      <c r="D2062" s="91"/>
      <c r="E2062" s="91"/>
      <c r="F2062" s="440" t="s">
        <v>283</v>
      </c>
      <c r="G2062" s="366" t="s">
        <v>590</v>
      </c>
      <c r="H2062" s="98" t="s">
        <v>489</v>
      </c>
      <c r="I2062" s="98" t="s">
        <v>237</v>
      </c>
      <c r="J2062" s="98"/>
      <c r="K2062" s="358">
        <v>13.3</v>
      </c>
      <c r="L2062" s="370">
        <f t="shared" si="96"/>
        <v>80</v>
      </c>
      <c r="M2062" s="437">
        <v>80</v>
      </c>
      <c r="N2062" s="435"/>
      <c r="O2062" s="371" t="e">
        <f t="shared" si="97"/>
        <v>#DIV/0!</v>
      </c>
      <c r="P2062" s="371">
        <f>IF(N2062&gt;0,N2062*K2062/#REF!,0)</f>
        <v>0</v>
      </c>
      <c r="Q2062" s="372" t="e">
        <f>IF(M2062="nio",0,IF(M2062&gt;0,VLOOKUP(I2062,'3-Productie normen'!A:K,VLOOKUP(M2062,'3-Productie normen'!$B$28:$C$36,2,FALSE),FALSE)))/VLOOKUP(B2062,'2-Kosten per locatie'!$A$11:$C$41,3,FALSE)</f>
        <v>#DIV/0!</v>
      </c>
      <c r="R2062" s="93" t="str">
        <f>VLOOKUP(I2062,'3-Productie normen'!A:O,14,FALSE)</f>
        <v>B</v>
      </c>
      <c r="S2062" s="93"/>
      <c r="U2062" s="375">
        <f t="shared" si="98"/>
        <v>1064</v>
      </c>
    </row>
    <row r="2063" spans="1:21" ht="14.1" customHeight="1">
      <c r="A2063" s="81">
        <v>2063</v>
      </c>
      <c r="B2063" s="52" t="s">
        <v>235</v>
      </c>
      <c r="C2063" s="52" t="s">
        <v>1704</v>
      </c>
      <c r="D2063" s="91"/>
      <c r="E2063" s="91">
        <v>12</v>
      </c>
      <c r="F2063" s="440" t="s">
        <v>283</v>
      </c>
      <c r="G2063" s="366" t="s">
        <v>752</v>
      </c>
      <c r="H2063" s="98" t="s">
        <v>747</v>
      </c>
      <c r="I2063" s="98" t="s">
        <v>747</v>
      </c>
      <c r="J2063" s="98"/>
      <c r="K2063" s="358">
        <v>11.75</v>
      </c>
      <c r="L2063" s="370">
        <f t="shared" si="96"/>
        <v>200</v>
      </c>
      <c r="M2063" s="435">
        <v>200</v>
      </c>
      <c r="N2063" s="435">
        <v>0</v>
      </c>
      <c r="O2063" s="371" t="e">
        <f t="shared" si="97"/>
        <v>#DIV/0!</v>
      </c>
      <c r="P2063" s="371">
        <f>IF(N2063&gt;0,N2063*K2063/#REF!,0)</f>
        <v>0</v>
      </c>
      <c r="Q2063" s="372" t="e">
        <f>IF(M2063="nio",0,IF(M2063&gt;0,VLOOKUP(I2063,'3-Productie normen'!A:K,VLOOKUP(M2063,'3-Productie normen'!$B$28:$C$36,2,FALSE),FALSE)))/VLOOKUP(B2063,'2-Kosten per locatie'!$A$11:$C$41,3,FALSE)</f>
        <v>#DIV/0!</v>
      </c>
      <c r="R2063" s="93" t="str">
        <f>VLOOKUP(I2063,'3-Productie normen'!A:O,14,FALSE)</f>
        <v>S</v>
      </c>
      <c r="S2063" s="93"/>
      <c r="U2063" s="375">
        <f t="shared" si="98"/>
        <v>2350</v>
      </c>
    </row>
    <row r="2064" spans="1:21" ht="14.1" customHeight="1">
      <c r="A2064" s="81">
        <v>2064</v>
      </c>
      <c r="B2064" s="52" t="s">
        <v>235</v>
      </c>
      <c r="C2064" s="52" t="s">
        <v>1704</v>
      </c>
      <c r="D2064" s="472"/>
      <c r="E2064" s="91"/>
      <c r="F2064" s="440" t="s">
        <v>283</v>
      </c>
      <c r="G2064" s="366" t="s">
        <v>589</v>
      </c>
      <c r="H2064" s="98" t="s">
        <v>1455</v>
      </c>
      <c r="I2064" s="98" t="s">
        <v>247</v>
      </c>
      <c r="J2064" s="98"/>
      <c r="K2064" s="358">
        <v>15</v>
      </c>
      <c r="L2064" s="370">
        <f t="shared" si="96"/>
        <v>0</v>
      </c>
      <c r="M2064" s="437" t="s">
        <v>258</v>
      </c>
      <c r="N2064" s="435"/>
      <c r="O2064" s="371">
        <f t="shared" si="97"/>
        <v>0</v>
      </c>
      <c r="P2064" s="371">
        <f>IF(N2064&gt;0,N2064*K2064/#REF!,0)</f>
        <v>0</v>
      </c>
      <c r="Q2064" s="372" t="e">
        <f>IF(M2064="nio",0,IF(M2064&gt;0,VLOOKUP(I2064,'3-Productie normen'!A:K,VLOOKUP(M2064,'3-Productie normen'!$B$28:$C$36,2,FALSE),FALSE)))/VLOOKUP(B2064,'2-Kosten per locatie'!$A$11:$C$41,3,FALSE)</f>
        <v>#DIV/0!</v>
      </c>
      <c r="R2064" s="93" t="str">
        <f>VLOOKUP(I2064,'3-Productie normen'!A:O,14,FALSE)</f>
        <v>nvt</v>
      </c>
      <c r="S2064" s="93"/>
      <c r="U2064" s="375">
        <f t="shared" si="98"/>
        <v>0</v>
      </c>
    </row>
    <row r="2065" spans="1:21" ht="14.1" customHeight="1">
      <c r="A2065" s="81">
        <v>2065</v>
      </c>
      <c r="B2065" s="52" t="s">
        <v>235</v>
      </c>
      <c r="C2065" s="52" t="s">
        <v>1704</v>
      </c>
      <c r="D2065" s="472"/>
      <c r="E2065" s="91"/>
      <c r="F2065" s="440" t="s">
        <v>283</v>
      </c>
      <c r="G2065" s="366" t="s">
        <v>743</v>
      </c>
      <c r="H2065" s="98" t="s">
        <v>1177</v>
      </c>
      <c r="I2065" s="98" t="s">
        <v>246</v>
      </c>
      <c r="J2065" s="98"/>
      <c r="K2065" s="358">
        <v>4.5</v>
      </c>
      <c r="L2065" s="370">
        <f t="shared" si="96"/>
        <v>200</v>
      </c>
      <c r="M2065" s="435">
        <v>200</v>
      </c>
      <c r="N2065" s="435"/>
      <c r="O2065" s="371" t="e">
        <f t="shared" si="97"/>
        <v>#DIV/0!</v>
      </c>
      <c r="P2065" s="371">
        <f>IF(N2065&gt;0,N2065*K2065/#REF!,0)</f>
        <v>0</v>
      </c>
      <c r="Q2065" s="372" t="e">
        <f>IF(M2065="nio",0,IF(M2065&gt;0,VLOOKUP(I2065,'3-Productie normen'!A:K,VLOOKUP(M2065,'3-Productie normen'!$B$28:$C$36,2,FALSE),FALSE)))/VLOOKUP(B2065,'2-Kosten per locatie'!$A$11:$C$41,3,FALSE)</f>
        <v>#DIV/0!</v>
      </c>
      <c r="R2065" s="93" t="str">
        <f>VLOOKUP(I2065,'3-Productie normen'!A:O,14,FALSE)</f>
        <v>V</v>
      </c>
      <c r="S2065" s="93"/>
      <c r="U2065" s="375">
        <f t="shared" si="98"/>
        <v>900</v>
      </c>
    </row>
    <row r="2066" spans="1:21" ht="14.1" customHeight="1">
      <c r="A2066" s="81">
        <v>2066</v>
      </c>
      <c r="B2066" s="52" t="s">
        <v>235</v>
      </c>
      <c r="C2066" s="52" t="s">
        <v>1704</v>
      </c>
      <c r="D2066" s="472"/>
      <c r="E2066" s="91"/>
      <c r="F2066" s="440" t="s">
        <v>283</v>
      </c>
      <c r="G2066" s="366" t="s">
        <v>312</v>
      </c>
      <c r="H2066" s="98" t="s">
        <v>1161</v>
      </c>
      <c r="I2066" s="98" t="s">
        <v>247</v>
      </c>
      <c r="J2066" s="98"/>
      <c r="K2066" s="358">
        <v>4</v>
      </c>
      <c r="L2066" s="370">
        <f t="shared" si="96"/>
        <v>0</v>
      </c>
      <c r="M2066" s="437" t="s">
        <v>258</v>
      </c>
      <c r="N2066" s="435"/>
      <c r="O2066" s="371">
        <f t="shared" si="97"/>
        <v>0</v>
      </c>
      <c r="P2066" s="371">
        <f>IF(N2066&gt;0,N2066*K2066/#REF!,0)</f>
        <v>0</v>
      </c>
      <c r="Q2066" s="372" t="e">
        <f>IF(M2066="nio",0,IF(M2066&gt;0,VLOOKUP(I2066,'3-Productie normen'!A:K,VLOOKUP(M2066,'3-Productie normen'!$B$28:$C$36,2,FALSE),FALSE)))/VLOOKUP(B2066,'2-Kosten per locatie'!$A$11:$C$41,3,FALSE)</f>
        <v>#DIV/0!</v>
      </c>
      <c r="R2066" s="93" t="str">
        <f>VLOOKUP(I2066,'3-Productie normen'!A:O,14,FALSE)</f>
        <v>nvt</v>
      </c>
      <c r="S2066" s="93"/>
      <c r="U2066" s="375">
        <f t="shared" si="98"/>
        <v>0</v>
      </c>
    </row>
    <row r="2067" spans="1:21" ht="14.1" customHeight="1">
      <c r="A2067" s="81">
        <v>2067</v>
      </c>
      <c r="B2067" s="52" t="s">
        <v>235</v>
      </c>
      <c r="C2067" s="52" t="s">
        <v>1704</v>
      </c>
      <c r="D2067" s="472"/>
      <c r="E2067" s="91"/>
      <c r="F2067" s="440" t="s">
        <v>283</v>
      </c>
      <c r="G2067" s="366" t="s">
        <v>1647</v>
      </c>
      <c r="H2067" s="98" t="s">
        <v>1177</v>
      </c>
      <c r="I2067" s="98" t="s">
        <v>246</v>
      </c>
      <c r="J2067" s="98"/>
      <c r="K2067" s="358">
        <v>4</v>
      </c>
      <c r="L2067" s="370">
        <f t="shared" si="96"/>
        <v>200</v>
      </c>
      <c r="M2067" s="435">
        <v>200</v>
      </c>
      <c r="N2067" s="435"/>
      <c r="O2067" s="371" t="e">
        <f t="shared" si="97"/>
        <v>#DIV/0!</v>
      </c>
      <c r="P2067" s="371">
        <f>IF(N2067&gt;0,N2067*K2067/#REF!,0)</f>
        <v>0</v>
      </c>
      <c r="Q2067" s="372" t="e">
        <f>IF(M2067="nio",0,IF(M2067&gt;0,VLOOKUP(I2067,'3-Productie normen'!A:K,VLOOKUP(M2067,'3-Productie normen'!$B$28:$C$36,2,FALSE),FALSE)))/VLOOKUP(B2067,'2-Kosten per locatie'!$A$11:$C$41,3,FALSE)</f>
        <v>#DIV/0!</v>
      </c>
      <c r="R2067" s="93" t="str">
        <f>VLOOKUP(I2067,'3-Productie normen'!A:O,14,FALSE)</f>
        <v>V</v>
      </c>
      <c r="S2067" s="93"/>
      <c r="U2067" s="375">
        <f t="shared" si="98"/>
        <v>800</v>
      </c>
    </row>
    <row r="2068" spans="1:21" ht="14.1" customHeight="1">
      <c r="A2068" s="81">
        <v>2068</v>
      </c>
      <c r="B2068" s="52" t="s">
        <v>235</v>
      </c>
      <c r="C2068" s="52" t="s">
        <v>1704</v>
      </c>
      <c r="D2068" s="472"/>
      <c r="E2068" s="91"/>
      <c r="F2068" s="440" t="s">
        <v>283</v>
      </c>
      <c r="G2068" s="366" t="s">
        <v>303</v>
      </c>
      <c r="H2068" s="98" t="s">
        <v>489</v>
      </c>
      <c r="I2068" s="98" t="s">
        <v>237</v>
      </c>
      <c r="J2068" s="98"/>
      <c r="K2068" s="358">
        <v>8.6999999999999993</v>
      </c>
      <c r="L2068" s="370">
        <f t="shared" si="96"/>
        <v>80</v>
      </c>
      <c r="M2068" s="437">
        <v>80</v>
      </c>
      <c r="N2068" s="435"/>
      <c r="O2068" s="371" t="e">
        <f t="shared" si="97"/>
        <v>#DIV/0!</v>
      </c>
      <c r="P2068" s="371">
        <f>IF(N2068&gt;0,N2068*K2068/#REF!,0)</f>
        <v>0</v>
      </c>
      <c r="Q2068" s="372" t="e">
        <f>IF(M2068="nio",0,IF(M2068&gt;0,VLOOKUP(I2068,'3-Productie normen'!A:K,VLOOKUP(M2068,'3-Productie normen'!$B$28:$C$36,2,FALSE),FALSE)))/VLOOKUP(B2068,'2-Kosten per locatie'!$A$11:$C$41,3,FALSE)</f>
        <v>#DIV/0!</v>
      </c>
      <c r="R2068" s="93" t="str">
        <f>VLOOKUP(I2068,'3-Productie normen'!A:O,14,FALSE)</f>
        <v>B</v>
      </c>
      <c r="S2068" s="93"/>
      <c r="U2068" s="375">
        <f t="shared" si="98"/>
        <v>696</v>
      </c>
    </row>
    <row r="2069" spans="1:21" ht="14.1" customHeight="1">
      <c r="A2069" s="81">
        <v>2069</v>
      </c>
      <c r="B2069" s="52" t="s">
        <v>235</v>
      </c>
      <c r="C2069" s="52" t="s">
        <v>1704</v>
      </c>
      <c r="D2069" s="472"/>
      <c r="E2069" s="91"/>
      <c r="F2069" s="440" t="s">
        <v>283</v>
      </c>
      <c r="G2069" s="366" t="s">
        <v>750</v>
      </c>
      <c r="H2069" s="98" t="s">
        <v>747</v>
      </c>
      <c r="I2069" s="98" t="s">
        <v>747</v>
      </c>
      <c r="J2069" s="98"/>
      <c r="K2069" s="358">
        <v>15</v>
      </c>
      <c r="L2069" s="370">
        <f t="shared" si="96"/>
        <v>200</v>
      </c>
      <c r="M2069" s="435">
        <v>200</v>
      </c>
      <c r="N2069" s="435">
        <v>0</v>
      </c>
      <c r="O2069" s="371" t="e">
        <f t="shared" si="97"/>
        <v>#DIV/0!</v>
      </c>
      <c r="P2069" s="371">
        <f>IF(N2069&gt;0,N2069*K2069/#REF!,0)</f>
        <v>0</v>
      </c>
      <c r="Q2069" s="372" t="e">
        <f>IF(M2069="nio",0,IF(M2069&gt;0,VLOOKUP(I2069,'3-Productie normen'!A:K,VLOOKUP(M2069,'3-Productie normen'!$B$28:$C$36,2,FALSE),FALSE)))/VLOOKUP(B2069,'2-Kosten per locatie'!$A$11:$C$41,3,FALSE)</f>
        <v>#DIV/0!</v>
      </c>
      <c r="R2069" s="93" t="str">
        <f>VLOOKUP(I2069,'3-Productie normen'!A:O,14,FALSE)</f>
        <v>S</v>
      </c>
      <c r="S2069" s="93"/>
      <c r="U2069" s="375">
        <f t="shared" si="98"/>
        <v>3000</v>
      </c>
    </row>
    <row r="2070" spans="1:21" ht="14.1" customHeight="1">
      <c r="A2070" s="81">
        <v>2070</v>
      </c>
      <c r="B2070" s="52" t="s">
        <v>235</v>
      </c>
      <c r="C2070" s="52" t="s">
        <v>1704</v>
      </c>
      <c r="D2070" s="472"/>
      <c r="E2070" s="91"/>
      <c r="F2070" s="440" t="s">
        <v>283</v>
      </c>
      <c r="G2070" s="366" t="s">
        <v>305</v>
      </c>
      <c r="H2070" s="98" t="s">
        <v>489</v>
      </c>
      <c r="I2070" s="98" t="s">
        <v>237</v>
      </c>
      <c r="J2070" s="98"/>
      <c r="K2070" s="358">
        <v>13.1</v>
      </c>
      <c r="L2070" s="370">
        <f t="shared" si="96"/>
        <v>80</v>
      </c>
      <c r="M2070" s="437">
        <v>80</v>
      </c>
      <c r="N2070" s="435"/>
      <c r="O2070" s="371" t="e">
        <f t="shared" si="97"/>
        <v>#DIV/0!</v>
      </c>
      <c r="P2070" s="371">
        <f>IF(N2070&gt;0,N2070*K2070/#REF!,0)</f>
        <v>0</v>
      </c>
      <c r="Q2070" s="372" t="e">
        <f>IF(M2070="nio",0,IF(M2070&gt;0,VLOOKUP(I2070,'3-Productie normen'!A:K,VLOOKUP(M2070,'3-Productie normen'!$B$28:$C$36,2,FALSE),FALSE)))/VLOOKUP(B2070,'2-Kosten per locatie'!$A$11:$C$41,3,FALSE)</f>
        <v>#DIV/0!</v>
      </c>
      <c r="R2070" s="93" t="str">
        <f>VLOOKUP(I2070,'3-Productie normen'!A:O,14,FALSE)</f>
        <v>B</v>
      </c>
      <c r="S2070" s="93"/>
      <c r="U2070" s="375">
        <f t="shared" si="98"/>
        <v>1048</v>
      </c>
    </row>
    <row r="2071" spans="1:21" ht="14.1" customHeight="1">
      <c r="A2071" s="81">
        <v>2071</v>
      </c>
      <c r="B2071" s="52" t="s">
        <v>235</v>
      </c>
      <c r="C2071" s="52" t="s">
        <v>1704</v>
      </c>
      <c r="D2071" s="472"/>
      <c r="E2071" s="91"/>
      <c r="F2071" s="440" t="s">
        <v>283</v>
      </c>
      <c r="G2071" s="366" t="s">
        <v>307</v>
      </c>
      <c r="H2071" s="98" t="s">
        <v>286</v>
      </c>
      <c r="I2071" s="98" t="s">
        <v>287</v>
      </c>
      <c r="J2071" s="98"/>
      <c r="K2071" s="358">
        <v>49.7</v>
      </c>
      <c r="L2071" s="370">
        <f t="shared" si="96"/>
        <v>200</v>
      </c>
      <c r="M2071" s="435">
        <v>200</v>
      </c>
      <c r="N2071" s="435"/>
      <c r="O2071" s="371" t="e">
        <f t="shared" si="97"/>
        <v>#DIV/0!</v>
      </c>
      <c r="P2071" s="371">
        <f>IF(N2071&gt;0,N2071*K2071/#REF!,0)</f>
        <v>0</v>
      </c>
      <c r="Q2071" s="372" t="e">
        <f>IF(M2071="nio",0,IF(M2071&gt;0,VLOOKUP(I2071,'3-Productie normen'!A:K,VLOOKUP(M2071,'3-Productie normen'!$B$28:$C$36,2,FALSE),FALSE)))/VLOOKUP(B2071,'2-Kosten per locatie'!$A$11:$C$41,3,FALSE)</f>
        <v>#DIV/0!</v>
      </c>
      <c r="R2071" s="93" t="str">
        <f>VLOOKUP(I2071,'3-Productie normen'!A:O,14,FALSE)</f>
        <v>L</v>
      </c>
      <c r="S2071" s="93"/>
      <c r="U2071" s="375">
        <f t="shared" si="98"/>
        <v>9940</v>
      </c>
    </row>
    <row r="2072" spans="1:21" ht="14.1" customHeight="1">
      <c r="A2072" s="81">
        <v>2072</v>
      </c>
      <c r="B2072" s="52" t="s">
        <v>235</v>
      </c>
      <c r="C2072" s="52" t="s">
        <v>1704</v>
      </c>
      <c r="D2072" s="472"/>
      <c r="E2072" s="91"/>
      <c r="F2072" s="440" t="s">
        <v>283</v>
      </c>
      <c r="G2072" s="366"/>
      <c r="H2072" s="98" t="s">
        <v>1708</v>
      </c>
      <c r="I2072" s="444" t="s">
        <v>238</v>
      </c>
      <c r="J2072" s="98"/>
      <c r="K2072" s="358">
        <v>97.9</v>
      </c>
      <c r="L2072" s="370">
        <f t="shared" si="96"/>
        <v>200</v>
      </c>
      <c r="M2072" s="435">
        <v>200</v>
      </c>
      <c r="N2072" s="435"/>
      <c r="O2072" s="371" t="e">
        <f t="shared" si="97"/>
        <v>#DIV/0!</v>
      </c>
      <c r="P2072" s="371">
        <f>IF(N2072&gt;0,N2072*K2072/#REF!,0)</f>
        <v>0</v>
      </c>
      <c r="Q2072" s="372" t="e">
        <f>IF(M2072="nio",0,IF(M2072&gt;0,VLOOKUP(I2072,'3-Productie normen'!A:K,VLOOKUP(M2072,'3-Productie normen'!$B$28:$C$36,2,FALSE),FALSE)))/VLOOKUP(B2072,'2-Kosten per locatie'!$A$11:$C$41,3,FALSE)</f>
        <v>#DIV/0!</v>
      </c>
      <c r="R2072" s="93" t="str">
        <f>VLOOKUP(I2072,'3-Productie normen'!A:O,14,FALSE)</f>
        <v>S</v>
      </c>
      <c r="S2072" s="93"/>
      <c r="U2072" s="375">
        <f t="shared" si="98"/>
        <v>19580</v>
      </c>
    </row>
    <row r="2073" spans="1:21" ht="14.1" customHeight="1">
      <c r="A2073" s="81">
        <v>2073</v>
      </c>
      <c r="B2073" s="52" t="s">
        <v>235</v>
      </c>
      <c r="C2073" s="52" t="s">
        <v>1704</v>
      </c>
      <c r="D2073" s="472"/>
      <c r="E2073" s="91"/>
      <c r="F2073" s="440" t="s">
        <v>283</v>
      </c>
      <c r="G2073" s="366" t="s">
        <v>309</v>
      </c>
      <c r="H2073" s="98" t="s">
        <v>286</v>
      </c>
      <c r="I2073" s="98" t="s">
        <v>287</v>
      </c>
      <c r="J2073" s="98"/>
      <c r="K2073" s="358">
        <v>48</v>
      </c>
      <c r="L2073" s="370">
        <f t="shared" si="96"/>
        <v>200</v>
      </c>
      <c r="M2073" s="435">
        <v>200</v>
      </c>
      <c r="N2073" s="435"/>
      <c r="O2073" s="371" t="e">
        <f t="shared" si="97"/>
        <v>#DIV/0!</v>
      </c>
      <c r="P2073" s="371">
        <f>IF(N2073&gt;0,N2073*K2073/#REF!,0)</f>
        <v>0</v>
      </c>
      <c r="Q2073" s="372" t="e">
        <f>IF(M2073="nio",0,IF(M2073&gt;0,VLOOKUP(I2073,'3-Productie normen'!A:K,VLOOKUP(M2073,'3-Productie normen'!$B$28:$C$36,2,FALSE),FALSE)))/VLOOKUP(B2073,'2-Kosten per locatie'!$A$11:$C$41,3,FALSE)</f>
        <v>#DIV/0!</v>
      </c>
      <c r="R2073" s="93" t="str">
        <f>VLOOKUP(I2073,'3-Productie normen'!A:O,14,FALSE)</f>
        <v>L</v>
      </c>
      <c r="S2073" s="93"/>
      <c r="U2073" s="375">
        <f t="shared" si="98"/>
        <v>9600</v>
      </c>
    </row>
    <row r="2074" spans="1:21" ht="14.1" customHeight="1">
      <c r="A2074" s="81">
        <v>2074</v>
      </c>
      <c r="B2074" s="52" t="s">
        <v>235</v>
      </c>
      <c r="C2074" s="52" t="s">
        <v>1704</v>
      </c>
      <c r="D2074" s="472"/>
      <c r="E2074" s="91"/>
      <c r="F2074" s="440" t="s">
        <v>283</v>
      </c>
      <c r="G2074" s="366" t="s">
        <v>311</v>
      </c>
      <c r="H2074" s="98" t="s">
        <v>286</v>
      </c>
      <c r="I2074" s="98" t="s">
        <v>287</v>
      </c>
      <c r="J2074" s="98"/>
      <c r="K2074" s="358">
        <v>48</v>
      </c>
      <c r="L2074" s="370">
        <f t="shared" si="96"/>
        <v>200</v>
      </c>
      <c r="M2074" s="435">
        <v>200</v>
      </c>
      <c r="N2074" s="435"/>
      <c r="O2074" s="371" t="e">
        <f t="shared" si="97"/>
        <v>#DIV/0!</v>
      </c>
      <c r="P2074" s="371">
        <f>IF(N2074&gt;0,N2074*K2074/#REF!,0)</f>
        <v>0</v>
      </c>
      <c r="Q2074" s="372" t="e">
        <f>IF(M2074="nio",0,IF(M2074&gt;0,VLOOKUP(I2074,'3-Productie normen'!A:K,VLOOKUP(M2074,'3-Productie normen'!$B$28:$C$36,2,FALSE),FALSE)))/VLOOKUP(B2074,'2-Kosten per locatie'!$A$11:$C$41,3,FALSE)</f>
        <v>#DIV/0!</v>
      </c>
      <c r="R2074" s="93" t="str">
        <f>VLOOKUP(I2074,'3-Productie normen'!A:O,14,FALSE)</f>
        <v>L</v>
      </c>
      <c r="S2074" s="93"/>
      <c r="U2074" s="375">
        <f t="shared" si="98"/>
        <v>9600</v>
      </c>
    </row>
    <row r="2075" spans="1:21" ht="14.1" customHeight="1">
      <c r="A2075" s="81">
        <v>2075</v>
      </c>
      <c r="B2075" s="52" t="s">
        <v>235</v>
      </c>
      <c r="C2075" s="52" t="s">
        <v>1704</v>
      </c>
      <c r="D2075" s="472"/>
      <c r="E2075" s="91"/>
      <c r="F2075" s="440" t="s">
        <v>283</v>
      </c>
      <c r="G2075" s="366" t="s">
        <v>1646</v>
      </c>
      <c r="H2075" s="98" t="s">
        <v>1177</v>
      </c>
      <c r="I2075" s="98" t="s">
        <v>246</v>
      </c>
      <c r="J2075" s="98"/>
      <c r="K2075" s="358">
        <v>7</v>
      </c>
      <c r="L2075" s="370">
        <f t="shared" si="96"/>
        <v>200</v>
      </c>
      <c r="M2075" s="435">
        <v>200</v>
      </c>
      <c r="N2075" s="435"/>
      <c r="O2075" s="371" t="e">
        <f t="shared" si="97"/>
        <v>#DIV/0!</v>
      </c>
      <c r="P2075" s="371">
        <f>IF(N2075&gt;0,N2075*K2075/#REF!,0)</f>
        <v>0</v>
      </c>
      <c r="Q2075" s="372" t="e">
        <f>IF(M2075="nio",0,IF(M2075&gt;0,VLOOKUP(I2075,'3-Productie normen'!A:K,VLOOKUP(M2075,'3-Productie normen'!$B$28:$C$36,2,FALSE),FALSE)))/VLOOKUP(B2075,'2-Kosten per locatie'!$A$11:$C$41,3,FALSE)</f>
        <v>#DIV/0!</v>
      </c>
      <c r="R2075" s="93" t="str">
        <f>VLOOKUP(I2075,'3-Productie normen'!A:O,14,FALSE)</f>
        <v>V</v>
      </c>
      <c r="S2075" s="93"/>
      <c r="U2075" s="375">
        <f t="shared" si="98"/>
        <v>1400</v>
      </c>
    </row>
    <row r="2076" spans="1:21" ht="14.1" customHeight="1">
      <c r="A2076" s="81">
        <v>2076</v>
      </c>
      <c r="B2076" s="52" t="s">
        <v>235</v>
      </c>
      <c r="C2076" s="52" t="s">
        <v>1704</v>
      </c>
      <c r="D2076" s="472"/>
      <c r="E2076" s="91"/>
      <c r="F2076" s="91" t="s">
        <v>292</v>
      </c>
      <c r="G2076" s="366" t="s">
        <v>343</v>
      </c>
      <c r="H2076" s="98" t="s">
        <v>568</v>
      </c>
      <c r="I2076" s="98" t="s">
        <v>246</v>
      </c>
      <c r="J2076" s="98"/>
      <c r="K2076" s="358">
        <v>14.6</v>
      </c>
      <c r="L2076" s="370">
        <f t="shared" si="96"/>
        <v>200</v>
      </c>
      <c r="M2076" s="435">
        <v>200</v>
      </c>
      <c r="N2076" s="435"/>
      <c r="O2076" s="371" t="e">
        <f t="shared" si="97"/>
        <v>#DIV/0!</v>
      </c>
      <c r="P2076" s="371">
        <f>IF(N2076&gt;0,N2076*K2076/#REF!,0)</f>
        <v>0</v>
      </c>
      <c r="Q2076" s="372" t="e">
        <f>IF(M2076="nio",0,IF(M2076&gt;0,VLOOKUP(I2076,'3-Productie normen'!A:K,VLOOKUP(M2076,'3-Productie normen'!$B$28:$C$36,2,FALSE),FALSE)))/VLOOKUP(B2076,'2-Kosten per locatie'!$A$11:$C$41,3,FALSE)</f>
        <v>#DIV/0!</v>
      </c>
      <c r="R2076" s="93" t="str">
        <f>VLOOKUP(I2076,'3-Productie normen'!A:O,14,FALSE)</f>
        <v>V</v>
      </c>
      <c r="S2076" s="93"/>
      <c r="U2076" s="375">
        <f t="shared" si="98"/>
        <v>2920</v>
      </c>
    </row>
    <row r="2077" spans="1:21" ht="14.1" customHeight="1">
      <c r="A2077" s="81">
        <v>2077</v>
      </c>
      <c r="B2077" s="52" t="s">
        <v>235</v>
      </c>
      <c r="C2077" s="52" t="s">
        <v>1704</v>
      </c>
      <c r="D2077" s="472"/>
      <c r="E2077" s="91"/>
      <c r="F2077" s="91" t="s">
        <v>292</v>
      </c>
      <c r="G2077" s="366" t="s">
        <v>346</v>
      </c>
      <c r="H2077" s="98" t="s">
        <v>569</v>
      </c>
      <c r="I2077" s="98" t="s">
        <v>244</v>
      </c>
      <c r="J2077" s="98"/>
      <c r="K2077" s="358">
        <v>17.5</v>
      </c>
      <c r="L2077" s="370">
        <f t="shared" si="96"/>
        <v>200</v>
      </c>
      <c r="M2077" s="435">
        <v>200</v>
      </c>
      <c r="N2077" s="435">
        <v>0</v>
      </c>
      <c r="O2077" s="371" t="e">
        <f t="shared" si="97"/>
        <v>#DIV/0!</v>
      </c>
      <c r="P2077" s="371">
        <f>IF(N2077&gt;0,N2077*K2077/#REF!,0)</f>
        <v>0</v>
      </c>
      <c r="Q2077" s="372" t="e">
        <f>IF(M2077="nio",0,IF(M2077&gt;0,VLOOKUP(I2077,'3-Productie normen'!A:K,VLOOKUP(M2077,'3-Productie normen'!$B$28:$C$36,2,FALSE),FALSE)))/VLOOKUP(B2077,'2-Kosten per locatie'!$A$11:$C$41,3,FALSE)</f>
        <v>#DIV/0!</v>
      </c>
      <c r="R2077" s="93" t="str">
        <f>VLOOKUP(I2077,'3-Productie normen'!A:O,14,FALSE)</f>
        <v>S</v>
      </c>
      <c r="S2077" s="93"/>
      <c r="U2077" s="375">
        <f t="shared" si="98"/>
        <v>3500</v>
      </c>
    </row>
    <row r="2078" spans="1:21" ht="14.1" customHeight="1">
      <c r="A2078" s="81">
        <v>2078</v>
      </c>
      <c r="B2078" s="52" t="s">
        <v>235</v>
      </c>
      <c r="C2078" s="52" t="s">
        <v>1704</v>
      </c>
      <c r="D2078" s="472"/>
      <c r="E2078" s="91"/>
      <c r="F2078" s="91" t="s">
        <v>292</v>
      </c>
      <c r="G2078" s="366" t="s">
        <v>348</v>
      </c>
      <c r="H2078" s="98" t="s">
        <v>633</v>
      </c>
      <c r="I2078" s="98" t="s">
        <v>244</v>
      </c>
      <c r="J2078" s="98"/>
      <c r="K2078" s="358">
        <v>11.3</v>
      </c>
      <c r="L2078" s="370">
        <f t="shared" si="96"/>
        <v>200</v>
      </c>
      <c r="M2078" s="435">
        <v>200</v>
      </c>
      <c r="N2078" s="435">
        <v>0</v>
      </c>
      <c r="O2078" s="371" t="e">
        <f t="shared" si="97"/>
        <v>#DIV/0!</v>
      </c>
      <c r="P2078" s="371">
        <f>IF(N2078&gt;0,N2078*K2078/#REF!,0)</f>
        <v>0</v>
      </c>
      <c r="Q2078" s="372" t="e">
        <f>IF(M2078="nio",0,IF(M2078&gt;0,VLOOKUP(I2078,'3-Productie normen'!A:K,VLOOKUP(M2078,'3-Productie normen'!$B$28:$C$36,2,FALSE),FALSE)))/VLOOKUP(B2078,'2-Kosten per locatie'!$A$11:$C$41,3,FALSE)</f>
        <v>#DIV/0!</v>
      </c>
      <c r="R2078" s="93" t="str">
        <f>VLOOKUP(I2078,'3-Productie normen'!A:O,14,FALSE)</f>
        <v>S</v>
      </c>
      <c r="S2078" s="93"/>
      <c r="U2078" s="375">
        <f t="shared" si="98"/>
        <v>2260</v>
      </c>
    </row>
    <row r="2079" spans="1:21" ht="14.1" customHeight="1">
      <c r="A2079" s="81">
        <v>2079</v>
      </c>
      <c r="B2079" s="52" t="s">
        <v>235</v>
      </c>
      <c r="C2079" s="52" t="s">
        <v>1704</v>
      </c>
      <c r="D2079" s="472"/>
      <c r="E2079" s="91"/>
      <c r="F2079" s="91" t="s">
        <v>292</v>
      </c>
      <c r="G2079" s="366" t="s">
        <v>353</v>
      </c>
      <c r="H2079" s="98" t="s">
        <v>569</v>
      </c>
      <c r="I2079" s="98" t="s">
        <v>244</v>
      </c>
      <c r="J2079" s="98"/>
      <c r="K2079" s="358">
        <v>4</v>
      </c>
      <c r="L2079" s="370">
        <f t="shared" si="96"/>
        <v>200</v>
      </c>
      <c r="M2079" s="435">
        <v>200</v>
      </c>
      <c r="N2079" s="435">
        <v>0</v>
      </c>
      <c r="O2079" s="371" t="e">
        <f t="shared" si="97"/>
        <v>#DIV/0!</v>
      </c>
      <c r="P2079" s="371">
        <f>IF(N2079&gt;0,N2079*K2079/#REF!,0)</f>
        <v>0</v>
      </c>
      <c r="Q2079" s="372" t="e">
        <f>IF(M2079="nio",0,IF(M2079&gt;0,VLOOKUP(I2079,'3-Productie normen'!A:K,VLOOKUP(M2079,'3-Productie normen'!$B$28:$C$36,2,FALSE),FALSE)))/VLOOKUP(B2079,'2-Kosten per locatie'!$A$11:$C$41,3,FALSE)</f>
        <v>#DIV/0!</v>
      </c>
      <c r="R2079" s="93" t="str">
        <f>VLOOKUP(I2079,'3-Productie normen'!A:O,14,FALSE)</f>
        <v>S</v>
      </c>
      <c r="S2079" s="93"/>
      <c r="U2079" s="375">
        <f t="shared" si="98"/>
        <v>800</v>
      </c>
    </row>
    <row r="2080" spans="1:21" ht="14.1" customHeight="1">
      <c r="A2080" s="81">
        <v>2080</v>
      </c>
      <c r="B2080" s="52" t="s">
        <v>235</v>
      </c>
      <c r="C2080" s="52" t="s">
        <v>1704</v>
      </c>
      <c r="D2080" s="472"/>
      <c r="E2080" s="91"/>
      <c r="F2080" s="91" t="s">
        <v>292</v>
      </c>
      <c r="G2080" s="366" t="s">
        <v>625</v>
      </c>
      <c r="H2080" s="98" t="s">
        <v>1455</v>
      </c>
      <c r="I2080" s="98" t="s">
        <v>247</v>
      </c>
      <c r="J2080" s="98"/>
      <c r="K2080" s="358">
        <v>2</v>
      </c>
      <c r="L2080" s="370">
        <f t="shared" si="96"/>
        <v>0</v>
      </c>
      <c r="M2080" s="437" t="s">
        <v>258</v>
      </c>
      <c r="N2080" s="435"/>
      <c r="O2080" s="371">
        <f t="shared" si="97"/>
        <v>0</v>
      </c>
      <c r="P2080" s="371">
        <f>IF(N2080&gt;0,N2080*K2080/#REF!,0)</f>
        <v>0</v>
      </c>
      <c r="Q2080" s="372" t="e">
        <f>IF(M2080="nio",0,IF(M2080&gt;0,VLOOKUP(I2080,'3-Productie normen'!A:K,VLOOKUP(M2080,'3-Productie normen'!$B$28:$C$36,2,FALSE),FALSE)))/VLOOKUP(B2080,'2-Kosten per locatie'!$A$11:$C$41,3,FALSE)</f>
        <v>#DIV/0!</v>
      </c>
      <c r="R2080" s="93" t="str">
        <f>VLOOKUP(I2080,'3-Productie normen'!A:O,14,FALSE)</f>
        <v>nvt</v>
      </c>
      <c r="S2080" s="93"/>
      <c r="U2080" s="375">
        <f t="shared" si="98"/>
        <v>0</v>
      </c>
    </row>
    <row r="2081" spans="1:21" ht="14.1" customHeight="1">
      <c r="A2081" s="81">
        <v>2081</v>
      </c>
      <c r="B2081" s="52" t="s">
        <v>235</v>
      </c>
      <c r="C2081" s="52" t="s">
        <v>1704</v>
      </c>
      <c r="D2081" s="472"/>
      <c r="E2081" s="91"/>
      <c r="F2081" s="91" t="s">
        <v>292</v>
      </c>
      <c r="G2081" s="366" t="s">
        <v>349</v>
      </c>
      <c r="H2081" s="98" t="s">
        <v>783</v>
      </c>
      <c r="I2081" s="98" t="s">
        <v>239</v>
      </c>
      <c r="J2081" s="98"/>
      <c r="K2081" s="358">
        <v>254.5</v>
      </c>
      <c r="L2081" s="370">
        <f t="shared" si="96"/>
        <v>200</v>
      </c>
      <c r="M2081" s="435">
        <v>200</v>
      </c>
      <c r="N2081" s="435"/>
      <c r="O2081" s="371" t="e">
        <f t="shared" si="97"/>
        <v>#DIV/0!</v>
      </c>
      <c r="P2081" s="371">
        <f>IF(N2081&gt;0,N2081*K2081/#REF!,0)</f>
        <v>0</v>
      </c>
      <c r="Q2081" s="372" t="e">
        <f>IF(M2081="nio",0,IF(M2081&gt;0,VLOOKUP(I2081,'3-Productie normen'!A:K,VLOOKUP(M2081,'3-Productie normen'!$B$28:$C$36,2,FALSE),FALSE)))/VLOOKUP(B2081,'2-Kosten per locatie'!$A$11:$C$41,3,FALSE)</f>
        <v>#DIV/0!</v>
      </c>
      <c r="R2081" s="93" t="str">
        <f>VLOOKUP(I2081,'3-Productie normen'!A:O,14,FALSE)</f>
        <v>V</v>
      </c>
      <c r="S2081" s="93"/>
      <c r="U2081" s="375">
        <f t="shared" si="98"/>
        <v>50900</v>
      </c>
    </row>
    <row r="2082" spans="1:21" ht="14.1" customHeight="1">
      <c r="A2082" s="81">
        <v>2082</v>
      </c>
      <c r="B2082" s="52" t="s">
        <v>235</v>
      </c>
      <c r="C2082" s="52" t="s">
        <v>1704</v>
      </c>
      <c r="D2082" s="472"/>
      <c r="E2082" s="91"/>
      <c r="F2082" s="91" t="s">
        <v>292</v>
      </c>
      <c r="G2082" s="366" t="s">
        <v>351</v>
      </c>
      <c r="H2082" s="98" t="s">
        <v>270</v>
      </c>
      <c r="I2082" s="98" t="s">
        <v>247</v>
      </c>
      <c r="J2082" s="98"/>
      <c r="K2082" s="358">
        <v>19.600000000000001</v>
      </c>
      <c r="L2082" s="370">
        <f t="shared" si="96"/>
        <v>0</v>
      </c>
      <c r="M2082" s="437" t="s">
        <v>258</v>
      </c>
      <c r="N2082" s="435"/>
      <c r="O2082" s="371">
        <f t="shared" si="97"/>
        <v>0</v>
      </c>
      <c r="P2082" s="371">
        <f>IF(N2082&gt;0,N2082*K2082/#REF!,0)</f>
        <v>0</v>
      </c>
      <c r="Q2082" s="372" t="e">
        <f>IF(M2082="nio",0,IF(M2082&gt;0,VLOOKUP(I2082,'3-Productie normen'!A:K,VLOOKUP(M2082,'3-Productie normen'!$B$28:$C$36,2,FALSE),FALSE)))/VLOOKUP(B2082,'2-Kosten per locatie'!$A$11:$C$41,3,FALSE)</f>
        <v>#DIV/0!</v>
      </c>
      <c r="R2082" s="93" t="str">
        <f>VLOOKUP(I2082,'3-Productie normen'!A:O,14,FALSE)</f>
        <v>nvt</v>
      </c>
      <c r="S2082" s="93"/>
      <c r="U2082" s="375">
        <f t="shared" si="98"/>
        <v>0</v>
      </c>
    </row>
    <row r="2083" spans="1:21" ht="14.1" customHeight="1">
      <c r="A2083" s="81">
        <v>2083</v>
      </c>
      <c r="B2083" s="52" t="s">
        <v>235</v>
      </c>
      <c r="C2083" s="52" t="s">
        <v>1704</v>
      </c>
      <c r="D2083" s="472"/>
      <c r="E2083" s="91"/>
      <c r="F2083" s="91" t="s">
        <v>292</v>
      </c>
      <c r="G2083" s="366" t="s">
        <v>344</v>
      </c>
      <c r="H2083" s="98" t="s">
        <v>569</v>
      </c>
      <c r="I2083" s="98" t="s">
        <v>244</v>
      </c>
      <c r="J2083" s="98"/>
      <c r="K2083" s="358">
        <v>17.7</v>
      </c>
      <c r="L2083" s="370">
        <f t="shared" si="96"/>
        <v>200</v>
      </c>
      <c r="M2083" s="435">
        <v>200</v>
      </c>
      <c r="N2083" s="435">
        <v>0</v>
      </c>
      <c r="O2083" s="371" t="e">
        <f t="shared" si="97"/>
        <v>#DIV/0!</v>
      </c>
      <c r="P2083" s="371">
        <f>IF(N2083&gt;0,N2083*K2083/#REF!,0)</f>
        <v>0</v>
      </c>
      <c r="Q2083" s="372" t="e">
        <f>IF(M2083="nio",0,IF(M2083&gt;0,VLOOKUP(I2083,'3-Productie normen'!A:K,VLOOKUP(M2083,'3-Productie normen'!$B$28:$C$36,2,FALSE),FALSE)))/VLOOKUP(B2083,'2-Kosten per locatie'!$A$11:$C$41,3,FALSE)</f>
        <v>#DIV/0!</v>
      </c>
      <c r="R2083" s="93" t="str">
        <f>VLOOKUP(I2083,'3-Productie normen'!A:O,14,FALSE)</f>
        <v>S</v>
      </c>
      <c r="S2083" s="93"/>
      <c r="U2083" s="375">
        <f t="shared" si="98"/>
        <v>3540</v>
      </c>
    </row>
    <row r="2084" spans="1:21" ht="14.1" customHeight="1">
      <c r="A2084" s="81">
        <v>2084</v>
      </c>
      <c r="B2084" s="52" t="s">
        <v>235</v>
      </c>
      <c r="C2084" s="52" t="s">
        <v>1704</v>
      </c>
      <c r="D2084" s="472"/>
      <c r="E2084" s="91"/>
      <c r="F2084" s="91" t="s">
        <v>292</v>
      </c>
      <c r="G2084" s="366" t="s">
        <v>345</v>
      </c>
      <c r="H2084" s="98" t="s">
        <v>633</v>
      </c>
      <c r="I2084" s="98" t="s">
        <v>244</v>
      </c>
      <c r="J2084" s="98"/>
      <c r="K2084" s="358">
        <v>7.9</v>
      </c>
      <c r="L2084" s="370">
        <f t="shared" ref="L2084:L2100" si="99">SUM(M2084:N2084)</f>
        <v>200</v>
      </c>
      <c r="M2084" s="435">
        <v>200</v>
      </c>
      <c r="N2084" s="435">
        <v>0</v>
      </c>
      <c r="O2084" s="371" t="e">
        <f t="shared" ref="O2084:O2100" si="100">IF(M2084="nio",0,IF(M2084&gt;0,M2084*K2084/Q2084,0))</f>
        <v>#DIV/0!</v>
      </c>
      <c r="P2084" s="371">
        <f>IF(N2084&gt;0,N2084*K2084/#REF!,0)</f>
        <v>0</v>
      </c>
      <c r="Q2084" s="372" t="e">
        <f>IF(M2084="nio",0,IF(M2084&gt;0,VLOOKUP(I2084,'3-Productie normen'!A:K,VLOOKUP(M2084,'3-Productie normen'!$B$28:$C$36,2,FALSE),FALSE)))/VLOOKUP(B2084,'2-Kosten per locatie'!$A$11:$C$41,3,FALSE)</f>
        <v>#DIV/0!</v>
      </c>
      <c r="R2084" s="93" t="str">
        <f>VLOOKUP(I2084,'3-Productie normen'!A:O,14,FALSE)</f>
        <v>S</v>
      </c>
      <c r="S2084" s="93"/>
      <c r="U2084" s="375">
        <f t="shared" ref="U2084:U2100" si="101">L2084*K2084</f>
        <v>1580</v>
      </c>
    </row>
    <row r="2085" spans="1:21" ht="14.1" customHeight="1">
      <c r="A2085" s="81">
        <v>2085</v>
      </c>
      <c r="B2085" s="52" t="s">
        <v>235</v>
      </c>
      <c r="C2085" s="52" t="s">
        <v>1704</v>
      </c>
      <c r="D2085" s="472"/>
      <c r="E2085" s="91"/>
      <c r="F2085" s="91" t="s">
        <v>292</v>
      </c>
      <c r="G2085" s="366" t="s">
        <v>336</v>
      </c>
      <c r="H2085" s="98" t="s">
        <v>286</v>
      </c>
      <c r="I2085" s="98" t="s">
        <v>240</v>
      </c>
      <c r="J2085" s="98"/>
      <c r="K2085" s="358">
        <v>56.8</v>
      </c>
      <c r="L2085" s="370">
        <f t="shared" si="99"/>
        <v>200</v>
      </c>
      <c r="M2085" s="435">
        <v>200</v>
      </c>
      <c r="N2085" s="435"/>
      <c r="O2085" s="371" t="e">
        <f t="shared" si="100"/>
        <v>#DIV/0!</v>
      </c>
      <c r="P2085" s="371">
        <f>IF(N2085&gt;0,N2085*K2085/#REF!,0)</f>
        <v>0</v>
      </c>
      <c r="Q2085" s="372" t="e">
        <f>IF(M2085="nio",0,IF(M2085&gt;0,VLOOKUP(I2085,'3-Productie normen'!A:K,VLOOKUP(M2085,'3-Productie normen'!$B$28:$C$36,2,FALSE),FALSE)))/VLOOKUP(B2085,'2-Kosten per locatie'!$A$11:$C$41,3,FALSE)</f>
        <v>#DIV/0!</v>
      </c>
      <c r="R2085" s="93" t="str">
        <f>VLOOKUP(I2085,'3-Productie normen'!A:O,14,FALSE)</f>
        <v>L</v>
      </c>
      <c r="S2085" s="93"/>
      <c r="U2085" s="375">
        <f t="shared" si="101"/>
        <v>11360</v>
      </c>
    </row>
    <row r="2086" spans="1:21" ht="14.1" customHeight="1">
      <c r="A2086" s="81">
        <v>2086</v>
      </c>
      <c r="B2086" s="52" t="s">
        <v>235</v>
      </c>
      <c r="C2086" s="52" t="s">
        <v>1704</v>
      </c>
      <c r="D2086" s="472"/>
      <c r="E2086" s="91"/>
      <c r="F2086" s="91" t="s">
        <v>292</v>
      </c>
      <c r="G2086" s="366" t="s">
        <v>340</v>
      </c>
      <c r="H2086" s="98" t="s">
        <v>286</v>
      </c>
      <c r="I2086" s="98" t="s">
        <v>240</v>
      </c>
      <c r="J2086" s="98"/>
      <c r="K2086" s="358">
        <v>54.6</v>
      </c>
      <c r="L2086" s="370">
        <f t="shared" si="99"/>
        <v>200</v>
      </c>
      <c r="M2086" s="435">
        <v>200</v>
      </c>
      <c r="N2086" s="435"/>
      <c r="O2086" s="371" t="e">
        <f t="shared" si="100"/>
        <v>#DIV/0!</v>
      </c>
      <c r="P2086" s="371">
        <f>IF(N2086&gt;0,N2086*K2086/#REF!,0)</f>
        <v>0</v>
      </c>
      <c r="Q2086" s="372" t="e">
        <f>IF(M2086="nio",0,IF(M2086&gt;0,VLOOKUP(I2086,'3-Productie normen'!A:K,VLOOKUP(M2086,'3-Productie normen'!$B$28:$C$36,2,FALSE),FALSE)))/VLOOKUP(B2086,'2-Kosten per locatie'!$A$11:$C$41,3,FALSE)</f>
        <v>#DIV/0!</v>
      </c>
      <c r="R2086" s="93" t="str">
        <f>VLOOKUP(I2086,'3-Productie normen'!A:O,14,FALSE)</f>
        <v>L</v>
      </c>
      <c r="S2086" s="93"/>
      <c r="U2086" s="375">
        <f t="shared" si="101"/>
        <v>10920</v>
      </c>
    </row>
    <row r="2087" spans="1:21" ht="14.1" customHeight="1">
      <c r="A2087" s="81">
        <v>2087</v>
      </c>
      <c r="B2087" s="52" t="s">
        <v>235</v>
      </c>
      <c r="C2087" s="52" t="s">
        <v>1704</v>
      </c>
      <c r="D2087" s="472"/>
      <c r="E2087" s="91"/>
      <c r="F2087" s="91" t="s">
        <v>292</v>
      </c>
      <c r="G2087" s="366" t="s">
        <v>342</v>
      </c>
      <c r="H2087" s="98" t="s">
        <v>286</v>
      </c>
      <c r="I2087" s="98" t="s">
        <v>240</v>
      </c>
      <c r="J2087" s="98"/>
      <c r="K2087" s="358">
        <v>54.6</v>
      </c>
      <c r="L2087" s="370">
        <f t="shared" si="99"/>
        <v>200</v>
      </c>
      <c r="M2087" s="435">
        <v>200</v>
      </c>
      <c r="N2087" s="435"/>
      <c r="O2087" s="371" t="e">
        <f t="shared" si="100"/>
        <v>#DIV/0!</v>
      </c>
      <c r="P2087" s="371">
        <f>IF(N2087&gt;0,N2087*K2087/#REF!,0)</f>
        <v>0</v>
      </c>
      <c r="Q2087" s="372" t="e">
        <f>IF(M2087="nio",0,IF(M2087&gt;0,VLOOKUP(I2087,'3-Productie normen'!A:K,VLOOKUP(M2087,'3-Productie normen'!$B$28:$C$36,2,FALSE),FALSE)))/VLOOKUP(B2087,'2-Kosten per locatie'!$A$11:$C$41,3,FALSE)</f>
        <v>#DIV/0!</v>
      </c>
      <c r="R2087" s="93" t="str">
        <f>VLOOKUP(I2087,'3-Productie normen'!A:O,14,FALSE)</f>
        <v>L</v>
      </c>
      <c r="S2087" s="93"/>
      <c r="U2087" s="375">
        <f t="shared" si="101"/>
        <v>10920</v>
      </c>
    </row>
    <row r="2088" spans="1:21" ht="14.1" customHeight="1">
      <c r="A2088" s="81">
        <v>2088</v>
      </c>
      <c r="B2088" s="52" t="s">
        <v>235</v>
      </c>
      <c r="C2088" s="52" t="s">
        <v>1704</v>
      </c>
      <c r="D2088" s="472"/>
      <c r="E2088" s="91"/>
      <c r="F2088" s="91" t="s">
        <v>292</v>
      </c>
      <c r="G2088" s="366" t="s">
        <v>341</v>
      </c>
      <c r="H2088" s="98" t="s">
        <v>286</v>
      </c>
      <c r="I2088" s="98" t="s">
        <v>240</v>
      </c>
      <c r="J2088" s="98"/>
      <c r="K2088" s="358">
        <v>55</v>
      </c>
      <c r="L2088" s="370">
        <f t="shared" si="99"/>
        <v>200</v>
      </c>
      <c r="M2088" s="435">
        <v>200</v>
      </c>
      <c r="N2088" s="435"/>
      <c r="O2088" s="371" t="e">
        <f t="shared" si="100"/>
        <v>#DIV/0!</v>
      </c>
      <c r="P2088" s="371">
        <f>IF(N2088&gt;0,N2088*K2088/#REF!,0)</f>
        <v>0</v>
      </c>
      <c r="Q2088" s="372" t="e">
        <f>IF(M2088="nio",0,IF(M2088&gt;0,VLOOKUP(I2088,'3-Productie normen'!A:K,VLOOKUP(M2088,'3-Productie normen'!$B$28:$C$36,2,FALSE),FALSE)))/VLOOKUP(B2088,'2-Kosten per locatie'!$A$11:$C$41,3,FALSE)</f>
        <v>#DIV/0!</v>
      </c>
      <c r="R2088" s="93" t="str">
        <f>VLOOKUP(I2088,'3-Productie normen'!A:O,14,FALSE)</f>
        <v>L</v>
      </c>
      <c r="S2088" s="93"/>
      <c r="U2088" s="375">
        <f t="shared" si="101"/>
        <v>11000</v>
      </c>
    </row>
    <row r="2089" spans="1:21" ht="14.1" customHeight="1">
      <c r="A2089" s="81">
        <v>2089</v>
      </c>
      <c r="B2089" s="52" t="s">
        <v>235</v>
      </c>
      <c r="C2089" s="52" t="s">
        <v>1704</v>
      </c>
      <c r="D2089" s="472"/>
      <c r="E2089" s="91"/>
      <c r="F2089" s="91" t="s">
        <v>292</v>
      </c>
      <c r="G2089" s="366" t="s">
        <v>338</v>
      </c>
      <c r="H2089" s="98" t="s">
        <v>739</v>
      </c>
      <c r="I2089" s="444" t="s">
        <v>238</v>
      </c>
      <c r="J2089" s="98"/>
      <c r="K2089" s="358">
        <v>13.1</v>
      </c>
      <c r="L2089" s="370">
        <f t="shared" si="99"/>
        <v>200</v>
      </c>
      <c r="M2089" s="435">
        <v>200</v>
      </c>
      <c r="N2089" s="435"/>
      <c r="O2089" s="371" t="e">
        <f t="shared" si="100"/>
        <v>#DIV/0!</v>
      </c>
      <c r="P2089" s="371">
        <f>IF(N2089&gt;0,N2089*K2089/#REF!,0)</f>
        <v>0</v>
      </c>
      <c r="Q2089" s="372" t="e">
        <f>IF(M2089="nio",0,IF(M2089&gt;0,VLOOKUP(I2089,'3-Productie normen'!A:K,VLOOKUP(M2089,'3-Productie normen'!$B$28:$C$36,2,FALSE),FALSE)))/VLOOKUP(B2089,'2-Kosten per locatie'!$A$11:$C$41,3,FALSE)</f>
        <v>#DIV/0!</v>
      </c>
      <c r="R2089" s="93" t="str">
        <f>VLOOKUP(I2089,'3-Productie normen'!A:O,14,FALSE)</f>
        <v>S</v>
      </c>
      <c r="S2089" s="93"/>
      <c r="U2089" s="375">
        <f t="shared" si="101"/>
        <v>2620</v>
      </c>
    </row>
    <row r="2090" spans="1:21" ht="14.1" customHeight="1">
      <c r="A2090" s="81">
        <v>2090</v>
      </c>
      <c r="B2090" s="52" t="s">
        <v>235</v>
      </c>
      <c r="C2090" s="52" t="s">
        <v>1704</v>
      </c>
      <c r="D2090" s="472"/>
      <c r="E2090" s="91"/>
      <c r="F2090" s="91" t="s">
        <v>292</v>
      </c>
      <c r="G2090" s="366" t="s">
        <v>332</v>
      </c>
      <c r="H2090" s="98" t="s">
        <v>254</v>
      </c>
      <c r="I2090" s="98" t="s">
        <v>246</v>
      </c>
      <c r="J2090" s="98"/>
      <c r="K2090" s="358">
        <v>24.7</v>
      </c>
      <c r="L2090" s="370">
        <f t="shared" si="99"/>
        <v>200</v>
      </c>
      <c r="M2090" s="435">
        <v>200</v>
      </c>
      <c r="N2090" s="435"/>
      <c r="O2090" s="371" t="e">
        <f t="shared" si="100"/>
        <v>#DIV/0!</v>
      </c>
      <c r="P2090" s="371">
        <f>IF(N2090&gt;0,N2090*K2090/#REF!,0)</f>
        <v>0</v>
      </c>
      <c r="Q2090" s="372" t="e">
        <f>IF(M2090="nio",0,IF(M2090&gt;0,VLOOKUP(I2090,'3-Productie normen'!A:K,VLOOKUP(M2090,'3-Productie normen'!$B$28:$C$36,2,FALSE),FALSE)))/VLOOKUP(B2090,'2-Kosten per locatie'!$A$11:$C$41,3,FALSE)</f>
        <v>#DIV/0!</v>
      </c>
      <c r="R2090" s="93" t="str">
        <f>VLOOKUP(I2090,'3-Productie normen'!A:O,14,FALSE)</f>
        <v>V</v>
      </c>
      <c r="S2090" s="93"/>
      <c r="U2090" s="375">
        <f t="shared" si="101"/>
        <v>4940</v>
      </c>
    </row>
    <row r="2091" spans="1:21" ht="14.1" customHeight="1">
      <c r="A2091" s="81">
        <v>2091</v>
      </c>
      <c r="B2091" s="52" t="s">
        <v>235</v>
      </c>
      <c r="C2091" s="52" t="s">
        <v>1704</v>
      </c>
      <c r="D2091" s="472"/>
      <c r="E2091" s="91"/>
      <c r="F2091" s="91" t="s">
        <v>292</v>
      </c>
      <c r="G2091" s="366" t="s">
        <v>334</v>
      </c>
      <c r="H2091" s="98" t="s">
        <v>270</v>
      </c>
      <c r="I2091" s="98" t="s">
        <v>247</v>
      </c>
      <c r="J2091" s="98"/>
      <c r="K2091" s="358">
        <v>6.1</v>
      </c>
      <c r="L2091" s="370">
        <f t="shared" si="99"/>
        <v>0</v>
      </c>
      <c r="M2091" s="437" t="s">
        <v>258</v>
      </c>
      <c r="N2091" s="435"/>
      <c r="O2091" s="371">
        <f t="shared" si="100"/>
        <v>0</v>
      </c>
      <c r="P2091" s="371">
        <f>IF(N2091&gt;0,N2091*K2091/#REF!,0)</f>
        <v>0</v>
      </c>
      <c r="Q2091" s="372" t="e">
        <f>IF(M2091="nio",0,IF(M2091&gt;0,VLOOKUP(I2091,'3-Productie normen'!A:K,VLOOKUP(M2091,'3-Productie normen'!$B$28:$C$36,2,FALSE),FALSE)))/VLOOKUP(B2091,'2-Kosten per locatie'!$A$11:$C$41,3,FALSE)</f>
        <v>#DIV/0!</v>
      </c>
      <c r="R2091" s="93" t="str">
        <f>VLOOKUP(I2091,'3-Productie normen'!A:O,14,FALSE)</f>
        <v>nvt</v>
      </c>
      <c r="S2091" s="93"/>
      <c r="U2091" s="375">
        <f t="shared" si="101"/>
        <v>0</v>
      </c>
    </row>
    <row r="2092" spans="1:21" ht="14.1" customHeight="1">
      <c r="A2092" s="81">
        <v>2092</v>
      </c>
      <c r="B2092" s="52" t="s">
        <v>235</v>
      </c>
      <c r="C2092" s="52" t="s">
        <v>1704</v>
      </c>
      <c r="D2092" s="472"/>
      <c r="E2092" s="91"/>
      <c r="F2092" s="91" t="s">
        <v>292</v>
      </c>
      <c r="G2092" s="366" t="s">
        <v>755</v>
      </c>
      <c r="H2092" s="98" t="s">
        <v>738</v>
      </c>
      <c r="I2092" s="98" t="s">
        <v>412</v>
      </c>
      <c r="J2092" s="98"/>
      <c r="K2092" s="358">
        <v>43.6</v>
      </c>
      <c r="L2092" s="370">
        <f t="shared" si="99"/>
        <v>200</v>
      </c>
      <c r="M2092" s="435">
        <v>200</v>
      </c>
      <c r="N2092" s="435"/>
      <c r="O2092" s="371" t="e">
        <f t="shared" si="100"/>
        <v>#DIV/0!</v>
      </c>
      <c r="P2092" s="371">
        <f>IF(N2092&gt;0,N2092*K2092/#REF!,0)</f>
        <v>0</v>
      </c>
      <c r="Q2092" s="372" t="e">
        <f>IF(M2092="nio",0,IF(M2092&gt;0,VLOOKUP(I2092,'3-Productie normen'!A:K,VLOOKUP(M2092,'3-Productie normen'!$B$28:$C$36,2,FALSE),FALSE)))/VLOOKUP(B2092,'2-Kosten per locatie'!$A$11:$C$41,3,FALSE)</f>
        <v>#DIV/0!</v>
      </c>
      <c r="R2092" s="93" t="str">
        <f>VLOOKUP(I2092,'3-Productie normen'!A:O,14,FALSE)</f>
        <v>V</v>
      </c>
      <c r="S2092" s="93"/>
      <c r="U2092" s="375">
        <f t="shared" si="101"/>
        <v>8720</v>
      </c>
    </row>
    <row r="2093" spans="1:21" ht="14.1" customHeight="1">
      <c r="A2093" s="81">
        <v>2093</v>
      </c>
      <c r="B2093" s="52" t="s">
        <v>235</v>
      </c>
      <c r="C2093" s="52" t="s">
        <v>1704</v>
      </c>
      <c r="D2093" s="472"/>
      <c r="E2093" s="91"/>
      <c r="F2093" s="91" t="s">
        <v>292</v>
      </c>
      <c r="G2093" s="366" t="s">
        <v>630</v>
      </c>
      <c r="H2093" s="98" t="s">
        <v>286</v>
      </c>
      <c r="I2093" s="98" t="s">
        <v>240</v>
      </c>
      <c r="J2093" s="98"/>
      <c r="K2093" s="358">
        <v>49.9</v>
      </c>
      <c r="L2093" s="370">
        <f t="shared" si="99"/>
        <v>200</v>
      </c>
      <c r="M2093" s="435">
        <v>200</v>
      </c>
      <c r="N2093" s="435"/>
      <c r="O2093" s="371" t="e">
        <f t="shared" si="100"/>
        <v>#DIV/0!</v>
      </c>
      <c r="P2093" s="371">
        <f>IF(N2093&gt;0,N2093*K2093/#REF!,0)</f>
        <v>0</v>
      </c>
      <c r="Q2093" s="372" t="e">
        <f>IF(M2093="nio",0,IF(M2093&gt;0,VLOOKUP(I2093,'3-Productie normen'!A:K,VLOOKUP(M2093,'3-Productie normen'!$B$28:$C$36,2,FALSE),FALSE)))/VLOOKUP(B2093,'2-Kosten per locatie'!$A$11:$C$41,3,FALSE)</f>
        <v>#DIV/0!</v>
      </c>
      <c r="R2093" s="93" t="str">
        <f>VLOOKUP(I2093,'3-Productie normen'!A:O,14,FALSE)</f>
        <v>L</v>
      </c>
      <c r="S2093" s="93"/>
      <c r="U2093" s="375">
        <f t="shared" si="101"/>
        <v>9980</v>
      </c>
    </row>
    <row r="2094" spans="1:21" ht="14.1" customHeight="1">
      <c r="A2094" s="81">
        <v>2094</v>
      </c>
      <c r="B2094" s="52" t="s">
        <v>235</v>
      </c>
      <c r="C2094" s="52" t="s">
        <v>1704</v>
      </c>
      <c r="D2094" s="472"/>
      <c r="E2094" s="91"/>
      <c r="F2094" s="91" t="s">
        <v>292</v>
      </c>
      <c r="G2094" s="366" t="s">
        <v>635</v>
      </c>
      <c r="H2094" s="98" t="s">
        <v>286</v>
      </c>
      <c r="I2094" s="98" t="s">
        <v>240</v>
      </c>
      <c r="J2094" s="98"/>
      <c r="K2094" s="358">
        <v>47.6</v>
      </c>
      <c r="L2094" s="370">
        <f t="shared" si="99"/>
        <v>200</v>
      </c>
      <c r="M2094" s="435">
        <v>200</v>
      </c>
      <c r="N2094" s="435"/>
      <c r="O2094" s="371" t="e">
        <f t="shared" si="100"/>
        <v>#DIV/0!</v>
      </c>
      <c r="P2094" s="371">
        <f>IF(N2094&gt;0,N2094*K2094/#REF!,0)</f>
        <v>0</v>
      </c>
      <c r="Q2094" s="372" t="e">
        <f>IF(M2094="nio",0,IF(M2094&gt;0,VLOOKUP(I2094,'3-Productie normen'!A:K,VLOOKUP(M2094,'3-Productie normen'!$B$28:$C$36,2,FALSE),FALSE)))/VLOOKUP(B2094,'2-Kosten per locatie'!$A$11:$C$41,3,FALSE)</f>
        <v>#DIV/0!</v>
      </c>
      <c r="R2094" s="93" t="str">
        <f>VLOOKUP(I2094,'3-Productie normen'!A:O,14,FALSE)</f>
        <v>L</v>
      </c>
      <c r="S2094" s="93"/>
      <c r="U2094" s="375">
        <f t="shared" si="101"/>
        <v>9520</v>
      </c>
    </row>
    <row r="2095" spans="1:21" ht="14.1" customHeight="1">
      <c r="A2095" s="81">
        <v>2095</v>
      </c>
      <c r="B2095" s="52" t="s">
        <v>235</v>
      </c>
      <c r="C2095" s="52" t="s">
        <v>1704</v>
      </c>
      <c r="D2095" s="472"/>
      <c r="E2095" s="91"/>
      <c r="F2095" s="91" t="s">
        <v>292</v>
      </c>
      <c r="G2095" s="366" t="s">
        <v>636</v>
      </c>
      <c r="H2095" s="98" t="s">
        <v>286</v>
      </c>
      <c r="I2095" s="98" t="s">
        <v>240</v>
      </c>
      <c r="J2095" s="98"/>
      <c r="K2095" s="358">
        <v>48.5</v>
      </c>
      <c r="L2095" s="370">
        <f t="shared" si="99"/>
        <v>200</v>
      </c>
      <c r="M2095" s="435">
        <v>200</v>
      </c>
      <c r="N2095" s="435"/>
      <c r="O2095" s="371" t="e">
        <f t="shared" si="100"/>
        <v>#DIV/0!</v>
      </c>
      <c r="P2095" s="371">
        <f>IF(N2095&gt;0,N2095*K2095/#REF!,0)</f>
        <v>0</v>
      </c>
      <c r="Q2095" s="372" t="e">
        <f>IF(M2095="nio",0,IF(M2095&gt;0,VLOOKUP(I2095,'3-Productie normen'!A:K,VLOOKUP(M2095,'3-Productie normen'!$B$28:$C$36,2,FALSE),FALSE)))/VLOOKUP(B2095,'2-Kosten per locatie'!$A$11:$C$41,3,FALSE)</f>
        <v>#DIV/0!</v>
      </c>
      <c r="R2095" s="93" t="str">
        <f>VLOOKUP(I2095,'3-Productie normen'!A:O,14,FALSE)</f>
        <v>L</v>
      </c>
      <c r="S2095" s="93"/>
      <c r="U2095" s="375">
        <f t="shared" si="101"/>
        <v>9700</v>
      </c>
    </row>
    <row r="2096" spans="1:21" ht="14.1" customHeight="1">
      <c r="A2096" s="81">
        <v>2096</v>
      </c>
      <c r="B2096" s="52" t="s">
        <v>235</v>
      </c>
      <c r="C2096" s="52" t="s">
        <v>1704</v>
      </c>
      <c r="D2096" s="472"/>
      <c r="E2096" s="91"/>
      <c r="F2096" s="91" t="s">
        <v>292</v>
      </c>
      <c r="G2096" s="366" t="s">
        <v>1709</v>
      </c>
      <c r="H2096" s="98" t="s">
        <v>738</v>
      </c>
      <c r="I2096" s="98" t="s">
        <v>412</v>
      </c>
      <c r="J2096" s="98"/>
      <c r="K2096" s="358">
        <v>7</v>
      </c>
      <c r="L2096" s="370">
        <f t="shared" si="99"/>
        <v>200</v>
      </c>
      <c r="M2096" s="435">
        <v>200</v>
      </c>
      <c r="N2096" s="435"/>
      <c r="O2096" s="371" t="e">
        <f t="shared" si="100"/>
        <v>#DIV/0!</v>
      </c>
      <c r="P2096" s="371">
        <f>IF(N2096&gt;0,N2096*K2096/#REF!,0)</f>
        <v>0</v>
      </c>
      <c r="Q2096" s="372" t="e">
        <f>IF(M2096="nio",0,IF(M2096&gt;0,VLOOKUP(I2096,'3-Productie normen'!A:K,VLOOKUP(M2096,'3-Productie normen'!$B$28:$C$36,2,FALSE),FALSE)))/VLOOKUP(B2096,'2-Kosten per locatie'!$A$11:$C$41,3,FALSE)</f>
        <v>#DIV/0!</v>
      </c>
      <c r="R2096" s="93" t="str">
        <f>VLOOKUP(I2096,'3-Productie normen'!A:O,14,FALSE)</f>
        <v>V</v>
      </c>
      <c r="S2096" s="93"/>
      <c r="U2096" s="375">
        <f t="shared" si="101"/>
        <v>1400</v>
      </c>
    </row>
    <row r="2097" spans="1:21" ht="14.1" customHeight="1">
      <c r="A2097" s="81">
        <v>2097</v>
      </c>
      <c r="B2097" s="52" t="s">
        <v>235</v>
      </c>
      <c r="C2097" s="52" t="s">
        <v>1704</v>
      </c>
      <c r="D2097" s="472"/>
      <c r="E2097" s="91"/>
      <c r="F2097" s="91" t="s">
        <v>292</v>
      </c>
      <c r="G2097" s="366" t="s">
        <v>627</v>
      </c>
      <c r="H2097" s="98" t="s">
        <v>254</v>
      </c>
      <c r="I2097" s="98" t="s">
        <v>246</v>
      </c>
      <c r="J2097" s="98"/>
      <c r="K2097" s="358">
        <v>16.3</v>
      </c>
      <c r="L2097" s="370">
        <f t="shared" si="99"/>
        <v>200</v>
      </c>
      <c r="M2097" s="435">
        <v>200</v>
      </c>
      <c r="N2097" s="435"/>
      <c r="O2097" s="371" t="e">
        <f t="shared" si="100"/>
        <v>#DIV/0!</v>
      </c>
      <c r="P2097" s="371">
        <f>IF(N2097&gt;0,N2097*K2097/#REF!,0)</f>
        <v>0</v>
      </c>
      <c r="Q2097" s="372" t="e">
        <f>IF(M2097="nio",0,IF(M2097&gt;0,VLOOKUP(I2097,'3-Productie normen'!A:K,VLOOKUP(M2097,'3-Productie normen'!$B$28:$C$36,2,FALSE),FALSE)))/VLOOKUP(B2097,'2-Kosten per locatie'!$A$11:$C$41,3,FALSE)</f>
        <v>#DIV/0!</v>
      </c>
      <c r="R2097" s="93" t="str">
        <f>VLOOKUP(I2097,'3-Productie normen'!A:O,14,FALSE)</f>
        <v>V</v>
      </c>
      <c r="S2097" s="93"/>
      <c r="U2097" s="375">
        <f t="shared" si="101"/>
        <v>3260</v>
      </c>
    </row>
    <row r="2098" spans="1:21" ht="14.1" customHeight="1">
      <c r="A2098" s="81">
        <v>2098</v>
      </c>
      <c r="B2098" s="52" t="s">
        <v>235</v>
      </c>
      <c r="C2098" s="52" t="s">
        <v>1704</v>
      </c>
      <c r="D2098" s="472"/>
      <c r="E2098" s="91"/>
      <c r="F2098" s="91" t="s">
        <v>292</v>
      </c>
      <c r="G2098" s="366" t="s">
        <v>628</v>
      </c>
      <c r="H2098" s="98" t="s">
        <v>270</v>
      </c>
      <c r="I2098" s="98" t="s">
        <v>247</v>
      </c>
      <c r="J2098" s="98"/>
      <c r="K2098" s="358">
        <v>6.1</v>
      </c>
      <c r="L2098" s="370">
        <f t="shared" si="99"/>
        <v>0</v>
      </c>
      <c r="M2098" s="437" t="s">
        <v>258</v>
      </c>
      <c r="N2098" s="435"/>
      <c r="O2098" s="371">
        <f t="shared" si="100"/>
        <v>0</v>
      </c>
      <c r="P2098" s="371">
        <f>IF(N2098&gt;0,N2098*K2098/#REF!,0)</f>
        <v>0</v>
      </c>
      <c r="Q2098" s="372" t="e">
        <f>IF(M2098="nio",0,IF(M2098&gt;0,VLOOKUP(I2098,'3-Productie normen'!A:K,VLOOKUP(M2098,'3-Productie normen'!$B$28:$C$36,2,FALSE),FALSE)))/VLOOKUP(B2098,'2-Kosten per locatie'!$A$11:$C$41,3,FALSE)</f>
        <v>#DIV/0!</v>
      </c>
      <c r="R2098" s="93" t="str">
        <f>VLOOKUP(I2098,'3-Productie normen'!A:O,14,FALSE)</f>
        <v>nvt</v>
      </c>
      <c r="S2098" s="93"/>
      <c r="U2098" s="375">
        <f t="shared" si="101"/>
        <v>0</v>
      </c>
    </row>
    <row r="2099" spans="1:21" ht="14.1" customHeight="1">
      <c r="A2099" s="81">
        <v>2099</v>
      </c>
      <c r="B2099" s="52" t="s">
        <v>235</v>
      </c>
      <c r="C2099" s="52" t="s">
        <v>1704</v>
      </c>
      <c r="D2099" s="472"/>
      <c r="E2099" s="91"/>
      <c r="F2099" s="91" t="s">
        <v>292</v>
      </c>
      <c r="G2099" s="366" t="s">
        <v>632</v>
      </c>
      <c r="H2099" s="98" t="s">
        <v>279</v>
      </c>
      <c r="I2099" s="98" t="s">
        <v>247</v>
      </c>
      <c r="J2099" s="98"/>
      <c r="K2099" s="358">
        <v>6.7</v>
      </c>
      <c r="L2099" s="370">
        <f t="shared" si="99"/>
        <v>0</v>
      </c>
      <c r="M2099" s="437" t="s">
        <v>258</v>
      </c>
      <c r="N2099" s="435"/>
      <c r="O2099" s="371">
        <f t="shared" si="100"/>
        <v>0</v>
      </c>
      <c r="P2099" s="371">
        <f>IF(N2099&gt;0,N2099*K2099/#REF!,0)</f>
        <v>0</v>
      </c>
      <c r="Q2099" s="372" t="e">
        <f>IF(M2099="nio",0,IF(M2099&gt;0,VLOOKUP(I2099,'3-Productie normen'!A:K,VLOOKUP(M2099,'3-Productie normen'!$B$28:$C$36,2,FALSE),FALSE)))/VLOOKUP(B2099,'2-Kosten per locatie'!$A$11:$C$41,3,FALSE)</f>
        <v>#DIV/0!</v>
      </c>
      <c r="R2099" s="93" t="str">
        <f>VLOOKUP(I2099,'3-Productie normen'!A:O,14,FALSE)</f>
        <v>nvt</v>
      </c>
      <c r="S2099" s="93"/>
      <c r="U2099" s="375">
        <f t="shared" si="101"/>
        <v>0</v>
      </c>
    </row>
    <row r="2100" spans="1:21" ht="14.1" customHeight="1">
      <c r="A2100" s="81">
        <v>2100</v>
      </c>
      <c r="B2100" s="52" t="s">
        <v>235</v>
      </c>
      <c r="C2100" s="52" t="s">
        <v>1704</v>
      </c>
      <c r="D2100" s="472"/>
      <c r="E2100" s="91"/>
      <c r="F2100" s="91" t="s">
        <v>292</v>
      </c>
      <c r="G2100" s="366" t="s">
        <v>757</v>
      </c>
      <c r="H2100" s="98" t="s">
        <v>747</v>
      </c>
      <c r="I2100" s="98" t="s">
        <v>747</v>
      </c>
      <c r="J2100" s="98"/>
      <c r="K2100" s="358">
        <v>15</v>
      </c>
      <c r="L2100" s="370">
        <f t="shared" si="99"/>
        <v>200</v>
      </c>
      <c r="M2100" s="435">
        <v>200</v>
      </c>
      <c r="N2100" s="435">
        <v>0</v>
      </c>
      <c r="O2100" s="371" t="e">
        <f t="shared" si="100"/>
        <v>#DIV/0!</v>
      </c>
      <c r="P2100" s="371">
        <f>IF(N2100&gt;0,N2100*K2100/#REF!,0)</f>
        <v>0</v>
      </c>
      <c r="Q2100" s="372" t="e">
        <f>IF(M2100="nio",0,IF(M2100&gt;0,VLOOKUP(I2100,'3-Productie normen'!A:K,VLOOKUP(M2100,'3-Productie normen'!$B$28:$C$36,2,FALSE),FALSE)))/VLOOKUP(B2100,'2-Kosten per locatie'!$A$11:$C$41,3,FALSE)</f>
        <v>#DIV/0!</v>
      </c>
      <c r="R2100" s="93" t="str">
        <f>VLOOKUP(I2100,'3-Productie normen'!A:O,14,FALSE)</f>
        <v>S</v>
      </c>
      <c r="S2100" s="93"/>
      <c r="U2100" s="375">
        <f t="shared" si="101"/>
        <v>3000</v>
      </c>
    </row>
  </sheetData>
  <autoFilter ref="B9:U2100"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2"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B1" sqref="B1"/>
      <selection pane="bottomLeft" activeCell="B46" sqref="B46"/>
    </sheetView>
  </sheetViews>
  <sheetFormatPr defaultColWidth="9.33203125" defaultRowHeight="13.2"/>
  <cols>
    <col min="1" max="1" width="45.5546875" style="60" customWidth="1"/>
    <col min="2" max="2" width="18.33203125" style="60" customWidth="1"/>
    <col min="3" max="3" width="18.44140625" style="60"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91" t="s">
        <v>20</v>
      </c>
      <c r="B1" s="103"/>
      <c r="C1" s="104"/>
      <c r="D1" s="1"/>
      <c r="E1" s="1"/>
      <c r="F1" s="1"/>
      <c r="G1" s="1"/>
    </row>
    <row r="2" spans="1:8">
      <c r="A2" s="104"/>
      <c r="B2" s="104"/>
      <c r="C2" s="104"/>
      <c r="D2" s="1"/>
      <c r="E2" s="1"/>
      <c r="F2" s="1"/>
      <c r="G2" s="1"/>
    </row>
    <row r="3" spans="1:8" ht="18.600000000000001">
      <c r="A3" s="269" t="str">
        <f>'2-Kosten per locatie'!A3</f>
        <v>Naam opdrachtgever</v>
      </c>
      <c r="B3" s="46" t="str">
        <f>'2-Kosten per locatie'!B3</f>
        <v>AMOS</v>
      </c>
      <c r="C3" s="104"/>
      <c r="D3" s="1"/>
      <c r="E3" s="31"/>
      <c r="F3" s="1"/>
      <c r="G3" s="1"/>
    </row>
    <row r="4" spans="1:8" ht="18.600000000000001">
      <c r="A4" s="269" t="str">
        <f>'2-Kosten per locatie'!A4</f>
        <v>Calculatie onderdeel</v>
      </c>
      <c r="B4" s="46" t="str">
        <f ca="1">MID(CELL("bestandsnaam",$C$9),SEARCH("]",CELL("bestandsnaam",$C$9),1)+1,256)</f>
        <v>5-Premies en opslagen</v>
      </c>
      <c r="C4" s="105"/>
      <c r="D4" s="16"/>
      <c r="E4" s="4"/>
      <c r="F4" s="4"/>
      <c r="G4" s="4"/>
    </row>
    <row r="5" spans="1:8" ht="18.600000000000001">
      <c r="A5" s="269" t="str">
        <f>'2-Kosten per locatie'!A5</f>
        <v>Gebouw/plaats</v>
      </c>
      <c r="B5" s="46" t="str">
        <f>'2-Kosten per locatie'!B5</f>
        <v>Omgeving Amsterdam</v>
      </c>
      <c r="C5" s="37"/>
      <c r="D5" s="8"/>
      <c r="E5" s="17"/>
      <c r="F5" s="5"/>
      <c r="G5" s="4"/>
    </row>
    <row r="6" spans="1:8" ht="18.600000000000001">
      <c r="A6" s="269" t="str">
        <f>'2-Kosten per locatie'!A6</f>
        <v>Referentie nummer</v>
      </c>
      <c r="B6" s="46" t="str">
        <f>'2-Kosten per locatie'!B6</f>
        <v>AMOS-DK-TN453334</v>
      </c>
      <c r="C6" s="83"/>
      <c r="D6" s="8"/>
      <c r="E6" s="33"/>
      <c r="F6" s="32"/>
      <c r="G6" s="34"/>
      <c r="H6" s="35"/>
    </row>
    <row r="7" spans="1:8" ht="18.600000000000001">
      <c r="A7" s="269" t="str">
        <f>'2-Kosten per locatie'!A7</f>
        <v>Naam dienstverlener</v>
      </c>
      <c r="B7" s="46" t="str">
        <f>'2-Kosten per locatie'!B7</f>
        <v>Voorcalculatie</v>
      </c>
      <c r="C7" s="83"/>
      <c r="D7" s="8"/>
      <c r="E7" s="17"/>
      <c r="F7" s="5"/>
      <c r="G7" s="4"/>
    </row>
    <row r="8" spans="1:8" ht="18.600000000000001">
      <c r="A8" s="269" t="str">
        <f>'2-Kosten per locatie'!A8</f>
        <v>Prijspeil</v>
      </c>
      <c r="B8" s="376">
        <f>'2-Kosten per locatie'!B8</f>
        <v>45474</v>
      </c>
      <c r="C8" s="106"/>
      <c r="D8" s="17"/>
      <c r="E8" s="17"/>
      <c r="F8" s="5"/>
      <c r="G8" s="4"/>
    </row>
    <row r="9" spans="1:8" ht="18.600000000000001">
      <c r="A9" s="289"/>
      <c r="B9" s="106"/>
      <c r="C9" s="106"/>
      <c r="D9" s="17"/>
      <c r="E9" s="17"/>
      <c r="F9" s="5"/>
      <c r="G9" s="4"/>
    </row>
    <row r="10" spans="1:8" ht="21">
      <c r="A10" s="290" t="s">
        <v>3</v>
      </c>
      <c r="B10" s="256"/>
      <c r="C10" s="257"/>
      <c r="D10" s="17"/>
      <c r="E10" s="17"/>
      <c r="F10" s="5"/>
      <c r="G10" s="4"/>
    </row>
    <row r="11" spans="1:8">
      <c r="A11" s="107"/>
      <c r="B11" s="108"/>
      <c r="C11" s="108"/>
      <c r="D11" s="17"/>
      <c r="E11" s="17"/>
      <c r="F11" s="4"/>
      <c r="G11" s="4"/>
    </row>
    <row r="12" spans="1:8">
      <c r="A12" s="109"/>
      <c r="B12" s="95"/>
      <c r="C12" s="110" t="s">
        <v>33</v>
      </c>
      <c r="D12" s="17"/>
      <c r="E12" s="17"/>
      <c r="F12" s="5"/>
      <c r="G12" s="4"/>
    </row>
    <row r="13" spans="1:8">
      <c r="A13" s="111" t="s">
        <v>75</v>
      </c>
      <c r="B13" s="95"/>
      <c r="C13" s="377"/>
      <c r="D13" s="17"/>
      <c r="E13" s="17"/>
      <c r="F13" s="18"/>
      <c r="G13" s="4"/>
    </row>
    <row r="14" spans="1:8">
      <c r="A14" s="111" t="s">
        <v>158</v>
      </c>
      <c r="B14" s="95"/>
      <c r="C14" s="377"/>
      <c r="D14" s="17"/>
      <c r="E14" s="17"/>
      <c r="F14" s="18"/>
      <c r="G14" s="4"/>
    </row>
    <row r="15" spans="1:8">
      <c r="A15" s="111" t="s">
        <v>76</v>
      </c>
      <c r="B15" s="95"/>
      <c r="C15" s="377"/>
      <c r="D15" s="17"/>
      <c r="E15" s="17"/>
      <c r="F15" s="18"/>
      <c r="G15" s="4"/>
    </row>
    <row r="16" spans="1:8">
      <c r="A16" s="112" t="s">
        <v>8</v>
      </c>
      <c r="B16" s="113"/>
      <c r="C16" s="378">
        <f>SUM(C13:C15)</f>
        <v>0</v>
      </c>
      <c r="D16" s="17"/>
      <c r="E16" s="17"/>
      <c r="F16" s="4"/>
    </row>
    <row r="17" spans="1:7">
      <c r="A17" s="112"/>
      <c r="B17" s="113"/>
      <c r="C17" s="378"/>
      <c r="D17" s="17"/>
      <c r="E17" s="17"/>
      <c r="F17" s="4"/>
    </row>
    <row r="18" spans="1:7">
      <c r="A18" s="509" t="s">
        <v>77</v>
      </c>
      <c r="B18" s="510"/>
      <c r="C18" s="377"/>
      <c r="D18" s="17"/>
      <c r="E18" s="17"/>
      <c r="F18" s="4"/>
    </row>
    <row r="19" spans="1:7">
      <c r="A19" s="114" t="s">
        <v>174</v>
      </c>
      <c r="B19" s="115"/>
      <c r="C19" s="379"/>
      <c r="D19" s="17"/>
      <c r="E19" s="17"/>
      <c r="F19" s="4"/>
    </row>
    <row r="20" spans="1:7">
      <c r="A20" s="509" t="s">
        <v>78</v>
      </c>
      <c r="B20" s="510"/>
      <c r="C20" s="377"/>
      <c r="D20" s="17"/>
      <c r="E20" s="17"/>
      <c r="F20" s="4"/>
    </row>
    <row r="21" spans="1:7">
      <c r="A21" s="509" t="s">
        <v>29</v>
      </c>
      <c r="B21" s="510"/>
      <c r="C21" s="380" t="e">
        <f>C34</f>
        <v>#DIV/0!</v>
      </c>
      <c r="D21" s="17"/>
      <c r="E21" s="17"/>
      <c r="F21" s="4"/>
    </row>
    <row r="22" spans="1:7">
      <c r="A22" s="509" t="s">
        <v>62</v>
      </c>
      <c r="B22" s="510"/>
      <c r="C22" s="377"/>
      <c r="D22" s="17"/>
      <c r="E22" s="17"/>
      <c r="F22" s="4"/>
    </row>
    <row r="23" spans="1:7">
      <c r="A23" s="509" t="s">
        <v>168</v>
      </c>
      <c r="B23" s="510"/>
      <c r="C23" s="377"/>
      <c r="D23" s="17"/>
      <c r="E23" s="17"/>
      <c r="F23" s="4"/>
    </row>
    <row r="24" spans="1:7">
      <c r="A24" s="511" t="s">
        <v>61</v>
      </c>
      <c r="B24" s="512"/>
      <c r="C24" s="381" t="e">
        <f>SUM(C16:C23)</f>
        <v>#DIV/0!</v>
      </c>
      <c r="D24" s="17"/>
      <c r="E24" s="17"/>
      <c r="F24" s="4"/>
    </row>
    <row r="25" spans="1:7">
      <c r="A25" s="116"/>
      <c r="B25" s="117"/>
      <c r="C25" s="118"/>
      <c r="D25" s="17"/>
      <c r="E25" s="17"/>
      <c r="F25" s="7"/>
      <c r="G25" s="4"/>
    </row>
    <row r="26" spans="1:7" ht="21">
      <c r="A26" s="290" t="s">
        <v>55</v>
      </c>
      <c r="B26" s="256"/>
      <c r="C26" s="257"/>
      <c r="D26" s="17"/>
      <c r="E26" s="17"/>
      <c r="F26" s="5"/>
      <c r="G26" s="4"/>
    </row>
    <row r="27" spans="1:7">
      <c r="A27" s="107"/>
      <c r="B27" s="108"/>
      <c r="C27" s="108"/>
      <c r="D27" s="17"/>
      <c r="E27" s="17"/>
      <c r="F27" s="4"/>
      <c r="G27" s="4"/>
    </row>
    <row r="28" spans="1:7">
      <c r="A28" s="108"/>
      <c r="B28" s="108"/>
      <c r="C28" s="119" t="s">
        <v>15</v>
      </c>
      <c r="D28" s="17"/>
      <c r="E28" s="17"/>
      <c r="F28" s="4"/>
      <c r="G28" s="4"/>
    </row>
    <row r="29" spans="1:7">
      <c r="A29" s="111" t="s">
        <v>18</v>
      </c>
      <c r="B29" s="95"/>
      <c r="C29" s="382">
        <f>'6-Opbouw uurtarief productie'!E21</f>
        <v>0</v>
      </c>
      <c r="D29" s="17"/>
      <c r="E29" s="17"/>
      <c r="G29" s="4"/>
    </row>
    <row r="30" spans="1:7">
      <c r="A30" s="111" t="s">
        <v>43</v>
      </c>
      <c r="B30" s="120" t="s">
        <v>161</v>
      </c>
      <c r="C30" s="383"/>
      <c r="D30" s="17"/>
      <c r="E30" s="17"/>
      <c r="F30" s="5"/>
      <c r="G30" s="4"/>
    </row>
    <row r="31" spans="1:7">
      <c r="A31" s="111" t="s">
        <v>38</v>
      </c>
      <c r="B31" s="95"/>
      <c r="C31" s="384">
        <f>C29+C30</f>
        <v>0</v>
      </c>
      <c r="D31" s="17"/>
      <c r="E31" s="17"/>
      <c r="F31" s="5"/>
      <c r="G31" s="4"/>
    </row>
    <row r="32" spans="1:7">
      <c r="A32" s="121" t="s">
        <v>0</v>
      </c>
      <c r="B32" s="122"/>
      <c r="C32" s="385"/>
      <c r="E32" s="19"/>
      <c r="F32" s="5"/>
      <c r="G32" s="4"/>
    </row>
    <row r="33" spans="1:7">
      <c r="A33" s="107"/>
      <c r="B33" s="123"/>
      <c r="C33" s="386"/>
      <c r="E33" s="3"/>
      <c r="F33" s="4"/>
      <c r="G33" s="4"/>
    </row>
    <row r="34" spans="1:7">
      <c r="A34" s="124" t="s">
        <v>39</v>
      </c>
      <c r="B34" s="125"/>
      <c r="C34" s="387" t="e">
        <f>(C31/C29)*C32</f>
        <v>#DIV/0!</v>
      </c>
      <c r="E34" s="20"/>
      <c r="F34" s="5"/>
      <c r="G34" s="21"/>
    </row>
    <row r="35" spans="1:7">
      <c r="A35" s="107"/>
      <c r="B35" s="108"/>
      <c r="C35" s="108"/>
      <c r="E35" s="20"/>
      <c r="F35" s="5"/>
      <c r="G35" s="4"/>
    </row>
    <row r="36" spans="1:7" ht="21">
      <c r="A36" s="292" t="s">
        <v>178</v>
      </c>
      <c r="B36" s="293"/>
      <c r="C36" s="294"/>
      <c r="E36" s="20"/>
      <c r="F36" s="5"/>
      <c r="G36" s="4"/>
    </row>
    <row r="37" spans="1:7">
      <c r="A37" s="116"/>
      <c r="B37" s="117"/>
      <c r="C37" s="118"/>
      <c r="E37" s="20"/>
      <c r="F37" s="5"/>
      <c r="G37" s="4"/>
    </row>
    <row r="38" spans="1:7" ht="16.2">
      <c r="A38" s="116"/>
      <c r="B38" s="295" t="s">
        <v>66</v>
      </c>
      <c r="C38" s="118"/>
      <c r="E38" s="20"/>
      <c r="F38" s="5"/>
      <c r="G38" s="4"/>
    </row>
    <row r="39" spans="1:7">
      <c r="A39" s="126" t="s">
        <v>5</v>
      </c>
      <c r="B39" s="388">
        <v>365</v>
      </c>
      <c r="C39" s="118"/>
      <c r="E39" s="20"/>
      <c r="F39" s="5"/>
      <c r="G39" s="9"/>
    </row>
    <row r="40" spans="1:7">
      <c r="A40" s="126" t="s">
        <v>4</v>
      </c>
      <c r="B40" s="388">
        <v>104</v>
      </c>
      <c r="C40" s="118"/>
      <c r="E40" s="20"/>
      <c r="F40" s="5"/>
      <c r="G40" s="9"/>
    </row>
    <row r="41" spans="1:7">
      <c r="A41" s="127" t="s">
        <v>6</v>
      </c>
      <c r="B41" s="389">
        <f>B39-B40</f>
        <v>261</v>
      </c>
      <c r="C41" s="118"/>
      <c r="E41" s="20"/>
      <c r="F41" s="5"/>
      <c r="G41" s="6"/>
    </row>
    <row r="42" spans="1:7">
      <c r="A42" s="128"/>
      <c r="B42" s="390"/>
      <c r="C42" s="118"/>
      <c r="E42" s="20"/>
      <c r="F42" s="5"/>
      <c r="G42" s="6"/>
    </row>
    <row r="43" spans="1:7">
      <c r="A43" s="126" t="s">
        <v>25</v>
      </c>
      <c r="B43" s="391">
        <v>0</v>
      </c>
      <c r="C43" s="118"/>
      <c r="E43" s="20"/>
      <c r="F43" s="5"/>
      <c r="G43" s="6"/>
    </row>
    <row r="44" spans="1:7">
      <c r="A44" s="126" t="s">
        <v>17</v>
      </c>
      <c r="B44" s="391">
        <v>0</v>
      </c>
      <c r="C44" s="118"/>
      <c r="E44" s="20"/>
      <c r="F44" s="5"/>
      <c r="G44" s="6"/>
    </row>
    <row r="45" spans="1:7">
      <c r="A45" s="126" t="s">
        <v>35</v>
      </c>
      <c r="B45" s="391">
        <v>0</v>
      </c>
      <c r="C45" s="118"/>
      <c r="E45" s="20"/>
      <c r="F45" s="5"/>
      <c r="G45" s="6"/>
    </row>
    <row r="46" spans="1:7">
      <c r="A46" s="126" t="s">
        <v>41</v>
      </c>
      <c r="B46" s="391"/>
      <c r="C46" s="118"/>
      <c r="E46" s="20"/>
      <c r="F46" s="5"/>
      <c r="G46" s="6"/>
    </row>
    <row r="47" spans="1:7">
      <c r="A47" s="127" t="s">
        <v>22</v>
      </c>
      <c r="B47" s="389">
        <f>B41-SUM(B43:B46)</f>
        <v>261</v>
      </c>
      <c r="C47" s="118"/>
      <c r="E47" s="20"/>
      <c r="F47" s="5"/>
      <c r="G47" s="6"/>
    </row>
    <row r="48" spans="1:7">
      <c r="A48" s="129"/>
      <c r="B48" s="390"/>
      <c r="C48" s="118"/>
      <c r="E48" s="20"/>
      <c r="F48" s="5"/>
      <c r="G48" s="6"/>
    </row>
    <row r="49" spans="1:7">
      <c r="A49" s="130" t="s">
        <v>56</v>
      </c>
      <c r="B49" s="392">
        <f>IF(B43=0,0,B43/$B$47)</f>
        <v>0</v>
      </c>
      <c r="C49" s="118"/>
      <c r="E49" s="20"/>
      <c r="F49" s="5"/>
      <c r="G49" s="6"/>
    </row>
    <row r="50" spans="1:7">
      <c r="A50" s="130" t="s">
        <v>17</v>
      </c>
      <c r="B50" s="392">
        <f>IF(B44=0,0,B44/$B$47)</f>
        <v>0</v>
      </c>
      <c r="C50" s="118"/>
      <c r="E50" s="20"/>
      <c r="F50" s="5"/>
      <c r="G50" s="6"/>
    </row>
    <row r="51" spans="1:7">
      <c r="A51" s="126" t="s">
        <v>35</v>
      </c>
      <c r="B51" s="392">
        <f>IF(B45=0,0,B45/$B$47)</f>
        <v>0</v>
      </c>
      <c r="C51" s="118"/>
      <c r="E51" s="20"/>
      <c r="F51" s="5"/>
      <c r="G51" s="6"/>
    </row>
    <row r="52" spans="1:7">
      <c r="A52" s="130" t="s">
        <v>41</v>
      </c>
      <c r="B52" s="392">
        <f>IF(B46=0,0,B46/$B$47)</f>
        <v>0</v>
      </c>
      <c r="C52" s="118"/>
      <c r="E52" s="20"/>
      <c r="F52" s="5"/>
      <c r="G52" s="10"/>
    </row>
    <row r="53" spans="1:7">
      <c r="A53" s="127" t="s">
        <v>63</v>
      </c>
      <c r="B53" s="393">
        <f>SUM(B49:B52)</f>
        <v>0</v>
      </c>
      <c r="C53" s="118"/>
      <c r="E53" s="20"/>
      <c r="F53" s="5"/>
      <c r="G53" s="11"/>
    </row>
    <row r="54" spans="1:7">
      <c r="A54" s="131"/>
      <c r="B54" s="131"/>
      <c r="C54" s="131"/>
      <c r="E54" s="20"/>
      <c r="F54" s="5"/>
      <c r="G54" s="1"/>
    </row>
    <row r="55" spans="1:7" ht="31.2" customHeight="1">
      <c r="A55" s="506" t="s">
        <v>179</v>
      </c>
      <c r="B55" s="507"/>
      <c r="C55" s="508"/>
      <c r="E55" s="20"/>
      <c r="F55" s="5"/>
      <c r="G55" s="1"/>
    </row>
    <row r="58" spans="1:7" ht="13.8">
      <c r="A58" s="132"/>
      <c r="B58" s="133"/>
    </row>
    <row r="59" spans="1:7" ht="13.8">
      <c r="A59" s="132"/>
      <c r="B59" s="133"/>
    </row>
    <row r="60" spans="1:7" ht="13.8">
      <c r="A60" s="132"/>
      <c r="B60" s="133"/>
    </row>
    <row r="61" spans="1:7" ht="13.8">
      <c r="A61" s="132"/>
      <c r="B61" s="133"/>
    </row>
    <row r="62" spans="1:7" ht="13.8">
      <c r="A62" s="134"/>
      <c r="B62" s="133"/>
    </row>
    <row r="63" spans="1:7" ht="13.8">
      <c r="A63" s="133"/>
      <c r="B63" s="133"/>
    </row>
    <row r="64" spans="1:7" ht="13.8">
      <c r="A64" s="133"/>
      <c r="B64" s="133"/>
    </row>
    <row r="65" spans="1:3" ht="13.8">
      <c r="A65" s="133"/>
      <c r="B65" s="133"/>
    </row>
    <row r="66" spans="1:3" ht="13.8">
      <c r="A66" s="133"/>
      <c r="B66" s="133"/>
    </row>
    <row r="67" spans="1:3" ht="13.8">
      <c r="A67" s="133"/>
      <c r="B67" s="133"/>
    </row>
    <row r="68" spans="1:3" ht="13.8">
      <c r="A68" s="133"/>
      <c r="B68" s="133"/>
    </row>
    <row r="69" spans="1:3" ht="13.8">
      <c r="A69" s="133"/>
      <c r="B69" s="133"/>
    </row>
    <row r="70" spans="1:3" ht="13.8">
      <c r="A70" s="133"/>
      <c r="B70" s="135"/>
    </row>
    <row r="71" spans="1:3" ht="13.8">
      <c r="A71" s="133"/>
      <c r="B71" s="133"/>
    </row>
    <row r="72" spans="1:3" ht="13.8">
      <c r="B72" s="133"/>
    </row>
    <row r="73" spans="1:3" ht="13.8">
      <c r="A73" s="133"/>
      <c r="B73" s="133"/>
      <c r="C73" s="133"/>
    </row>
    <row r="74" spans="1:3" ht="13.8">
      <c r="A74" s="136"/>
      <c r="B74" s="133"/>
      <c r="C74" s="136"/>
    </row>
    <row r="75" spans="1:3" ht="13.8">
      <c r="A75" s="133"/>
      <c r="B75" s="133"/>
      <c r="C75" s="133"/>
    </row>
    <row r="76" spans="1:3" ht="13.8">
      <c r="A76" s="133"/>
      <c r="B76" s="133"/>
      <c r="C76" s="133"/>
    </row>
    <row r="77" spans="1:3" ht="13.8">
      <c r="A77" s="133"/>
      <c r="B77" s="133"/>
      <c r="C77" s="133"/>
    </row>
    <row r="78" spans="1:3" ht="13.8">
      <c r="A78" s="136"/>
      <c r="B78" s="133"/>
      <c r="C78" s="136"/>
    </row>
    <row r="79" spans="1:3" ht="13.8">
      <c r="A79" s="136"/>
      <c r="B79" s="133"/>
      <c r="C79" s="136"/>
    </row>
    <row r="80" spans="1:3" ht="13.8">
      <c r="A80" s="136"/>
      <c r="B80" s="133"/>
      <c r="C80" s="136"/>
    </row>
    <row r="81" spans="1:2" ht="13.8">
      <c r="A81" s="133"/>
      <c r="B81" s="133"/>
    </row>
    <row r="82" spans="1:2" ht="13.8">
      <c r="A82" s="133"/>
      <c r="B82" s="133"/>
    </row>
    <row r="83" spans="1:2" ht="13.8">
      <c r="A83" s="133"/>
      <c r="B83" s="13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70" zoomScaleNormal="70" zoomScalePageLayoutView="50" workbookViewId="0">
      <pane ySplit="10" topLeftCell="A11" activePane="bottomLeft" state="frozen"/>
      <selection activeCell="B1" sqref="B1"/>
      <selection pane="bottomLeft" activeCell="P23" sqref="P23"/>
    </sheetView>
  </sheetViews>
  <sheetFormatPr defaultColWidth="11.44140625" defaultRowHeight="13.2"/>
  <cols>
    <col min="1" max="1" width="35.88671875" style="60" customWidth="1"/>
    <col min="2" max="2" width="21.77734375" style="60" customWidth="1"/>
    <col min="3" max="3" width="19.33203125" style="60" bestFit="1" customWidth="1"/>
    <col min="4" max="4" width="2" style="60" customWidth="1"/>
    <col min="5" max="5" width="14.44140625" style="60" customWidth="1"/>
    <col min="6" max="6" width="12.21875" style="60" customWidth="1"/>
    <col min="7" max="7" width="6" style="60" customWidth="1"/>
    <col min="8" max="8" width="27.5546875" style="60" customWidth="1"/>
    <col min="9" max="15" width="11.44140625" style="60"/>
    <col min="16" max="16" width="10.5546875" style="60" customWidth="1"/>
    <col min="17" max="21" width="11.44140625" style="60"/>
    <col min="22" max="16384" width="11.44140625" style="2"/>
  </cols>
  <sheetData>
    <row r="1" spans="1:22" ht="12.75" customHeight="1">
      <c r="A1" s="291" t="s">
        <v>20</v>
      </c>
      <c r="B1" s="103"/>
      <c r="C1" s="104"/>
      <c r="D1" s="104"/>
      <c r="E1" s="104"/>
      <c r="F1" s="104"/>
      <c r="H1" s="517"/>
      <c r="I1" s="517"/>
      <c r="J1" s="517"/>
      <c r="K1" s="517"/>
      <c r="L1" s="517"/>
      <c r="M1" s="517"/>
      <c r="N1" s="517"/>
    </row>
    <row r="2" spans="1:22" ht="15">
      <c r="A2" s="302"/>
      <c r="B2" s="138"/>
      <c r="C2" s="139"/>
      <c r="D2" s="138"/>
      <c r="E2" s="140"/>
      <c r="F2" s="141"/>
      <c r="H2" s="517"/>
      <c r="I2" s="517"/>
      <c r="J2" s="517"/>
      <c r="K2" s="517"/>
      <c r="L2" s="517"/>
      <c r="M2" s="517"/>
      <c r="N2" s="517"/>
    </row>
    <row r="3" spans="1:22" ht="14.25" customHeight="1">
      <c r="A3" s="303" t="str">
        <f>'2-Kosten per locatie'!A3</f>
        <v>Naam opdrachtgever</v>
      </c>
      <c r="B3" s="143" t="str">
        <f>'2-Kosten per locatie'!B3</f>
        <v>AMOS</v>
      </c>
      <c r="C3" s="144"/>
      <c r="D3" s="138"/>
      <c r="E3" s="145"/>
      <c r="F3" s="146"/>
      <c r="H3" s="517"/>
      <c r="I3" s="517"/>
      <c r="J3" s="517"/>
      <c r="K3" s="517"/>
      <c r="L3" s="517"/>
      <c r="M3" s="517"/>
      <c r="N3" s="517"/>
    </row>
    <row r="4" spans="1:22" ht="15.75" customHeight="1">
      <c r="A4" s="303" t="str">
        <f>'2-Kosten per locatie'!A4</f>
        <v>Calculatie onderdeel</v>
      </c>
      <c r="B4" s="147" t="str">
        <f ca="1">MID(CELL("bestandsnaam",$C$9),SEARCH("]",CELL("bestandsnaam",$C$9),1)+1,256)</f>
        <v>6-Opbouw uurtarief productie</v>
      </c>
      <c r="C4" s="148"/>
      <c r="D4" s="149"/>
      <c r="H4" s="517"/>
      <c r="I4" s="517"/>
      <c r="J4" s="517"/>
      <c r="K4" s="517"/>
      <c r="L4" s="517"/>
      <c r="M4" s="517"/>
      <c r="N4" s="517"/>
    </row>
    <row r="5" spans="1:22" ht="18.600000000000001">
      <c r="A5" s="303" t="str">
        <f>'2-Kosten per locatie'!A5</f>
        <v>Gebouw/plaats</v>
      </c>
      <c r="B5" s="143" t="str">
        <f>'2-Kosten per locatie'!B5</f>
        <v>Omgeving Amsterdam</v>
      </c>
      <c r="C5" s="148"/>
      <c r="D5" s="149"/>
      <c r="H5" s="517"/>
      <c r="I5" s="517"/>
      <c r="J5" s="517"/>
      <c r="K5" s="517"/>
      <c r="L5" s="517"/>
      <c r="M5" s="517"/>
      <c r="N5" s="517"/>
    </row>
    <row r="6" spans="1:22" ht="18.600000000000001">
      <c r="A6" s="303" t="str">
        <f>'2-Kosten per locatie'!A6</f>
        <v>Referentie nummer</v>
      </c>
      <c r="B6" s="143" t="str">
        <f>'2-Kosten per locatie'!B6</f>
        <v>AMOS-DK-TN453334</v>
      </c>
      <c r="C6" s="148"/>
      <c r="D6" s="149"/>
      <c r="H6" s="150"/>
      <c r="I6" s="150"/>
      <c r="J6" s="150"/>
      <c r="K6" s="150"/>
      <c r="L6" s="150"/>
      <c r="M6" s="150"/>
      <c r="N6" s="150"/>
    </row>
    <row r="7" spans="1:22" ht="18.600000000000001">
      <c r="A7" s="303" t="str">
        <f>'2-Kosten per locatie'!A7</f>
        <v>Naam dienstverlener</v>
      </c>
      <c r="B7" s="143" t="str">
        <f>'2-Kosten per locatie'!B7</f>
        <v>Voorcalculatie</v>
      </c>
      <c r="C7" s="148"/>
      <c r="D7" s="149"/>
      <c r="H7" s="150"/>
      <c r="I7" s="150"/>
      <c r="J7" s="150"/>
      <c r="K7" s="150"/>
      <c r="L7" s="150"/>
      <c r="M7" s="150"/>
      <c r="N7" s="150"/>
    </row>
    <row r="8" spans="1:22" ht="18.600000000000001">
      <c r="A8" s="303" t="str">
        <f>'2-Kosten per locatie'!A8</f>
        <v>Prijspeil</v>
      </c>
      <c r="B8" s="415">
        <f>'2-Kosten per locatie'!B8</f>
        <v>45474</v>
      </c>
      <c r="C8" s="148"/>
      <c r="D8" s="149"/>
      <c r="J8" s="150"/>
      <c r="K8" s="150"/>
      <c r="L8" s="150"/>
      <c r="M8" s="150"/>
      <c r="N8" s="150"/>
      <c r="O8" s="151"/>
    </row>
    <row r="9" spans="1:22" ht="15.6">
      <c r="A9" s="152"/>
      <c r="B9" s="153"/>
      <c r="C9" s="154"/>
      <c r="D9" s="149"/>
      <c r="E9" s="155"/>
      <c r="F9" s="156"/>
    </row>
    <row r="10" spans="1:22" s="22" customFormat="1" ht="30.75" customHeight="1">
      <c r="A10" s="301" t="s">
        <v>166</v>
      </c>
      <c r="B10" s="297"/>
      <c r="C10" s="298"/>
      <c r="D10" s="299"/>
      <c r="E10" s="515" t="s">
        <v>167</v>
      </c>
      <c r="F10" s="516"/>
      <c r="G10" s="300"/>
      <c r="H10" s="301" t="s">
        <v>121</v>
      </c>
      <c r="I10" s="513" t="s">
        <v>203</v>
      </c>
      <c r="J10" s="514"/>
      <c r="K10" s="514"/>
      <c r="L10" s="514"/>
      <c r="M10" s="514"/>
      <c r="N10" s="514"/>
      <c r="O10" s="151"/>
      <c r="P10" s="60"/>
      <c r="Q10" s="60"/>
      <c r="R10" s="60"/>
      <c r="S10" s="60"/>
      <c r="T10" s="60"/>
      <c r="U10" s="60"/>
      <c r="V10" s="2"/>
    </row>
    <row r="11" spans="1:22" ht="30" customHeight="1">
      <c r="A11" s="157"/>
      <c r="B11" s="158" t="s">
        <v>50</v>
      </c>
      <c r="C11" s="159" t="s">
        <v>50</v>
      </c>
      <c r="D11" s="149"/>
      <c r="E11" s="394"/>
      <c r="F11" s="395"/>
      <c r="H11" s="157"/>
      <c r="I11" s="419">
        <v>1</v>
      </c>
      <c r="J11" s="419">
        <v>2</v>
      </c>
      <c r="K11" s="419">
        <v>3</v>
      </c>
      <c r="L11" s="419">
        <v>4</v>
      </c>
      <c r="M11" s="419">
        <v>5</v>
      </c>
      <c r="N11" s="419">
        <v>6</v>
      </c>
    </row>
    <row r="12" spans="1:22">
      <c r="A12" s="157" t="s">
        <v>32</v>
      </c>
      <c r="B12" s="163" t="s">
        <v>199</v>
      </c>
      <c r="C12" s="164"/>
      <c r="D12" s="149"/>
      <c r="E12" s="396">
        <f>SUM(I40:N40)</f>
        <v>0</v>
      </c>
      <c r="F12" s="397"/>
      <c r="H12" s="157" t="s">
        <v>122</v>
      </c>
      <c r="I12" s="505">
        <v>10.94</v>
      </c>
      <c r="J12" s="505">
        <v>11.49</v>
      </c>
      <c r="K12" s="505">
        <v>12.02</v>
      </c>
      <c r="L12" s="505">
        <v>12.628982999999998</v>
      </c>
      <c r="M12" s="505">
        <v>13.12</v>
      </c>
      <c r="N12" s="505">
        <v>13.78</v>
      </c>
    </row>
    <row r="13" spans="1:22">
      <c r="A13" s="157" t="s">
        <v>14</v>
      </c>
      <c r="B13" s="163" t="s">
        <v>199</v>
      </c>
      <c r="C13" s="165"/>
      <c r="D13" s="149"/>
      <c r="E13" s="398">
        <v>0</v>
      </c>
      <c r="F13" s="397"/>
      <c r="H13" s="157" t="s">
        <v>115</v>
      </c>
      <c r="I13" s="505">
        <v>11.62</v>
      </c>
      <c r="J13" s="505">
        <v>12.21</v>
      </c>
      <c r="K13" s="505">
        <v>12.77</v>
      </c>
      <c r="L13" s="505">
        <v>13.415485499999999</v>
      </c>
      <c r="M13" s="505">
        <v>13.93</v>
      </c>
      <c r="N13" s="505">
        <v>14.64</v>
      </c>
    </row>
    <row r="14" spans="1:22">
      <c r="A14" s="166" t="s">
        <v>198</v>
      </c>
      <c r="B14" s="163" t="s">
        <v>199</v>
      </c>
      <c r="C14" s="167"/>
      <c r="D14" s="149"/>
      <c r="E14" s="398">
        <v>0</v>
      </c>
      <c r="F14" s="397"/>
      <c r="H14" s="157" t="s">
        <v>116</v>
      </c>
      <c r="I14" s="505">
        <v>12.3</v>
      </c>
      <c r="J14" s="505">
        <v>12.92</v>
      </c>
      <c r="K14" s="505">
        <v>13.51</v>
      </c>
      <c r="L14" s="505">
        <v>14.2</v>
      </c>
      <c r="M14" s="505">
        <v>14.75</v>
      </c>
      <c r="N14" s="505">
        <v>15.49</v>
      </c>
    </row>
    <row r="15" spans="1:22">
      <c r="A15" s="168" t="s">
        <v>12</v>
      </c>
      <c r="B15" s="169"/>
      <c r="C15" s="170"/>
      <c r="D15" s="171"/>
      <c r="E15" s="399">
        <f>SUM(E12:E14)</f>
        <v>0</v>
      </c>
      <c r="F15" s="397"/>
      <c r="H15" s="157" t="s">
        <v>117</v>
      </c>
      <c r="I15" s="505">
        <v>14.15</v>
      </c>
      <c r="J15" s="505">
        <v>14.87</v>
      </c>
      <c r="K15" s="505">
        <v>15.55</v>
      </c>
      <c r="L15" s="505">
        <v>16.34</v>
      </c>
      <c r="M15" s="505">
        <v>16.97</v>
      </c>
      <c r="N15" s="505">
        <v>17.829999999999998</v>
      </c>
    </row>
    <row r="16" spans="1:22">
      <c r="A16" s="172"/>
      <c r="B16" s="173"/>
      <c r="C16" s="174"/>
      <c r="D16" s="149"/>
      <c r="E16" s="400"/>
      <c r="F16" s="397"/>
      <c r="H16" s="157" t="s">
        <v>118</v>
      </c>
      <c r="I16" s="505">
        <v>14.68</v>
      </c>
      <c r="J16" s="505">
        <v>15.39</v>
      </c>
      <c r="K16" s="505">
        <v>16.12</v>
      </c>
      <c r="L16" s="505">
        <v>16.91</v>
      </c>
      <c r="M16" s="505">
        <v>17.55</v>
      </c>
      <c r="N16" s="505">
        <v>18.45</v>
      </c>
    </row>
    <row r="17" spans="1:22">
      <c r="A17" s="175" t="s">
        <v>46</v>
      </c>
      <c r="B17" s="163" t="s">
        <v>199</v>
      </c>
      <c r="C17" s="414">
        <v>0</v>
      </c>
      <c r="D17" s="149"/>
      <c r="E17" s="401">
        <f>$C17*E15</f>
        <v>0</v>
      </c>
      <c r="F17" s="397"/>
      <c r="H17" s="157" t="s">
        <v>119</v>
      </c>
      <c r="I17" s="505">
        <v>15.12</v>
      </c>
      <c r="J17" s="505">
        <v>15.9</v>
      </c>
      <c r="K17" s="505">
        <v>16.63</v>
      </c>
      <c r="L17" s="505">
        <v>17.46</v>
      </c>
      <c r="M17" s="505">
        <v>18.14</v>
      </c>
      <c r="N17" s="505">
        <v>19.05</v>
      </c>
    </row>
    <row r="18" spans="1:22">
      <c r="A18" s="175" t="s">
        <v>72</v>
      </c>
      <c r="B18" s="163" t="s">
        <v>199</v>
      </c>
      <c r="C18" s="414">
        <v>0</v>
      </c>
      <c r="D18" s="149"/>
      <c r="E18" s="402">
        <f>$C18*E15</f>
        <v>0</v>
      </c>
      <c r="F18" s="397"/>
      <c r="H18" s="157" t="s">
        <v>120</v>
      </c>
      <c r="I18" s="505">
        <v>15.6</v>
      </c>
      <c r="J18" s="505">
        <v>16.399999999999999</v>
      </c>
      <c r="K18" s="505">
        <v>17.190000000000001</v>
      </c>
      <c r="L18" s="505">
        <v>18.010000000000002</v>
      </c>
      <c r="M18" s="505">
        <v>18.71</v>
      </c>
      <c r="N18" s="505">
        <v>19.670000000000002</v>
      </c>
    </row>
    <row r="19" spans="1:22">
      <c r="A19" s="168" t="s">
        <v>42</v>
      </c>
      <c r="B19" s="176"/>
      <c r="C19" s="177"/>
      <c r="D19" s="149"/>
      <c r="E19" s="399">
        <f>SUM(E15:E18)</f>
        <v>0</v>
      </c>
      <c r="F19" s="403">
        <f>IF(E19=0,0,E19/E$47)</f>
        <v>0</v>
      </c>
    </row>
    <row r="20" spans="1:22" ht="15">
      <c r="A20" s="172"/>
      <c r="B20" s="173"/>
      <c r="C20" s="174"/>
      <c r="D20" s="149"/>
      <c r="E20" s="400"/>
      <c r="F20" s="397"/>
      <c r="H20" s="301" t="s">
        <v>121</v>
      </c>
      <c r="I20" s="518" t="s">
        <v>124</v>
      </c>
      <c r="J20" s="519"/>
      <c r="K20" s="519"/>
      <c r="L20" s="519"/>
      <c r="M20" s="519"/>
      <c r="N20" s="520"/>
    </row>
    <row r="21" spans="1:22">
      <c r="A21" s="178" t="s">
        <v>47</v>
      </c>
      <c r="B21" s="179"/>
      <c r="C21" s="174"/>
      <c r="D21" s="180"/>
      <c r="E21" s="404">
        <f>E19*0.96</f>
        <v>0</v>
      </c>
      <c r="F21" s="405"/>
      <c r="G21" s="181"/>
      <c r="H21" s="157"/>
      <c r="I21" s="420">
        <v>1</v>
      </c>
      <c r="J21" s="420">
        <v>2</v>
      </c>
      <c r="K21" s="420">
        <v>3</v>
      </c>
      <c r="L21" s="420">
        <v>4</v>
      </c>
      <c r="M21" s="420">
        <v>5</v>
      </c>
      <c r="N21" s="420">
        <v>6</v>
      </c>
      <c r="O21" s="413"/>
      <c r="P21" s="181"/>
      <c r="Q21" s="181"/>
      <c r="R21" s="181"/>
      <c r="S21" s="181"/>
      <c r="T21" s="181"/>
      <c r="U21" s="181"/>
      <c r="V21" s="14"/>
    </row>
    <row r="22" spans="1:22" s="14" customFormat="1">
      <c r="A22" s="175" t="s">
        <v>57</v>
      </c>
      <c r="B22" s="179"/>
      <c r="C22" s="182" t="s">
        <v>36</v>
      </c>
      <c r="D22" s="149"/>
      <c r="E22" s="401" t="e">
        <f>E21*'5-Premies en opslagen'!$C24</f>
        <v>#DIV/0!</v>
      </c>
      <c r="F22" s="397"/>
      <c r="G22" s="60"/>
      <c r="H22" s="157" t="s">
        <v>122</v>
      </c>
      <c r="I22" s="421"/>
      <c r="J22" s="421"/>
      <c r="K22" s="421"/>
      <c r="L22" s="421"/>
      <c r="M22" s="421"/>
      <c r="N22" s="421"/>
      <c r="O22" s="357"/>
      <c r="P22" s="60"/>
      <c r="Q22" s="60"/>
      <c r="R22" s="60"/>
      <c r="S22" s="60"/>
      <c r="T22" s="60"/>
      <c r="U22" s="60"/>
      <c r="V22" s="2"/>
    </row>
    <row r="23" spans="1:22" ht="14.25" customHeight="1">
      <c r="A23" s="168" t="s">
        <v>54</v>
      </c>
      <c r="B23" s="183"/>
      <c r="C23" s="177"/>
      <c r="D23" s="149"/>
      <c r="E23" s="399" t="e">
        <f>E22+E19</f>
        <v>#DIV/0!</v>
      </c>
      <c r="F23" s="403" t="e">
        <f>IF(E23=0,0,E23/E$47)</f>
        <v>#DIV/0!</v>
      </c>
      <c r="H23" s="157" t="s">
        <v>115</v>
      </c>
      <c r="I23" s="421"/>
      <c r="J23" s="421"/>
      <c r="K23" s="421"/>
      <c r="L23" s="421"/>
      <c r="M23" s="421"/>
      <c r="N23" s="421"/>
      <c r="O23" s="357"/>
    </row>
    <row r="24" spans="1:22" ht="12.75" customHeight="1">
      <c r="A24" s="172"/>
      <c r="B24" s="176"/>
      <c r="C24" s="177"/>
      <c r="D24" s="149"/>
      <c r="E24" s="394"/>
      <c r="F24" s="397"/>
      <c r="H24" s="157" t="s">
        <v>116</v>
      </c>
      <c r="I24" s="421"/>
      <c r="J24" s="421"/>
      <c r="K24" s="421"/>
      <c r="L24" s="421"/>
      <c r="M24" s="421"/>
      <c r="N24" s="421"/>
      <c r="O24" s="357"/>
    </row>
    <row r="25" spans="1:22" ht="12.75" customHeight="1">
      <c r="A25" s="175" t="s">
        <v>28</v>
      </c>
      <c r="B25" s="179"/>
      <c r="C25" s="182" t="s">
        <v>36</v>
      </c>
      <c r="D25" s="149"/>
      <c r="E25" s="401" t="e">
        <f>E23*'5-Premies en opslagen'!$B53</f>
        <v>#DIV/0!</v>
      </c>
      <c r="F25" s="397"/>
      <c r="H25" s="157" t="s">
        <v>117</v>
      </c>
      <c r="I25" s="421"/>
      <c r="J25" s="421"/>
      <c r="K25" s="421"/>
      <c r="L25" s="421"/>
      <c r="M25" s="421"/>
      <c r="N25" s="421"/>
      <c r="O25" s="357"/>
    </row>
    <row r="26" spans="1:22">
      <c r="A26" s="168" t="s">
        <v>64</v>
      </c>
      <c r="B26" s="176"/>
      <c r="C26" s="177"/>
      <c r="D26" s="149"/>
      <c r="E26" s="399" t="e">
        <f>SUM(E23:E25)</f>
        <v>#DIV/0!</v>
      </c>
      <c r="F26" s="403" t="e">
        <f>IF(E26=0,0,E26/E$47)</f>
        <v>#DIV/0!</v>
      </c>
      <c r="H26" s="157" t="s">
        <v>118</v>
      </c>
      <c r="I26" s="421"/>
      <c r="J26" s="421"/>
      <c r="K26" s="421"/>
      <c r="L26" s="421"/>
      <c r="M26" s="421"/>
      <c r="N26" s="421"/>
      <c r="O26" s="357"/>
    </row>
    <row r="27" spans="1:22">
      <c r="A27" s="172"/>
      <c r="B27" s="176"/>
      <c r="C27" s="177"/>
      <c r="D27" s="149"/>
      <c r="E27" s="394"/>
      <c r="F27" s="397"/>
      <c r="H27" s="157" t="s">
        <v>119</v>
      </c>
      <c r="I27" s="421">
        <v>0</v>
      </c>
      <c r="J27" s="421"/>
      <c r="K27" s="421"/>
      <c r="L27" s="421"/>
      <c r="M27" s="421"/>
      <c r="N27" s="421"/>
      <c r="O27" s="357"/>
    </row>
    <row r="28" spans="1:22">
      <c r="A28" s="172" t="s">
        <v>48</v>
      </c>
      <c r="B28" s="184"/>
      <c r="C28" s="165" t="s">
        <v>53</v>
      </c>
      <c r="D28" s="149"/>
      <c r="E28" s="398">
        <v>0</v>
      </c>
      <c r="F28" s="397">
        <v>0</v>
      </c>
      <c r="H28" s="157" t="s">
        <v>120</v>
      </c>
      <c r="I28" s="421"/>
      <c r="J28" s="421"/>
      <c r="K28" s="421"/>
      <c r="L28" s="421"/>
      <c r="M28" s="421"/>
      <c r="N28" s="421"/>
      <c r="O28" s="357"/>
    </row>
    <row r="29" spans="1:22">
      <c r="A29" s="172" t="s">
        <v>51</v>
      </c>
      <c r="B29" s="185"/>
      <c r="C29" s="165" t="s">
        <v>53</v>
      </c>
      <c r="D29" s="149"/>
      <c r="E29" s="398">
        <v>0</v>
      </c>
      <c r="F29" s="397">
        <v>0</v>
      </c>
      <c r="H29" s="75" t="s">
        <v>123</v>
      </c>
      <c r="I29" s="422">
        <f t="shared" ref="I29:N29" si="0">SUM(I22:I28)</f>
        <v>0</v>
      </c>
      <c r="J29" s="422">
        <f t="shared" si="0"/>
        <v>0</v>
      </c>
      <c r="K29" s="422">
        <f t="shared" si="0"/>
        <v>0</v>
      </c>
      <c r="L29" s="422">
        <f t="shared" si="0"/>
        <v>0</v>
      </c>
      <c r="M29" s="422">
        <f t="shared" si="0"/>
        <v>0</v>
      </c>
      <c r="N29" s="422">
        <f t="shared" si="0"/>
        <v>0</v>
      </c>
      <c r="O29" s="423">
        <f>SUM(I29:N29)</f>
        <v>0</v>
      </c>
    </row>
    <row r="30" spans="1:22">
      <c r="A30" s="172" t="s">
        <v>52</v>
      </c>
      <c r="B30" s="176"/>
      <c r="C30" s="177" t="s">
        <v>50</v>
      </c>
      <c r="D30" s="149"/>
      <c r="E30" s="398">
        <v>0</v>
      </c>
      <c r="F30" s="397"/>
      <c r="H30" s="181"/>
      <c r="I30" s="181"/>
      <c r="J30" s="181"/>
      <c r="K30" s="181"/>
      <c r="L30" s="181"/>
      <c r="M30" s="181"/>
      <c r="N30" s="181"/>
    </row>
    <row r="31" spans="1:22" ht="12.75" customHeight="1">
      <c r="A31" s="261"/>
      <c r="B31" s="262"/>
      <c r="C31" s="263" t="s">
        <v>50</v>
      </c>
      <c r="D31" s="149"/>
      <c r="E31" s="398">
        <v>0</v>
      </c>
      <c r="F31" s="397"/>
      <c r="H31" s="304" t="s">
        <v>121</v>
      </c>
      <c r="I31" s="513" t="s">
        <v>125</v>
      </c>
      <c r="J31" s="514"/>
      <c r="K31" s="514"/>
      <c r="L31" s="514"/>
      <c r="M31" s="514"/>
      <c r="N31" s="514"/>
    </row>
    <row r="32" spans="1:22" ht="12.75" customHeight="1">
      <c r="A32" s="168" t="s">
        <v>44</v>
      </c>
      <c r="B32" s="176"/>
      <c r="C32" s="177"/>
      <c r="D32" s="149"/>
      <c r="E32" s="399" t="e">
        <f>SUM(E26:E31)</f>
        <v>#DIV/0!</v>
      </c>
      <c r="F32" s="403" t="e">
        <f>IF(E32=0,0,E32/E$47)</f>
        <v>#DIV/0!</v>
      </c>
      <c r="H32" s="187"/>
      <c r="I32" s="162">
        <v>1</v>
      </c>
      <c r="J32" s="162">
        <v>2</v>
      </c>
      <c r="K32" s="162">
        <v>3</v>
      </c>
      <c r="L32" s="162">
        <v>4</v>
      </c>
      <c r="M32" s="162">
        <v>5</v>
      </c>
      <c r="N32" s="162">
        <v>6</v>
      </c>
    </row>
    <row r="33" spans="1:16" ht="12.75" customHeight="1">
      <c r="A33" s="172"/>
      <c r="B33" s="176"/>
      <c r="C33" s="177"/>
      <c r="D33" s="149"/>
      <c r="E33" s="394"/>
      <c r="F33" s="397"/>
      <c r="H33" s="187" t="s">
        <v>122</v>
      </c>
      <c r="I33" s="416">
        <f t="shared" ref="I33:N39" si="1">I22*I12</f>
        <v>0</v>
      </c>
      <c r="J33" s="416">
        <f t="shared" si="1"/>
        <v>0</v>
      </c>
      <c r="K33" s="416">
        <f t="shared" si="1"/>
        <v>0</v>
      </c>
      <c r="L33" s="416">
        <f t="shared" si="1"/>
        <v>0</v>
      </c>
      <c r="M33" s="416">
        <f t="shared" si="1"/>
        <v>0</v>
      </c>
      <c r="N33" s="417">
        <f t="shared" si="1"/>
        <v>0</v>
      </c>
    </row>
    <row r="34" spans="1:16" ht="12.75" customHeight="1">
      <c r="A34" s="172" t="s">
        <v>65</v>
      </c>
      <c r="B34" s="176"/>
      <c r="C34" s="186"/>
      <c r="D34" s="149"/>
      <c r="E34" s="398">
        <v>0</v>
      </c>
      <c r="F34" s="406" t="e">
        <f t="shared" ref="F34:F42" si="2">E34/$E$47</f>
        <v>#DIV/0!</v>
      </c>
      <c r="H34" s="187" t="s">
        <v>115</v>
      </c>
      <c r="I34" s="416">
        <f t="shared" si="1"/>
        <v>0</v>
      </c>
      <c r="J34" s="416">
        <f t="shared" si="1"/>
        <v>0</v>
      </c>
      <c r="K34" s="416">
        <f t="shared" si="1"/>
        <v>0</v>
      </c>
      <c r="L34" s="416">
        <f t="shared" si="1"/>
        <v>0</v>
      </c>
      <c r="M34" s="416">
        <f t="shared" si="1"/>
        <v>0</v>
      </c>
      <c r="N34" s="417">
        <f t="shared" si="1"/>
        <v>0</v>
      </c>
    </row>
    <row r="35" spans="1:16" ht="12.75" customHeight="1">
      <c r="A35" s="172" t="s">
        <v>27</v>
      </c>
      <c r="B35" s="176"/>
      <c r="C35" s="186"/>
      <c r="D35" s="149"/>
      <c r="E35" s="398">
        <v>0</v>
      </c>
      <c r="F35" s="406" t="e">
        <f t="shared" si="2"/>
        <v>#DIV/0!</v>
      </c>
      <c r="H35" s="187" t="s">
        <v>116</v>
      </c>
      <c r="I35" s="416">
        <f t="shared" si="1"/>
        <v>0</v>
      </c>
      <c r="J35" s="416">
        <f t="shared" si="1"/>
        <v>0</v>
      </c>
      <c r="K35" s="416">
        <f t="shared" si="1"/>
        <v>0</v>
      </c>
      <c r="L35" s="416">
        <f t="shared" si="1"/>
        <v>0</v>
      </c>
      <c r="M35" s="416">
        <f t="shared" si="1"/>
        <v>0</v>
      </c>
      <c r="N35" s="417">
        <f t="shared" si="1"/>
        <v>0</v>
      </c>
      <c r="O35" s="181"/>
    </row>
    <row r="36" spans="1:16" ht="14.25" customHeight="1">
      <c r="A36" s="172" t="s">
        <v>19</v>
      </c>
      <c r="B36" s="176"/>
      <c r="C36" s="186"/>
      <c r="D36" s="149"/>
      <c r="E36" s="398">
        <v>0</v>
      </c>
      <c r="F36" s="406" t="e">
        <f t="shared" si="2"/>
        <v>#DIV/0!</v>
      </c>
      <c r="H36" s="187" t="s">
        <v>117</v>
      </c>
      <c r="I36" s="416">
        <f t="shared" si="1"/>
        <v>0</v>
      </c>
      <c r="J36" s="416">
        <f t="shared" si="1"/>
        <v>0</v>
      </c>
      <c r="K36" s="416">
        <f t="shared" si="1"/>
        <v>0</v>
      </c>
      <c r="L36" s="416">
        <f t="shared" si="1"/>
        <v>0</v>
      </c>
      <c r="M36" s="416">
        <f t="shared" si="1"/>
        <v>0</v>
      </c>
      <c r="N36" s="417">
        <f t="shared" si="1"/>
        <v>0</v>
      </c>
      <c r="O36" s="181"/>
    </row>
    <row r="37" spans="1:16">
      <c r="A37" s="172" t="s">
        <v>2</v>
      </c>
      <c r="B37" s="176"/>
      <c r="C37" s="188"/>
      <c r="D37" s="149"/>
      <c r="E37" s="398">
        <v>0</v>
      </c>
      <c r="F37" s="406" t="e">
        <f t="shared" si="2"/>
        <v>#DIV/0!</v>
      </c>
      <c r="H37" s="187" t="s">
        <v>118</v>
      </c>
      <c r="I37" s="416">
        <f t="shared" si="1"/>
        <v>0</v>
      </c>
      <c r="J37" s="416">
        <f t="shared" si="1"/>
        <v>0</v>
      </c>
      <c r="K37" s="416">
        <f t="shared" si="1"/>
        <v>0</v>
      </c>
      <c r="L37" s="416">
        <f t="shared" si="1"/>
        <v>0</v>
      </c>
      <c r="M37" s="416">
        <f t="shared" si="1"/>
        <v>0</v>
      </c>
      <c r="N37" s="417">
        <f t="shared" si="1"/>
        <v>0</v>
      </c>
      <c r="O37" s="181"/>
    </row>
    <row r="38" spans="1:16">
      <c r="A38" s="172" t="s">
        <v>26</v>
      </c>
      <c r="B38" s="176"/>
      <c r="C38" s="186"/>
      <c r="D38" s="149"/>
      <c r="E38" s="398">
        <v>0</v>
      </c>
      <c r="F38" s="406" t="e">
        <f t="shared" si="2"/>
        <v>#DIV/0!</v>
      </c>
      <c r="H38" s="187" t="s">
        <v>119</v>
      </c>
      <c r="I38" s="416">
        <f t="shared" si="1"/>
        <v>0</v>
      </c>
      <c r="J38" s="416">
        <f t="shared" si="1"/>
        <v>0</v>
      </c>
      <c r="K38" s="416">
        <f t="shared" si="1"/>
        <v>0</v>
      </c>
      <c r="L38" s="416">
        <f t="shared" si="1"/>
        <v>0</v>
      </c>
      <c r="M38" s="416">
        <f t="shared" si="1"/>
        <v>0</v>
      </c>
      <c r="N38" s="417">
        <f t="shared" si="1"/>
        <v>0</v>
      </c>
      <c r="O38" s="181"/>
    </row>
    <row r="39" spans="1:16">
      <c r="A39" s="172" t="s">
        <v>23</v>
      </c>
      <c r="B39" s="176"/>
      <c r="C39" s="188"/>
      <c r="D39" s="149"/>
      <c r="E39" s="398">
        <v>0</v>
      </c>
      <c r="F39" s="406" t="e">
        <f t="shared" si="2"/>
        <v>#DIV/0!</v>
      </c>
      <c r="H39" s="187" t="s">
        <v>120</v>
      </c>
      <c r="I39" s="416">
        <f t="shared" si="1"/>
        <v>0</v>
      </c>
      <c r="J39" s="416">
        <f t="shared" si="1"/>
        <v>0</v>
      </c>
      <c r="K39" s="416">
        <f t="shared" si="1"/>
        <v>0</v>
      </c>
      <c r="L39" s="416">
        <f t="shared" si="1"/>
        <v>0</v>
      </c>
      <c r="M39" s="416">
        <f t="shared" si="1"/>
        <v>0</v>
      </c>
      <c r="N39" s="417">
        <f t="shared" si="1"/>
        <v>0</v>
      </c>
      <c r="O39" s="181"/>
    </row>
    <row r="40" spans="1:16">
      <c r="A40" s="172" t="s">
        <v>58</v>
      </c>
      <c r="B40" s="176"/>
      <c r="C40" s="165" t="s">
        <v>53</v>
      </c>
      <c r="D40" s="149"/>
      <c r="E40" s="398">
        <v>0</v>
      </c>
      <c r="F40" s="406" t="e">
        <f t="shared" si="2"/>
        <v>#DIV/0!</v>
      </c>
      <c r="H40" s="189" t="s">
        <v>123</v>
      </c>
      <c r="I40" s="418">
        <f t="shared" ref="I40:N40" si="3">SUM(I33:I39)</f>
        <v>0</v>
      </c>
      <c r="J40" s="418">
        <f t="shared" si="3"/>
        <v>0</v>
      </c>
      <c r="K40" s="418">
        <f t="shared" si="3"/>
        <v>0</v>
      </c>
      <c r="L40" s="418">
        <f t="shared" si="3"/>
        <v>0</v>
      </c>
      <c r="M40" s="418">
        <f t="shared" si="3"/>
        <v>0</v>
      </c>
      <c r="N40" s="418">
        <f t="shared" si="3"/>
        <v>0</v>
      </c>
      <c r="O40" s="181"/>
    </row>
    <row r="41" spans="1:16">
      <c r="A41" s="172" t="s">
        <v>71</v>
      </c>
      <c r="B41" s="176"/>
      <c r="C41" s="165"/>
      <c r="D41" s="149"/>
      <c r="E41" s="398">
        <v>0</v>
      </c>
      <c r="F41" s="406" t="e">
        <f t="shared" si="2"/>
        <v>#DIV/0!</v>
      </c>
      <c r="H41" s="181"/>
      <c r="I41" s="181"/>
      <c r="J41" s="181"/>
      <c r="K41" s="181"/>
      <c r="L41" s="181"/>
      <c r="M41" s="181"/>
      <c r="N41" s="181"/>
      <c r="O41" s="181"/>
    </row>
    <row r="42" spans="1:16">
      <c r="A42" s="261"/>
      <c r="B42" s="262"/>
      <c r="C42" s="264"/>
      <c r="D42" s="149"/>
      <c r="E42" s="398">
        <v>0</v>
      </c>
      <c r="F42" s="397" t="e">
        <f t="shared" si="2"/>
        <v>#DIV/0!</v>
      </c>
      <c r="H42" s="181"/>
      <c r="I42" s="181"/>
      <c r="J42" s="181"/>
      <c r="K42" s="181"/>
      <c r="L42" s="181"/>
      <c r="M42" s="181"/>
      <c r="N42" s="181"/>
      <c r="O42" s="181"/>
    </row>
    <row r="43" spans="1:16" ht="45">
      <c r="A43" s="168" t="s">
        <v>59</v>
      </c>
      <c r="B43" s="176"/>
      <c r="C43" s="177"/>
      <c r="D43" s="149"/>
      <c r="E43" s="399" t="e">
        <f>SUM(E32:E42)</f>
        <v>#DIV/0!</v>
      </c>
      <c r="F43" s="403" t="e">
        <f>IF(E43=0,0,E43/E$47)</f>
        <v>#DIV/0!</v>
      </c>
      <c r="H43" s="301" t="s">
        <v>194</v>
      </c>
      <c r="I43" s="297"/>
      <c r="J43" s="298"/>
      <c r="K43" s="305" t="s">
        <v>167</v>
      </c>
      <c r="L43" s="181"/>
      <c r="M43" s="181"/>
      <c r="N43" s="181"/>
    </row>
    <row r="44" spans="1:16">
      <c r="A44" s="172"/>
      <c r="B44" s="176"/>
      <c r="C44" s="177"/>
      <c r="D44" s="149"/>
      <c r="E44" s="394"/>
      <c r="F44" s="407"/>
      <c r="H44" s="157"/>
      <c r="I44" s="158" t="s">
        <v>50</v>
      </c>
      <c r="J44" s="159" t="s">
        <v>50</v>
      </c>
      <c r="K44" s="394"/>
      <c r="L44" s="181"/>
      <c r="M44" s="181"/>
      <c r="N44" s="181"/>
    </row>
    <row r="45" spans="1:16">
      <c r="A45" s="172" t="s">
        <v>60</v>
      </c>
      <c r="B45" s="176"/>
      <c r="C45" s="188"/>
      <c r="D45" s="149"/>
      <c r="E45" s="398">
        <v>0</v>
      </c>
      <c r="F45" s="403">
        <f>(IF(E45=0,0,E45/E$47))</f>
        <v>0</v>
      </c>
      <c r="H45" s="195" t="s">
        <v>12</v>
      </c>
      <c r="I45" s="196"/>
      <c r="J45" s="197"/>
      <c r="K45" s="399">
        <f>E15</f>
        <v>0</v>
      </c>
      <c r="L45" s="181"/>
      <c r="M45" s="181"/>
      <c r="N45" s="181"/>
    </row>
    <row r="46" spans="1:16" ht="30" customHeight="1">
      <c r="A46" s="172"/>
      <c r="B46" s="190"/>
      <c r="C46" s="177"/>
      <c r="D46" s="149"/>
      <c r="E46" s="394"/>
      <c r="F46" s="397"/>
      <c r="H46" s="201" t="s">
        <v>46</v>
      </c>
      <c r="I46" s="202"/>
      <c r="J46" s="203"/>
      <c r="K46" s="401">
        <f>E17</f>
        <v>0</v>
      </c>
      <c r="L46" s="181"/>
      <c r="M46" s="181"/>
      <c r="N46" s="181"/>
    </row>
    <row r="47" spans="1:16">
      <c r="A47" s="168" t="s">
        <v>37</v>
      </c>
      <c r="B47" s="191"/>
      <c r="C47" s="192"/>
      <c r="D47" s="149"/>
      <c r="E47" s="408" t="e">
        <f>SUM(E43:E46)</f>
        <v>#DIV/0!</v>
      </c>
      <c r="F47" s="409" t="e">
        <f>SUM(F43:F46)</f>
        <v>#DIV/0!</v>
      </c>
      <c r="H47" s="175" t="s">
        <v>72</v>
      </c>
      <c r="I47" s="202"/>
      <c r="J47" s="203"/>
      <c r="K47" s="402">
        <f>E18</f>
        <v>0</v>
      </c>
      <c r="L47" s="181"/>
      <c r="M47" s="181"/>
      <c r="N47" s="181"/>
      <c r="O47" s="181"/>
    </row>
    <row r="48" spans="1:16">
      <c r="B48" s="193"/>
      <c r="C48" s="194"/>
      <c r="D48" s="149"/>
      <c r="E48" s="357"/>
      <c r="F48" s="410"/>
      <c r="H48" s="175" t="s">
        <v>57</v>
      </c>
      <c r="I48" s="202"/>
      <c r="J48" s="203"/>
      <c r="K48" s="401" t="e">
        <f>E22</f>
        <v>#DIV/0!</v>
      </c>
      <c r="L48" s="181"/>
      <c r="M48" s="181"/>
      <c r="N48" s="181"/>
      <c r="O48" s="181"/>
      <c r="P48" s="181"/>
    </row>
    <row r="49" spans="1:22">
      <c r="A49" s="198" t="s">
        <v>172</v>
      </c>
      <c r="B49" s="199"/>
      <c r="C49" s="200"/>
      <c r="D49" s="181"/>
      <c r="E49" s="411" t="e">
        <f>(E$26*1.3)+($E$47-$E$26)</f>
        <v>#DIV/0!</v>
      </c>
      <c r="F49" s="412"/>
      <c r="G49" s="181"/>
      <c r="H49" s="175" t="s">
        <v>28</v>
      </c>
      <c r="I49" s="179"/>
      <c r="J49" s="182"/>
      <c r="K49" s="401" t="e">
        <f>E25</f>
        <v>#DIV/0!</v>
      </c>
      <c r="L49" s="181"/>
      <c r="M49" s="181"/>
      <c r="N49" s="181"/>
      <c r="O49" s="181"/>
      <c r="P49" s="181"/>
      <c r="Q49" s="181"/>
      <c r="R49" s="181"/>
      <c r="S49" s="181"/>
      <c r="T49" s="181"/>
      <c r="U49" s="181"/>
      <c r="V49" s="14"/>
    </row>
    <row r="50" spans="1:22" s="14" customFormat="1">
      <c r="A50" s="181"/>
      <c r="B50" s="204"/>
      <c r="C50" s="205"/>
      <c r="D50" s="181"/>
      <c r="E50" s="413"/>
      <c r="F50" s="413"/>
      <c r="G50" s="181"/>
      <c r="H50" s="172" t="s">
        <v>48</v>
      </c>
      <c r="I50" s="184"/>
      <c r="J50" s="165"/>
      <c r="K50" s="396">
        <f>E28</f>
        <v>0</v>
      </c>
      <c r="L50" s="181"/>
      <c r="M50" s="181"/>
      <c r="N50" s="181"/>
      <c r="O50" s="181"/>
      <c r="P50" s="181"/>
      <c r="Q50" s="181"/>
      <c r="R50" s="181"/>
      <c r="S50" s="181"/>
      <c r="T50" s="181"/>
      <c r="U50" s="181"/>
    </row>
    <row r="51" spans="1:22" s="14" customFormat="1">
      <c r="A51" s="198" t="s">
        <v>40</v>
      </c>
      <c r="B51" s="199"/>
      <c r="C51" s="200"/>
      <c r="D51" s="181"/>
      <c r="E51" s="411" t="e">
        <f>(E$26*1.5)+($E$47-$E$26)</f>
        <v>#DIV/0!</v>
      </c>
      <c r="F51" s="412"/>
      <c r="G51" s="181"/>
      <c r="H51" s="172" t="s">
        <v>51</v>
      </c>
      <c r="I51" s="185"/>
      <c r="J51" s="165"/>
      <c r="K51" s="396">
        <f t="shared" ref="K51:K52" si="4">E29</f>
        <v>0</v>
      </c>
      <c r="L51" s="181"/>
      <c r="M51" s="60"/>
      <c r="N51" s="181"/>
      <c r="O51" s="181"/>
      <c r="P51" s="181"/>
      <c r="Q51" s="181"/>
      <c r="R51" s="181"/>
      <c r="S51" s="181"/>
      <c r="T51" s="181"/>
      <c r="U51" s="181"/>
    </row>
    <row r="52" spans="1:22" s="14" customFormat="1">
      <c r="A52" s="181"/>
      <c r="B52" s="204"/>
      <c r="C52" s="205"/>
      <c r="D52" s="181"/>
      <c r="E52" s="413"/>
      <c r="F52" s="413"/>
      <c r="G52" s="181"/>
      <c r="H52" s="172" t="s">
        <v>52</v>
      </c>
      <c r="I52" s="176"/>
      <c r="J52" s="177" t="s">
        <v>50</v>
      </c>
      <c r="K52" s="396">
        <f t="shared" si="4"/>
        <v>0</v>
      </c>
      <c r="L52" s="181"/>
      <c r="M52" s="60"/>
      <c r="N52" s="181"/>
      <c r="O52" s="181"/>
      <c r="P52" s="181"/>
      <c r="Q52" s="181"/>
      <c r="R52" s="181"/>
      <c r="S52" s="181"/>
      <c r="T52" s="181"/>
      <c r="U52" s="181"/>
    </row>
    <row r="53" spans="1:22" s="14" customFormat="1">
      <c r="A53" s="198" t="s">
        <v>69</v>
      </c>
      <c r="B53" s="199"/>
      <c r="C53" s="200"/>
      <c r="D53" s="181"/>
      <c r="E53" s="411" t="e">
        <f>(E$26*2.5)+($E$47-$E$26)</f>
        <v>#DIV/0!</v>
      </c>
      <c r="F53" s="413"/>
      <c r="G53" s="181"/>
      <c r="H53" s="172" t="s">
        <v>65</v>
      </c>
      <c r="I53" s="176"/>
      <c r="J53" s="186"/>
      <c r="K53" s="396">
        <f>E34</f>
        <v>0</v>
      </c>
      <c r="L53" s="181"/>
      <c r="M53" s="60"/>
      <c r="N53" s="181"/>
      <c r="O53" s="181"/>
      <c r="P53" s="181"/>
      <c r="Q53" s="181"/>
      <c r="R53" s="181"/>
      <c r="S53" s="181"/>
      <c r="T53" s="181"/>
      <c r="U53" s="181"/>
    </row>
    <row r="54" spans="1:22" s="14" customFormat="1">
      <c r="A54" s="181"/>
      <c r="B54" s="204"/>
      <c r="C54" s="206"/>
      <c r="D54" s="181"/>
      <c r="E54" s="181"/>
      <c r="F54" s="207"/>
      <c r="G54" s="181"/>
      <c r="H54" s="172" t="s">
        <v>27</v>
      </c>
      <c r="I54" s="176"/>
      <c r="J54" s="186"/>
      <c r="K54" s="396">
        <f t="shared" ref="K54:K60" si="5">E35</f>
        <v>0</v>
      </c>
      <c r="L54" s="181"/>
      <c r="M54" s="60"/>
      <c r="N54" s="181"/>
      <c r="O54" s="181"/>
      <c r="P54" s="181"/>
      <c r="Q54" s="181"/>
      <c r="R54" s="181"/>
      <c r="S54" s="181"/>
      <c r="T54" s="181"/>
      <c r="U54" s="181"/>
    </row>
    <row r="55" spans="1:22" s="14" customFormat="1">
      <c r="A55" s="181"/>
      <c r="B55" s="204"/>
      <c r="C55" s="206"/>
      <c r="D55" s="181"/>
      <c r="E55" s="181"/>
      <c r="F55" s="207"/>
      <c r="G55" s="181"/>
      <c r="H55" s="172" t="s">
        <v>19</v>
      </c>
      <c r="I55" s="176"/>
      <c r="J55" s="186"/>
      <c r="K55" s="396">
        <f t="shared" si="5"/>
        <v>0</v>
      </c>
      <c r="L55" s="181"/>
      <c r="M55" s="60"/>
      <c r="N55" s="181"/>
      <c r="O55" s="181"/>
      <c r="P55" s="181"/>
      <c r="Q55" s="181"/>
      <c r="R55" s="181"/>
      <c r="S55" s="181"/>
      <c r="T55" s="181"/>
      <c r="U55" s="181"/>
    </row>
    <row r="56" spans="1:22" s="14" customFormat="1">
      <c r="A56" s="181"/>
      <c r="B56" s="181"/>
      <c r="C56" s="208"/>
      <c r="D56" s="181"/>
      <c r="E56" s="181"/>
      <c r="F56" s="207"/>
      <c r="G56" s="181"/>
      <c r="H56" s="172" t="s">
        <v>2</v>
      </c>
      <c r="I56" s="176"/>
      <c r="J56" s="188"/>
      <c r="K56" s="396">
        <f t="shared" si="5"/>
        <v>0</v>
      </c>
      <c r="L56" s="181"/>
      <c r="M56" s="60"/>
      <c r="N56" s="181"/>
      <c r="O56" s="181"/>
      <c r="P56" s="181"/>
      <c r="Q56" s="181"/>
      <c r="R56" s="181"/>
      <c r="S56" s="181"/>
      <c r="T56" s="181"/>
      <c r="U56" s="181"/>
    </row>
    <row r="57" spans="1:22" s="14" customFormat="1">
      <c r="A57" s="181"/>
      <c r="B57" s="181"/>
      <c r="C57" s="208"/>
      <c r="D57" s="181"/>
      <c r="E57" s="181"/>
      <c r="F57" s="207"/>
      <c r="G57" s="181"/>
      <c r="H57" s="172" t="s">
        <v>26</v>
      </c>
      <c r="I57" s="176"/>
      <c r="J57" s="186"/>
      <c r="K57" s="396">
        <f t="shared" si="5"/>
        <v>0</v>
      </c>
      <c r="L57" s="181"/>
      <c r="M57" s="60"/>
      <c r="N57" s="181"/>
      <c r="O57" s="181"/>
      <c r="P57" s="181"/>
      <c r="Q57" s="181"/>
      <c r="R57" s="181"/>
      <c r="S57" s="181"/>
      <c r="T57" s="181"/>
      <c r="U57" s="181"/>
    </row>
    <row r="58" spans="1:22" s="14" customFormat="1">
      <c r="A58" s="60"/>
      <c r="B58" s="181"/>
      <c r="C58" s="208"/>
      <c r="D58" s="181"/>
      <c r="E58" s="181"/>
      <c r="F58" s="207"/>
      <c r="G58" s="181"/>
      <c r="H58" s="172" t="s">
        <v>23</v>
      </c>
      <c r="I58" s="176"/>
      <c r="J58" s="188"/>
      <c r="K58" s="396">
        <f t="shared" si="5"/>
        <v>0</v>
      </c>
      <c r="L58" s="181"/>
      <c r="M58" s="60"/>
      <c r="N58" s="60"/>
      <c r="O58" s="181"/>
      <c r="P58" s="181"/>
      <c r="Q58" s="181"/>
      <c r="R58" s="181"/>
      <c r="S58" s="181"/>
      <c r="T58" s="181"/>
      <c r="U58" s="181"/>
    </row>
    <row r="59" spans="1:22" s="14" customFormat="1">
      <c r="A59" s="181"/>
      <c r="B59" s="181"/>
      <c r="C59" s="208"/>
      <c r="D59" s="181"/>
      <c r="E59" s="181"/>
      <c r="F59" s="207"/>
      <c r="G59" s="181"/>
      <c r="H59" s="172" t="s">
        <v>58</v>
      </c>
      <c r="I59" s="176"/>
      <c r="J59" s="165"/>
      <c r="K59" s="396">
        <f t="shared" si="5"/>
        <v>0</v>
      </c>
      <c r="L59" s="181"/>
      <c r="M59" s="60"/>
      <c r="N59" s="60"/>
      <c r="O59" s="181"/>
      <c r="P59" s="181"/>
      <c r="Q59" s="181"/>
      <c r="R59" s="181"/>
      <c r="S59" s="181"/>
      <c r="T59" s="181"/>
      <c r="U59" s="181"/>
    </row>
    <row r="60" spans="1:22" s="14" customFormat="1">
      <c r="A60" s="181"/>
      <c r="B60" s="181"/>
      <c r="C60" s="208"/>
      <c r="D60" s="181"/>
      <c r="E60" s="181"/>
      <c r="F60" s="207"/>
      <c r="G60" s="181"/>
      <c r="H60" s="172" t="s">
        <v>71</v>
      </c>
      <c r="I60" s="176"/>
      <c r="J60" s="165"/>
      <c r="K60" s="396">
        <f t="shared" si="5"/>
        <v>0</v>
      </c>
      <c r="L60" s="181"/>
      <c r="M60" s="60"/>
      <c r="N60" s="60"/>
      <c r="O60" s="181"/>
      <c r="P60" s="181"/>
      <c r="Q60" s="181"/>
      <c r="R60" s="181"/>
      <c r="S60" s="181"/>
      <c r="T60" s="181"/>
      <c r="U60" s="181"/>
    </row>
    <row r="61" spans="1:22" s="14" customFormat="1">
      <c r="A61" s="181"/>
      <c r="B61" s="181"/>
      <c r="C61" s="208"/>
      <c r="D61" s="181"/>
      <c r="E61" s="181"/>
      <c r="F61" s="207"/>
      <c r="G61" s="181"/>
      <c r="H61" s="172" t="s">
        <v>60</v>
      </c>
      <c r="I61" s="176"/>
      <c r="J61" s="188"/>
      <c r="K61" s="396">
        <f>E45</f>
        <v>0</v>
      </c>
      <c r="L61" s="181"/>
      <c r="M61" s="60"/>
      <c r="N61" s="60"/>
      <c r="O61" s="181"/>
      <c r="P61" s="181"/>
      <c r="Q61" s="181"/>
      <c r="R61" s="181"/>
      <c r="S61" s="181"/>
      <c r="T61" s="181"/>
      <c r="U61" s="181"/>
    </row>
    <row r="62" spans="1:22" s="14" customFormat="1">
      <c r="A62" s="181"/>
      <c r="B62" s="181"/>
      <c r="C62" s="208"/>
      <c r="D62" s="181"/>
      <c r="E62" s="181"/>
      <c r="F62" s="207"/>
      <c r="G62" s="181"/>
      <c r="H62" s="172"/>
      <c r="I62" s="190"/>
      <c r="J62" s="177"/>
      <c r="K62" s="394"/>
      <c r="L62" s="181"/>
      <c r="M62" s="60"/>
      <c r="N62" s="60"/>
      <c r="O62" s="181"/>
      <c r="P62" s="181"/>
      <c r="Q62" s="181"/>
      <c r="R62" s="181"/>
      <c r="S62" s="181"/>
      <c r="T62" s="181"/>
      <c r="U62" s="181"/>
    </row>
    <row r="63" spans="1:22" s="14" customFormat="1">
      <c r="A63" s="181"/>
      <c r="B63" s="181"/>
      <c r="C63" s="208"/>
      <c r="D63" s="181"/>
      <c r="E63" s="181"/>
      <c r="F63" s="207"/>
      <c r="G63" s="181"/>
      <c r="H63" s="168" t="s">
        <v>37</v>
      </c>
      <c r="I63" s="191"/>
      <c r="J63" s="192"/>
      <c r="K63" s="408" t="e">
        <f>SUM(K45:K62)</f>
        <v>#DIV/0!</v>
      </c>
      <c r="L63" s="181"/>
      <c r="M63" s="60"/>
      <c r="N63" s="60"/>
      <c r="O63" s="181"/>
      <c r="P63" s="181"/>
      <c r="Q63" s="181"/>
      <c r="R63" s="181"/>
      <c r="S63" s="181"/>
      <c r="T63" s="181"/>
      <c r="U63" s="181"/>
    </row>
    <row r="64" spans="1:22" s="14" customFormat="1">
      <c r="A64" s="181"/>
      <c r="B64" s="181"/>
      <c r="C64" s="208"/>
      <c r="D64" s="181"/>
      <c r="E64" s="181"/>
      <c r="F64" s="207"/>
      <c r="G64" s="181"/>
      <c r="H64" s="60"/>
      <c r="I64" s="193"/>
      <c r="J64" s="194"/>
      <c r="K64" s="357"/>
      <c r="L64" s="181"/>
      <c r="M64" s="60"/>
      <c r="N64" s="60"/>
      <c r="O64" s="60"/>
      <c r="P64" s="181"/>
      <c r="Q64" s="181"/>
      <c r="R64" s="181"/>
      <c r="S64" s="181"/>
      <c r="T64" s="181"/>
      <c r="U64" s="181"/>
    </row>
    <row r="65" spans="1:22" s="14" customFormat="1">
      <c r="A65" s="181"/>
      <c r="B65" s="181"/>
      <c r="C65" s="208"/>
      <c r="D65" s="181"/>
      <c r="E65" s="60"/>
      <c r="F65" s="207"/>
      <c r="G65" s="181"/>
      <c r="H65" s="198" t="s">
        <v>172</v>
      </c>
      <c r="I65" s="199"/>
      <c r="J65" s="200"/>
      <c r="K65" s="411" t="e">
        <f>E49</f>
        <v>#DIV/0!</v>
      </c>
      <c r="L65" s="181"/>
      <c r="M65" s="60"/>
      <c r="N65" s="60"/>
      <c r="O65" s="60"/>
      <c r="P65" s="60"/>
      <c r="Q65" s="181"/>
      <c r="R65" s="181"/>
      <c r="S65" s="181"/>
      <c r="T65" s="181"/>
      <c r="U65" s="181"/>
    </row>
    <row r="66" spans="1:22" s="14" customFormat="1">
      <c r="A66" s="60"/>
      <c r="B66" s="60"/>
      <c r="C66" s="60"/>
      <c r="D66" s="60"/>
      <c r="E66" s="60"/>
      <c r="F66" s="60"/>
      <c r="G66" s="60"/>
      <c r="H66" s="181"/>
      <c r="I66" s="204"/>
      <c r="J66" s="205"/>
      <c r="K66" s="413"/>
      <c r="L66" s="181"/>
      <c r="M66" s="60"/>
      <c r="N66" s="60"/>
      <c r="O66" s="60"/>
      <c r="P66" s="60"/>
      <c r="Q66" s="60"/>
      <c r="R66" s="60"/>
      <c r="S66" s="60"/>
      <c r="T66" s="60"/>
      <c r="U66" s="60"/>
      <c r="V66" s="2"/>
    </row>
    <row r="67" spans="1:22">
      <c r="H67" s="198" t="s">
        <v>40</v>
      </c>
      <c r="I67" s="199"/>
      <c r="J67" s="200"/>
      <c r="K67" s="411" t="e">
        <f>E51</f>
        <v>#DIV/0!</v>
      </c>
      <c r="L67" s="181"/>
    </row>
    <row r="68" spans="1:22">
      <c r="H68" s="181"/>
      <c r="I68" s="204"/>
      <c r="J68" s="205"/>
      <c r="K68" s="413"/>
      <c r="L68" s="181"/>
    </row>
    <row r="69" spans="1:22">
      <c r="H69" s="198" t="s">
        <v>69</v>
      </c>
      <c r="I69" s="199"/>
      <c r="J69" s="200"/>
      <c r="K69" s="411" t="e">
        <f>E53</f>
        <v>#DIV/0!</v>
      </c>
      <c r="L69" s="181"/>
    </row>
    <row r="70" spans="1:22">
      <c r="L70" s="181"/>
    </row>
    <row r="71" spans="1:22">
      <c r="L71" s="181"/>
    </row>
    <row r="72" spans="1:22">
      <c r="L72" s="181"/>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2"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29" activePane="bottomLeft" state="frozen"/>
      <selection activeCell="B1" sqref="B1"/>
      <selection pane="bottomLeft" activeCell="M42" sqref="M42"/>
    </sheetView>
  </sheetViews>
  <sheetFormatPr defaultColWidth="11.44140625" defaultRowHeight="13.2"/>
  <cols>
    <col min="1" max="1" width="35.88671875" style="60" customWidth="1"/>
    <col min="2" max="2" width="21.21875" style="60" customWidth="1"/>
    <col min="3" max="3" width="19.33203125" style="60" bestFit="1" customWidth="1"/>
    <col min="4" max="4" width="2" style="60" customWidth="1"/>
    <col min="5" max="5" width="14.44140625" style="60" customWidth="1"/>
    <col min="6" max="6" width="11.6640625" style="60" customWidth="1"/>
    <col min="7" max="7" width="6" style="60" customWidth="1"/>
    <col min="8" max="8" width="27.88671875" style="60" customWidth="1"/>
    <col min="9" max="15" width="11.44140625" style="60"/>
    <col min="16" max="16384" width="11.44140625" style="2"/>
  </cols>
  <sheetData>
    <row r="1" spans="1:15" ht="12.75" customHeight="1">
      <c r="A1" s="260" t="s">
        <v>20</v>
      </c>
      <c r="B1" s="103"/>
      <c r="C1" s="104"/>
      <c r="D1" s="104"/>
      <c r="E1" s="104"/>
      <c r="F1" s="104"/>
      <c r="H1" s="517"/>
      <c r="I1" s="517"/>
      <c r="J1" s="517"/>
      <c r="K1" s="517"/>
      <c r="L1" s="517"/>
      <c r="M1" s="517"/>
      <c r="N1" s="517"/>
    </row>
    <row r="2" spans="1:15">
      <c r="A2" s="137"/>
      <c r="B2" s="138"/>
      <c r="C2" s="139"/>
      <c r="D2" s="138"/>
      <c r="E2" s="140"/>
      <c r="F2" s="141"/>
      <c r="H2" s="517"/>
      <c r="I2" s="517"/>
      <c r="J2" s="517"/>
      <c r="K2" s="517"/>
      <c r="L2" s="517"/>
      <c r="M2" s="517"/>
      <c r="N2" s="517"/>
    </row>
    <row r="3" spans="1:15" ht="14.25" customHeight="1">
      <c r="A3" s="142" t="str">
        <f>'2-Kosten per locatie'!A3</f>
        <v>Naam opdrachtgever</v>
      </c>
      <c r="B3" s="143" t="str">
        <f>'2-Kosten per locatie'!B3</f>
        <v>AMOS</v>
      </c>
      <c r="C3" s="144"/>
      <c r="D3" s="138"/>
      <c r="E3" s="145"/>
      <c r="F3" s="146"/>
      <c r="H3" s="517"/>
      <c r="I3" s="517"/>
      <c r="J3" s="517"/>
      <c r="K3" s="517"/>
      <c r="L3" s="517"/>
      <c r="M3" s="517"/>
      <c r="N3" s="517"/>
    </row>
    <row r="4" spans="1:15" ht="15.75" customHeight="1">
      <c r="A4" s="142" t="str">
        <f>'2-Kosten per locatie'!A4</f>
        <v>Calculatie onderdeel</v>
      </c>
      <c r="B4" s="147" t="str">
        <f ca="1">MID(CELL("bestandsnaam",$C$9),SEARCH("]",CELL("bestandsnaam",$C$9),1)+1,256)</f>
        <v>7-Opbouw uurtarief toezicht</v>
      </c>
      <c r="C4" s="148"/>
      <c r="D4" s="149"/>
      <c r="H4" s="517"/>
      <c r="I4" s="517"/>
      <c r="J4" s="517"/>
      <c r="K4" s="517"/>
      <c r="L4" s="517"/>
      <c r="M4" s="517"/>
      <c r="N4" s="517"/>
    </row>
    <row r="5" spans="1:15" ht="15.6">
      <c r="A5" s="142" t="str">
        <f>'2-Kosten per locatie'!A5</f>
        <v>Gebouw/plaats</v>
      </c>
      <c r="B5" s="143" t="str">
        <f>'2-Kosten per locatie'!B5</f>
        <v>Omgeving Amsterdam</v>
      </c>
      <c r="C5" s="148"/>
      <c r="D5" s="149"/>
      <c r="H5" s="517"/>
      <c r="I5" s="517"/>
      <c r="J5" s="517"/>
      <c r="K5" s="517"/>
      <c r="L5" s="517"/>
      <c r="M5" s="517"/>
      <c r="N5" s="517"/>
    </row>
    <row r="6" spans="1:15" ht="15.6">
      <c r="A6" s="142" t="str">
        <f>'2-Kosten per locatie'!A6</f>
        <v>Referentie nummer</v>
      </c>
      <c r="B6" s="143" t="str">
        <f>'2-Kosten per locatie'!B6</f>
        <v>AMOS-DK-TN453334</v>
      </c>
      <c r="C6" s="148"/>
      <c r="D6" s="149"/>
      <c r="H6" s="150"/>
      <c r="I6" s="150"/>
      <c r="J6" s="150"/>
      <c r="K6" s="150"/>
      <c r="L6" s="150"/>
      <c r="M6" s="150"/>
      <c r="N6" s="150"/>
    </row>
    <row r="7" spans="1:15" ht="15.6">
      <c r="A7" s="142" t="str">
        <f>'2-Kosten per locatie'!A7</f>
        <v>Naam dienstverlener</v>
      </c>
      <c r="B7" s="143" t="str">
        <f>'2-Kosten per locatie'!B7</f>
        <v>Voorcalculatie</v>
      </c>
      <c r="C7" s="148"/>
      <c r="D7" s="149"/>
      <c r="H7" s="150"/>
      <c r="I7" s="150"/>
      <c r="J7" s="150"/>
      <c r="K7" s="150"/>
      <c r="L7" s="150"/>
      <c r="M7" s="150"/>
      <c r="N7" s="150"/>
    </row>
    <row r="8" spans="1:15" ht="15.6">
      <c r="A8" s="142" t="str">
        <f>'2-Kosten per locatie'!A8</f>
        <v>Prijspeil</v>
      </c>
      <c r="B8" s="415">
        <f>'2-Kosten per locatie'!B8</f>
        <v>45474</v>
      </c>
      <c r="C8" s="148"/>
      <c r="D8" s="149"/>
      <c r="J8" s="150"/>
      <c r="K8" s="150"/>
      <c r="L8" s="150"/>
      <c r="M8" s="150"/>
      <c r="N8" s="150"/>
      <c r="O8" s="151"/>
    </row>
    <row r="9" spans="1:15" ht="15.6">
      <c r="A9" s="152"/>
      <c r="B9" s="153"/>
      <c r="C9" s="154"/>
      <c r="D9" s="149"/>
      <c r="E9" s="155"/>
      <c r="F9" s="156"/>
    </row>
    <row r="10" spans="1:15" s="22" customFormat="1" ht="30.75" customHeight="1">
      <c r="A10" s="296" t="s">
        <v>165</v>
      </c>
      <c r="B10" s="297"/>
      <c r="C10" s="298"/>
      <c r="D10" s="299"/>
      <c r="E10" s="515" t="s">
        <v>164</v>
      </c>
      <c r="F10" s="516"/>
      <c r="G10" s="151"/>
      <c r="H10" s="301" t="s">
        <v>121</v>
      </c>
      <c r="I10" s="513" t="s">
        <v>203</v>
      </c>
      <c r="J10" s="514"/>
      <c r="K10" s="514"/>
      <c r="L10" s="514"/>
      <c r="M10" s="514"/>
      <c r="N10" s="514"/>
      <c r="O10" s="151"/>
    </row>
    <row r="11" spans="1:15" ht="14.4" customHeight="1">
      <c r="A11" s="157"/>
      <c r="B11" s="158" t="s">
        <v>50</v>
      </c>
      <c r="C11" s="159" t="s">
        <v>50</v>
      </c>
      <c r="D11" s="149"/>
      <c r="E11" s="160"/>
      <c r="F11" s="161"/>
      <c r="H11" s="157"/>
      <c r="I11" s="419">
        <v>1</v>
      </c>
      <c r="J11" s="419">
        <v>2</v>
      </c>
      <c r="K11" s="419">
        <v>3</v>
      </c>
      <c r="L11" s="419">
        <v>4</v>
      </c>
      <c r="M11" s="419">
        <v>5</v>
      </c>
      <c r="N11" s="419">
        <v>6</v>
      </c>
    </row>
    <row r="12" spans="1:15" ht="12.75" customHeight="1">
      <c r="A12" s="157" t="s">
        <v>32</v>
      </c>
      <c r="B12" s="163" t="s">
        <v>199</v>
      </c>
      <c r="C12" s="164"/>
      <c r="D12" s="149"/>
      <c r="E12" s="396">
        <f>SUM(I31:N31)</f>
        <v>0</v>
      </c>
      <c r="F12" s="397"/>
      <c r="H12" s="157" t="s">
        <v>117</v>
      </c>
      <c r="I12" s="505">
        <v>14.15</v>
      </c>
      <c r="J12" s="505">
        <v>14.87</v>
      </c>
      <c r="K12" s="505">
        <v>15.55</v>
      </c>
      <c r="L12" s="505">
        <v>16.34</v>
      </c>
      <c r="M12" s="505">
        <v>16.97</v>
      </c>
      <c r="N12" s="505">
        <v>17.829999999999998</v>
      </c>
    </row>
    <row r="13" spans="1:15">
      <c r="A13" s="157" t="s">
        <v>14</v>
      </c>
      <c r="B13" s="163" t="s">
        <v>199</v>
      </c>
      <c r="C13" s="165"/>
      <c r="D13" s="149"/>
      <c r="E13" s="398">
        <v>0</v>
      </c>
      <c r="F13" s="397"/>
      <c r="H13" s="157" t="s">
        <v>118</v>
      </c>
      <c r="I13" s="505">
        <v>14.68</v>
      </c>
      <c r="J13" s="505">
        <v>15.39</v>
      </c>
      <c r="K13" s="505">
        <v>16.12</v>
      </c>
      <c r="L13" s="505">
        <v>16.91</v>
      </c>
      <c r="M13" s="505">
        <v>17.55</v>
      </c>
      <c r="N13" s="505">
        <v>18.45</v>
      </c>
    </row>
    <row r="14" spans="1:15">
      <c r="A14" s="168" t="s">
        <v>12</v>
      </c>
      <c r="B14" s="169"/>
      <c r="C14" s="170"/>
      <c r="D14" s="171"/>
      <c r="E14" s="399">
        <f>SUM(E12:E13)</f>
        <v>0</v>
      </c>
      <c r="F14" s="397"/>
      <c r="H14" s="157" t="s">
        <v>119</v>
      </c>
      <c r="I14" s="505">
        <v>15.12</v>
      </c>
      <c r="J14" s="505">
        <v>15.9</v>
      </c>
      <c r="K14" s="505">
        <v>16.63</v>
      </c>
      <c r="L14" s="505">
        <v>17.46</v>
      </c>
      <c r="M14" s="505">
        <v>18.14</v>
      </c>
      <c r="N14" s="505">
        <v>19.05</v>
      </c>
    </row>
    <row r="15" spans="1:15">
      <c r="A15" s="172"/>
      <c r="B15" s="173"/>
      <c r="C15" s="174"/>
      <c r="D15" s="149"/>
      <c r="E15" s="400"/>
      <c r="F15" s="397"/>
      <c r="H15" s="157" t="s">
        <v>120</v>
      </c>
      <c r="I15" s="505">
        <v>15.6</v>
      </c>
      <c r="J15" s="505">
        <v>16.399999999999999</v>
      </c>
      <c r="K15" s="505">
        <v>17.190000000000001</v>
      </c>
      <c r="L15" s="505">
        <v>18.010000000000002</v>
      </c>
      <c r="M15" s="505">
        <v>18.71</v>
      </c>
      <c r="N15" s="505">
        <v>19.670000000000002</v>
      </c>
    </row>
    <row r="16" spans="1:15">
      <c r="A16" s="175" t="s">
        <v>46</v>
      </c>
      <c r="B16" s="163" t="s">
        <v>199</v>
      </c>
      <c r="C16" s="414">
        <v>0</v>
      </c>
      <c r="D16" s="149"/>
      <c r="E16" s="401">
        <f>$C16*E14</f>
        <v>0</v>
      </c>
      <c r="F16" s="397"/>
    </row>
    <row r="17" spans="1:15" ht="14.4" customHeight="1">
      <c r="A17" s="175" t="s">
        <v>72</v>
      </c>
      <c r="B17" s="163" t="s">
        <v>199</v>
      </c>
      <c r="C17" s="414">
        <v>0</v>
      </c>
      <c r="D17" s="149"/>
      <c r="E17" s="402">
        <f>$C17*E14</f>
        <v>0</v>
      </c>
      <c r="F17" s="397"/>
      <c r="H17" s="301" t="s">
        <v>121</v>
      </c>
      <c r="I17" s="518" t="s">
        <v>124</v>
      </c>
      <c r="J17" s="521"/>
      <c r="K17" s="521"/>
      <c r="L17" s="521"/>
      <c r="M17" s="521"/>
      <c r="N17" s="522"/>
    </row>
    <row r="18" spans="1:15" ht="13.2" customHeight="1">
      <c r="A18" s="168" t="s">
        <v>42</v>
      </c>
      <c r="B18" s="176"/>
      <c r="C18" s="177"/>
      <c r="D18" s="149"/>
      <c r="E18" s="399">
        <f>SUM(E14:E17)</f>
        <v>0</v>
      </c>
      <c r="F18" s="403">
        <f>IF(E18=0,0,E18/E$46)</f>
        <v>0</v>
      </c>
      <c r="H18" s="157"/>
      <c r="I18" s="420">
        <v>1</v>
      </c>
      <c r="J18" s="420">
        <v>2</v>
      </c>
      <c r="K18" s="420">
        <v>3</v>
      </c>
      <c r="L18" s="420">
        <v>4</v>
      </c>
      <c r="M18" s="420">
        <v>5</v>
      </c>
      <c r="N18" s="420">
        <v>6</v>
      </c>
      <c r="O18" s="357"/>
    </row>
    <row r="19" spans="1:15">
      <c r="A19" s="172"/>
      <c r="B19" s="173"/>
      <c r="C19" s="174"/>
      <c r="D19" s="149"/>
      <c r="E19" s="400"/>
      <c r="F19" s="397"/>
      <c r="H19" s="157" t="s">
        <v>117</v>
      </c>
      <c r="I19" s="421"/>
      <c r="J19" s="421"/>
      <c r="K19" s="421"/>
      <c r="L19" s="421"/>
      <c r="M19" s="421"/>
      <c r="N19" s="421"/>
      <c r="O19" s="357"/>
    </row>
    <row r="20" spans="1:15">
      <c r="A20" s="178" t="s">
        <v>47</v>
      </c>
      <c r="B20" s="179"/>
      <c r="C20" s="174"/>
      <c r="D20" s="180"/>
      <c r="E20" s="404">
        <f>E18*0.96</f>
        <v>0</v>
      </c>
      <c r="F20" s="405"/>
      <c r="G20" s="181"/>
      <c r="H20" s="157" t="s">
        <v>118</v>
      </c>
      <c r="I20" s="421"/>
      <c r="J20" s="421"/>
      <c r="K20" s="421"/>
      <c r="L20" s="421"/>
      <c r="M20" s="421"/>
      <c r="N20" s="421"/>
      <c r="O20" s="413"/>
    </row>
    <row r="21" spans="1:15">
      <c r="A21" s="175" t="s">
        <v>57</v>
      </c>
      <c r="B21" s="179"/>
      <c r="C21" s="182" t="s">
        <v>36</v>
      </c>
      <c r="D21" s="149"/>
      <c r="E21" s="401" t="e">
        <f>E20*'5-Premies en opslagen'!$C24</f>
        <v>#DIV/0!</v>
      </c>
      <c r="F21" s="397"/>
      <c r="H21" s="157" t="s">
        <v>119</v>
      </c>
      <c r="I21" s="421"/>
      <c r="J21" s="421"/>
      <c r="K21" s="421"/>
      <c r="L21" s="421"/>
      <c r="M21" s="421"/>
      <c r="N21" s="421"/>
      <c r="O21" s="357"/>
    </row>
    <row r="22" spans="1:15" s="14" customFormat="1">
      <c r="A22" s="168" t="s">
        <v>54</v>
      </c>
      <c r="B22" s="183"/>
      <c r="C22" s="177"/>
      <c r="D22" s="149"/>
      <c r="E22" s="399" t="e">
        <f>E21+E18</f>
        <v>#DIV/0!</v>
      </c>
      <c r="F22" s="403" t="e">
        <f>IF(E22=0,0,E22/E$46)</f>
        <v>#DIV/0!</v>
      </c>
      <c r="G22" s="60"/>
      <c r="H22" s="157" t="s">
        <v>120</v>
      </c>
      <c r="I22" s="421"/>
      <c r="J22" s="421"/>
      <c r="K22" s="421"/>
      <c r="L22" s="421"/>
      <c r="M22" s="421"/>
      <c r="N22" s="421"/>
      <c r="O22" s="357"/>
    </row>
    <row r="23" spans="1:15" ht="14.25" customHeight="1">
      <c r="A23" s="172"/>
      <c r="B23" s="176"/>
      <c r="C23" s="177"/>
      <c r="D23" s="149"/>
      <c r="E23" s="394"/>
      <c r="F23" s="397"/>
      <c r="H23" s="75" t="s">
        <v>123</v>
      </c>
      <c r="I23" s="422">
        <f t="shared" ref="I23:N23" si="0">SUM(I19:I22)</f>
        <v>0</v>
      </c>
      <c r="J23" s="422">
        <f t="shared" si="0"/>
        <v>0</v>
      </c>
      <c r="K23" s="422">
        <f t="shared" si="0"/>
        <v>0</v>
      </c>
      <c r="L23" s="422">
        <f t="shared" si="0"/>
        <v>0</v>
      </c>
      <c r="M23" s="422">
        <f t="shared" si="0"/>
        <v>0</v>
      </c>
      <c r="N23" s="422">
        <f t="shared" si="0"/>
        <v>0</v>
      </c>
      <c r="O23" s="423">
        <f>SUM(I23:N23)</f>
        <v>0</v>
      </c>
    </row>
    <row r="24" spans="1:15" ht="12.75" customHeight="1">
      <c r="A24" s="175" t="s">
        <v>28</v>
      </c>
      <c r="B24" s="179"/>
      <c r="C24" s="182" t="s">
        <v>36</v>
      </c>
      <c r="D24" s="149"/>
      <c r="E24" s="401" t="e">
        <f>E22*'5-Premies en opslagen'!$B53</f>
        <v>#DIV/0!</v>
      </c>
      <c r="F24" s="397"/>
    </row>
    <row r="25" spans="1:15" ht="12.75" customHeight="1">
      <c r="A25" s="168" t="s">
        <v>64</v>
      </c>
      <c r="B25" s="176"/>
      <c r="C25" s="177"/>
      <c r="D25" s="149"/>
      <c r="E25" s="399" t="e">
        <f>SUM(E22:E24)</f>
        <v>#DIV/0!</v>
      </c>
      <c r="F25" s="403" t="e">
        <f>IF(E25=0,0,E25/E$46)</f>
        <v>#DIV/0!</v>
      </c>
      <c r="H25" s="304" t="s">
        <v>121</v>
      </c>
      <c r="I25" s="513" t="s">
        <v>125</v>
      </c>
      <c r="J25" s="514"/>
      <c r="K25" s="514"/>
      <c r="L25" s="514"/>
      <c r="M25" s="514"/>
      <c r="N25" s="514"/>
    </row>
    <row r="26" spans="1:15">
      <c r="A26" s="172"/>
      <c r="B26" s="176"/>
      <c r="C26" s="177"/>
      <c r="D26" s="149"/>
      <c r="E26" s="394"/>
      <c r="F26" s="397"/>
      <c r="H26" s="426"/>
      <c r="I26" s="419">
        <v>1</v>
      </c>
      <c r="J26" s="419">
        <v>2</v>
      </c>
      <c r="K26" s="419">
        <v>3</v>
      </c>
      <c r="L26" s="419">
        <v>4</v>
      </c>
      <c r="M26" s="419">
        <v>5</v>
      </c>
      <c r="N26" s="419">
        <v>6</v>
      </c>
    </row>
    <row r="27" spans="1:15" ht="13.2" customHeight="1">
      <c r="A27" s="172" t="s">
        <v>48</v>
      </c>
      <c r="B27" s="184"/>
      <c r="C27" s="165" t="s">
        <v>53</v>
      </c>
      <c r="D27" s="149"/>
      <c r="E27" s="398">
        <v>0</v>
      </c>
      <c r="F27" s="397">
        <v>0</v>
      </c>
      <c r="H27" s="157" t="s">
        <v>117</v>
      </c>
      <c r="I27" s="425">
        <f t="shared" ref="I27:N30" si="1">I19*I12</f>
        <v>0</v>
      </c>
      <c r="J27" s="425">
        <f t="shared" si="1"/>
        <v>0</v>
      </c>
      <c r="K27" s="425">
        <f t="shared" si="1"/>
        <v>0</v>
      </c>
      <c r="L27" s="425">
        <f t="shared" si="1"/>
        <v>0</v>
      </c>
      <c r="M27" s="425">
        <f t="shared" si="1"/>
        <v>0</v>
      </c>
      <c r="N27" s="425">
        <f t="shared" si="1"/>
        <v>0</v>
      </c>
    </row>
    <row r="28" spans="1:15">
      <c r="A28" s="172" t="s">
        <v>51</v>
      </c>
      <c r="B28" s="185"/>
      <c r="C28" s="165" t="s">
        <v>53</v>
      </c>
      <c r="D28" s="149"/>
      <c r="E28" s="398">
        <v>0</v>
      </c>
      <c r="F28" s="397">
        <v>0</v>
      </c>
      <c r="H28" s="157" t="s">
        <v>118</v>
      </c>
      <c r="I28" s="425">
        <f t="shared" si="1"/>
        <v>0</v>
      </c>
      <c r="J28" s="425">
        <f t="shared" si="1"/>
        <v>0</v>
      </c>
      <c r="K28" s="425">
        <f t="shared" si="1"/>
        <v>0</v>
      </c>
      <c r="L28" s="425">
        <f t="shared" si="1"/>
        <v>0</v>
      </c>
      <c r="M28" s="425">
        <f t="shared" si="1"/>
        <v>0</v>
      </c>
      <c r="N28" s="425">
        <f t="shared" si="1"/>
        <v>0</v>
      </c>
    </row>
    <row r="29" spans="1:15">
      <c r="A29" s="172"/>
      <c r="B29" s="176"/>
      <c r="C29" s="177"/>
      <c r="D29" s="149"/>
      <c r="E29" s="398"/>
      <c r="F29" s="397"/>
      <c r="H29" s="157" t="s">
        <v>119</v>
      </c>
      <c r="I29" s="425">
        <f t="shared" si="1"/>
        <v>0</v>
      </c>
      <c r="J29" s="425">
        <f t="shared" si="1"/>
        <v>0</v>
      </c>
      <c r="K29" s="425">
        <f t="shared" si="1"/>
        <v>0</v>
      </c>
      <c r="L29" s="425">
        <f t="shared" si="1"/>
        <v>0</v>
      </c>
      <c r="M29" s="425">
        <f t="shared" si="1"/>
        <v>0</v>
      </c>
      <c r="N29" s="425">
        <f t="shared" si="1"/>
        <v>0</v>
      </c>
    </row>
    <row r="30" spans="1:15">
      <c r="A30" s="261"/>
      <c r="B30" s="262"/>
      <c r="C30" s="263" t="s">
        <v>50</v>
      </c>
      <c r="D30" s="149"/>
      <c r="E30" s="398"/>
      <c r="F30" s="397"/>
      <c r="H30" s="157" t="s">
        <v>120</v>
      </c>
      <c r="I30" s="425">
        <f t="shared" si="1"/>
        <v>0</v>
      </c>
      <c r="J30" s="425">
        <f t="shared" si="1"/>
        <v>0</v>
      </c>
      <c r="K30" s="425">
        <f t="shared" si="1"/>
        <v>0</v>
      </c>
      <c r="L30" s="425">
        <f t="shared" si="1"/>
        <v>0</v>
      </c>
      <c r="M30" s="425">
        <f t="shared" si="1"/>
        <v>0</v>
      </c>
      <c r="N30" s="425">
        <f t="shared" si="1"/>
        <v>0</v>
      </c>
    </row>
    <row r="31" spans="1:15" ht="12.75" customHeight="1">
      <c r="A31" s="168" t="s">
        <v>44</v>
      </c>
      <c r="B31" s="176"/>
      <c r="C31" s="177"/>
      <c r="D31" s="149"/>
      <c r="E31" s="399" t="e">
        <f>SUM(E25:E30)</f>
        <v>#DIV/0!</v>
      </c>
      <c r="F31" s="403" t="e">
        <f>IF(E31=0,0,E31/E$46)</f>
        <v>#DIV/0!</v>
      </c>
      <c r="H31" s="75" t="s">
        <v>123</v>
      </c>
      <c r="I31" s="424">
        <f t="shared" ref="I31:N31" si="2">SUM(I27:I30)</f>
        <v>0</v>
      </c>
      <c r="J31" s="424">
        <f t="shared" si="2"/>
        <v>0</v>
      </c>
      <c r="K31" s="424">
        <f t="shared" si="2"/>
        <v>0</v>
      </c>
      <c r="L31" s="424">
        <f t="shared" si="2"/>
        <v>0</v>
      </c>
      <c r="M31" s="424">
        <f t="shared" si="2"/>
        <v>0</v>
      </c>
      <c r="N31" s="424">
        <f t="shared" si="2"/>
        <v>0</v>
      </c>
    </row>
    <row r="32" spans="1:15" ht="12.75" customHeight="1">
      <c r="A32" s="172"/>
      <c r="B32" s="176"/>
      <c r="C32" s="177"/>
      <c r="D32" s="149"/>
      <c r="E32" s="394"/>
      <c r="F32" s="397"/>
    </row>
    <row r="33" spans="1:15" ht="12.75" customHeight="1">
      <c r="A33" s="172" t="s">
        <v>65</v>
      </c>
      <c r="B33" s="176"/>
      <c r="C33" s="186"/>
      <c r="D33" s="149"/>
      <c r="E33" s="398">
        <v>0</v>
      </c>
      <c r="F33" s="406" t="e">
        <f>E33/$E$46</f>
        <v>#DIV/0!</v>
      </c>
    </row>
    <row r="34" spans="1:15" ht="12.75" customHeight="1">
      <c r="A34" s="172" t="s">
        <v>27</v>
      </c>
      <c r="B34" s="176"/>
      <c r="C34" s="186"/>
      <c r="D34" s="149"/>
      <c r="E34" s="398">
        <v>0</v>
      </c>
      <c r="F34" s="406" t="e">
        <f t="shared" ref="F34:F40" si="3">E34/$E$46</f>
        <v>#DIV/0!</v>
      </c>
    </row>
    <row r="35" spans="1:15" ht="12.75" customHeight="1">
      <c r="A35" s="172" t="s">
        <v>19</v>
      </c>
      <c r="B35" s="176"/>
      <c r="C35" s="186"/>
      <c r="D35" s="149"/>
      <c r="E35" s="398">
        <v>0</v>
      </c>
      <c r="F35" s="406" t="e">
        <f t="shared" si="3"/>
        <v>#DIV/0!</v>
      </c>
    </row>
    <row r="36" spans="1:15" ht="14.25" customHeight="1">
      <c r="A36" s="172" t="s">
        <v>2</v>
      </c>
      <c r="B36" s="176"/>
      <c r="C36" s="188"/>
      <c r="D36" s="149"/>
      <c r="E36" s="398">
        <v>0</v>
      </c>
      <c r="F36" s="406" t="e">
        <f t="shared" si="3"/>
        <v>#DIV/0!</v>
      </c>
    </row>
    <row r="37" spans="1:15">
      <c r="A37" s="172" t="s">
        <v>26</v>
      </c>
      <c r="B37" s="176"/>
      <c r="C37" s="186"/>
      <c r="D37" s="149"/>
      <c r="E37" s="398">
        <v>0</v>
      </c>
      <c r="F37" s="406" t="e">
        <f t="shared" si="3"/>
        <v>#DIV/0!</v>
      </c>
    </row>
    <row r="38" spans="1:15">
      <c r="A38" s="172" t="s">
        <v>23</v>
      </c>
      <c r="B38" s="176"/>
      <c r="C38" s="188"/>
      <c r="D38" s="149"/>
      <c r="E38" s="398">
        <v>0</v>
      </c>
      <c r="F38" s="406" t="e">
        <f t="shared" si="3"/>
        <v>#DIV/0!</v>
      </c>
    </row>
    <row r="39" spans="1:15">
      <c r="A39" s="172" t="s">
        <v>58</v>
      </c>
      <c r="B39" s="176"/>
      <c r="C39" s="165" t="s">
        <v>53</v>
      </c>
      <c r="D39" s="149"/>
      <c r="E39" s="398">
        <v>0</v>
      </c>
      <c r="F39" s="406" t="e">
        <f t="shared" si="3"/>
        <v>#DIV/0!</v>
      </c>
    </row>
    <row r="40" spans="1:15">
      <c r="A40" s="172" t="s">
        <v>71</v>
      </c>
      <c r="B40" s="176"/>
      <c r="C40" s="165"/>
      <c r="D40" s="149"/>
      <c r="E40" s="398">
        <v>0</v>
      </c>
      <c r="F40" s="406" t="e">
        <f t="shared" si="3"/>
        <v>#DIV/0!</v>
      </c>
    </row>
    <row r="41" spans="1:15">
      <c r="A41" s="261"/>
      <c r="B41" s="262"/>
      <c r="C41" s="264"/>
      <c r="D41" s="149"/>
      <c r="E41" s="398">
        <v>0</v>
      </c>
      <c r="F41" s="397"/>
      <c r="H41" s="181"/>
      <c r="I41" s="181"/>
      <c r="J41" s="181"/>
      <c r="K41" s="181"/>
      <c r="L41" s="181"/>
      <c r="M41" s="181"/>
      <c r="N41" s="181"/>
      <c r="O41" s="181"/>
    </row>
    <row r="42" spans="1:15">
      <c r="A42" s="168" t="s">
        <v>59</v>
      </c>
      <c r="B42" s="176"/>
      <c r="C42" s="177"/>
      <c r="D42" s="149"/>
      <c r="E42" s="399" t="e">
        <f>SUM(E31:E41)</f>
        <v>#DIV/0!</v>
      </c>
      <c r="F42" s="403" t="e">
        <f>IF(E42=0,0,E42/E$46)</f>
        <v>#DIV/0!</v>
      </c>
      <c r="H42" s="181"/>
      <c r="I42" s="181"/>
      <c r="J42" s="181"/>
      <c r="K42" s="181"/>
      <c r="L42" s="181"/>
      <c r="M42" s="181"/>
      <c r="N42" s="181"/>
      <c r="O42" s="181"/>
    </row>
    <row r="43" spans="1:15" ht="45">
      <c r="A43" s="172"/>
      <c r="B43" s="176"/>
      <c r="C43" s="177"/>
      <c r="D43" s="149"/>
      <c r="E43" s="394"/>
      <c r="F43" s="407"/>
      <c r="H43" s="296" t="s">
        <v>194</v>
      </c>
      <c r="I43" s="297"/>
      <c r="J43" s="298"/>
      <c r="K43" s="305" t="s">
        <v>167</v>
      </c>
      <c r="L43" s="181"/>
      <c r="M43" s="181"/>
      <c r="N43" s="181"/>
    </row>
    <row r="44" spans="1:15">
      <c r="A44" s="172" t="s">
        <v>60</v>
      </c>
      <c r="B44" s="176"/>
      <c r="C44" s="188"/>
      <c r="D44" s="149"/>
      <c r="E44" s="398">
        <v>0</v>
      </c>
      <c r="F44" s="403">
        <f>(IF(E44=0,0,E44/E$46))</f>
        <v>0</v>
      </c>
      <c r="H44" s="157"/>
      <c r="I44" s="158" t="s">
        <v>50</v>
      </c>
      <c r="J44" s="159" t="s">
        <v>50</v>
      </c>
      <c r="K44" s="394"/>
      <c r="L44" s="181"/>
      <c r="M44" s="181"/>
      <c r="N44" s="181"/>
    </row>
    <row r="45" spans="1:15">
      <c r="A45" s="172"/>
      <c r="B45" s="190"/>
      <c r="C45" s="177"/>
      <c r="D45" s="149"/>
      <c r="E45" s="394"/>
      <c r="F45" s="397"/>
      <c r="H45" s="195" t="s">
        <v>12</v>
      </c>
      <c r="I45" s="196"/>
      <c r="J45" s="197"/>
      <c r="K45" s="399">
        <f>E14</f>
        <v>0</v>
      </c>
      <c r="L45" s="181"/>
      <c r="M45" s="181"/>
      <c r="N45" s="181"/>
    </row>
    <row r="46" spans="1:15">
      <c r="A46" s="168" t="s">
        <v>37</v>
      </c>
      <c r="B46" s="191"/>
      <c r="C46" s="192"/>
      <c r="D46" s="149"/>
      <c r="E46" s="408" t="e">
        <f>SUM(E42:E45)</f>
        <v>#DIV/0!</v>
      </c>
      <c r="F46" s="409" t="e">
        <f>SUM(F42:F45)</f>
        <v>#DIV/0!</v>
      </c>
      <c r="H46" s="201" t="s">
        <v>46</v>
      </c>
      <c r="I46" s="202"/>
      <c r="J46" s="203"/>
      <c r="K46" s="401">
        <f>E16</f>
        <v>0</v>
      </c>
      <c r="L46" s="181"/>
      <c r="M46" s="181"/>
      <c r="N46" s="181"/>
    </row>
    <row r="47" spans="1:15">
      <c r="B47" s="193"/>
      <c r="C47" s="194"/>
      <c r="D47" s="149"/>
      <c r="E47" s="357"/>
      <c r="F47" s="410"/>
      <c r="H47" s="175" t="s">
        <v>72</v>
      </c>
      <c r="I47" s="202"/>
      <c r="J47" s="203"/>
      <c r="K47" s="402">
        <f>E17</f>
        <v>0</v>
      </c>
      <c r="L47" s="181"/>
      <c r="M47" s="181"/>
      <c r="N47" s="181"/>
      <c r="O47" s="181"/>
    </row>
    <row r="48" spans="1:15">
      <c r="A48" s="198" t="s">
        <v>172</v>
      </c>
      <c r="B48" s="199"/>
      <c r="C48" s="200"/>
      <c r="D48" s="181"/>
      <c r="E48" s="411" t="e">
        <f>(E$25*1.3)+($E$46-$E$25)</f>
        <v>#DIV/0!</v>
      </c>
      <c r="F48" s="412"/>
      <c r="G48" s="181"/>
      <c r="H48" s="175" t="s">
        <v>57</v>
      </c>
      <c r="I48" s="202"/>
      <c r="J48" s="203"/>
      <c r="K48" s="401" t="e">
        <f>E21</f>
        <v>#DIV/0!</v>
      </c>
      <c r="L48" s="181"/>
      <c r="M48" s="181"/>
      <c r="N48" s="181"/>
      <c r="O48" s="181"/>
    </row>
    <row r="49" spans="1:15">
      <c r="A49" s="181"/>
      <c r="B49" s="204"/>
      <c r="C49" s="205"/>
      <c r="D49" s="181"/>
      <c r="E49" s="413"/>
      <c r="F49" s="413"/>
      <c r="G49" s="181"/>
      <c r="H49" s="175" t="s">
        <v>28</v>
      </c>
      <c r="I49" s="179"/>
      <c r="J49" s="182"/>
      <c r="K49" s="401" t="e">
        <f>E24</f>
        <v>#DIV/0!</v>
      </c>
      <c r="L49" s="181"/>
      <c r="M49" s="181"/>
      <c r="N49" s="181"/>
      <c r="O49" s="181"/>
    </row>
    <row r="50" spans="1:15" s="14" customFormat="1">
      <c r="A50" s="198" t="s">
        <v>40</v>
      </c>
      <c r="B50" s="199"/>
      <c r="C50" s="200"/>
      <c r="D50" s="181"/>
      <c r="E50" s="411" t="e">
        <f>(E$25*1.5)+($E$46-$E$25)</f>
        <v>#DIV/0!</v>
      </c>
      <c r="F50" s="412"/>
      <c r="G50" s="181"/>
      <c r="H50" s="172" t="s">
        <v>48</v>
      </c>
      <c r="I50" s="184"/>
      <c r="J50" s="165"/>
      <c r="K50" s="396">
        <f>E27</f>
        <v>0</v>
      </c>
      <c r="L50" s="181"/>
      <c r="M50" s="181"/>
      <c r="N50" s="181"/>
      <c r="O50" s="181"/>
    </row>
    <row r="51" spans="1:15" s="14" customFormat="1">
      <c r="A51" s="181"/>
      <c r="B51" s="204"/>
      <c r="C51" s="205"/>
      <c r="D51" s="181"/>
      <c r="E51" s="413"/>
      <c r="F51" s="413"/>
      <c r="G51" s="181"/>
      <c r="H51" s="172" t="s">
        <v>51</v>
      </c>
      <c r="I51" s="185"/>
      <c r="J51" s="165"/>
      <c r="K51" s="396">
        <f t="shared" ref="K51:K52" si="4">E28</f>
        <v>0</v>
      </c>
      <c r="L51" s="181"/>
      <c r="M51" s="60"/>
      <c r="N51" s="181"/>
      <c r="O51" s="181"/>
    </row>
    <row r="52" spans="1:15" s="14" customFormat="1">
      <c r="A52" s="198" t="s">
        <v>69</v>
      </c>
      <c r="B52" s="199"/>
      <c r="C52" s="200"/>
      <c r="D52" s="181"/>
      <c r="E52" s="411" t="e">
        <f>(E$25*2.5)+($E$46-$E$25)</f>
        <v>#DIV/0!</v>
      </c>
      <c r="F52" s="413"/>
      <c r="G52" s="181"/>
      <c r="H52" s="172" t="s">
        <v>52</v>
      </c>
      <c r="I52" s="176"/>
      <c r="J52" s="177" t="s">
        <v>50</v>
      </c>
      <c r="K52" s="396">
        <f t="shared" si="4"/>
        <v>0</v>
      </c>
      <c r="L52" s="181"/>
      <c r="M52" s="60"/>
      <c r="N52" s="181"/>
      <c r="O52" s="181"/>
    </row>
    <row r="53" spans="1:15" s="14" customFormat="1">
      <c r="A53" s="181"/>
      <c r="B53" s="204"/>
      <c r="C53" s="206"/>
      <c r="D53" s="181"/>
      <c r="E53" s="181"/>
      <c r="F53" s="207"/>
      <c r="G53" s="181"/>
      <c r="H53" s="172" t="s">
        <v>65</v>
      </c>
      <c r="I53" s="176"/>
      <c r="J53" s="186"/>
      <c r="K53" s="396">
        <f>E33</f>
        <v>0</v>
      </c>
      <c r="L53" s="181"/>
      <c r="M53" s="60"/>
      <c r="N53" s="181"/>
      <c r="O53" s="181"/>
    </row>
    <row r="54" spans="1:15" s="14" customFormat="1">
      <c r="A54" s="181"/>
      <c r="B54" s="204"/>
      <c r="C54" s="206"/>
      <c r="D54" s="181"/>
      <c r="E54" s="181"/>
      <c r="F54" s="207"/>
      <c r="G54" s="181"/>
      <c r="H54" s="172" t="s">
        <v>27</v>
      </c>
      <c r="I54" s="176"/>
      <c r="J54" s="186"/>
      <c r="K54" s="396">
        <f t="shared" ref="K54:K60" si="5">E34</f>
        <v>0</v>
      </c>
      <c r="L54" s="181"/>
      <c r="M54" s="60"/>
      <c r="N54" s="181"/>
      <c r="O54" s="181"/>
    </row>
    <row r="55" spans="1:15" s="14" customFormat="1">
      <c r="A55" s="181"/>
      <c r="B55" s="181"/>
      <c r="C55" s="208"/>
      <c r="D55" s="181"/>
      <c r="E55" s="181"/>
      <c r="F55" s="207"/>
      <c r="G55" s="181"/>
      <c r="H55" s="172" t="s">
        <v>19</v>
      </c>
      <c r="I55" s="176"/>
      <c r="J55" s="186"/>
      <c r="K55" s="396">
        <f t="shared" si="5"/>
        <v>0</v>
      </c>
      <c r="L55" s="181"/>
      <c r="M55" s="60"/>
      <c r="N55" s="181"/>
      <c r="O55" s="181"/>
    </row>
    <row r="56" spans="1:15" s="14" customFormat="1">
      <c r="A56" s="181"/>
      <c r="B56" s="181"/>
      <c r="C56" s="208"/>
      <c r="D56" s="181"/>
      <c r="E56" s="181"/>
      <c r="F56" s="207"/>
      <c r="G56" s="181"/>
      <c r="H56" s="172" t="s">
        <v>2</v>
      </c>
      <c r="I56" s="176"/>
      <c r="J56" s="188"/>
      <c r="K56" s="396">
        <f t="shared" si="5"/>
        <v>0</v>
      </c>
      <c r="L56" s="181"/>
      <c r="M56" s="60"/>
      <c r="N56" s="181"/>
      <c r="O56" s="181"/>
    </row>
    <row r="57" spans="1:15" s="14" customFormat="1">
      <c r="A57" s="60"/>
      <c r="B57" s="181"/>
      <c r="C57" s="208"/>
      <c r="D57" s="181"/>
      <c r="E57" s="181"/>
      <c r="F57" s="207"/>
      <c r="G57" s="181"/>
      <c r="H57" s="172" t="s">
        <v>26</v>
      </c>
      <c r="I57" s="176"/>
      <c r="J57" s="186"/>
      <c r="K57" s="396">
        <f t="shared" si="5"/>
        <v>0</v>
      </c>
      <c r="L57" s="181"/>
      <c r="M57" s="60"/>
      <c r="N57" s="181"/>
      <c r="O57" s="181"/>
    </row>
    <row r="58" spans="1:15" s="14" customFormat="1">
      <c r="A58" s="181"/>
      <c r="B58" s="181"/>
      <c r="C58" s="208"/>
      <c r="D58" s="181"/>
      <c r="E58" s="181"/>
      <c r="F58" s="207"/>
      <c r="G58" s="181"/>
      <c r="H58" s="172" t="s">
        <v>23</v>
      </c>
      <c r="I58" s="176"/>
      <c r="J58" s="188"/>
      <c r="K58" s="396">
        <f t="shared" si="5"/>
        <v>0</v>
      </c>
      <c r="L58" s="181"/>
      <c r="M58" s="60"/>
      <c r="N58" s="60"/>
      <c r="O58" s="181"/>
    </row>
    <row r="59" spans="1:15" s="14" customFormat="1">
      <c r="A59" s="181"/>
      <c r="B59" s="181"/>
      <c r="C59" s="208"/>
      <c r="D59" s="181"/>
      <c r="E59" s="181"/>
      <c r="F59" s="207"/>
      <c r="G59" s="181"/>
      <c r="H59" s="172" t="s">
        <v>58</v>
      </c>
      <c r="I59" s="176"/>
      <c r="J59" s="165"/>
      <c r="K59" s="396">
        <f t="shared" si="5"/>
        <v>0</v>
      </c>
      <c r="L59" s="181"/>
      <c r="M59" s="60"/>
      <c r="N59" s="60"/>
      <c r="O59" s="181"/>
    </row>
    <row r="60" spans="1:15" s="14" customFormat="1">
      <c r="A60" s="181"/>
      <c r="B60" s="181"/>
      <c r="C60" s="208"/>
      <c r="D60" s="181"/>
      <c r="E60" s="181"/>
      <c r="F60" s="207"/>
      <c r="G60" s="181"/>
      <c r="H60" s="172" t="s">
        <v>71</v>
      </c>
      <c r="I60" s="176"/>
      <c r="J60" s="165"/>
      <c r="K60" s="396">
        <f t="shared" si="5"/>
        <v>0</v>
      </c>
      <c r="L60" s="181"/>
      <c r="M60" s="60"/>
      <c r="N60" s="60"/>
      <c r="O60" s="181"/>
    </row>
    <row r="61" spans="1:15" s="14" customFormat="1">
      <c r="A61" s="181"/>
      <c r="B61" s="181"/>
      <c r="C61" s="208"/>
      <c r="D61" s="181"/>
      <c r="E61" s="181"/>
      <c r="F61" s="207"/>
      <c r="G61" s="181"/>
      <c r="H61" s="172" t="s">
        <v>60</v>
      </c>
      <c r="I61" s="176"/>
      <c r="J61" s="188"/>
      <c r="K61" s="396">
        <f>E44</f>
        <v>0</v>
      </c>
      <c r="L61" s="181"/>
      <c r="M61" s="60"/>
      <c r="N61" s="60"/>
      <c r="O61" s="181"/>
    </row>
    <row r="62" spans="1:15" s="14" customFormat="1">
      <c r="A62" s="181"/>
      <c r="B62" s="181"/>
      <c r="C62" s="208"/>
      <c r="D62" s="181"/>
      <c r="E62" s="181"/>
      <c r="F62" s="207"/>
      <c r="G62" s="181"/>
      <c r="H62" s="172"/>
      <c r="I62" s="190"/>
      <c r="J62" s="177"/>
      <c r="K62" s="394"/>
      <c r="L62" s="181"/>
      <c r="M62" s="60"/>
      <c r="N62" s="60"/>
      <c r="O62" s="181"/>
    </row>
    <row r="63" spans="1:15" s="14" customFormat="1">
      <c r="A63" s="181"/>
      <c r="B63" s="181"/>
      <c r="C63" s="208"/>
      <c r="D63" s="181"/>
      <c r="E63" s="181"/>
      <c r="F63" s="207"/>
      <c r="G63" s="181"/>
      <c r="H63" s="168" t="s">
        <v>37</v>
      </c>
      <c r="I63" s="191"/>
      <c r="J63" s="192"/>
      <c r="K63" s="408" t="e">
        <f>SUM(K45:K62)</f>
        <v>#DIV/0!</v>
      </c>
      <c r="L63" s="181"/>
      <c r="M63" s="60"/>
      <c r="N63" s="60"/>
      <c r="O63" s="181"/>
    </row>
    <row r="64" spans="1:15" s="14" customFormat="1">
      <c r="A64" s="181"/>
      <c r="B64" s="181"/>
      <c r="C64" s="208"/>
      <c r="D64" s="181"/>
      <c r="E64" s="60"/>
      <c r="F64" s="207"/>
      <c r="G64" s="181"/>
      <c r="H64" s="60"/>
      <c r="I64" s="193"/>
      <c r="J64" s="194"/>
      <c r="K64" s="357"/>
      <c r="L64" s="181"/>
      <c r="M64" s="60"/>
      <c r="N64" s="60"/>
      <c r="O64" s="60"/>
    </row>
    <row r="65" spans="1:15" s="14" customFormat="1">
      <c r="A65" s="60"/>
      <c r="B65" s="60"/>
      <c r="C65" s="60"/>
      <c r="D65" s="60"/>
      <c r="E65" s="60"/>
      <c r="F65" s="60"/>
      <c r="G65" s="60"/>
      <c r="H65" s="198" t="s">
        <v>172</v>
      </c>
      <c r="I65" s="199"/>
      <c r="J65" s="200"/>
      <c r="K65" s="411" t="e">
        <f>E48</f>
        <v>#DIV/0!</v>
      </c>
      <c r="L65" s="181"/>
      <c r="M65" s="60"/>
      <c r="N65" s="60"/>
      <c r="O65" s="60"/>
    </row>
    <row r="66" spans="1:15">
      <c r="H66" s="181"/>
      <c r="I66" s="204"/>
      <c r="J66" s="205"/>
      <c r="K66" s="413"/>
      <c r="L66" s="181"/>
    </row>
    <row r="67" spans="1:15">
      <c r="H67" s="198" t="s">
        <v>40</v>
      </c>
      <c r="I67" s="199"/>
      <c r="J67" s="200"/>
      <c r="K67" s="411" t="e">
        <f>E50</f>
        <v>#DIV/0!</v>
      </c>
      <c r="L67" s="181"/>
    </row>
    <row r="68" spans="1:15">
      <c r="H68" s="181"/>
      <c r="I68" s="204"/>
      <c r="J68" s="205"/>
      <c r="K68" s="413"/>
      <c r="L68" s="181"/>
    </row>
    <row r="69" spans="1:15">
      <c r="H69" s="198" t="s">
        <v>69</v>
      </c>
      <c r="I69" s="199"/>
      <c r="J69" s="200"/>
      <c r="K69" s="411" t="e">
        <f>E52</f>
        <v>#DIV/0!</v>
      </c>
      <c r="L69" s="181"/>
    </row>
    <row r="70" spans="1:15">
      <c r="L70" s="181"/>
      <c r="O70" s="181"/>
    </row>
    <row r="71" spans="1:15">
      <c r="O71" s="181"/>
    </row>
    <row r="72" spans="1:15">
      <c r="O72" s="181"/>
    </row>
    <row r="73" spans="1:15">
      <c r="O73" s="181"/>
    </row>
    <row r="74" spans="1:15">
      <c r="O74" s="181"/>
    </row>
    <row r="75" spans="1:15">
      <c r="O75" s="181"/>
    </row>
    <row r="76" spans="1:15">
      <c r="O76" s="181"/>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61"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K70"/>
  <sheetViews>
    <sheetView showGridLines="0" topLeftCell="A12" zoomScale="85" zoomScaleNormal="85" workbookViewId="0">
      <selection activeCell="G49" sqref="G49"/>
    </sheetView>
  </sheetViews>
  <sheetFormatPr defaultColWidth="9.109375" defaultRowHeight="13.2"/>
  <cols>
    <col min="1" max="1" width="31.5546875" style="60" customWidth="1"/>
    <col min="2" max="2" width="96.44140625" style="60" customWidth="1"/>
    <col min="3" max="3" width="12.88671875" style="60" customWidth="1"/>
    <col min="4" max="4" width="12.44140625" style="60" customWidth="1"/>
    <col min="5" max="5" width="13.33203125" style="60" customWidth="1"/>
    <col min="6" max="6" width="12.88671875" style="60" customWidth="1"/>
    <col min="7" max="7" width="12.21875" style="60" bestFit="1" customWidth="1"/>
    <col min="8" max="8" width="13.77734375" style="60" bestFit="1" customWidth="1"/>
    <col min="9" max="16384" width="9.109375" style="2"/>
  </cols>
  <sheetData>
    <row r="1" spans="1:11" ht="16.2">
      <c r="A1" s="307" t="s">
        <v>20</v>
      </c>
      <c r="I1" s="60"/>
      <c r="J1" s="60"/>
      <c r="K1" s="60"/>
    </row>
    <row r="2" spans="1:11">
      <c r="I2" s="60"/>
      <c r="J2" s="60"/>
      <c r="K2" s="60"/>
    </row>
    <row r="3" spans="1:11" ht="18.600000000000001">
      <c r="A3" s="306" t="str">
        <f>'2-Kosten per locatie'!A3</f>
        <v>Naam opdrachtgever</v>
      </c>
      <c r="B3" s="209" t="str">
        <f>'2-Kosten per locatie'!B3</f>
        <v>AMOS</v>
      </c>
      <c r="I3" s="60"/>
      <c r="J3" s="60"/>
      <c r="K3" s="60"/>
    </row>
    <row r="4" spans="1:11" ht="18.600000000000001">
      <c r="A4" s="306" t="str">
        <f>'2-Kosten per locatie'!A4</f>
        <v>Calculatie onderdeel</v>
      </c>
      <c r="B4" s="46" t="str">
        <f ca="1">MID(CELL("bestandsnaam",$C$9),SEARCH("]",CELL("bestandsnaam",$C$9),1)+1,256)</f>
        <v>8-Additionele kosten</v>
      </c>
      <c r="I4" s="60"/>
      <c r="J4" s="60"/>
      <c r="K4" s="60"/>
    </row>
    <row r="5" spans="1:11" ht="18.600000000000001">
      <c r="A5" s="306" t="str">
        <f>'2-Kosten per locatie'!A5</f>
        <v>Gebouw/plaats</v>
      </c>
      <c r="B5" s="209" t="str">
        <f>'2-Kosten per locatie'!B5</f>
        <v>Omgeving Amsterdam</v>
      </c>
      <c r="I5" s="60"/>
      <c r="J5" s="60"/>
      <c r="K5" s="60"/>
    </row>
    <row r="6" spans="1:11" ht="18.600000000000001">
      <c r="A6" s="306" t="str">
        <f>'2-Kosten per locatie'!A6</f>
        <v>Referentie nummer</v>
      </c>
      <c r="B6" s="209" t="str">
        <f>'2-Kosten per locatie'!B6</f>
        <v>AMOS-DK-TN453334</v>
      </c>
      <c r="I6" s="60"/>
      <c r="K6" s="60"/>
    </row>
    <row r="7" spans="1:11" ht="15" customHeight="1">
      <c r="A7" s="306" t="str">
        <f>'2-Kosten per locatie'!A7</f>
        <v>Naam dienstverlener</v>
      </c>
      <c r="B7" s="209" t="str">
        <f>'2-Kosten per locatie'!B7</f>
        <v>Voorcalculatie</v>
      </c>
      <c r="I7" s="60"/>
      <c r="J7" s="60"/>
      <c r="K7" s="60"/>
    </row>
    <row r="8" spans="1:11" ht="18.600000000000001">
      <c r="A8" s="306" t="str">
        <f>'2-Kosten per locatie'!A8</f>
        <v>Prijspeil</v>
      </c>
      <c r="B8" s="428">
        <f>'2-Kosten per locatie'!B8</f>
        <v>45474</v>
      </c>
      <c r="I8" s="60"/>
      <c r="J8" s="60"/>
      <c r="K8" s="60"/>
    </row>
    <row r="9" spans="1:11" ht="14.4" customHeight="1"/>
    <row r="10" spans="1:11" ht="32.4">
      <c r="A10" s="308" t="s">
        <v>91</v>
      </c>
      <c r="B10" s="308" t="s">
        <v>135</v>
      </c>
      <c r="C10" s="308" t="s">
        <v>130</v>
      </c>
      <c r="D10" s="308" t="s">
        <v>92</v>
      </c>
      <c r="E10" s="308" t="s">
        <v>131</v>
      </c>
      <c r="F10" s="308" t="s">
        <v>132</v>
      </c>
      <c r="G10" s="308" t="s">
        <v>133</v>
      </c>
      <c r="H10" s="308" t="s">
        <v>134</v>
      </c>
    </row>
    <row r="11" spans="1:11">
      <c r="A11" s="499" t="s">
        <v>204</v>
      </c>
      <c r="B11" s="500" t="s">
        <v>1737</v>
      </c>
      <c r="C11" s="501">
        <f>SUMIFS('4-Basis ruimtestaat'!K:K,'4-Basis ruimtestaat'!B:B,'8-Additionele kosten'!A11,'4-Basis ruimtestaat'!E:E,12)</f>
        <v>0</v>
      </c>
      <c r="D11" s="501">
        <v>55</v>
      </c>
      <c r="E11" s="475"/>
      <c r="F11" s="476">
        <f>D11*E11</f>
        <v>0</v>
      </c>
      <c r="G11" s="477"/>
      <c r="H11" s="478">
        <f>F11*G11</f>
        <v>0</v>
      </c>
    </row>
    <row r="12" spans="1:11">
      <c r="A12" s="499" t="s">
        <v>205</v>
      </c>
      <c r="B12" s="500" t="s">
        <v>1737</v>
      </c>
      <c r="C12" s="501">
        <f>SUMIFS('4-Basis ruimtestaat'!K:K,'4-Basis ruimtestaat'!B:B,'8-Additionele kosten'!A12,'4-Basis ruimtestaat'!E:E,12)</f>
        <v>382.79999999999995</v>
      </c>
      <c r="D12" s="501">
        <v>24</v>
      </c>
      <c r="E12" s="475"/>
      <c r="F12" s="476">
        <f t="shared" ref="F12:F18" si="0">D12*E12</f>
        <v>0</v>
      </c>
      <c r="G12" s="477"/>
      <c r="H12" s="478">
        <f t="shared" ref="H12:H18" si="1">F12*G12</f>
        <v>0</v>
      </c>
    </row>
    <row r="13" spans="1:11">
      <c r="A13" s="499" t="s">
        <v>206</v>
      </c>
      <c r="B13" s="500" t="s">
        <v>1737</v>
      </c>
      <c r="C13" s="501">
        <f>SUMIFS('4-Basis ruimtestaat'!K:K,'4-Basis ruimtestaat'!B:B,'8-Additionele kosten'!A13,'4-Basis ruimtestaat'!E:E,12)</f>
        <v>248.20000000000002</v>
      </c>
      <c r="D13" s="501">
        <v>55</v>
      </c>
      <c r="E13" s="475"/>
      <c r="F13" s="476">
        <f t="shared" si="0"/>
        <v>0</v>
      </c>
      <c r="G13" s="477"/>
      <c r="H13" s="478">
        <f t="shared" si="1"/>
        <v>0</v>
      </c>
    </row>
    <row r="14" spans="1:11">
      <c r="A14" s="499" t="s">
        <v>207</v>
      </c>
      <c r="B14" s="500" t="s">
        <v>1737</v>
      </c>
      <c r="C14" s="501">
        <f>SUMIFS('4-Basis ruimtestaat'!K:K,'4-Basis ruimtestaat'!B:B,'8-Additionele kosten'!A14,'4-Basis ruimtestaat'!E:E,12)</f>
        <v>607.29999999999995</v>
      </c>
      <c r="D14" s="501">
        <v>55</v>
      </c>
      <c r="E14" s="475"/>
      <c r="F14" s="476">
        <f t="shared" si="0"/>
        <v>0</v>
      </c>
      <c r="G14" s="477"/>
      <c r="H14" s="478">
        <f t="shared" si="1"/>
        <v>0</v>
      </c>
    </row>
    <row r="15" spans="1:11">
      <c r="A15" s="499" t="s">
        <v>208</v>
      </c>
      <c r="B15" s="500" t="s">
        <v>1737</v>
      </c>
      <c r="C15" s="501">
        <f>SUMIFS('4-Basis ruimtestaat'!K:K,'4-Basis ruimtestaat'!B:B,'8-Additionele kosten'!A15,'4-Basis ruimtestaat'!E:E,12)</f>
        <v>0</v>
      </c>
      <c r="D15" s="501">
        <v>55</v>
      </c>
      <c r="E15" s="475"/>
      <c r="F15" s="476">
        <f t="shared" si="0"/>
        <v>0</v>
      </c>
      <c r="G15" s="477"/>
      <c r="H15" s="478">
        <f t="shared" si="1"/>
        <v>0</v>
      </c>
    </row>
    <row r="16" spans="1:11">
      <c r="A16" s="499" t="s">
        <v>209</v>
      </c>
      <c r="B16" s="500" t="s">
        <v>1737</v>
      </c>
      <c r="C16" s="501">
        <f>SUMIFS('4-Basis ruimtestaat'!K:K,'4-Basis ruimtestaat'!B:B,'8-Additionele kosten'!A16,'4-Basis ruimtestaat'!E:E,12)</f>
        <v>0</v>
      </c>
      <c r="D16" s="501">
        <v>55</v>
      </c>
      <c r="E16" s="475"/>
      <c r="F16" s="476">
        <f t="shared" si="0"/>
        <v>0</v>
      </c>
      <c r="G16" s="477"/>
      <c r="H16" s="478">
        <f t="shared" si="1"/>
        <v>0</v>
      </c>
    </row>
    <row r="17" spans="1:8">
      <c r="A17" s="499" t="s">
        <v>211</v>
      </c>
      <c r="B17" s="500" t="s">
        <v>1737</v>
      </c>
      <c r="C17" s="501">
        <f>SUMIFS('4-Basis ruimtestaat'!K:K,'4-Basis ruimtestaat'!B:B,'8-Additionele kosten'!A17,'4-Basis ruimtestaat'!E:E,12)</f>
        <v>81.7</v>
      </c>
      <c r="D17" s="501">
        <v>55</v>
      </c>
      <c r="E17" s="475"/>
      <c r="F17" s="476">
        <f t="shared" si="0"/>
        <v>0</v>
      </c>
      <c r="G17" s="477"/>
      <c r="H17" s="478">
        <f t="shared" si="1"/>
        <v>0</v>
      </c>
    </row>
    <row r="18" spans="1:8">
      <c r="A18" s="499" t="s">
        <v>1735</v>
      </c>
      <c r="B18" s="500" t="s">
        <v>1737</v>
      </c>
      <c r="C18" s="501">
        <f>SUMIFS('4-Basis ruimtestaat'!K:K,'4-Basis ruimtestaat'!B:B,'8-Additionele kosten'!A18,'4-Basis ruimtestaat'!E:E,12)</f>
        <v>0</v>
      </c>
      <c r="D18" s="501">
        <v>55</v>
      </c>
      <c r="E18" s="475"/>
      <c r="F18" s="476">
        <f t="shared" si="0"/>
        <v>0</v>
      </c>
      <c r="G18" s="477"/>
      <c r="H18" s="478">
        <f t="shared" si="1"/>
        <v>0</v>
      </c>
    </row>
    <row r="19" spans="1:8">
      <c r="A19" s="499" t="s">
        <v>212</v>
      </c>
      <c r="B19" s="500" t="s">
        <v>1737</v>
      </c>
      <c r="C19" s="501">
        <f>SUMIFS('4-Basis ruimtestaat'!K:K,'4-Basis ruimtestaat'!B:B,'8-Additionele kosten'!A19,'4-Basis ruimtestaat'!E:E,12)</f>
        <v>607.21999999999991</v>
      </c>
      <c r="D19" s="501">
        <v>55</v>
      </c>
      <c r="E19" s="475"/>
      <c r="F19" s="476">
        <f t="shared" ref="F19:F38" si="2">D19*E19</f>
        <v>0</v>
      </c>
      <c r="G19" s="477"/>
      <c r="H19" s="478">
        <f t="shared" ref="H19:H38" si="3">F19*G19</f>
        <v>0</v>
      </c>
    </row>
    <row r="20" spans="1:8">
      <c r="A20" s="499" t="s">
        <v>213</v>
      </c>
      <c r="B20" s="500" t="s">
        <v>1737</v>
      </c>
      <c r="C20" s="501">
        <f>SUMIFS('4-Basis ruimtestaat'!K:K,'4-Basis ruimtestaat'!B:B,'8-Additionele kosten'!A20,'4-Basis ruimtestaat'!E:E,12)</f>
        <v>0</v>
      </c>
      <c r="D20" s="501">
        <v>55</v>
      </c>
      <c r="E20" s="475"/>
      <c r="F20" s="476">
        <f t="shared" si="2"/>
        <v>0</v>
      </c>
      <c r="G20" s="477"/>
      <c r="H20" s="478">
        <f t="shared" si="3"/>
        <v>0</v>
      </c>
    </row>
    <row r="21" spans="1:8">
      <c r="A21" s="499" t="s">
        <v>214</v>
      </c>
      <c r="B21" s="500" t="s">
        <v>1737</v>
      </c>
      <c r="C21" s="501">
        <f>SUMIFS('4-Basis ruimtestaat'!K:K,'4-Basis ruimtestaat'!B:B,'8-Additionele kosten'!A21,'4-Basis ruimtestaat'!E:E,12)</f>
        <v>377</v>
      </c>
      <c r="D21" s="501">
        <v>55</v>
      </c>
      <c r="E21" s="475"/>
      <c r="F21" s="476">
        <f t="shared" si="2"/>
        <v>0</v>
      </c>
      <c r="G21" s="477"/>
      <c r="H21" s="478">
        <f t="shared" si="3"/>
        <v>0</v>
      </c>
    </row>
    <row r="22" spans="1:8">
      <c r="A22" s="499" t="s">
        <v>215</v>
      </c>
      <c r="B22" s="500" t="s">
        <v>1737</v>
      </c>
      <c r="C22" s="501">
        <f>SUMIFS('4-Basis ruimtestaat'!K:K,'4-Basis ruimtestaat'!B:B,'8-Additionele kosten'!A22,'4-Basis ruimtestaat'!E:E,12)</f>
        <v>0</v>
      </c>
      <c r="D22" s="501">
        <v>55</v>
      </c>
      <c r="E22" s="475"/>
      <c r="F22" s="476">
        <f t="shared" si="2"/>
        <v>0</v>
      </c>
      <c r="G22" s="477"/>
      <c r="H22" s="478">
        <f t="shared" si="3"/>
        <v>0</v>
      </c>
    </row>
    <row r="23" spans="1:8">
      <c r="A23" s="499" t="s">
        <v>216</v>
      </c>
      <c r="B23" s="500" t="s">
        <v>1737</v>
      </c>
      <c r="C23" s="501">
        <f>SUMIFS('4-Basis ruimtestaat'!K:K,'4-Basis ruimtestaat'!B:B,'8-Additionele kosten'!A23,'4-Basis ruimtestaat'!E:E,12)</f>
        <v>0</v>
      </c>
      <c r="D23" s="501">
        <v>55</v>
      </c>
      <c r="E23" s="475"/>
      <c r="F23" s="476">
        <f t="shared" si="2"/>
        <v>0</v>
      </c>
      <c r="G23" s="477"/>
      <c r="H23" s="478">
        <f t="shared" si="3"/>
        <v>0</v>
      </c>
    </row>
    <row r="24" spans="1:8">
      <c r="A24" s="499" t="s">
        <v>217</v>
      </c>
      <c r="B24" s="500" t="s">
        <v>1737</v>
      </c>
      <c r="C24" s="501">
        <f>SUMIFS('4-Basis ruimtestaat'!K:K,'4-Basis ruimtestaat'!B:B,'8-Additionele kosten'!A24,'4-Basis ruimtestaat'!E:E,12)</f>
        <v>0</v>
      </c>
      <c r="D24" s="501">
        <v>55</v>
      </c>
      <c r="E24" s="475"/>
      <c r="F24" s="476">
        <f t="shared" si="2"/>
        <v>0</v>
      </c>
      <c r="G24" s="477"/>
      <c r="H24" s="478">
        <f t="shared" si="3"/>
        <v>0</v>
      </c>
    </row>
    <row r="25" spans="1:8">
      <c r="A25" s="499" t="s">
        <v>218</v>
      </c>
      <c r="B25" s="500" t="s">
        <v>1737</v>
      </c>
      <c r="C25" s="501">
        <f>SUMIFS('4-Basis ruimtestaat'!K:K,'4-Basis ruimtestaat'!B:B,'8-Additionele kosten'!A25,'4-Basis ruimtestaat'!E:E,12)</f>
        <v>0</v>
      </c>
      <c r="D25" s="501">
        <v>55</v>
      </c>
      <c r="E25" s="475"/>
      <c r="F25" s="476">
        <f t="shared" si="2"/>
        <v>0</v>
      </c>
      <c r="G25" s="477"/>
      <c r="H25" s="478">
        <f t="shared" si="3"/>
        <v>0</v>
      </c>
    </row>
    <row r="26" spans="1:8">
      <c r="A26" s="499" t="s">
        <v>219</v>
      </c>
      <c r="B26" s="500" t="s">
        <v>1737</v>
      </c>
      <c r="C26" s="501">
        <f>SUMIFS('4-Basis ruimtestaat'!K:K,'4-Basis ruimtestaat'!B:B,'8-Additionele kosten'!A26,'4-Basis ruimtestaat'!E:E,12)</f>
        <v>0</v>
      </c>
      <c r="D26" s="501">
        <v>55</v>
      </c>
      <c r="E26" s="475"/>
      <c r="F26" s="476">
        <f t="shared" si="2"/>
        <v>0</v>
      </c>
      <c r="G26" s="477"/>
      <c r="H26" s="478">
        <f t="shared" si="3"/>
        <v>0</v>
      </c>
    </row>
    <row r="27" spans="1:8">
      <c r="A27" s="499" t="s">
        <v>220</v>
      </c>
      <c r="B27" s="500" t="s">
        <v>1737</v>
      </c>
      <c r="C27" s="501">
        <f>SUMIFS('4-Basis ruimtestaat'!K:K,'4-Basis ruimtestaat'!B:B,'8-Additionele kosten'!A27,'4-Basis ruimtestaat'!E:E,12)</f>
        <v>977</v>
      </c>
      <c r="D27" s="501">
        <v>55</v>
      </c>
      <c r="E27" s="475"/>
      <c r="F27" s="476">
        <f t="shared" si="2"/>
        <v>0</v>
      </c>
      <c r="G27" s="477"/>
      <c r="H27" s="478">
        <f t="shared" si="3"/>
        <v>0</v>
      </c>
    </row>
    <row r="28" spans="1:8">
      <c r="A28" s="499" t="s">
        <v>221</v>
      </c>
      <c r="B28" s="500" t="s">
        <v>1737</v>
      </c>
      <c r="C28" s="501">
        <f>SUMIFS('4-Basis ruimtestaat'!K:K,'4-Basis ruimtestaat'!B:B,'8-Additionele kosten'!A28,'4-Basis ruimtestaat'!E:E,12)</f>
        <v>685</v>
      </c>
      <c r="D28" s="501">
        <v>55</v>
      </c>
      <c r="E28" s="475"/>
      <c r="F28" s="476">
        <f t="shared" si="2"/>
        <v>0</v>
      </c>
      <c r="G28" s="477"/>
      <c r="H28" s="478">
        <f t="shared" si="3"/>
        <v>0</v>
      </c>
    </row>
    <row r="29" spans="1:8">
      <c r="A29" s="499" t="s">
        <v>1733</v>
      </c>
      <c r="B29" s="500" t="s">
        <v>1737</v>
      </c>
      <c r="C29" s="501">
        <f>SUMIFS('4-Basis ruimtestaat'!K:K,'4-Basis ruimtestaat'!B:B,'8-Additionele kosten'!A29,'4-Basis ruimtestaat'!E:E,12)</f>
        <v>0</v>
      </c>
      <c r="D29" s="501">
        <v>55</v>
      </c>
      <c r="E29" s="475"/>
      <c r="F29" s="476">
        <f t="shared" si="2"/>
        <v>0</v>
      </c>
      <c r="G29" s="477"/>
      <c r="H29" s="478">
        <f t="shared" si="3"/>
        <v>0</v>
      </c>
    </row>
    <row r="30" spans="1:8">
      <c r="A30" s="499" t="s">
        <v>227</v>
      </c>
      <c r="B30" s="500" t="s">
        <v>1737</v>
      </c>
      <c r="C30" s="501">
        <f>SUMIFS('4-Basis ruimtestaat'!K:K,'4-Basis ruimtestaat'!B:B,'8-Additionele kosten'!A30,'4-Basis ruimtestaat'!E:E,12)</f>
        <v>208</v>
      </c>
      <c r="D30" s="501">
        <v>55</v>
      </c>
      <c r="E30" s="475"/>
      <c r="F30" s="476">
        <f t="shared" si="2"/>
        <v>0</v>
      </c>
      <c r="G30" s="477"/>
      <c r="H30" s="478">
        <f t="shared" si="3"/>
        <v>0</v>
      </c>
    </row>
    <row r="31" spans="1:8">
      <c r="A31" s="499" t="s">
        <v>228</v>
      </c>
      <c r="B31" s="500" t="s">
        <v>1737</v>
      </c>
      <c r="C31" s="501">
        <f>SUMIFS('4-Basis ruimtestaat'!K:K,'4-Basis ruimtestaat'!B:B,'8-Additionele kosten'!A31,'4-Basis ruimtestaat'!E:E,12)</f>
        <v>0</v>
      </c>
      <c r="D31" s="501">
        <v>55</v>
      </c>
      <c r="E31" s="475"/>
      <c r="F31" s="476">
        <f t="shared" si="2"/>
        <v>0</v>
      </c>
      <c r="G31" s="477"/>
      <c r="H31" s="478">
        <f t="shared" si="3"/>
        <v>0</v>
      </c>
    </row>
    <row r="32" spans="1:8">
      <c r="A32" s="499" t="s">
        <v>229</v>
      </c>
      <c r="B32" s="500" t="s">
        <v>1737</v>
      </c>
      <c r="C32" s="501">
        <f>SUMIFS('4-Basis ruimtestaat'!K:K,'4-Basis ruimtestaat'!B:B,'8-Additionele kosten'!A32,'4-Basis ruimtestaat'!E:E,12)</f>
        <v>0</v>
      </c>
      <c r="D32" s="501">
        <v>55</v>
      </c>
      <c r="E32" s="475"/>
      <c r="F32" s="476">
        <f t="shared" si="2"/>
        <v>0</v>
      </c>
      <c r="G32" s="477"/>
      <c r="H32" s="478">
        <f t="shared" si="3"/>
        <v>0</v>
      </c>
    </row>
    <row r="33" spans="1:8">
      <c r="A33" s="499" t="s">
        <v>230</v>
      </c>
      <c r="B33" s="500" t="s">
        <v>1737</v>
      </c>
      <c r="C33" s="501">
        <f>SUMIFS('4-Basis ruimtestaat'!K:K,'4-Basis ruimtestaat'!B:B,'8-Additionele kosten'!A33,'4-Basis ruimtestaat'!E:E,12)</f>
        <v>0</v>
      </c>
      <c r="D33" s="501">
        <v>55</v>
      </c>
      <c r="E33" s="475"/>
      <c r="F33" s="476">
        <f t="shared" si="2"/>
        <v>0</v>
      </c>
      <c r="G33" s="477"/>
      <c r="H33" s="478">
        <f t="shared" si="3"/>
        <v>0</v>
      </c>
    </row>
    <row r="34" spans="1:8">
      <c r="A34" s="499" t="s">
        <v>231</v>
      </c>
      <c r="B34" s="500" t="s">
        <v>1737</v>
      </c>
      <c r="C34" s="501">
        <f>SUMIFS('4-Basis ruimtestaat'!K:K,'4-Basis ruimtestaat'!B:B,'8-Additionele kosten'!A34,'4-Basis ruimtestaat'!E:E,12)</f>
        <v>0</v>
      </c>
      <c r="D34" s="501">
        <v>30</v>
      </c>
      <c r="E34" s="475"/>
      <c r="F34" s="476">
        <f t="shared" si="2"/>
        <v>0</v>
      </c>
      <c r="G34" s="477"/>
      <c r="H34" s="478">
        <f t="shared" si="3"/>
        <v>0</v>
      </c>
    </row>
    <row r="35" spans="1:8">
      <c r="A35" s="499" t="s">
        <v>232</v>
      </c>
      <c r="B35" s="500" t="s">
        <v>1737</v>
      </c>
      <c r="C35" s="501">
        <f>SUMIFS('4-Basis ruimtestaat'!K:K,'4-Basis ruimtestaat'!B:B,'8-Additionele kosten'!A35,'4-Basis ruimtestaat'!E:E,12)</f>
        <v>0</v>
      </c>
      <c r="D35" s="501">
        <v>55</v>
      </c>
      <c r="E35" s="475"/>
      <c r="F35" s="476">
        <f t="shared" si="2"/>
        <v>0</v>
      </c>
      <c r="G35" s="477"/>
      <c r="H35" s="478">
        <f t="shared" si="3"/>
        <v>0</v>
      </c>
    </row>
    <row r="36" spans="1:8">
      <c r="A36" s="499" t="s">
        <v>233</v>
      </c>
      <c r="B36" s="500" t="s">
        <v>1737</v>
      </c>
      <c r="C36" s="501">
        <f>SUMIFS('4-Basis ruimtestaat'!K:K,'4-Basis ruimtestaat'!B:B,'8-Additionele kosten'!A36,'4-Basis ruimtestaat'!E:E,12)</f>
        <v>297.71999999999997</v>
      </c>
      <c r="D36" s="501">
        <v>55</v>
      </c>
      <c r="E36" s="475"/>
      <c r="F36" s="476">
        <f t="shared" si="2"/>
        <v>0</v>
      </c>
      <c r="G36" s="477"/>
      <c r="H36" s="478">
        <f t="shared" si="3"/>
        <v>0</v>
      </c>
    </row>
    <row r="37" spans="1:8">
      <c r="A37" s="499" t="s">
        <v>234</v>
      </c>
      <c r="B37" s="500" t="s">
        <v>1737</v>
      </c>
      <c r="C37" s="501">
        <f>SUMIFS('4-Basis ruimtestaat'!K:K,'4-Basis ruimtestaat'!B:B,'8-Additionele kosten'!A37,'4-Basis ruimtestaat'!E:E,12)</f>
        <v>0</v>
      </c>
      <c r="D37" s="501">
        <v>55</v>
      </c>
      <c r="E37" s="475"/>
      <c r="F37" s="476">
        <f t="shared" si="2"/>
        <v>0</v>
      </c>
      <c r="G37" s="477"/>
      <c r="H37" s="478">
        <f t="shared" si="3"/>
        <v>0</v>
      </c>
    </row>
    <row r="38" spans="1:8">
      <c r="A38" s="499" t="s">
        <v>235</v>
      </c>
      <c r="B38" s="500" t="s">
        <v>1737</v>
      </c>
      <c r="C38" s="501">
        <f>SUMIFS('4-Basis ruimtestaat'!K:K,'4-Basis ruimtestaat'!B:B,'8-Additionele kosten'!A38,'4-Basis ruimtestaat'!E:E,12)</f>
        <v>339.09</v>
      </c>
      <c r="D38" s="501">
        <v>55</v>
      </c>
      <c r="E38" s="475"/>
      <c r="F38" s="476">
        <f t="shared" si="2"/>
        <v>0</v>
      </c>
      <c r="G38" s="477"/>
      <c r="H38" s="478">
        <f t="shared" si="3"/>
        <v>0</v>
      </c>
    </row>
    <row r="39" spans="1:8">
      <c r="A39" s="460"/>
      <c r="B39" s="461"/>
      <c r="C39" s="461"/>
      <c r="D39" s="461"/>
      <c r="E39" s="461"/>
      <c r="F39" s="461"/>
      <c r="G39" s="461"/>
      <c r="H39" s="488"/>
    </row>
    <row r="40" spans="1:8">
      <c r="A40" s="2"/>
      <c r="B40" s="2"/>
      <c r="C40" s="2"/>
      <c r="D40" s="2"/>
      <c r="E40" s="2"/>
      <c r="F40" s="2"/>
      <c r="G40" s="2"/>
      <c r="H40" s="2"/>
    </row>
    <row r="41" spans="1:8" ht="48.6">
      <c r="A41" s="308" t="s">
        <v>91</v>
      </c>
      <c r="B41" s="308" t="s">
        <v>135</v>
      </c>
      <c r="C41" s="308" t="s">
        <v>1741</v>
      </c>
      <c r="D41" s="308" t="s">
        <v>1742</v>
      </c>
      <c r="E41" s="308" t="s">
        <v>132</v>
      </c>
      <c r="F41" s="308"/>
      <c r="G41" s="308" t="s">
        <v>133</v>
      </c>
      <c r="H41" s="308" t="s">
        <v>134</v>
      </c>
    </row>
    <row r="42" spans="1:8">
      <c r="A42" s="473" t="s">
        <v>204</v>
      </c>
      <c r="B42" s="461" t="s">
        <v>1738</v>
      </c>
      <c r="C42" s="483" t="e">
        <f>(VLOOKUP(A42,'2-Kosten per locatie'!$A$12:$E$39,5,FALSE)/200)*0.15</f>
        <v>#DIV/0!</v>
      </c>
      <c r="D42" s="474">
        <v>8</v>
      </c>
      <c r="E42" s="479" t="e">
        <f>D42*C42</f>
        <v>#DIV/0!</v>
      </c>
      <c r="F42" s="476"/>
      <c r="G42" s="477"/>
      <c r="H42" s="478" t="e">
        <f>G42*E42</f>
        <v>#DIV/0!</v>
      </c>
    </row>
    <row r="43" spans="1:8">
      <c r="A43" s="473" t="s">
        <v>205</v>
      </c>
      <c r="B43" s="461" t="s">
        <v>1738</v>
      </c>
      <c r="C43" s="483" t="e">
        <f>(VLOOKUP(A43,'2-Kosten per locatie'!$A$12:$E$39,5,FALSE)/200)*0.15</f>
        <v>#DIV/0!</v>
      </c>
      <c r="D43" s="474">
        <v>8</v>
      </c>
      <c r="E43" s="479" t="e">
        <f t="shared" ref="E43:E69" si="4">D43*C43</f>
        <v>#DIV/0!</v>
      </c>
      <c r="F43" s="476"/>
      <c r="G43" s="477"/>
      <c r="H43" s="478" t="e">
        <f t="shared" ref="H43:H69" si="5">G43*E43</f>
        <v>#DIV/0!</v>
      </c>
    </row>
    <row r="44" spans="1:8">
      <c r="A44" s="473" t="s">
        <v>206</v>
      </c>
      <c r="B44" s="461" t="s">
        <v>1738</v>
      </c>
      <c r="C44" s="483" t="e">
        <f>(VLOOKUP(A44,'2-Kosten per locatie'!$A$12:$E$39,5,FALSE)/200)*0.15</f>
        <v>#DIV/0!</v>
      </c>
      <c r="D44" s="474">
        <v>8</v>
      </c>
      <c r="E44" s="479" t="e">
        <f t="shared" si="4"/>
        <v>#DIV/0!</v>
      </c>
      <c r="F44" s="476"/>
      <c r="G44" s="477"/>
      <c r="H44" s="478" t="e">
        <f t="shared" si="5"/>
        <v>#DIV/0!</v>
      </c>
    </row>
    <row r="45" spans="1:8">
      <c r="A45" s="473" t="s">
        <v>207</v>
      </c>
      <c r="B45" s="461" t="s">
        <v>1738</v>
      </c>
      <c r="C45" s="483" t="e">
        <f>(VLOOKUP(A45,'2-Kosten per locatie'!$A$12:$E$39,5,FALSE)/200)*0.15</f>
        <v>#DIV/0!</v>
      </c>
      <c r="D45" s="474">
        <v>8</v>
      </c>
      <c r="E45" s="479" t="e">
        <f t="shared" si="4"/>
        <v>#DIV/0!</v>
      </c>
      <c r="F45" s="476"/>
      <c r="G45" s="477"/>
      <c r="H45" s="478" t="e">
        <f t="shared" si="5"/>
        <v>#DIV/0!</v>
      </c>
    </row>
    <row r="46" spans="1:8">
      <c r="A46" s="473" t="s">
        <v>208</v>
      </c>
      <c r="B46" s="461" t="s">
        <v>1738</v>
      </c>
      <c r="C46" s="483" t="e">
        <f>(VLOOKUP(A46,'2-Kosten per locatie'!$A$12:$E$39,5,FALSE)/200)*0.15</f>
        <v>#DIV/0!</v>
      </c>
      <c r="D46" s="474">
        <v>8</v>
      </c>
      <c r="E46" s="479" t="e">
        <f t="shared" si="4"/>
        <v>#DIV/0!</v>
      </c>
      <c r="F46" s="476"/>
      <c r="G46" s="477"/>
      <c r="H46" s="478" t="e">
        <f t="shared" si="5"/>
        <v>#DIV/0!</v>
      </c>
    </row>
    <row r="47" spans="1:8">
      <c r="A47" s="473" t="s">
        <v>209</v>
      </c>
      <c r="B47" s="461" t="s">
        <v>1738</v>
      </c>
      <c r="C47" s="483" t="e">
        <f>(VLOOKUP(A47,'2-Kosten per locatie'!$A$12:$E$39,5,FALSE)/200)*0.15</f>
        <v>#DIV/0!</v>
      </c>
      <c r="D47" s="474">
        <v>8</v>
      </c>
      <c r="E47" s="479" t="e">
        <f t="shared" si="4"/>
        <v>#DIV/0!</v>
      </c>
      <c r="F47" s="476"/>
      <c r="G47" s="477"/>
      <c r="H47" s="478" t="e">
        <f t="shared" si="5"/>
        <v>#DIV/0!</v>
      </c>
    </row>
    <row r="48" spans="1:8">
      <c r="A48" s="473" t="s">
        <v>211</v>
      </c>
      <c r="B48" s="461" t="s">
        <v>1738</v>
      </c>
      <c r="C48" s="483" t="e">
        <f>(VLOOKUP(A48,'2-Kosten per locatie'!$A$12:$E$39,5,FALSE)/200)*0.15</f>
        <v>#DIV/0!</v>
      </c>
      <c r="D48" s="474">
        <v>8</v>
      </c>
      <c r="E48" s="479" t="e">
        <f t="shared" si="4"/>
        <v>#DIV/0!</v>
      </c>
      <c r="F48" s="476"/>
      <c r="G48" s="477"/>
      <c r="H48" s="478" t="e">
        <f t="shared" si="5"/>
        <v>#DIV/0!</v>
      </c>
    </row>
    <row r="49" spans="1:8">
      <c r="A49" s="473" t="s">
        <v>1735</v>
      </c>
      <c r="B49" s="461" t="s">
        <v>1738</v>
      </c>
      <c r="C49" s="483" t="e">
        <f>(VLOOKUP(A49,'2-Kosten per locatie'!$A$12:$E$39,5,FALSE)/200)*0.15</f>
        <v>#DIV/0!</v>
      </c>
      <c r="D49" s="474">
        <v>8</v>
      </c>
      <c r="E49" s="479" t="e">
        <f t="shared" si="4"/>
        <v>#DIV/0!</v>
      </c>
      <c r="F49" s="476"/>
      <c r="G49" s="477"/>
      <c r="H49" s="478" t="e">
        <f t="shared" si="5"/>
        <v>#DIV/0!</v>
      </c>
    </row>
    <row r="50" spans="1:8">
      <c r="A50" s="473" t="s">
        <v>212</v>
      </c>
      <c r="B50" s="461" t="s">
        <v>1738</v>
      </c>
      <c r="C50" s="483" t="e">
        <f>(VLOOKUP(A50,'2-Kosten per locatie'!$A$12:$E$39,5,FALSE)/200)*0.15</f>
        <v>#DIV/0!</v>
      </c>
      <c r="D50" s="474">
        <v>8</v>
      </c>
      <c r="E50" s="479" t="e">
        <f t="shared" si="4"/>
        <v>#DIV/0!</v>
      </c>
      <c r="F50" s="476"/>
      <c r="G50" s="477"/>
      <c r="H50" s="478" t="e">
        <f t="shared" si="5"/>
        <v>#DIV/0!</v>
      </c>
    </row>
    <row r="51" spans="1:8">
      <c r="A51" s="473" t="s">
        <v>213</v>
      </c>
      <c r="B51" s="461" t="s">
        <v>1738</v>
      </c>
      <c r="C51" s="483" t="e">
        <f>(VLOOKUP(A51,'2-Kosten per locatie'!$A$12:$E$39,5,FALSE)/200)*0.15</f>
        <v>#DIV/0!</v>
      </c>
      <c r="D51" s="474">
        <v>8</v>
      </c>
      <c r="E51" s="479" t="e">
        <f t="shared" si="4"/>
        <v>#DIV/0!</v>
      </c>
      <c r="F51" s="476"/>
      <c r="G51" s="477"/>
      <c r="H51" s="478" t="e">
        <f t="shared" si="5"/>
        <v>#DIV/0!</v>
      </c>
    </row>
    <row r="52" spans="1:8">
      <c r="A52" s="473" t="s">
        <v>214</v>
      </c>
      <c r="B52" s="461" t="s">
        <v>1738</v>
      </c>
      <c r="C52" s="483" t="e">
        <f>(VLOOKUP(A52,'2-Kosten per locatie'!$A$12:$E$39,5,FALSE)/200)*0.15</f>
        <v>#DIV/0!</v>
      </c>
      <c r="D52" s="474">
        <v>8</v>
      </c>
      <c r="E52" s="479" t="e">
        <f t="shared" si="4"/>
        <v>#DIV/0!</v>
      </c>
      <c r="F52" s="476"/>
      <c r="G52" s="477"/>
      <c r="H52" s="478" t="e">
        <f t="shared" si="5"/>
        <v>#DIV/0!</v>
      </c>
    </row>
    <row r="53" spans="1:8">
      <c r="A53" s="473" t="s">
        <v>215</v>
      </c>
      <c r="B53" s="461" t="s">
        <v>1738</v>
      </c>
      <c r="C53" s="483" t="e">
        <f>(VLOOKUP(A53,'2-Kosten per locatie'!$A$12:$E$39,5,FALSE)/200)*0.15</f>
        <v>#DIV/0!</v>
      </c>
      <c r="D53" s="474">
        <v>8</v>
      </c>
      <c r="E53" s="479" t="e">
        <f t="shared" si="4"/>
        <v>#DIV/0!</v>
      </c>
      <c r="F53" s="476"/>
      <c r="G53" s="477"/>
      <c r="H53" s="478" t="e">
        <f t="shared" si="5"/>
        <v>#DIV/0!</v>
      </c>
    </row>
    <row r="54" spans="1:8">
      <c r="A54" s="473" t="s">
        <v>216</v>
      </c>
      <c r="B54" s="461" t="s">
        <v>1738</v>
      </c>
      <c r="C54" s="483" t="e">
        <f>(VLOOKUP(A54,'2-Kosten per locatie'!$A$12:$E$39,5,FALSE)/200)*0.15</f>
        <v>#DIV/0!</v>
      </c>
      <c r="D54" s="474">
        <v>8</v>
      </c>
      <c r="E54" s="479" t="e">
        <f t="shared" si="4"/>
        <v>#DIV/0!</v>
      </c>
      <c r="F54" s="476"/>
      <c r="G54" s="477"/>
      <c r="H54" s="478" t="e">
        <f t="shared" si="5"/>
        <v>#DIV/0!</v>
      </c>
    </row>
    <row r="55" spans="1:8">
      <c r="A55" s="473" t="s">
        <v>217</v>
      </c>
      <c r="B55" s="461" t="s">
        <v>1738</v>
      </c>
      <c r="C55" s="483" t="e">
        <f>(VLOOKUP(A55,'2-Kosten per locatie'!$A$12:$E$39,5,FALSE)/200)*0.15</f>
        <v>#DIV/0!</v>
      </c>
      <c r="D55" s="474">
        <v>8</v>
      </c>
      <c r="E55" s="479" t="e">
        <f t="shared" si="4"/>
        <v>#DIV/0!</v>
      </c>
      <c r="F55" s="476"/>
      <c r="G55" s="477"/>
      <c r="H55" s="478" t="e">
        <f t="shared" si="5"/>
        <v>#DIV/0!</v>
      </c>
    </row>
    <row r="56" spans="1:8">
      <c r="A56" s="473" t="s">
        <v>218</v>
      </c>
      <c r="B56" s="461" t="s">
        <v>1738</v>
      </c>
      <c r="C56" s="483" t="e">
        <f>(VLOOKUP(A56,'2-Kosten per locatie'!$A$12:$E$39,5,FALSE)/200)*0.15</f>
        <v>#DIV/0!</v>
      </c>
      <c r="D56" s="474">
        <v>8</v>
      </c>
      <c r="E56" s="479" t="e">
        <f t="shared" si="4"/>
        <v>#DIV/0!</v>
      </c>
      <c r="F56" s="476"/>
      <c r="G56" s="477"/>
      <c r="H56" s="478" t="e">
        <f t="shared" si="5"/>
        <v>#DIV/0!</v>
      </c>
    </row>
    <row r="57" spans="1:8">
      <c r="A57" s="473" t="s">
        <v>219</v>
      </c>
      <c r="B57" s="461" t="s">
        <v>1738</v>
      </c>
      <c r="C57" s="483" t="e">
        <f>(VLOOKUP(A57,'2-Kosten per locatie'!$A$12:$E$39,5,FALSE)/200)*0.15</f>
        <v>#DIV/0!</v>
      </c>
      <c r="D57" s="474">
        <v>8</v>
      </c>
      <c r="E57" s="479" t="e">
        <f t="shared" si="4"/>
        <v>#DIV/0!</v>
      </c>
      <c r="F57" s="476"/>
      <c r="G57" s="477"/>
      <c r="H57" s="478" t="e">
        <f t="shared" si="5"/>
        <v>#DIV/0!</v>
      </c>
    </row>
    <row r="58" spans="1:8">
      <c r="A58" s="473" t="s">
        <v>220</v>
      </c>
      <c r="B58" s="461" t="s">
        <v>1738</v>
      </c>
      <c r="C58" s="483" t="e">
        <f>(VLOOKUP(A58,'2-Kosten per locatie'!$A$12:$E$39,5,FALSE)/200)*0.15</f>
        <v>#DIV/0!</v>
      </c>
      <c r="D58" s="474">
        <v>8</v>
      </c>
      <c r="E58" s="479" t="e">
        <f t="shared" si="4"/>
        <v>#DIV/0!</v>
      </c>
      <c r="F58" s="476"/>
      <c r="G58" s="477"/>
      <c r="H58" s="478" t="e">
        <f t="shared" si="5"/>
        <v>#DIV/0!</v>
      </c>
    </row>
    <row r="59" spans="1:8">
      <c r="A59" s="473" t="s">
        <v>221</v>
      </c>
      <c r="B59" s="461" t="s">
        <v>1738</v>
      </c>
      <c r="C59" s="483" t="e">
        <f>(VLOOKUP(A59,'2-Kosten per locatie'!$A$12:$E$39,5,FALSE)/200)*0.15</f>
        <v>#DIV/0!</v>
      </c>
      <c r="D59" s="474">
        <v>8</v>
      </c>
      <c r="E59" s="479" t="e">
        <f t="shared" si="4"/>
        <v>#DIV/0!</v>
      </c>
      <c r="F59" s="476"/>
      <c r="G59" s="477"/>
      <c r="H59" s="478" t="e">
        <f t="shared" si="5"/>
        <v>#DIV/0!</v>
      </c>
    </row>
    <row r="60" spans="1:8">
      <c r="A60" s="473" t="s">
        <v>1733</v>
      </c>
      <c r="B60" s="461" t="s">
        <v>1738</v>
      </c>
      <c r="C60" s="483" t="e">
        <f>(VLOOKUP(A60,'2-Kosten per locatie'!$A$12:$E$39,5,FALSE)/200)*0.15</f>
        <v>#DIV/0!</v>
      </c>
      <c r="D60" s="474">
        <v>8</v>
      </c>
      <c r="E60" s="479" t="e">
        <f t="shared" si="4"/>
        <v>#DIV/0!</v>
      </c>
      <c r="F60" s="476"/>
      <c r="G60" s="477"/>
      <c r="H60" s="478" t="e">
        <f t="shared" si="5"/>
        <v>#DIV/0!</v>
      </c>
    </row>
    <row r="61" spans="1:8">
      <c r="A61" s="473" t="s">
        <v>227</v>
      </c>
      <c r="B61" s="461" t="s">
        <v>1738</v>
      </c>
      <c r="C61" s="483" t="e">
        <f>(VLOOKUP(A61,'2-Kosten per locatie'!$A$12:$E$39,5,FALSE)/200)*0.15</f>
        <v>#DIV/0!</v>
      </c>
      <c r="D61" s="474">
        <v>8</v>
      </c>
      <c r="E61" s="479" t="e">
        <f t="shared" si="4"/>
        <v>#DIV/0!</v>
      </c>
      <c r="F61" s="476"/>
      <c r="G61" s="477"/>
      <c r="H61" s="478" t="e">
        <f t="shared" si="5"/>
        <v>#DIV/0!</v>
      </c>
    </row>
    <row r="62" spans="1:8">
      <c r="A62" s="473" t="s">
        <v>228</v>
      </c>
      <c r="B62" s="461" t="s">
        <v>1738</v>
      </c>
      <c r="C62" s="483" t="e">
        <f>(VLOOKUP(A62,'2-Kosten per locatie'!$A$12:$E$39,5,FALSE)/200)*0.15</f>
        <v>#DIV/0!</v>
      </c>
      <c r="D62" s="474">
        <v>8</v>
      </c>
      <c r="E62" s="479" t="e">
        <f t="shared" si="4"/>
        <v>#DIV/0!</v>
      </c>
      <c r="F62" s="476"/>
      <c r="G62" s="477"/>
      <c r="H62" s="478" t="e">
        <f t="shared" si="5"/>
        <v>#DIV/0!</v>
      </c>
    </row>
    <row r="63" spans="1:8">
      <c r="A63" s="473" t="s">
        <v>229</v>
      </c>
      <c r="B63" s="461" t="s">
        <v>1738</v>
      </c>
      <c r="C63" s="483" t="e">
        <f>(VLOOKUP(A63,'2-Kosten per locatie'!$A$12:$E$39,5,FALSE)/200)*0.15</f>
        <v>#DIV/0!</v>
      </c>
      <c r="D63" s="474">
        <v>8</v>
      </c>
      <c r="E63" s="479" t="e">
        <f t="shared" si="4"/>
        <v>#DIV/0!</v>
      </c>
      <c r="F63" s="476"/>
      <c r="G63" s="477"/>
      <c r="H63" s="478" t="e">
        <f t="shared" si="5"/>
        <v>#DIV/0!</v>
      </c>
    </row>
    <row r="64" spans="1:8">
      <c r="A64" s="473" t="s">
        <v>230</v>
      </c>
      <c r="B64" s="461" t="s">
        <v>1738</v>
      </c>
      <c r="C64" s="483" t="e">
        <f>(VLOOKUP(A64,'2-Kosten per locatie'!$A$12:$E$39,5,FALSE)/200)*0.15</f>
        <v>#DIV/0!</v>
      </c>
      <c r="D64" s="474">
        <v>8</v>
      </c>
      <c r="E64" s="479" t="e">
        <f t="shared" si="4"/>
        <v>#DIV/0!</v>
      </c>
      <c r="F64" s="476"/>
      <c r="G64" s="477"/>
      <c r="H64" s="478" t="e">
        <f t="shared" si="5"/>
        <v>#DIV/0!</v>
      </c>
    </row>
    <row r="65" spans="1:8">
      <c r="A65" s="473" t="s">
        <v>231</v>
      </c>
      <c r="B65" s="461" t="s">
        <v>1738</v>
      </c>
      <c r="C65" s="483" t="e">
        <f>(VLOOKUP(A65,'2-Kosten per locatie'!$A$12:$E$39,5,FALSE)/200)*0.15</f>
        <v>#DIV/0!</v>
      </c>
      <c r="D65" s="474">
        <v>8</v>
      </c>
      <c r="E65" s="479" t="e">
        <f t="shared" si="4"/>
        <v>#DIV/0!</v>
      </c>
      <c r="F65" s="476"/>
      <c r="G65" s="477"/>
      <c r="H65" s="478" t="e">
        <f t="shared" si="5"/>
        <v>#DIV/0!</v>
      </c>
    </row>
    <row r="66" spans="1:8">
      <c r="A66" s="473" t="s">
        <v>232</v>
      </c>
      <c r="B66" s="461" t="s">
        <v>1738</v>
      </c>
      <c r="C66" s="483" t="e">
        <f>(VLOOKUP(A66,'2-Kosten per locatie'!$A$12:$E$39,5,FALSE)/200)*0.15</f>
        <v>#DIV/0!</v>
      </c>
      <c r="D66" s="474">
        <v>8</v>
      </c>
      <c r="E66" s="479" t="e">
        <f t="shared" si="4"/>
        <v>#DIV/0!</v>
      </c>
      <c r="F66" s="476"/>
      <c r="G66" s="477"/>
      <c r="H66" s="478" t="e">
        <f t="shared" si="5"/>
        <v>#DIV/0!</v>
      </c>
    </row>
    <row r="67" spans="1:8">
      <c r="A67" s="473" t="s">
        <v>233</v>
      </c>
      <c r="B67" s="461" t="s">
        <v>1738</v>
      </c>
      <c r="C67" s="483" t="e">
        <f>(VLOOKUP(A67,'2-Kosten per locatie'!$A$12:$E$39,5,FALSE)/200)*0.15</f>
        <v>#DIV/0!</v>
      </c>
      <c r="D67" s="474">
        <v>8</v>
      </c>
      <c r="E67" s="479" t="e">
        <f t="shared" si="4"/>
        <v>#DIV/0!</v>
      </c>
      <c r="F67" s="476"/>
      <c r="G67" s="477"/>
      <c r="H67" s="478" t="e">
        <f t="shared" si="5"/>
        <v>#DIV/0!</v>
      </c>
    </row>
    <row r="68" spans="1:8">
      <c r="A68" s="473" t="s">
        <v>234</v>
      </c>
      <c r="B68" s="461" t="s">
        <v>1738</v>
      </c>
      <c r="C68" s="483" t="e">
        <f>(VLOOKUP(A68,'2-Kosten per locatie'!$A$12:$E$39,5,FALSE)/200)*0.15</f>
        <v>#DIV/0!</v>
      </c>
      <c r="D68" s="474">
        <v>8</v>
      </c>
      <c r="E68" s="479" t="e">
        <f t="shared" si="4"/>
        <v>#DIV/0!</v>
      </c>
      <c r="F68" s="476"/>
      <c r="G68" s="477"/>
      <c r="H68" s="478" t="e">
        <f t="shared" si="5"/>
        <v>#DIV/0!</v>
      </c>
    </row>
    <row r="69" spans="1:8">
      <c r="A69" s="473" t="s">
        <v>235</v>
      </c>
      <c r="B69" s="461" t="s">
        <v>1738</v>
      </c>
      <c r="C69" s="483" t="e">
        <f>(VLOOKUP(A69,'2-Kosten per locatie'!$A$12:$E$39,5,FALSE)/200)*0.15</f>
        <v>#DIV/0!</v>
      </c>
      <c r="D69" s="474">
        <v>8</v>
      </c>
      <c r="E69" s="479" t="e">
        <f t="shared" si="4"/>
        <v>#DIV/0!</v>
      </c>
      <c r="F69" s="476"/>
      <c r="G69" s="477"/>
      <c r="H69" s="478" t="e">
        <f t="shared" si="5"/>
        <v>#DIV/0!</v>
      </c>
    </row>
    <row r="70" spans="1:8" s="13" customFormat="1">
      <c r="A70" s="112" t="s">
        <v>8</v>
      </c>
      <c r="B70" s="125"/>
      <c r="C70" s="125"/>
      <c r="D70" s="480"/>
      <c r="E70" s="480"/>
      <c r="F70" s="481"/>
      <c r="G70" s="480"/>
      <c r="H70" s="482" t="e">
        <f>SUM(H11:H69)</f>
        <v>#DIV/0!</v>
      </c>
    </row>
  </sheetData>
  <phoneticPr fontId="72" type="noConversion"/>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1"/>
  <sheetViews>
    <sheetView showGridLines="0" showZeros="0" zoomScale="85" zoomScaleNormal="85" zoomScaleSheetLayoutView="75" zoomScalePageLayoutView="50" workbookViewId="0">
      <pane ySplit="9" topLeftCell="A10" activePane="bottomLeft" state="frozen"/>
      <selection activeCell="B1" sqref="B1"/>
      <selection pane="bottomLeft" activeCell="H27" sqref="H27"/>
    </sheetView>
  </sheetViews>
  <sheetFormatPr defaultColWidth="11.44140625" defaultRowHeight="13.2"/>
  <cols>
    <col min="1" max="1" width="39" style="60" customWidth="1"/>
    <col min="2" max="2" width="20.33203125" style="60" customWidth="1"/>
    <col min="3" max="6" width="17.5546875" style="60" customWidth="1"/>
    <col min="7" max="16384" width="11.44140625" style="2"/>
  </cols>
  <sheetData>
    <row r="1" spans="1:6" ht="16.2">
      <c r="A1" s="309" t="s">
        <v>20</v>
      </c>
      <c r="B1" s="210"/>
      <c r="C1" s="210"/>
      <c r="D1" s="211"/>
    </row>
    <row r="2" spans="1:6" ht="16.2">
      <c r="A2" s="276"/>
    </row>
    <row r="3" spans="1:6" ht="18.600000000000001">
      <c r="A3" s="269" t="str">
        <f>'2-Kosten per locatie'!A3</f>
        <v>Naam opdrachtgever</v>
      </c>
      <c r="B3" s="46" t="str">
        <f>'2-Kosten per locatie'!B3</f>
        <v>AMOS</v>
      </c>
      <c r="C3" s="212"/>
      <c r="D3" s="212"/>
    </row>
    <row r="4" spans="1:6" ht="18.600000000000001">
      <c r="A4" s="269" t="str">
        <f>'2-Kosten per locatie'!A4</f>
        <v>Calculatie onderdeel</v>
      </c>
      <c r="B4" s="46" t="str">
        <f ca="1">MID(CELL("bestandsnaam",$C$9),SEARCH("]",CELL("bestandsnaam",$C$9),1)+1,256)</f>
        <v>9-Afroepprijs</v>
      </c>
      <c r="C4" s="213"/>
      <c r="D4" s="214"/>
    </row>
    <row r="5" spans="1:6" ht="18.600000000000001">
      <c r="A5" s="269" t="str">
        <f>'2-Kosten per locatie'!A5</f>
        <v>Gebouw/plaats</v>
      </c>
      <c r="B5" s="46" t="str">
        <f>'2-Kosten per locatie'!B5</f>
        <v>Omgeving Amsterdam</v>
      </c>
      <c r="C5" s="213"/>
      <c r="D5" s="214"/>
    </row>
    <row r="6" spans="1:6" ht="18.600000000000001">
      <c r="A6" s="269" t="str">
        <f>'2-Kosten per locatie'!A6</f>
        <v>Referentie nummer</v>
      </c>
      <c r="B6" s="46" t="str">
        <f>'2-Kosten per locatie'!B6</f>
        <v>AMOS-DK-TN453334</v>
      </c>
      <c r="C6" s="213"/>
      <c r="D6" s="214"/>
    </row>
    <row r="7" spans="1:6" ht="18.600000000000001">
      <c r="A7" s="269" t="str">
        <f>'2-Kosten per locatie'!A7</f>
        <v>Naam dienstverlener</v>
      </c>
      <c r="B7" s="46" t="str">
        <f>'2-Kosten per locatie'!B7</f>
        <v>Voorcalculatie</v>
      </c>
      <c r="C7" s="213"/>
      <c r="D7" s="214"/>
    </row>
    <row r="8" spans="1:6" ht="18.600000000000001">
      <c r="A8" s="269" t="str">
        <f>'2-Kosten per locatie'!A8</f>
        <v>Prijspeil</v>
      </c>
      <c r="B8" s="376">
        <f>'2-Kosten per locatie'!B8</f>
        <v>45474</v>
      </c>
      <c r="C8" s="213"/>
      <c r="D8" s="214"/>
    </row>
    <row r="9" spans="1:6" ht="15.6">
      <c r="A9" s="215"/>
      <c r="B9" s="216"/>
      <c r="C9" s="213"/>
      <c r="D9" s="214"/>
    </row>
    <row r="10" spans="1:6" ht="18.600000000000001">
      <c r="A10" s="310" t="s">
        <v>136</v>
      </c>
      <c r="B10" s="311"/>
      <c r="C10" s="311"/>
      <c r="D10" s="312"/>
      <c r="E10" s="312"/>
      <c r="F10" s="313"/>
    </row>
    <row r="12" spans="1:6">
      <c r="A12" s="217"/>
      <c r="B12" s="218"/>
      <c r="C12" s="523" t="s">
        <v>109</v>
      </c>
      <c r="D12" s="524"/>
      <c r="E12" s="524"/>
      <c r="F12" s="525"/>
    </row>
    <row r="13" spans="1:6">
      <c r="A13" s="219" t="s">
        <v>45</v>
      </c>
      <c r="B13" s="219" t="s">
        <v>11</v>
      </c>
      <c r="C13" s="429" t="s">
        <v>105</v>
      </c>
      <c r="D13" s="427" t="s">
        <v>106</v>
      </c>
      <c r="E13" s="427" t="s">
        <v>107</v>
      </c>
      <c r="F13" s="427" t="s">
        <v>108</v>
      </c>
    </row>
    <row r="14" spans="1:6">
      <c r="A14" s="220" t="s">
        <v>191</v>
      </c>
      <c r="B14" s="220" t="s">
        <v>30</v>
      </c>
      <c r="C14" s="430">
        <v>0</v>
      </c>
      <c r="D14" s="430">
        <v>0</v>
      </c>
      <c r="E14" s="430">
        <v>0</v>
      </c>
      <c r="F14" s="430">
        <v>0</v>
      </c>
    </row>
    <row r="15" spans="1:6">
      <c r="A15" s="220" t="s">
        <v>190</v>
      </c>
      <c r="B15" s="220" t="s">
        <v>30</v>
      </c>
      <c r="C15" s="430">
        <v>0</v>
      </c>
      <c r="D15" s="430">
        <v>0</v>
      </c>
      <c r="E15" s="430">
        <v>0</v>
      </c>
      <c r="F15" s="430">
        <v>0</v>
      </c>
    </row>
    <row r="16" spans="1:6">
      <c r="A16" s="220" t="s">
        <v>67</v>
      </c>
      <c r="B16" s="220" t="s">
        <v>31</v>
      </c>
      <c r="C16" s="430">
        <v>0</v>
      </c>
      <c r="D16" s="430">
        <v>0</v>
      </c>
      <c r="E16" s="430">
        <v>0</v>
      </c>
      <c r="F16" s="430">
        <v>0</v>
      </c>
    </row>
    <row r="17" spans="1:6">
      <c r="A17" s="219" t="s">
        <v>68</v>
      </c>
      <c r="B17" s="265"/>
      <c r="C17" s="430">
        <v>0</v>
      </c>
      <c r="D17" s="430">
        <v>0</v>
      </c>
      <c r="E17" s="430">
        <v>0</v>
      </c>
      <c r="F17" s="430">
        <v>0</v>
      </c>
    </row>
    <row r="18" spans="1:6">
      <c r="A18" s="219" t="s">
        <v>7</v>
      </c>
      <c r="B18" s="265"/>
      <c r="C18" s="430">
        <v>0</v>
      </c>
      <c r="D18" s="430">
        <v>0</v>
      </c>
      <c r="E18" s="430">
        <v>0</v>
      </c>
      <c r="F18" s="430">
        <v>0</v>
      </c>
    </row>
    <row r="19" spans="1:6">
      <c r="A19" s="219" t="s">
        <v>1729</v>
      </c>
      <c r="B19" s="265"/>
      <c r="C19" s="430">
        <v>0</v>
      </c>
      <c r="D19" s="430">
        <v>0</v>
      </c>
      <c r="E19" s="430">
        <v>0</v>
      </c>
      <c r="F19" s="430">
        <v>0</v>
      </c>
    </row>
    <row r="20" spans="1:6">
      <c r="A20" s="2"/>
      <c r="B20" s="2"/>
      <c r="C20" s="2"/>
      <c r="D20" s="2"/>
      <c r="E20" s="2"/>
      <c r="F20" s="2"/>
    </row>
    <row r="21" spans="1:6">
      <c r="A21" s="225"/>
      <c r="B21" s="226"/>
      <c r="C21" s="226"/>
      <c r="D21" s="225"/>
    </row>
    <row r="22" spans="1:6" ht="18.600000000000001">
      <c r="A22" s="310" t="s">
        <v>137</v>
      </c>
      <c r="B22" s="258"/>
      <c r="C22" s="258"/>
      <c r="D22" s="258"/>
      <c r="E22" s="258"/>
      <c r="F22" s="259"/>
    </row>
    <row r="23" spans="1:6">
      <c r="A23" s="227"/>
      <c r="B23" s="227"/>
      <c r="C23" s="227"/>
      <c r="D23" s="227"/>
    </row>
    <row r="24" spans="1:6" ht="26.4">
      <c r="A24" s="228" t="s">
        <v>200</v>
      </c>
      <c r="B24" s="229" t="s">
        <v>11</v>
      </c>
      <c r="C24" s="223"/>
      <c r="D24" s="224"/>
      <c r="E24" s="230" t="s">
        <v>103</v>
      </c>
      <c r="F24" s="231" t="s">
        <v>104</v>
      </c>
    </row>
    <row r="25" spans="1:6">
      <c r="A25" s="220" t="s">
        <v>138</v>
      </c>
      <c r="B25" s="265" t="s">
        <v>16</v>
      </c>
      <c r="C25" s="266"/>
      <c r="D25" s="266"/>
      <c r="E25" s="430">
        <v>0</v>
      </c>
      <c r="F25" s="430">
        <v>0</v>
      </c>
    </row>
    <row r="26" spans="1:6">
      <c r="A26" s="220" t="s">
        <v>139</v>
      </c>
      <c r="B26" s="265" t="s">
        <v>16</v>
      </c>
      <c r="C26" s="267"/>
      <c r="D26" s="267"/>
      <c r="E26" s="430">
        <v>0</v>
      </c>
      <c r="F26" s="430">
        <v>0</v>
      </c>
    </row>
    <row r="27" spans="1:6">
      <c r="A27" s="220" t="s">
        <v>140</v>
      </c>
      <c r="B27" s="265" t="s">
        <v>16</v>
      </c>
      <c r="C27" s="268"/>
      <c r="D27" s="267"/>
      <c r="E27" s="430">
        <v>0</v>
      </c>
      <c r="F27" s="430">
        <v>0</v>
      </c>
    </row>
    <row r="28" spans="1:6">
      <c r="A28" s="220" t="s">
        <v>176</v>
      </c>
      <c r="B28" s="265" t="s">
        <v>16</v>
      </c>
      <c r="C28" s="268"/>
      <c r="D28" s="267"/>
      <c r="E28" s="430">
        <v>0</v>
      </c>
      <c r="F28" s="430">
        <v>0</v>
      </c>
    </row>
    <row r="29" spans="1:6">
      <c r="A29" s="220" t="s">
        <v>177</v>
      </c>
      <c r="B29" s="265" t="s">
        <v>16</v>
      </c>
      <c r="C29" s="268"/>
      <c r="D29" s="267"/>
      <c r="E29" s="430">
        <v>0</v>
      </c>
      <c r="F29" s="430">
        <v>0</v>
      </c>
    </row>
    <row r="31" spans="1:6" ht="18.600000000000001">
      <c r="A31" s="310" t="s">
        <v>141</v>
      </c>
      <c r="B31" s="258"/>
      <c r="C31" s="258"/>
      <c r="D31" s="258"/>
      <c r="E31" s="258"/>
      <c r="F31" s="259"/>
    </row>
    <row r="32" spans="1:6">
      <c r="A32" s="222"/>
      <c r="B32" s="221"/>
      <c r="C32" s="221"/>
      <c r="D32" s="210"/>
    </row>
    <row r="33" spans="1:6">
      <c r="A33" s="219" t="s">
        <v>45</v>
      </c>
      <c r="B33" s="217" t="s">
        <v>11</v>
      </c>
      <c r="C33" s="227"/>
      <c r="D33" s="227"/>
      <c r="E33" s="227"/>
      <c r="F33" s="232" t="s">
        <v>110</v>
      </c>
    </row>
    <row r="34" spans="1:6">
      <c r="A34" s="220" t="s">
        <v>142</v>
      </c>
      <c r="B34" s="233" t="s">
        <v>111</v>
      </c>
      <c r="C34" s="233"/>
      <c r="D34" s="233"/>
      <c r="E34" s="233"/>
      <c r="F34" s="430">
        <v>0</v>
      </c>
    </row>
    <row r="35" spans="1:6">
      <c r="A35" s="220" t="s">
        <v>142</v>
      </c>
      <c r="B35" s="233" t="s">
        <v>113</v>
      </c>
      <c r="C35" s="233"/>
      <c r="D35" s="233"/>
      <c r="E35" s="233"/>
      <c r="F35" s="430">
        <v>0</v>
      </c>
    </row>
    <row r="36" spans="1:6">
      <c r="A36" s="220" t="s">
        <v>142</v>
      </c>
      <c r="B36" s="233" t="s">
        <v>112</v>
      </c>
      <c r="C36" s="233"/>
      <c r="D36" s="233"/>
      <c r="E36" s="233"/>
      <c r="F36" s="430">
        <v>0</v>
      </c>
    </row>
    <row r="37" spans="1:6">
      <c r="A37" s="220" t="s">
        <v>126</v>
      </c>
      <c r="B37" s="233" t="s">
        <v>111</v>
      </c>
      <c r="C37" s="233"/>
      <c r="D37" s="233"/>
      <c r="E37" s="233"/>
      <c r="F37" s="430">
        <v>0</v>
      </c>
    </row>
    <row r="38" spans="1:6">
      <c r="A38" s="221"/>
      <c r="B38" s="210"/>
      <c r="C38" s="210"/>
      <c r="D38" s="221"/>
    </row>
    <row r="39" spans="1:6" s="12" customFormat="1">
      <c r="A39" s="39"/>
      <c r="B39" s="39"/>
      <c r="C39" s="39"/>
      <c r="D39" s="39"/>
      <c r="E39" s="39"/>
      <c r="F39" s="39"/>
    </row>
    <row r="40" spans="1:6" s="12" customFormat="1">
      <c r="A40" s="221"/>
      <c r="B40" s="221"/>
      <c r="C40" s="210"/>
      <c r="D40" s="39"/>
      <c r="E40" s="39"/>
      <c r="F40" s="39"/>
    </row>
    <row r="41" spans="1:6" ht="15.6">
      <c r="A41" s="314" t="s">
        <v>1</v>
      </c>
      <c r="B41" s="210"/>
      <c r="C41" s="2"/>
      <c r="D41" s="221"/>
    </row>
    <row r="42" spans="1:6">
      <c r="A42" s="221" t="s">
        <v>34</v>
      </c>
    </row>
    <row r="43" spans="1:6">
      <c r="A43" s="221" t="s">
        <v>143</v>
      </c>
      <c r="B43" s="210"/>
      <c r="C43" s="210"/>
      <c r="D43" s="221"/>
    </row>
    <row r="44" spans="1:6" ht="12.75" customHeight="1">
      <c r="A44" s="221"/>
      <c r="B44" s="210"/>
      <c r="C44" s="210"/>
      <c r="D44" s="221"/>
    </row>
    <row r="45" spans="1:6">
      <c r="A45" s="221"/>
      <c r="B45" s="210"/>
      <c r="C45" s="210"/>
      <c r="D45" s="221"/>
    </row>
    <row r="46" spans="1:6">
      <c r="A46" s="221"/>
      <c r="B46" s="210"/>
      <c r="C46" s="210"/>
      <c r="D46" s="221"/>
    </row>
    <row r="48" spans="1:6">
      <c r="A48" s="234"/>
      <c r="B48" s="210"/>
      <c r="C48" s="210"/>
      <c r="D48" s="210"/>
    </row>
    <row r="49" spans="1:1">
      <c r="A49" s="234"/>
    </row>
    <row r="50" spans="1:1">
      <c r="A50" s="234"/>
    </row>
    <row r="51" spans="1:1">
      <c r="A51" s="234"/>
    </row>
  </sheetData>
  <mergeCells count="1">
    <mergeCell ref="C12:F12"/>
  </mergeCells>
  <phoneticPr fontId="11"/>
  <conditionalFormatting sqref="E21:F29">
    <cfRule type="cellIs" dxfId="1" priority="1" stopIfTrue="1" operator="equal">
      <formula>"nvt"</formula>
    </cfRule>
  </conditionalFormatting>
  <conditionalFormatting sqref="F34:F3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7E6FED35-F830-4B95-8017-D8C3A39FA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96af1940-cf19-4b50-92f4-053594182cfa"/>
    <ds:schemaRef ds:uri="2bdcc3f3-49a5-47c4-ae00-3e6a3f4b5f2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Daan Kleijburg</cp:lastModifiedBy>
  <cp:lastPrinted>2021-08-10T10:52:39Z</cp:lastPrinted>
  <dcterms:created xsi:type="dcterms:W3CDTF">1999-10-05T12:28:40Z</dcterms:created>
  <dcterms:modified xsi:type="dcterms:W3CDTF">2024-03-01T08:43:38Z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